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Nicole\Documents\Personal_ Blog and Writing\3 Education Inequality in Sarawak\Github\swk_education_inequality_blogpost\"/>
    </mc:Choice>
  </mc:AlternateContent>
  <xr:revisionPtr revIDLastSave="0" documentId="13_ncr:1_{B996841B-DBD6-4C94-9830-24CCF9C823B0}" xr6:coauthVersionLast="47" xr6:coauthVersionMax="47" xr10:uidLastSave="{00000000-0000-0000-0000-000000000000}"/>
  <bookViews>
    <workbookView xWindow="57480" yWindow="-6075" windowWidth="29040" windowHeight="15720" tabRatio="914" xr2:uid="{74E17416-4E3C-4A53-81CA-3F597DE39567}"/>
  </bookViews>
  <sheets>
    <sheet name="Table of Contents" sheetId="90" r:id="rId1"/>
    <sheet name="&gt;&gt;&gt; Calculations" sheetId="37" r:id="rId2"/>
    <sheet name="Est. Enrolment Rates, States" sheetId="19" r:id="rId3"/>
    <sheet name="Est. Enrolment Rates, Swk" sheetId="33" r:id="rId4"/>
    <sheet name="Est. Enrolment Rates, Dist" sheetId="83" r:id="rId5"/>
    <sheet name="Enrolment 2020" sheetId="63" state="hidden" r:id="rId6"/>
    <sheet name="&gt;&gt;&gt; Census Data" sheetId="67" r:id="rId7"/>
    <sheet name="2010 Census Data (Granular)" sheetId="66" r:id="rId8"/>
    <sheet name="2010 Census (Granualar Unpivot)" sheetId="69" r:id="rId9"/>
    <sheet name="2010 Census (by District)" sheetId="70" r:id="rId10"/>
    <sheet name="2020 Census (by District)" sheetId="71" r:id="rId11"/>
    <sheet name="&gt;&gt;&gt; Education Facts" sheetId="56" r:id="rId12"/>
    <sheet name="Adminstrative District Edu Fact" sheetId="61" r:id="rId13"/>
    <sheet name="List of Schools in Sarawak" sheetId="82" r:id="rId14"/>
    <sheet name="Mapping PPDs to Districts" sheetId="87" r:id="rId15"/>
    <sheet name="&gt;&gt;&gt; Adminstrative District Data" sheetId="38" r:id="rId16"/>
    <sheet name="Adminstrative District Facts" sheetId="39" r:id="rId17"/>
    <sheet name="Enrolment Numbers by District" sheetId="44" r:id="rId18"/>
    <sheet name="School Completion Rates by Dist" sheetId="45" r:id="rId19"/>
    <sheet name="Live Births by District (Est.)" sheetId="65" r:id="rId20"/>
    <sheet name="&gt;&gt;&gt; Sarawak Overall Data" sheetId="31" r:id="rId21"/>
    <sheet name="Total Enrolment in Schools, Swk" sheetId="13" r:id="rId22"/>
    <sheet name="SPM Enrolment, Swk" sheetId="73" r:id="rId23"/>
    <sheet name="&gt;&gt;&gt; Malaysia Overall Data" sheetId="34" r:id="rId24"/>
    <sheet name="Enrolment and Transition Rates" sheetId="36" r:id="rId25"/>
    <sheet name="&gt;&gt;&gt; Data Grouped by State" sheetId="12" r:id="rId26"/>
    <sheet name="SPM Enrolment by State" sheetId="25" r:id="rId27"/>
    <sheet name="Enrolment in Schools by State" sheetId="21" r:id="rId28"/>
    <sheet name="Live Birth in Malaysia by State" sheetId="20" r:id="rId29"/>
    <sheet name="School Completion by State" sheetId="22" r:id="rId30"/>
    <sheet name="Enrolment Rates by State" sheetId="30" r:id="rId31"/>
    <sheet name="Mean Years of Schooling" sheetId="32" r:id="rId32"/>
  </sheets>
  <definedNames>
    <definedName name="_xlnm._FilterDatabase" localSheetId="12" hidden="1">'Adminstrative District Edu Fact'!$A$1:$N$1</definedName>
    <definedName name="_xlnm._FilterDatabase" localSheetId="17" hidden="1">'Enrolment Numbers by District'!$A$4:$D$4</definedName>
    <definedName name="_xlnm._FilterDatabase" localSheetId="4" hidden="1">'Est. Enrolment Rates, Dist'!$AU$23:$AV$63</definedName>
    <definedName name="_xlnm._FilterDatabase" localSheetId="13" hidden="1">'List of Schools in Sarawak'!$A$1:$S$1494</definedName>
    <definedName name="_xlnm._FilterDatabase" localSheetId="31" hidden="1">'Mean Years of Schooling'!$A$46:$B$62</definedName>
    <definedName name="_xlnm._FilterDatabase" localSheetId="18" hidden="1">'School Completion Rates by Dist'!$A$2:$E$95</definedName>
    <definedName name="ExternalData_1" localSheetId="8" hidden="1">'2010 Census (Granualar Unpivot)'!$A$1:$E$2097</definedName>
  </definedNames>
  <calcPr calcId="191028"/>
  <pivotCaches>
    <pivotCache cacheId="0" r:id="rId33"/>
    <pivotCache cacheId="1" r:id="rId3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3" i="39" l="1"/>
  <c r="I42" i="39"/>
  <c r="I41" i="39"/>
  <c r="I40" i="39"/>
  <c r="I39" i="39"/>
  <c r="I38" i="39"/>
  <c r="I37" i="39"/>
  <c r="I36" i="39"/>
  <c r="I35" i="39"/>
  <c r="I34" i="39"/>
  <c r="I33" i="39"/>
  <c r="I32" i="39"/>
  <c r="I31" i="39"/>
  <c r="I30" i="39"/>
  <c r="I29" i="39"/>
  <c r="I28" i="39"/>
  <c r="I27" i="39"/>
  <c r="I26" i="39"/>
  <c r="I25" i="39"/>
  <c r="I24" i="39"/>
  <c r="I23" i="39"/>
  <c r="I22" i="39"/>
  <c r="I21" i="39"/>
  <c r="I20" i="39"/>
  <c r="I19" i="39"/>
  <c r="I18" i="39"/>
  <c r="I17" i="39"/>
  <c r="I16" i="39"/>
  <c r="I15" i="39"/>
  <c r="I14" i="39"/>
  <c r="I13" i="39"/>
  <c r="I12" i="39"/>
  <c r="I11" i="39"/>
  <c r="I10" i="39"/>
  <c r="I9" i="39"/>
  <c r="I8" i="39"/>
  <c r="I7" i="39"/>
  <c r="I6" i="39"/>
  <c r="I5" i="39"/>
  <c r="I4" i="39"/>
  <c r="B5" i="33"/>
  <c r="AG74" i="65"/>
  <c r="L14" i="65"/>
  <c r="F33" i="83"/>
  <c r="G8" i="73"/>
  <c r="F8" i="73"/>
  <c r="E8" i="73"/>
  <c r="D8" i="73"/>
  <c r="C8" i="73"/>
  <c r="R1494" i="82" l="1"/>
  <c r="N1493" i="82"/>
  <c r="M1493" i="82"/>
  <c r="N1492" i="82"/>
  <c r="M1492" i="82"/>
  <c r="N1491" i="82"/>
  <c r="M1491" i="82"/>
  <c r="F52" i="83"/>
  <c r="H63" i="83"/>
  <c r="G63" i="83"/>
  <c r="F63" i="83"/>
  <c r="H62" i="83"/>
  <c r="G62" i="83"/>
  <c r="F62" i="83"/>
  <c r="H61" i="83"/>
  <c r="G61" i="83"/>
  <c r="F61" i="83"/>
  <c r="H60" i="83"/>
  <c r="G60" i="83"/>
  <c r="F60" i="83"/>
  <c r="H59" i="83"/>
  <c r="G59" i="83"/>
  <c r="F59" i="83"/>
  <c r="H58" i="83"/>
  <c r="G58" i="83"/>
  <c r="F58" i="83"/>
  <c r="H57" i="83"/>
  <c r="G57" i="83"/>
  <c r="F57" i="83"/>
  <c r="H56" i="83"/>
  <c r="G56" i="83"/>
  <c r="F56" i="83"/>
  <c r="H55" i="83"/>
  <c r="G55" i="83"/>
  <c r="F55" i="83"/>
  <c r="H54" i="83"/>
  <c r="G54" i="83"/>
  <c r="F54" i="83"/>
  <c r="H53" i="83"/>
  <c r="G53" i="83"/>
  <c r="F53" i="83"/>
  <c r="H52" i="83"/>
  <c r="G52" i="83"/>
  <c r="H51" i="83"/>
  <c r="G51" i="83"/>
  <c r="F51" i="83"/>
  <c r="H50" i="83"/>
  <c r="G50" i="83"/>
  <c r="F50" i="83"/>
  <c r="H49" i="83"/>
  <c r="G49" i="83"/>
  <c r="F49" i="83"/>
  <c r="H48" i="83"/>
  <c r="G48" i="83"/>
  <c r="F48" i="83"/>
  <c r="H47" i="83"/>
  <c r="G47" i="83"/>
  <c r="F47" i="83"/>
  <c r="H46" i="83"/>
  <c r="G46" i="83"/>
  <c r="F46" i="83"/>
  <c r="H45" i="83"/>
  <c r="G45" i="83"/>
  <c r="F45" i="83"/>
  <c r="H44" i="83"/>
  <c r="G44" i="83"/>
  <c r="F44" i="83"/>
  <c r="H43" i="83"/>
  <c r="G43" i="83"/>
  <c r="F43" i="83"/>
  <c r="H42" i="83"/>
  <c r="G42" i="83"/>
  <c r="F42" i="83"/>
  <c r="H41" i="83"/>
  <c r="G41" i="83"/>
  <c r="F41" i="83"/>
  <c r="H40" i="83"/>
  <c r="G40" i="83"/>
  <c r="F40" i="83"/>
  <c r="H39" i="83"/>
  <c r="G39" i="83"/>
  <c r="F39" i="83"/>
  <c r="H38" i="83"/>
  <c r="G38" i="83"/>
  <c r="F38" i="83"/>
  <c r="H37" i="83"/>
  <c r="G37" i="83"/>
  <c r="F37" i="83"/>
  <c r="H36" i="83"/>
  <c r="G36" i="83"/>
  <c r="F36" i="83"/>
  <c r="H35" i="83"/>
  <c r="G35" i="83"/>
  <c r="F35" i="83"/>
  <c r="H34" i="83"/>
  <c r="G34" i="83"/>
  <c r="F34" i="83"/>
  <c r="H33" i="83"/>
  <c r="G33" i="83"/>
  <c r="H32" i="83"/>
  <c r="G32" i="83"/>
  <c r="F32" i="83"/>
  <c r="H31" i="83"/>
  <c r="G31" i="83"/>
  <c r="F31" i="83"/>
  <c r="H30" i="83"/>
  <c r="G30" i="83"/>
  <c r="F30" i="83"/>
  <c r="H29" i="83"/>
  <c r="G29" i="83"/>
  <c r="F29" i="83"/>
  <c r="H28" i="83"/>
  <c r="G28" i="83"/>
  <c r="F28" i="83"/>
  <c r="H27" i="83"/>
  <c r="G27" i="83"/>
  <c r="F27" i="83"/>
  <c r="H26" i="83"/>
  <c r="G26" i="83"/>
  <c r="F26" i="83"/>
  <c r="H25" i="83"/>
  <c r="G25" i="83"/>
  <c r="F25" i="83"/>
  <c r="H24" i="83"/>
  <c r="G24" i="83"/>
  <c r="F24" i="83"/>
  <c r="F42" i="63"/>
  <c r="F41" i="63"/>
  <c r="F39" i="63"/>
  <c r="F26" i="63"/>
  <c r="F22" i="63"/>
  <c r="F9" i="63"/>
  <c r="F6" i="63"/>
  <c r="A165" i="83" a="1"/>
  <c r="D154" i="83"/>
  <c r="D104" i="83" s="1"/>
  <c r="D152" i="83"/>
  <c r="D102" i="83" s="1"/>
  <c r="D145" i="83"/>
  <c r="D95" i="83" s="1"/>
  <c r="D144" i="83"/>
  <c r="D94" i="83" s="1"/>
  <c r="D140" i="83"/>
  <c r="D139" i="83"/>
  <c r="D130" i="83"/>
  <c r="D80" i="83" s="1"/>
  <c r="J7" i="83" a="1"/>
  <c r="J57" i="83" s="1"/>
  <c r="H7" i="83" a="1"/>
  <c r="H9" i="83" s="1"/>
  <c r="G7" i="83" a="1"/>
  <c r="G7" i="83" s="1"/>
  <c r="F7" i="83" a="1"/>
  <c r="F9" i="83" s="1"/>
  <c r="E7" i="83" a="1"/>
  <c r="E7" i="83" s="1"/>
  <c r="D7" i="83" a="1"/>
  <c r="I164" i="83" s="1"/>
  <c r="C7" i="83" a="1"/>
  <c r="H164" i="83" s="1"/>
  <c r="R1458" i="82"/>
  <c r="R1457" i="82"/>
  <c r="R1456" i="82"/>
  <c r="R1455" i="82"/>
  <c r="R1454" i="82"/>
  <c r="R1453" i="82"/>
  <c r="R1452" i="82"/>
  <c r="R1451" i="82"/>
  <c r="R1450" i="82"/>
  <c r="R1449" i="82"/>
  <c r="R1448" i="82"/>
  <c r="R1447" i="82"/>
  <c r="R1446" i="82"/>
  <c r="R1445" i="82"/>
  <c r="R1444" i="82"/>
  <c r="R1443" i="82"/>
  <c r="R1442" i="82"/>
  <c r="R1441" i="82"/>
  <c r="R1440" i="82"/>
  <c r="R1439" i="82"/>
  <c r="R1438" i="82"/>
  <c r="R1437" i="82"/>
  <c r="R1436" i="82"/>
  <c r="R1435" i="82"/>
  <c r="R1434" i="82"/>
  <c r="R1433" i="82"/>
  <c r="R1432" i="82"/>
  <c r="R1431" i="82"/>
  <c r="R1430" i="82"/>
  <c r="R1429" i="82"/>
  <c r="R1428" i="82"/>
  <c r="R1427" i="82"/>
  <c r="R1426" i="82"/>
  <c r="R1425" i="82"/>
  <c r="R1424" i="82"/>
  <c r="R1423" i="82"/>
  <c r="R1422" i="82"/>
  <c r="R1421" i="82"/>
  <c r="R1420" i="82"/>
  <c r="R1419" i="82"/>
  <c r="R1418" i="82"/>
  <c r="R1417" i="82"/>
  <c r="R1416" i="82"/>
  <c r="R1415" i="82"/>
  <c r="R1414" i="82"/>
  <c r="R1413" i="82"/>
  <c r="R1412" i="82"/>
  <c r="R1411" i="82"/>
  <c r="R1410" i="82"/>
  <c r="R1409" i="82"/>
  <c r="R1408" i="82"/>
  <c r="R1407" i="82"/>
  <c r="R1406" i="82"/>
  <c r="R1405" i="82"/>
  <c r="R1404" i="82"/>
  <c r="R1403" i="82"/>
  <c r="R1402" i="82"/>
  <c r="R1401" i="82"/>
  <c r="R1400" i="82"/>
  <c r="R1399" i="82"/>
  <c r="R1398" i="82"/>
  <c r="R1397" i="82"/>
  <c r="R1396" i="82"/>
  <c r="R1395" i="82"/>
  <c r="R1394" i="82"/>
  <c r="R1393" i="82"/>
  <c r="R1392" i="82"/>
  <c r="R1391" i="82"/>
  <c r="R1390" i="82"/>
  <c r="R1389" i="82"/>
  <c r="R1388" i="82"/>
  <c r="R1387" i="82"/>
  <c r="R1386" i="82"/>
  <c r="R1385" i="82"/>
  <c r="R1384" i="82"/>
  <c r="R1383" i="82"/>
  <c r="R1382" i="82"/>
  <c r="R1381" i="82"/>
  <c r="R1380" i="82"/>
  <c r="R1379" i="82"/>
  <c r="R1378" i="82"/>
  <c r="R1377" i="82"/>
  <c r="R1376" i="82"/>
  <c r="R1375" i="82"/>
  <c r="R1374" i="82"/>
  <c r="R1373" i="82"/>
  <c r="R1372" i="82"/>
  <c r="R1371" i="82"/>
  <c r="R1370" i="82"/>
  <c r="R1369" i="82"/>
  <c r="R1368" i="82"/>
  <c r="R1367" i="82"/>
  <c r="R1366" i="82"/>
  <c r="R1365" i="82"/>
  <c r="R1364" i="82"/>
  <c r="R1363" i="82"/>
  <c r="R1362" i="82"/>
  <c r="R1361" i="82"/>
  <c r="R1360" i="82"/>
  <c r="R1359" i="82"/>
  <c r="R1358" i="82"/>
  <c r="R1357" i="82"/>
  <c r="R1356" i="82"/>
  <c r="R1355" i="82"/>
  <c r="R1354" i="82"/>
  <c r="R1353" i="82"/>
  <c r="R1352" i="82"/>
  <c r="R1351" i="82"/>
  <c r="R1350" i="82"/>
  <c r="R1349" i="82"/>
  <c r="R1348" i="82"/>
  <c r="R1347" i="82"/>
  <c r="R1346" i="82"/>
  <c r="R1345" i="82"/>
  <c r="R1344" i="82"/>
  <c r="R1343" i="82"/>
  <c r="R1342" i="82"/>
  <c r="R1341" i="82"/>
  <c r="R1340" i="82"/>
  <c r="R1339" i="82"/>
  <c r="R1338" i="82"/>
  <c r="R1337" i="82"/>
  <c r="R1336" i="82"/>
  <c r="R1335" i="82"/>
  <c r="R1334" i="82"/>
  <c r="R1333" i="82"/>
  <c r="R1332" i="82"/>
  <c r="R1331" i="82"/>
  <c r="R1330" i="82"/>
  <c r="R1329" i="82"/>
  <c r="R1328" i="82"/>
  <c r="R1327" i="82"/>
  <c r="R1326" i="82"/>
  <c r="R1325" i="82"/>
  <c r="R1324" i="82"/>
  <c r="R1323" i="82"/>
  <c r="R1322" i="82"/>
  <c r="R1321" i="82"/>
  <c r="R1320" i="82"/>
  <c r="R1319" i="82"/>
  <c r="R1318" i="82"/>
  <c r="R1317" i="82"/>
  <c r="R1316" i="82"/>
  <c r="R1315" i="82"/>
  <c r="R1314" i="82"/>
  <c r="R1313" i="82"/>
  <c r="R1312" i="82"/>
  <c r="R1311" i="82"/>
  <c r="R1310" i="82"/>
  <c r="R1309" i="82"/>
  <c r="R1308" i="82"/>
  <c r="R1307" i="82"/>
  <c r="R1306" i="82"/>
  <c r="R1305" i="82"/>
  <c r="R1304" i="82"/>
  <c r="R1303" i="82"/>
  <c r="R1302" i="82"/>
  <c r="R1301" i="82"/>
  <c r="R1300" i="82"/>
  <c r="R1299" i="82"/>
  <c r="R1298" i="82"/>
  <c r="R1297" i="82"/>
  <c r="R1296" i="82"/>
  <c r="R1295" i="82"/>
  <c r="R1294" i="82"/>
  <c r="R1293" i="82"/>
  <c r="R1292" i="82"/>
  <c r="R1291" i="82"/>
  <c r="R1290" i="82"/>
  <c r="R1289" i="82"/>
  <c r="R1288" i="82"/>
  <c r="R1287" i="82"/>
  <c r="R1286" i="82"/>
  <c r="R1285" i="82"/>
  <c r="R1284" i="82"/>
  <c r="R1283" i="82"/>
  <c r="R1282" i="82"/>
  <c r="R1281" i="82"/>
  <c r="R1280" i="82"/>
  <c r="R1279" i="82"/>
  <c r="R1278" i="82"/>
  <c r="R1277" i="82"/>
  <c r="R1276" i="82"/>
  <c r="R1275" i="82"/>
  <c r="R1274" i="82"/>
  <c r="R1273" i="82"/>
  <c r="R1272" i="82"/>
  <c r="R1271" i="82"/>
  <c r="R1270" i="82"/>
  <c r="R1269" i="82"/>
  <c r="R1268" i="82"/>
  <c r="R1267" i="82"/>
  <c r="R1266" i="82"/>
  <c r="R1265" i="82"/>
  <c r="R1264" i="82"/>
  <c r="R1263" i="82"/>
  <c r="R1262" i="82"/>
  <c r="R1261" i="82"/>
  <c r="R1260" i="82"/>
  <c r="R1259" i="82"/>
  <c r="R1258" i="82"/>
  <c r="R1257" i="82"/>
  <c r="R1256" i="82"/>
  <c r="R1255" i="82"/>
  <c r="R1254" i="82"/>
  <c r="R1253" i="82"/>
  <c r="R1252" i="82"/>
  <c r="R1251" i="82"/>
  <c r="R1250" i="82"/>
  <c r="R1249" i="82"/>
  <c r="R1248" i="82"/>
  <c r="R1247" i="82"/>
  <c r="R1246" i="82"/>
  <c r="R1245" i="82"/>
  <c r="R1244" i="82"/>
  <c r="R1243" i="82"/>
  <c r="R1242" i="82"/>
  <c r="R1241" i="82"/>
  <c r="R1240" i="82"/>
  <c r="R1239" i="82"/>
  <c r="R1238" i="82"/>
  <c r="R1237" i="82"/>
  <c r="R1236" i="82"/>
  <c r="R1235" i="82"/>
  <c r="R1234" i="82"/>
  <c r="R1233" i="82"/>
  <c r="R1232" i="82"/>
  <c r="R1231" i="82"/>
  <c r="R1230" i="82"/>
  <c r="R1229" i="82"/>
  <c r="R1228" i="82"/>
  <c r="R1227" i="82"/>
  <c r="R1226" i="82"/>
  <c r="R1225" i="82"/>
  <c r="R1224" i="82"/>
  <c r="R1223" i="82"/>
  <c r="R1222" i="82"/>
  <c r="R1221" i="82"/>
  <c r="R1220" i="82"/>
  <c r="R1219" i="82"/>
  <c r="R1218" i="82"/>
  <c r="R1217" i="82"/>
  <c r="R1216" i="82"/>
  <c r="R1215" i="82"/>
  <c r="R1214" i="82"/>
  <c r="R1213" i="82"/>
  <c r="R1212" i="82"/>
  <c r="R1211" i="82"/>
  <c r="R1210" i="82"/>
  <c r="R1209" i="82"/>
  <c r="R1208" i="82"/>
  <c r="R1207" i="82"/>
  <c r="R1206" i="82"/>
  <c r="R1205" i="82"/>
  <c r="R1204" i="82"/>
  <c r="R1203" i="82"/>
  <c r="R1202" i="82"/>
  <c r="R1201" i="82"/>
  <c r="R1200" i="82"/>
  <c r="R1199" i="82"/>
  <c r="R1198" i="82"/>
  <c r="R1197" i="82"/>
  <c r="R1196" i="82"/>
  <c r="R1195" i="82"/>
  <c r="R1194" i="82"/>
  <c r="R1193" i="82"/>
  <c r="R1192" i="82"/>
  <c r="R1191" i="82"/>
  <c r="R1190" i="82"/>
  <c r="R1189" i="82"/>
  <c r="R1188" i="82"/>
  <c r="R1187" i="82"/>
  <c r="R1186" i="82"/>
  <c r="R1185" i="82"/>
  <c r="R1184" i="82"/>
  <c r="R1183" i="82"/>
  <c r="R1182" i="82"/>
  <c r="R1181" i="82"/>
  <c r="R1180" i="82"/>
  <c r="R1179" i="82"/>
  <c r="R1178" i="82"/>
  <c r="R1177" i="82"/>
  <c r="R1176" i="82"/>
  <c r="R1175" i="82"/>
  <c r="R1174" i="82"/>
  <c r="R1173" i="82"/>
  <c r="R1172" i="82"/>
  <c r="R1171" i="82"/>
  <c r="R1170" i="82"/>
  <c r="R1169" i="82"/>
  <c r="R1168" i="82"/>
  <c r="R1167" i="82"/>
  <c r="R1166" i="82"/>
  <c r="R1165" i="82"/>
  <c r="R1164" i="82"/>
  <c r="R1163" i="82"/>
  <c r="R1162" i="82"/>
  <c r="R1161" i="82"/>
  <c r="R1160" i="82"/>
  <c r="R1159" i="82"/>
  <c r="R1158" i="82"/>
  <c r="R1157" i="82"/>
  <c r="R1156" i="82"/>
  <c r="R1155" i="82"/>
  <c r="R1154" i="82"/>
  <c r="R1153" i="82"/>
  <c r="R1152" i="82"/>
  <c r="R1151" i="82"/>
  <c r="R1150" i="82"/>
  <c r="R1149" i="82"/>
  <c r="R1148" i="82"/>
  <c r="R1147" i="82"/>
  <c r="R1146" i="82"/>
  <c r="R1145" i="82"/>
  <c r="R1144" i="82"/>
  <c r="R1143" i="82"/>
  <c r="R1142" i="82"/>
  <c r="R1141" i="82"/>
  <c r="R1140" i="82"/>
  <c r="R1139" i="82"/>
  <c r="R1138" i="82"/>
  <c r="R1137" i="82"/>
  <c r="R1136" i="82"/>
  <c r="R1135" i="82"/>
  <c r="R1134" i="82"/>
  <c r="R1133" i="82"/>
  <c r="R1132" i="82"/>
  <c r="R1131" i="82"/>
  <c r="R1130" i="82"/>
  <c r="R1129" i="82"/>
  <c r="R1128" i="82"/>
  <c r="R1127" i="82"/>
  <c r="R1126" i="82"/>
  <c r="R1125" i="82"/>
  <c r="R1124" i="82"/>
  <c r="R1123" i="82"/>
  <c r="R1122" i="82"/>
  <c r="R1121" i="82"/>
  <c r="R1120" i="82"/>
  <c r="R1119" i="82"/>
  <c r="R1118" i="82"/>
  <c r="R1117" i="82"/>
  <c r="R1116" i="82"/>
  <c r="R1115" i="82"/>
  <c r="R1114" i="82"/>
  <c r="R1113" i="82"/>
  <c r="R1112" i="82"/>
  <c r="R1111" i="82"/>
  <c r="R1110" i="82"/>
  <c r="R1109" i="82"/>
  <c r="R1108" i="82"/>
  <c r="R1107" i="82"/>
  <c r="R1106" i="82"/>
  <c r="R1105" i="82"/>
  <c r="R1104" i="82"/>
  <c r="R1103" i="82"/>
  <c r="R1102" i="82"/>
  <c r="R1101" i="82"/>
  <c r="R1100" i="82"/>
  <c r="R1099" i="82"/>
  <c r="R1098" i="82"/>
  <c r="R1097" i="82"/>
  <c r="R1096" i="82"/>
  <c r="R1095" i="82"/>
  <c r="R1094" i="82"/>
  <c r="R1093" i="82"/>
  <c r="R1092" i="82"/>
  <c r="R1091" i="82"/>
  <c r="R1090" i="82"/>
  <c r="R1089" i="82"/>
  <c r="R1088" i="82"/>
  <c r="R1087" i="82"/>
  <c r="R1086" i="82"/>
  <c r="R1085" i="82"/>
  <c r="R1084" i="82"/>
  <c r="R1083" i="82"/>
  <c r="R1082" i="82"/>
  <c r="R1081" i="82"/>
  <c r="R1080" i="82"/>
  <c r="R1079" i="82"/>
  <c r="R1078" i="82"/>
  <c r="R1077" i="82"/>
  <c r="R1076" i="82"/>
  <c r="R1075" i="82"/>
  <c r="R1074" i="82"/>
  <c r="R1073" i="82"/>
  <c r="R1072" i="82"/>
  <c r="R1071" i="82"/>
  <c r="R1070" i="82"/>
  <c r="R1069" i="82"/>
  <c r="R1068" i="82"/>
  <c r="R1067" i="82"/>
  <c r="R1066" i="82"/>
  <c r="R1065" i="82"/>
  <c r="R1064" i="82"/>
  <c r="R1063" i="82"/>
  <c r="R1062" i="82"/>
  <c r="R1061" i="82"/>
  <c r="R1060" i="82"/>
  <c r="R1059" i="82"/>
  <c r="R1058" i="82"/>
  <c r="R1057" i="82"/>
  <c r="R1056" i="82"/>
  <c r="R1055" i="82"/>
  <c r="R1054" i="82"/>
  <c r="R1053" i="82"/>
  <c r="R1052" i="82"/>
  <c r="R1051" i="82"/>
  <c r="R1050" i="82"/>
  <c r="R1049" i="82"/>
  <c r="R1048" i="82"/>
  <c r="R1047" i="82"/>
  <c r="R1046" i="82"/>
  <c r="R1045" i="82"/>
  <c r="R1044" i="82"/>
  <c r="R1043" i="82"/>
  <c r="R1042" i="82"/>
  <c r="R1041" i="82"/>
  <c r="R1040" i="82"/>
  <c r="R1039" i="82"/>
  <c r="R1038" i="82"/>
  <c r="R1037" i="82"/>
  <c r="R1036" i="82"/>
  <c r="R1035" i="82"/>
  <c r="R1034" i="82"/>
  <c r="R1033" i="82"/>
  <c r="R1032" i="82"/>
  <c r="R1031" i="82"/>
  <c r="R1030" i="82"/>
  <c r="R1029" i="82"/>
  <c r="R1028" i="82"/>
  <c r="R1027" i="82"/>
  <c r="R1026" i="82"/>
  <c r="R1025" i="82"/>
  <c r="R1024" i="82"/>
  <c r="R1023" i="82"/>
  <c r="R1022" i="82"/>
  <c r="R1021" i="82"/>
  <c r="R1020" i="82"/>
  <c r="R1019" i="82"/>
  <c r="R1018" i="82"/>
  <c r="R1017" i="82"/>
  <c r="R1016" i="82"/>
  <c r="R1015" i="82"/>
  <c r="R1014" i="82"/>
  <c r="R1013" i="82"/>
  <c r="R1012" i="82"/>
  <c r="R1011" i="82"/>
  <c r="R1010" i="82"/>
  <c r="R1009" i="82"/>
  <c r="R1008" i="82"/>
  <c r="R1007" i="82"/>
  <c r="R1006" i="82"/>
  <c r="R1005" i="82"/>
  <c r="R1004" i="82"/>
  <c r="R1003" i="82"/>
  <c r="R1002" i="82"/>
  <c r="R1001" i="82"/>
  <c r="R1000" i="82"/>
  <c r="R999" i="82"/>
  <c r="R998" i="82"/>
  <c r="R997" i="82"/>
  <c r="R996" i="82"/>
  <c r="R995" i="82"/>
  <c r="R994" i="82"/>
  <c r="R993" i="82"/>
  <c r="R992" i="82"/>
  <c r="R991" i="82"/>
  <c r="R990" i="82"/>
  <c r="R989" i="82"/>
  <c r="R988" i="82"/>
  <c r="R987" i="82"/>
  <c r="R986" i="82"/>
  <c r="R985" i="82"/>
  <c r="R984" i="82"/>
  <c r="R983" i="82"/>
  <c r="R982" i="82"/>
  <c r="R981" i="82"/>
  <c r="R980" i="82"/>
  <c r="R979" i="82"/>
  <c r="R978" i="82"/>
  <c r="R977" i="82"/>
  <c r="R976" i="82"/>
  <c r="R975" i="82"/>
  <c r="R974" i="82"/>
  <c r="R973" i="82"/>
  <c r="R972" i="82"/>
  <c r="R971" i="82"/>
  <c r="R970" i="82"/>
  <c r="R969" i="82"/>
  <c r="R968" i="82"/>
  <c r="R967" i="82"/>
  <c r="R966" i="82"/>
  <c r="R965" i="82"/>
  <c r="R964" i="82"/>
  <c r="R963" i="82"/>
  <c r="R962" i="82"/>
  <c r="R961" i="82"/>
  <c r="R960" i="82"/>
  <c r="R959" i="82"/>
  <c r="R958" i="82"/>
  <c r="R957" i="82"/>
  <c r="R956" i="82"/>
  <c r="R955" i="82"/>
  <c r="R954" i="82"/>
  <c r="R953" i="82"/>
  <c r="R952" i="82"/>
  <c r="R951" i="82"/>
  <c r="R950" i="82"/>
  <c r="R949" i="82"/>
  <c r="R948" i="82"/>
  <c r="R947" i="82"/>
  <c r="R946" i="82"/>
  <c r="R945" i="82"/>
  <c r="R944" i="82"/>
  <c r="R943" i="82"/>
  <c r="R942" i="82"/>
  <c r="R941" i="82"/>
  <c r="R940" i="82"/>
  <c r="R939" i="82"/>
  <c r="R938" i="82"/>
  <c r="R937" i="82"/>
  <c r="R936" i="82"/>
  <c r="R935" i="82"/>
  <c r="R934" i="82"/>
  <c r="R933" i="82"/>
  <c r="R932" i="82"/>
  <c r="R931" i="82"/>
  <c r="R930" i="82"/>
  <c r="R929" i="82"/>
  <c r="R928" i="82"/>
  <c r="R927" i="82"/>
  <c r="R926" i="82"/>
  <c r="R925" i="82"/>
  <c r="R924" i="82"/>
  <c r="R923" i="82"/>
  <c r="R922" i="82"/>
  <c r="R921" i="82"/>
  <c r="R920" i="82"/>
  <c r="R919" i="82"/>
  <c r="R918" i="82"/>
  <c r="R917" i="82"/>
  <c r="R916" i="82"/>
  <c r="R915" i="82"/>
  <c r="R914" i="82"/>
  <c r="R913" i="82"/>
  <c r="R912" i="82"/>
  <c r="R911" i="82"/>
  <c r="R910" i="82"/>
  <c r="R909" i="82"/>
  <c r="R908" i="82"/>
  <c r="R907" i="82"/>
  <c r="R906" i="82"/>
  <c r="R905" i="82"/>
  <c r="R904" i="82"/>
  <c r="R903" i="82"/>
  <c r="R902" i="82"/>
  <c r="R901" i="82"/>
  <c r="R900" i="82"/>
  <c r="R899" i="82"/>
  <c r="R898" i="82"/>
  <c r="R897" i="82"/>
  <c r="R896" i="82"/>
  <c r="R895" i="82"/>
  <c r="R894" i="82"/>
  <c r="R893" i="82"/>
  <c r="R892" i="82"/>
  <c r="R891" i="82"/>
  <c r="R890" i="82"/>
  <c r="R889" i="82"/>
  <c r="R888" i="82"/>
  <c r="R887" i="82"/>
  <c r="R886" i="82"/>
  <c r="R885" i="82"/>
  <c r="R884" i="82"/>
  <c r="R883" i="82"/>
  <c r="R882" i="82"/>
  <c r="R881" i="82"/>
  <c r="R880" i="82"/>
  <c r="R879" i="82"/>
  <c r="R878" i="82"/>
  <c r="R877" i="82"/>
  <c r="R876" i="82"/>
  <c r="R875" i="82"/>
  <c r="R874" i="82"/>
  <c r="R873" i="82"/>
  <c r="R872" i="82"/>
  <c r="R871" i="82"/>
  <c r="R870" i="82"/>
  <c r="R869" i="82"/>
  <c r="R868" i="82"/>
  <c r="R867" i="82"/>
  <c r="R866" i="82"/>
  <c r="R865" i="82"/>
  <c r="R864" i="82"/>
  <c r="R863" i="82"/>
  <c r="R862" i="82"/>
  <c r="R861" i="82"/>
  <c r="R860" i="82"/>
  <c r="R859" i="82"/>
  <c r="R858" i="82"/>
  <c r="R857" i="82"/>
  <c r="R856" i="82"/>
  <c r="R855" i="82"/>
  <c r="R854" i="82"/>
  <c r="R853" i="82"/>
  <c r="R852" i="82"/>
  <c r="R851" i="82"/>
  <c r="R850" i="82"/>
  <c r="R849" i="82"/>
  <c r="R848" i="82"/>
  <c r="R847" i="82"/>
  <c r="R846" i="82"/>
  <c r="R845" i="82"/>
  <c r="R844" i="82"/>
  <c r="R843" i="82"/>
  <c r="R842" i="82"/>
  <c r="R841" i="82"/>
  <c r="R840" i="82"/>
  <c r="R839" i="82"/>
  <c r="R838" i="82"/>
  <c r="R837" i="82"/>
  <c r="R836" i="82"/>
  <c r="R835" i="82"/>
  <c r="R834" i="82"/>
  <c r="R833" i="82"/>
  <c r="R832" i="82"/>
  <c r="R831" i="82"/>
  <c r="R830" i="82"/>
  <c r="R829" i="82"/>
  <c r="R828" i="82"/>
  <c r="R827" i="82"/>
  <c r="R826" i="82"/>
  <c r="R825" i="82"/>
  <c r="R824" i="82"/>
  <c r="R823" i="82"/>
  <c r="R822" i="82"/>
  <c r="R821" i="82"/>
  <c r="R820" i="82"/>
  <c r="R819" i="82"/>
  <c r="R818" i="82"/>
  <c r="R817" i="82"/>
  <c r="R816" i="82"/>
  <c r="R815" i="82"/>
  <c r="R814" i="82"/>
  <c r="R813" i="82"/>
  <c r="R812" i="82"/>
  <c r="R811" i="82"/>
  <c r="R810" i="82"/>
  <c r="R809" i="82"/>
  <c r="R808" i="82"/>
  <c r="R807" i="82"/>
  <c r="R806" i="82"/>
  <c r="R805" i="82"/>
  <c r="R804" i="82"/>
  <c r="R803" i="82"/>
  <c r="R802" i="82"/>
  <c r="R801" i="82"/>
  <c r="R800" i="82"/>
  <c r="R799" i="82"/>
  <c r="R798" i="82"/>
  <c r="R797" i="82"/>
  <c r="R796" i="82"/>
  <c r="R795" i="82"/>
  <c r="R794" i="82"/>
  <c r="R793" i="82"/>
  <c r="R792" i="82"/>
  <c r="R791" i="82"/>
  <c r="R790" i="82"/>
  <c r="R789" i="82"/>
  <c r="R788" i="82"/>
  <c r="R787" i="82"/>
  <c r="R786" i="82"/>
  <c r="R785" i="82"/>
  <c r="R784" i="82"/>
  <c r="R783" i="82"/>
  <c r="R782" i="82"/>
  <c r="R781" i="82"/>
  <c r="R780" i="82"/>
  <c r="R779" i="82"/>
  <c r="R778" i="82"/>
  <c r="R777" i="82"/>
  <c r="R776" i="82"/>
  <c r="R775" i="82"/>
  <c r="R774" i="82"/>
  <c r="R773" i="82"/>
  <c r="R772" i="82"/>
  <c r="R771" i="82"/>
  <c r="R770" i="82"/>
  <c r="R769" i="82"/>
  <c r="R768" i="82"/>
  <c r="R767" i="82"/>
  <c r="R766" i="82"/>
  <c r="R765" i="82"/>
  <c r="R764" i="82"/>
  <c r="R763" i="82"/>
  <c r="R762" i="82"/>
  <c r="R761" i="82"/>
  <c r="R760" i="82"/>
  <c r="R759" i="82"/>
  <c r="R758" i="82"/>
  <c r="R757" i="82"/>
  <c r="R756" i="82"/>
  <c r="R755" i="82"/>
  <c r="R754" i="82"/>
  <c r="R753" i="82"/>
  <c r="R752" i="82"/>
  <c r="R751" i="82"/>
  <c r="R750" i="82"/>
  <c r="R749" i="82"/>
  <c r="R748" i="82"/>
  <c r="R747" i="82"/>
  <c r="R746" i="82"/>
  <c r="R745" i="82"/>
  <c r="R744" i="82"/>
  <c r="R743" i="82"/>
  <c r="R742" i="82"/>
  <c r="R741" i="82"/>
  <c r="R740" i="82"/>
  <c r="R739" i="82"/>
  <c r="R738" i="82"/>
  <c r="R737" i="82"/>
  <c r="R736" i="82"/>
  <c r="R735" i="82"/>
  <c r="R734" i="82"/>
  <c r="R733" i="82"/>
  <c r="R732" i="82"/>
  <c r="R731" i="82"/>
  <c r="R730" i="82"/>
  <c r="R729" i="82"/>
  <c r="R728" i="82"/>
  <c r="R727" i="82"/>
  <c r="R726" i="82"/>
  <c r="R725" i="82"/>
  <c r="R724" i="82"/>
  <c r="R723" i="82"/>
  <c r="R722" i="82"/>
  <c r="R721" i="82"/>
  <c r="R720" i="82"/>
  <c r="R719" i="82"/>
  <c r="R718" i="82"/>
  <c r="R717" i="82"/>
  <c r="R716" i="82"/>
  <c r="R715" i="82"/>
  <c r="R714" i="82"/>
  <c r="R713" i="82"/>
  <c r="R712" i="82"/>
  <c r="R711" i="82"/>
  <c r="R710" i="82"/>
  <c r="R709" i="82"/>
  <c r="R708" i="82"/>
  <c r="R707" i="82"/>
  <c r="R706" i="82"/>
  <c r="R705" i="82"/>
  <c r="R704" i="82"/>
  <c r="R703" i="82"/>
  <c r="R702" i="82"/>
  <c r="R701" i="82"/>
  <c r="R700" i="82"/>
  <c r="R699" i="82"/>
  <c r="R698" i="82"/>
  <c r="R697" i="82"/>
  <c r="R696" i="82"/>
  <c r="R695" i="82"/>
  <c r="R694" i="82"/>
  <c r="R693" i="82"/>
  <c r="R692" i="82"/>
  <c r="R691" i="82"/>
  <c r="R690" i="82"/>
  <c r="R689" i="82"/>
  <c r="R688" i="82"/>
  <c r="R687" i="82"/>
  <c r="R686" i="82"/>
  <c r="R685" i="82"/>
  <c r="R684" i="82"/>
  <c r="R683" i="82"/>
  <c r="R682" i="82"/>
  <c r="R681" i="82"/>
  <c r="R680" i="82"/>
  <c r="R679" i="82"/>
  <c r="R678" i="82"/>
  <c r="R677" i="82"/>
  <c r="R676" i="82"/>
  <c r="R675" i="82"/>
  <c r="R674" i="82"/>
  <c r="R673" i="82"/>
  <c r="R672" i="82"/>
  <c r="R671" i="82"/>
  <c r="R670" i="82"/>
  <c r="R669" i="82"/>
  <c r="R668" i="82"/>
  <c r="R667" i="82"/>
  <c r="R666" i="82"/>
  <c r="R665" i="82"/>
  <c r="R664" i="82"/>
  <c r="R663" i="82"/>
  <c r="R662" i="82"/>
  <c r="R661" i="82"/>
  <c r="R660" i="82"/>
  <c r="R659" i="82"/>
  <c r="R658" i="82"/>
  <c r="R657" i="82"/>
  <c r="R656" i="82"/>
  <c r="R655" i="82"/>
  <c r="R654" i="82"/>
  <c r="R653" i="82"/>
  <c r="R652" i="82"/>
  <c r="R651" i="82"/>
  <c r="R650" i="82"/>
  <c r="R649" i="82"/>
  <c r="R648" i="82"/>
  <c r="R647" i="82"/>
  <c r="R646" i="82"/>
  <c r="R645" i="82"/>
  <c r="R644" i="82"/>
  <c r="R643" i="82"/>
  <c r="R642" i="82"/>
  <c r="R641" i="82"/>
  <c r="R640" i="82"/>
  <c r="R639" i="82"/>
  <c r="R638" i="82"/>
  <c r="R637" i="82"/>
  <c r="R636" i="82"/>
  <c r="R635" i="82"/>
  <c r="R634" i="82"/>
  <c r="R633" i="82"/>
  <c r="R632" i="82"/>
  <c r="R631" i="82"/>
  <c r="R630" i="82"/>
  <c r="R629" i="82"/>
  <c r="R628" i="82"/>
  <c r="R627" i="82"/>
  <c r="R626" i="82"/>
  <c r="R625" i="82"/>
  <c r="R624" i="82"/>
  <c r="R623" i="82"/>
  <c r="R622" i="82"/>
  <c r="R621" i="82"/>
  <c r="R620" i="82"/>
  <c r="R619" i="82"/>
  <c r="R618" i="82"/>
  <c r="R617" i="82"/>
  <c r="R616" i="82"/>
  <c r="R615" i="82"/>
  <c r="R614" i="82"/>
  <c r="R613" i="82"/>
  <c r="R612" i="82"/>
  <c r="R611" i="82"/>
  <c r="R610" i="82"/>
  <c r="R609" i="82"/>
  <c r="R608" i="82"/>
  <c r="R607" i="82"/>
  <c r="R606" i="82"/>
  <c r="R605" i="82"/>
  <c r="R604" i="82"/>
  <c r="R603" i="82"/>
  <c r="R602" i="82"/>
  <c r="R601" i="82"/>
  <c r="R600" i="82"/>
  <c r="R599" i="82"/>
  <c r="R598" i="82"/>
  <c r="R597" i="82"/>
  <c r="R596" i="82"/>
  <c r="R595" i="82"/>
  <c r="R594" i="82"/>
  <c r="R593" i="82"/>
  <c r="R592" i="82"/>
  <c r="R591" i="82"/>
  <c r="R590" i="82"/>
  <c r="R589" i="82"/>
  <c r="R588" i="82"/>
  <c r="R587" i="82"/>
  <c r="R586" i="82"/>
  <c r="R585" i="82"/>
  <c r="R584" i="82"/>
  <c r="R583" i="82"/>
  <c r="R582" i="82"/>
  <c r="R581" i="82"/>
  <c r="R580" i="82"/>
  <c r="R579" i="82"/>
  <c r="R578" i="82"/>
  <c r="R577" i="82"/>
  <c r="R576" i="82"/>
  <c r="R575" i="82"/>
  <c r="R574" i="82"/>
  <c r="R573" i="82"/>
  <c r="R572" i="82"/>
  <c r="R571" i="82"/>
  <c r="R570" i="82"/>
  <c r="R569" i="82"/>
  <c r="R568" i="82"/>
  <c r="R567" i="82"/>
  <c r="R566" i="82"/>
  <c r="R565" i="82"/>
  <c r="R564" i="82"/>
  <c r="R563" i="82"/>
  <c r="R562" i="82"/>
  <c r="R561" i="82"/>
  <c r="R560" i="82"/>
  <c r="R559" i="82"/>
  <c r="R558" i="82"/>
  <c r="R557" i="82"/>
  <c r="R556" i="82"/>
  <c r="R555" i="82"/>
  <c r="R554" i="82"/>
  <c r="R553" i="82"/>
  <c r="R552" i="82"/>
  <c r="R551" i="82"/>
  <c r="R550" i="82"/>
  <c r="R549" i="82"/>
  <c r="R548" i="82"/>
  <c r="R547" i="82"/>
  <c r="R546" i="82"/>
  <c r="R545" i="82"/>
  <c r="R544" i="82"/>
  <c r="R543" i="82"/>
  <c r="R542" i="82"/>
  <c r="R541" i="82"/>
  <c r="R540" i="82"/>
  <c r="R539" i="82"/>
  <c r="R538" i="82"/>
  <c r="R537" i="82"/>
  <c r="R536" i="82"/>
  <c r="R535" i="82"/>
  <c r="R534" i="82"/>
  <c r="R533" i="82"/>
  <c r="R532" i="82"/>
  <c r="R531" i="82"/>
  <c r="R530" i="82"/>
  <c r="R529" i="82"/>
  <c r="R528" i="82"/>
  <c r="R527" i="82"/>
  <c r="R526" i="82"/>
  <c r="R525" i="82"/>
  <c r="R524" i="82"/>
  <c r="R523" i="82"/>
  <c r="R522" i="82"/>
  <c r="R521" i="82"/>
  <c r="R520" i="82"/>
  <c r="R519" i="82"/>
  <c r="R518" i="82"/>
  <c r="R517" i="82"/>
  <c r="R516" i="82"/>
  <c r="R515" i="82"/>
  <c r="R514" i="82"/>
  <c r="R513" i="82"/>
  <c r="R512" i="82"/>
  <c r="R511" i="82"/>
  <c r="R510" i="82"/>
  <c r="R509" i="82"/>
  <c r="R508" i="82"/>
  <c r="R507" i="82"/>
  <c r="R506" i="82"/>
  <c r="R505" i="82"/>
  <c r="R504" i="82"/>
  <c r="R503" i="82"/>
  <c r="R502" i="82"/>
  <c r="R501" i="82"/>
  <c r="R500" i="82"/>
  <c r="R499" i="82"/>
  <c r="R498" i="82"/>
  <c r="R497" i="82"/>
  <c r="R496" i="82"/>
  <c r="R495" i="82"/>
  <c r="R494" i="82"/>
  <c r="R493" i="82"/>
  <c r="R492" i="82"/>
  <c r="R491" i="82"/>
  <c r="R490" i="82"/>
  <c r="R489" i="82"/>
  <c r="R488" i="82"/>
  <c r="R487" i="82"/>
  <c r="R486" i="82"/>
  <c r="R485" i="82"/>
  <c r="R484" i="82"/>
  <c r="R483" i="82"/>
  <c r="R482" i="82"/>
  <c r="R481" i="82"/>
  <c r="R480" i="82"/>
  <c r="R479" i="82"/>
  <c r="R478" i="82"/>
  <c r="R477" i="82"/>
  <c r="R476" i="82"/>
  <c r="R475" i="82"/>
  <c r="R474" i="82"/>
  <c r="R473" i="82"/>
  <c r="R472" i="82"/>
  <c r="R471" i="82"/>
  <c r="R470" i="82"/>
  <c r="R469" i="82"/>
  <c r="R468" i="82"/>
  <c r="R467" i="82"/>
  <c r="R466" i="82"/>
  <c r="R465" i="82"/>
  <c r="R464" i="82"/>
  <c r="R463" i="82"/>
  <c r="R462" i="82"/>
  <c r="R461" i="82"/>
  <c r="R460" i="82"/>
  <c r="R459" i="82"/>
  <c r="R458" i="82"/>
  <c r="R457" i="82"/>
  <c r="R456" i="82"/>
  <c r="R455" i="82"/>
  <c r="R454" i="82"/>
  <c r="R453" i="82"/>
  <c r="R452" i="82"/>
  <c r="R451" i="82"/>
  <c r="R450" i="82"/>
  <c r="R449" i="82"/>
  <c r="R448" i="82"/>
  <c r="R447" i="82"/>
  <c r="R446" i="82"/>
  <c r="R445" i="82"/>
  <c r="R444" i="82"/>
  <c r="R443" i="82"/>
  <c r="R442" i="82"/>
  <c r="R441" i="82"/>
  <c r="R440" i="82"/>
  <c r="R439" i="82"/>
  <c r="R438" i="82"/>
  <c r="R437" i="82"/>
  <c r="R436" i="82"/>
  <c r="R435" i="82"/>
  <c r="R434" i="82"/>
  <c r="R433" i="82"/>
  <c r="R432" i="82"/>
  <c r="R431" i="82"/>
  <c r="R430" i="82"/>
  <c r="R429" i="82"/>
  <c r="R428" i="82"/>
  <c r="R427" i="82"/>
  <c r="R426" i="82"/>
  <c r="R425" i="82"/>
  <c r="R424" i="82"/>
  <c r="R423" i="82"/>
  <c r="R422" i="82"/>
  <c r="R421" i="82"/>
  <c r="R420" i="82"/>
  <c r="R419" i="82"/>
  <c r="R418" i="82"/>
  <c r="R417" i="82"/>
  <c r="R416" i="82"/>
  <c r="R415" i="82"/>
  <c r="R414" i="82"/>
  <c r="R413" i="82"/>
  <c r="R412" i="82"/>
  <c r="R411" i="82"/>
  <c r="R410" i="82"/>
  <c r="R409" i="82"/>
  <c r="R408" i="82"/>
  <c r="R407" i="82"/>
  <c r="R406" i="82"/>
  <c r="R405" i="82"/>
  <c r="R404" i="82"/>
  <c r="R403" i="82"/>
  <c r="R402" i="82"/>
  <c r="R401" i="82"/>
  <c r="R400" i="82"/>
  <c r="R399" i="82"/>
  <c r="R398" i="82"/>
  <c r="R397" i="82"/>
  <c r="R396" i="82"/>
  <c r="R395" i="82"/>
  <c r="R394" i="82"/>
  <c r="R393" i="82"/>
  <c r="R392" i="82"/>
  <c r="R391" i="82"/>
  <c r="R390" i="82"/>
  <c r="R389" i="82"/>
  <c r="R388" i="82"/>
  <c r="R387" i="82"/>
  <c r="R386" i="82"/>
  <c r="R385" i="82"/>
  <c r="R384" i="82"/>
  <c r="R383" i="82"/>
  <c r="R382" i="82"/>
  <c r="R381" i="82"/>
  <c r="R380" i="82"/>
  <c r="R379" i="82"/>
  <c r="R378" i="82"/>
  <c r="R377" i="82"/>
  <c r="R376" i="82"/>
  <c r="R375" i="82"/>
  <c r="R374" i="82"/>
  <c r="R373" i="82"/>
  <c r="R372" i="82"/>
  <c r="R371" i="82"/>
  <c r="R370" i="82"/>
  <c r="R369" i="82"/>
  <c r="R368" i="82"/>
  <c r="R367" i="82"/>
  <c r="R366" i="82"/>
  <c r="R365" i="82"/>
  <c r="R364" i="82"/>
  <c r="R363" i="82"/>
  <c r="R362" i="82"/>
  <c r="R361" i="82"/>
  <c r="R360" i="82"/>
  <c r="R359" i="82"/>
  <c r="R358" i="82"/>
  <c r="R357" i="82"/>
  <c r="R356" i="82"/>
  <c r="R355" i="82"/>
  <c r="R354" i="82"/>
  <c r="R353" i="82"/>
  <c r="R352" i="82"/>
  <c r="R351" i="82"/>
  <c r="R350" i="82"/>
  <c r="R349" i="82"/>
  <c r="R348" i="82"/>
  <c r="R347" i="82"/>
  <c r="R346" i="82"/>
  <c r="R345" i="82"/>
  <c r="R344" i="82"/>
  <c r="R343" i="82"/>
  <c r="R342" i="82"/>
  <c r="R341" i="82"/>
  <c r="R340" i="82"/>
  <c r="R339" i="82"/>
  <c r="R338" i="82"/>
  <c r="R337" i="82"/>
  <c r="R336" i="82"/>
  <c r="R335" i="82"/>
  <c r="R334" i="82"/>
  <c r="R333" i="82"/>
  <c r="R332" i="82"/>
  <c r="R331" i="82"/>
  <c r="R330" i="82"/>
  <c r="R329" i="82"/>
  <c r="R328" i="82"/>
  <c r="R327" i="82"/>
  <c r="R326" i="82"/>
  <c r="R325" i="82"/>
  <c r="R324" i="82"/>
  <c r="R323" i="82"/>
  <c r="R322" i="82"/>
  <c r="R321" i="82"/>
  <c r="R320" i="82"/>
  <c r="R319" i="82"/>
  <c r="R318" i="82"/>
  <c r="R317" i="82"/>
  <c r="R316" i="82"/>
  <c r="R315" i="82"/>
  <c r="R314" i="82"/>
  <c r="R313" i="82"/>
  <c r="R312" i="82"/>
  <c r="R311" i="82"/>
  <c r="R310" i="82"/>
  <c r="R309" i="82"/>
  <c r="R308" i="82"/>
  <c r="R307" i="82"/>
  <c r="R306" i="82"/>
  <c r="R305" i="82"/>
  <c r="R304" i="82"/>
  <c r="R303" i="82"/>
  <c r="R302" i="82"/>
  <c r="R301" i="82"/>
  <c r="R300" i="82"/>
  <c r="R299" i="82"/>
  <c r="R298" i="82"/>
  <c r="R297" i="82"/>
  <c r="R296" i="82"/>
  <c r="R295" i="82"/>
  <c r="R294" i="82"/>
  <c r="R293" i="82"/>
  <c r="R292" i="82"/>
  <c r="R291" i="82"/>
  <c r="R290" i="82"/>
  <c r="R289" i="82"/>
  <c r="R288" i="82"/>
  <c r="R287" i="82"/>
  <c r="R286" i="82"/>
  <c r="R285" i="82"/>
  <c r="R284" i="82"/>
  <c r="R283" i="82"/>
  <c r="R282" i="82"/>
  <c r="R281" i="82"/>
  <c r="R280" i="82"/>
  <c r="R279" i="82"/>
  <c r="R278" i="82"/>
  <c r="R277" i="82"/>
  <c r="R276" i="82"/>
  <c r="R275" i="82"/>
  <c r="R274" i="82"/>
  <c r="R273" i="82"/>
  <c r="R272" i="82"/>
  <c r="R271" i="82"/>
  <c r="R270" i="82"/>
  <c r="R269" i="82"/>
  <c r="R268" i="82"/>
  <c r="R267" i="82"/>
  <c r="R266" i="82"/>
  <c r="R265" i="82"/>
  <c r="R264" i="82"/>
  <c r="R263" i="82"/>
  <c r="R262" i="82"/>
  <c r="R261" i="82"/>
  <c r="R260" i="82"/>
  <c r="R259" i="82"/>
  <c r="R258" i="82"/>
  <c r="R257" i="82"/>
  <c r="R256" i="82"/>
  <c r="R255" i="82"/>
  <c r="R254" i="82"/>
  <c r="R253" i="82"/>
  <c r="R252" i="82"/>
  <c r="R251" i="82"/>
  <c r="R250" i="82"/>
  <c r="R249" i="82"/>
  <c r="R248" i="82"/>
  <c r="R247" i="82"/>
  <c r="R246" i="82"/>
  <c r="R245" i="82"/>
  <c r="R244" i="82"/>
  <c r="R243" i="82"/>
  <c r="R242" i="82"/>
  <c r="R241" i="82"/>
  <c r="R240" i="82"/>
  <c r="R239" i="82"/>
  <c r="R238" i="82"/>
  <c r="R237" i="82"/>
  <c r="R236" i="82"/>
  <c r="R235" i="82"/>
  <c r="R234" i="82"/>
  <c r="R233" i="82"/>
  <c r="R232" i="82"/>
  <c r="R231" i="82"/>
  <c r="R230" i="82"/>
  <c r="R229" i="82"/>
  <c r="R228" i="82"/>
  <c r="R227" i="82"/>
  <c r="R226" i="82"/>
  <c r="R225" i="82"/>
  <c r="R224" i="82"/>
  <c r="R223" i="82"/>
  <c r="R222" i="82"/>
  <c r="R221" i="82"/>
  <c r="R220" i="82"/>
  <c r="R219" i="82"/>
  <c r="R218" i="82"/>
  <c r="R217" i="82"/>
  <c r="R216" i="82"/>
  <c r="R215" i="82"/>
  <c r="R214" i="82"/>
  <c r="R213" i="82"/>
  <c r="R212" i="82"/>
  <c r="R211" i="82"/>
  <c r="R210" i="82"/>
  <c r="R209" i="82"/>
  <c r="R208" i="82"/>
  <c r="R207" i="82"/>
  <c r="R206" i="82"/>
  <c r="R205" i="82"/>
  <c r="R204" i="82"/>
  <c r="R203" i="82"/>
  <c r="R202" i="82"/>
  <c r="R201" i="82"/>
  <c r="R200" i="82"/>
  <c r="R199" i="82"/>
  <c r="R198" i="82"/>
  <c r="R197" i="82"/>
  <c r="R196" i="82"/>
  <c r="R195" i="82"/>
  <c r="R194" i="82"/>
  <c r="R193" i="82"/>
  <c r="R192" i="82"/>
  <c r="R191" i="82"/>
  <c r="R190" i="82"/>
  <c r="R189" i="82"/>
  <c r="R188" i="82"/>
  <c r="R187" i="82"/>
  <c r="R186" i="82"/>
  <c r="R185" i="82"/>
  <c r="R184" i="82"/>
  <c r="R183" i="82"/>
  <c r="R182" i="82"/>
  <c r="R181" i="82"/>
  <c r="R180" i="82"/>
  <c r="R179" i="82"/>
  <c r="R178" i="82"/>
  <c r="R177" i="82"/>
  <c r="R176" i="82"/>
  <c r="R175" i="82"/>
  <c r="R174" i="82"/>
  <c r="R173" i="82"/>
  <c r="R172" i="82"/>
  <c r="R171" i="82"/>
  <c r="R170" i="82"/>
  <c r="R169" i="82"/>
  <c r="R168" i="82"/>
  <c r="R167" i="82"/>
  <c r="R166" i="82"/>
  <c r="R165" i="82"/>
  <c r="R164" i="82"/>
  <c r="R163" i="82"/>
  <c r="R162" i="82"/>
  <c r="R161" i="82"/>
  <c r="R160" i="82"/>
  <c r="R159" i="82"/>
  <c r="R158" i="82"/>
  <c r="R157" i="82"/>
  <c r="R156" i="82"/>
  <c r="R155" i="82"/>
  <c r="R154" i="82"/>
  <c r="R153" i="82"/>
  <c r="R152" i="82"/>
  <c r="R151" i="82"/>
  <c r="R150" i="82"/>
  <c r="R149" i="82"/>
  <c r="R148" i="82"/>
  <c r="R147" i="82"/>
  <c r="R146" i="82"/>
  <c r="R145" i="82"/>
  <c r="R144" i="82"/>
  <c r="R143" i="82"/>
  <c r="R142" i="82"/>
  <c r="R141" i="82"/>
  <c r="R140" i="82"/>
  <c r="R139" i="82"/>
  <c r="R138" i="82"/>
  <c r="R137" i="82"/>
  <c r="R136" i="82"/>
  <c r="R135" i="82"/>
  <c r="R134" i="82"/>
  <c r="R133" i="82"/>
  <c r="R132" i="82"/>
  <c r="R131" i="82"/>
  <c r="R130" i="82"/>
  <c r="R129" i="82"/>
  <c r="R128" i="82"/>
  <c r="R127" i="82"/>
  <c r="R126" i="82"/>
  <c r="R125" i="82"/>
  <c r="R124" i="82"/>
  <c r="R123" i="82"/>
  <c r="R122" i="82"/>
  <c r="R121" i="82"/>
  <c r="R120" i="82"/>
  <c r="R119" i="82"/>
  <c r="R118" i="82"/>
  <c r="R117" i="82"/>
  <c r="R116" i="82"/>
  <c r="R115" i="82"/>
  <c r="R114" i="82"/>
  <c r="R113" i="82"/>
  <c r="R112" i="82"/>
  <c r="R111" i="82"/>
  <c r="R110" i="82"/>
  <c r="R109" i="82"/>
  <c r="R108" i="82"/>
  <c r="R107" i="82"/>
  <c r="R106" i="82"/>
  <c r="R105" i="82"/>
  <c r="R104" i="82"/>
  <c r="R103" i="82"/>
  <c r="R102" i="82"/>
  <c r="R101" i="82"/>
  <c r="R100" i="82"/>
  <c r="R99" i="82"/>
  <c r="R98" i="82"/>
  <c r="R97" i="82"/>
  <c r="R96" i="82"/>
  <c r="R95" i="82"/>
  <c r="R94" i="82"/>
  <c r="R93" i="82"/>
  <c r="R92" i="82"/>
  <c r="R91" i="82"/>
  <c r="R90" i="82"/>
  <c r="R89" i="82"/>
  <c r="R88" i="82"/>
  <c r="R87" i="82"/>
  <c r="R86" i="82"/>
  <c r="R85" i="82"/>
  <c r="R84" i="82"/>
  <c r="R83" i="82"/>
  <c r="R82" i="82"/>
  <c r="R81" i="82"/>
  <c r="R80" i="82"/>
  <c r="R79" i="82"/>
  <c r="R78" i="82"/>
  <c r="R77" i="82"/>
  <c r="R76" i="82"/>
  <c r="R75" i="82"/>
  <c r="R74" i="82"/>
  <c r="R73" i="82"/>
  <c r="R72" i="82"/>
  <c r="R71" i="82"/>
  <c r="R70" i="82"/>
  <c r="R69" i="82"/>
  <c r="R68" i="82"/>
  <c r="R67" i="82"/>
  <c r="R66" i="82"/>
  <c r="R65" i="82"/>
  <c r="R64" i="82"/>
  <c r="R63" i="82"/>
  <c r="R62" i="82"/>
  <c r="R61" i="82"/>
  <c r="R60" i="82"/>
  <c r="R59" i="82"/>
  <c r="R58" i="82"/>
  <c r="R57" i="82"/>
  <c r="R56" i="82"/>
  <c r="R55" i="82"/>
  <c r="R54" i="82"/>
  <c r="R53" i="82"/>
  <c r="R52" i="82"/>
  <c r="R51" i="82"/>
  <c r="R50" i="82"/>
  <c r="R49" i="82"/>
  <c r="R48" i="82"/>
  <c r="R47" i="82"/>
  <c r="R46" i="82"/>
  <c r="R45" i="82"/>
  <c r="R44" i="82"/>
  <c r="R43" i="82"/>
  <c r="R42" i="82"/>
  <c r="R41" i="82"/>
  <c r="R40" i="82"/>
  <c r="R39" i="82"/>
  <c r="R38" i="82"/>
  <c r="R37" i="82"/>
  <c r="R36" i="82"/>
  <c r="R35" i="82"/>
  <c r="R34" i="82"/>
  <c r="R33" i="82"/>
  <c r="R32" i="82"/>
  <c r="R31" i="82"/>
  <c r="R30" i="82"/>
  <c r="R29" i="82"/>
  <c r="R28" i="82"/>
  <c r="R27" i="82"/>
  <c r="R26" i="82"/>
  <c r="R25" i="82"/>
  <c r="R24" i="82"/>
  <c r="R23" i="82"/>
  <c r="R22" i="82"/>
  <c r="R21" i="82"/>
  <c r="R20" i="82"/>
  <c r="R19" i="82"/>
  <c r="R18" i="82"/>
  <c r="R17" i="82"/>
  <c r="R16" i="82"/>
  <c r="R15" i="82"/>
  <c r="R14" i="82"/>
  <c r="R13" i="82"/>
  <c r="R12" i="82"/>
  <c r="R11" i="82"/>
  <c r="R10" i="82"/>
  <c r="R9" i="82"/>
  <c r="R8" i="82"/>
  <c r="R7" i="82"/>
  <c r="R6" i="82"/>
  <c r="R5" i="82"/>
  <c r="R4" i="82"/>
  <c r="R3" i="82"/>
  <c r="R2" i="82"/>
  <c r="M41" i="61"/>
  <c r="M40" i="61"/>
  <c r="M39" i="61"/>
  <c r="M38" i="61"/>
  <c r="M37" i="61"/>
  <c r="M36" i="61"/>
  <c r="M35" i="61"/>
  <c r="M34" i="61"/>
  <c r="M33" i="61"/>
  <c r="M32" i="61"/>
  <c r="M31" i="61"/>
  <c r="M30" i="61"/>
  <c r="M29" i="61"/>
  <c r="M28" i="61"/>
  <c r="M27" i="61"/>
  <c r="M26" i="61"/>
  <c r="M25" i="61"/>
  <c r="M24" i="61"/>
  <c r="M23" i="61"/>
  <c r="M22" i="61"/>
  <c r="M21" i="61"/>
  <c r="M20" i="61"/>
  <c r="M19" i="61"/>
  <c r="M18" i="61"/>
  <c r="M17" i="61"/>
  <c r="M16" i="61"/>
  <c r="M15" i="61"/>
  <c r="M14" i="61"/>
  <c r="M13" i="61"/>
  <c r="M12" i="61"/>
  <c r="M11" i="61"/>
  <c r="M10" i="61"/>
  <c r="M9" i="61"/>
  <c r="M8" i="61"/>
  <c r="M7" i="61"/>
  <c r="M6" i="61"/>
  <c r="M5" i="61"/>
  <c r="M4" i="61"/>
  <c r="M3" i="61"/>
  <c r="M2" i="61"/>
  <c r="L41" i="61"/>
  <c r="K41" i="61"/>
  <c r="L40" i="61"/>
  <c r="K40" i="61"/>
  <c r="L39" i="61"/>
  <c r="K39" i="61"/>
  <c r="L38" i="61"/>
  <c r="K38" i="61"/>
  <c r="L37" i="61"/>
  <c r="K37" i="61"/>
  <c r="L36" i="61"/>
  <c r="K36" i="61"/>
  <c r="L35" i="61"/>
  <c r="K35" i="61"/>
  <c r="L34" i="61"/>
  <c r="K34" i="61"/>
  <c r="L33" i="61"/>
  <c r="K33" i="61"/>
  <c r="L32" i="61"/>
  <c r="K32" i="61"/>
  <c r="L31" i="61"/>
  <c r="K31" i="61"/>
  <c r="L30" i="61"/>
  <c r="K30" i="61"/>
  <c r="L29" i="61"/>
  <c r="K29" i="61"/>
  <c r="L28" i="61"/>
  <c r="K28" i="61"/>
  <c r="L27" i="61"/>
  <c r="K27" i="61"/>
  <c r="L26" i="61"/>
  <c r="K26" i="61"/>
  <c r="L25" i="61"/>
  <c r="K25" i="61"/>
  <c r="L24" i="61"/>
  <c r="K24" i="61"/>
  <c r="L23" i="61"/>
  <c r="K23" i="61"/>
  <c r="L22" i="61"/>
  <c r="K22" i="61"/>
  <c r="L21" i="61"/>
  <c r="K21" i="61"/>
  <c r="L20" i="61"/>
  <c r="K20" i="61"/>
  <c r="L19" i="61"/>
  <c r="K19" i="61"/>
  <c r="L18" i="61"/>
  <c r="K18" i="61"/>
  <c r="L17" i="61"/>
  <c r="K17" i="61"/>
  <c r="L16" i="61"/>
  <c r="K16" i="61"/>
  <c r="L15" i="61"/>
  <c r="K15" i="61"/>
  <c r="L14" i="61"/>
  <c r="K14" i="61"/>
  <c r="L13" i="61"/>
  <c r="K13" i="61"/>
  <c r="L12" i="61"/>
  <c r="K12" i="61"/>
  <c r="L11" i="61"/>
  <c r="K11" i="61"/>
  <c r="L10" i="61"/>
  <c r="K10" i="61"/>
  <c r="L9" i="61"/>
  <c r="K9" i="61"/>
  <c r="L8" i="61"/>
  <c r="K8" i="61"/>
  <c r="L7" i="61"/>
  <c r="K7" i="61"/>
  <c r="L6" i="61"/>
  <c r="K6" i="61"/>
  <c r="L5" i="61"/>
  <c r="K5" i="61"/>
  <c r="L4" i="61"/>
  <c r="K4" i="61"/>
  <c r="L3" i="61"/>
  <c r="K3" i="61"/>
  <c r="L2" i="61"/>
  <c r="K2" i="61"/>
  <c r="J41" i="61"/>
  <c r="I41" i="61"/>
  <c r="J40" i="61"/>
  <c r="I40" i="61"/>
  <c r="J39" i="61"/>
  <c r="I39" i="61"/>
  <c r="J38" i="61"/>
  <c r="I38" i="61"/>
  <c r="J37" i="61"/>
  <c r="I37" i="61"/>
  <c r="J36" i="61"/>
  <c r="I36" i="61"/>
  <c r="J35" i="61"/>
  <c r="I35" i="61"/>
  <c r="J34" i="61"/>
  <c r="I34" i="61"/>
  <c r="J33" i="61"/>
  <c r="I33" i="61"/>
  <c r="J32" i="61"/>
  <c r="I32" i="61"/>
  <c r="J31" i="61"/>
  <c r="I31" i="61"/>
  <c r="J30" i="61"/>
  <c r="I30" i="61"/>
  <c r="J29" i="61"/>
  <c r="I29" i="61"/>
  <c r="J28" i="61"/>
  <c r="I28" i="61"/>
  <c r="J27" i="61"/>
  <c r="I27" i="61"/>
  <c r="J26" i="61"/>
  <c r="I26" i="61"/>
  <c r="J25" i="61"/>
  <c r="I25" i="61"/>
  <c r="J24" i="61"/>
  <c r="I24" i="61"/>
  <c r="J23" i="61"/>
  <c r="I23" i="61"/>
  <c r="J22" i="61"/>
  <c r="I22" i="61"/>
  <c r="J21" i="61"/>
  <c r="I21" i="61"/>
  <c r="J20" i="61"/>
  <c r="I20" i="61"/>
  <c r="J19" i="61"/>
  <c r="I19" i="61"/>
  <c r="J18" i="61"/>
  <c r="I18" i="61"/>
  <c r="J17" i="61"/>
  <c r="I17" i="61"/>
  <c r="J16" i="61"/>
  <c r="I16" i="61"/>
  <c r="J15" i="61"/>
  <c r="I15" i="61"/>
  <c r="J14" i="61"/>
  <c r="I14" i="61"/>
  <c r="J13" i="61"/>
  <c r="I13" i="61"/>
  <c r="J12" i="61"/>
  <c r="I12" i="61"/>
  <c r="J11" i="61"/>
  <c r="I11" i="61"/>
  <c r="J10" i="61"/>
  <c r="I10" i="61"/>
  <c r="J9" i="61"/>
  <c r="I9" i="61"/>
  <c r="J8" i="61"/>
  <c r="I8" i="61"/>
  <c r="J7" i="61"/>
  <c r="I7" i="61"/>
  <c r="J6" i="61"/>
  <c r="I6" i="61"/>
  <c r="J5" i="61"/>
  <c r="I5" i="61"/>
  <c r="J4" i="61"/>
  <c r="I4" i="61"/>
  <c r="J3" i="61"/>
  <c r="I3" i="61"/>
  <c r="J2" i="61"/>
  <c r="I2" i="61"/>
  <c r="AI6" i="65"/>
  <c r="AI5" i="65"/>
  <c r="AI4" i="65"/>
  <c r="AI3" i="65"/>
  <c r="F78" i="71"/>
  <c r="F75" i="71"/>
  <c r="F62" i="71"/>
  <c r="F59" i="71"/>
  <c r="F46" i="71"/>
  <c r="E85" i="71"/>
  <c r="F85" i="71" s="1"/>
  <c r="E84" i="71"/>
  <c r="F84" i="71" s="1"/>
  <c r="E83" i="71"/>
  <c r="F83" i="71" s="1"/>
  <c r="E82" i="71"/>
  <c r="E81" i="71"/>
  <c r="F81" i="71" s="1"/>
  <c r="E80" i="71"/>
  <c r="F80" i="71" s="1"/>
  <c r="E79" i="71"/>
  <c r="F79" i="71" s="1"/>
  <c r="E78" i="71"/>
  <c r="E77" i="71"/>
  <c r="E76" i="71"/>
  <c r="F76" i="71" s="1"/>
  <c r="E75" i="71"/>
  <c r="E74" i="71"/>
  <c r="F74" i="71" s="1"/>
  <c r="E73" i="71"/>
  <c r="F73" i="71" s="1"/>
  <c r="E72" i="71"/>
  <c r="F72" i="71" s="1"/>
  <c r="E71" i="71"/>
  <c r="F71" i="71" s="1"/>
  <c r="E70" i="71"/>
  <c r="F70" i="71" s="1"/>
  <c r="E69" i="71"/>
  <c r="F69" i="71" s="1"/>
  <c r="E68" i="71"/>
  <c r="F68" i="71" s="1"/>
  <c r="E67" i="71"/>
  <c r="F67" i="71" s="1"/>
  <c r="E66" i="71"/>
  <c r="E65" i="71"/>
  <c r="F65" i="71" s="1"/>
  <c r="E64" i="71"/>
  <c r="F64" i="71" s="1"/>
  <c r="E63" i="71"/>
  <c r="F63" i="71" s="1"/>
  <c r="E62" i="71"/>
  <c r="E61" i="71"/>
  <c r="E60" i="71"/>
  <c r="F60" i="71" s="1"/>
  <c r="E59" i="71"/>
  <c r="E58" i="71"/>
  <c r="F58" i="71" s="1"/>
  <c r="E57" i="71"/>
  <c r="F57" i="71" s="1"/>
  <c r="E56" i="71"/>
  <c r="F56" i="71" s="1"/>
  <c r="E55" i="71"/>
  <c r="F55" i="71" s="1"/>
  <c r="E54" i="71"/>
  <c r="F54" i="71" s="1"/>
  <c r="E53" i="71"/>
  <c r="F53" i="71" s="1"/>
  <c r="E52" i="71"/>
  <c r="F52" i="71" s="1"/>
  <c r="E51" i="71"/>
  <c r="F51" i="71" s="1"/>
  <c r="E50" i="71"/>
  <c r="E49" i="71"/>
  <c r="F49" i="71" s="1"/>
  <c r="E48" i="71"/>
  <c r="F48" i="71" s="1"/>
  <c r="E47" i="71"/>
  <c r="F47" i="71" s="1"/>
  <c r="E46" i="71"/>
  <c r="C64" i="33"/>
  <c r="B53" i="33"/>
  <c r="B8" i="73"/>
  <c r="C12" i="33"/>
  <c r="AH102" i="65"/>
  <c r="AH101" i="65"/>
  <c r="AH99" i="65"/>
  <c r="AH98" i="65"/>
  <c r="AH91" i="65"/>
  <c r="AH87" i="65"/>
  <c r="AH85" i="65"/>
  <c r="AH82" i="65"/>
  <c r="AH75" i="65"/>
  <c r="AH73" i="65"/>
  <c r="AH69" i="65"/>
  <c r="AH66" i="65"/>
  <c r="AG102" i="65"/>
  <c r="AG101" i="65"/>
  <c r="AG99" i="65"/>
  <c r="AG98" i="65"/>
  <c r="AG93" i="65"/>
  <c r="AG91" i="65"/>
  <c r="AG90" i="65"/>
  <c r="AG87" i="65"/>
  <c r="AG83" i="65"/>
  <c r="AG77" i="65"/>
  <c r="AG73" i="65"/>
  <c r="AG69" i="65"/>
  <c r="AG66" i="65"/>
  <c r="G42" i="63"/>
  <c r="F90" i="83" s="1"/>
  <c r="G41" i="63"/>
  <c r="G40" i="63"/>
  <c r="F75" i="83" s="1"/>
  <c r="G39" i="63"/>
  <c r="F145" i="83" s="1"/>
  <c r="G38" i="63"/>
  <c r="F88" i="83" s="1"/>
  <c r="G37" i="63"/>
  <c r="F158" i="83" s="1"/>
  <c r="G36" i="63"/>
  <c r="G35" i="63"/>
  <c r="F147" i="83" s="1"/>
  <c r="G34" i="63"/>
  <c r="F105" i="83" s="1"/>
  <c r="G33" i="63"/>
  <c r="G32" i="63"/>
  <c r="G31" i="63"/>
  <c r="F126" i="83" s="1"/>
  <c r="G30" i="63"/>
  <c r="F149" i="83" s="1"/>
  <c r="G29" i="63"/>
  <c r="G28" i="63"/>
  <c r="G27" i="63"/>
  <c r="F123" i="83" s="1"/>
  <c r="G26" i="63"/>
  <c r="F152" i="83" s="1"/>
  <c r="G25" i="63"/>
  <c r="G24" i="63"/>
  <c r="F136" i="83" s="1"/>
  <c r="G23" i="63"/>
  <c r="F101" i="83" s="1"/>
  <c r="G22" i="63"/>
  <c r="F144" i="83" s="1"/>
  <c r="G21" i="63"/>
  <c r="F137" i="83" s="1"/>
  <c r="G20" i="63"/>
  <c r="G19" i="63"/>
  <c r="G18" i="63"/>
  <c r="F84" i="83" s="1"/>
  <c r="G17" i="63"/>
  <c r="G16" i="63"/>
  <c r="G15" i="63"/>
  <c r="F127" i="83" s="1"/>
  <c r="G14" i="63"/>
  <c r="F106" i="83" s="1"/>
  <c r="G13" i="63"/>
  <c r="G12" i="63"/>
  <c r="G11" i="63"/>
  <c r="G10" i="63"/>
  <c r="F143" i="83" s="1"/>
  <c r="G9" i="63"/>
  <c r="F80" i="83" s="1"/>
  <c r="G8" i="63"/>
  <c r="G7" i="63"/>
  <c r="F120" i="83" s="1"/>
  <c r="G6" i="63"/>
  <c r="F89" i="83" s="1"/>
  <c r="G5" i="63"/>
  <c r="G4" i="63"/>
  <c r="C44" i="63"/>
  <c r="C45" i="63"/>
  <c r="C46" i="63" s="1"/>
  <c r="B44" i="63"/>
  <c r="B45" i="63"/>
  <c r="B46" i="63" s="1"/>
  <c r="G3" i="63"/>
  <c r="F148" i="83" s="1"/>
  <c r="L14" i="21"/>
  <c r="B43" i="33"/>
  <c r="B45" i="33"/>
  <c r="C85" i="71"/>
  <c r="C84" i="71"/>
  <c r="C83" i="71"/>
  <c r="C82" i="71"/>
  <c r="F82" i="71" s="1"/>
  <c r="C81" i="71"/>
  <c r="C80" i="71"/>
  <c r="C79" i="71"/>
  <c r="C78" i="71"/>
  <c r="C77" i="71"/>
  <c r="F77" i="71" s="1"/>
  <c r="C76" i="71"/>
  <c r="C75" i="71"/>
  <c r="C74" i="71"/>
  <c r="C73" i="71"/>
  <c r="C72" i="71"/>
  <c r="C71" i="71"/>
  <c r="C70" i="71"/>
  <c r="C69" i="71"/>
  <c r="C68" i="71"/>
  <c r="C67" i="71"/>
  <c r="C66" i="71"/>
  <c r="F66" i="71" s="1"/>
  <c r="C65" i="71"/>
  <c r="C64" i="71"/>
  <c r="C63" i="71"/>
  <c r="C62" i="71"/>
  <c r="C61" i="71"/>
  <c r="F61" i="71" s="1"/>
  <c r="C60" i="71"/>
  <c r="C59" i="71"/>
  <c r="C58" i="71"/>
  <c r="C57" i="71"/>
  <c r="C56" i="71"/>
  <c r="C55" i="71"/>
  <c r="C54" i="71"/>
  <c r="C53" i="71"/>
  <c r="C52" i="71"/>
  <c r="C51" i="71"/>
  <c r="C50" i="71"/>
  <c r="F50" i="71" s="1"/>
  <c r="C49" i="71"/>
  <c r="C48" i="71"/>
  <c r="C47" i="71"/>
  <c r="C46" i="71"/>
  <c r="B62" i="65" a="1"/>
  <c r="B62" i="65" s="1"/>
  <c r="B97" i="65" s="1"/>
  <c r="J70" i="70"/>
  <c r="J69" i="70"/>
  <c r="J68" i="70"/>
  <c r="J67" i="70"/>
  <c r="J66" i="70"/>
  <c r="J65" i="70"/>
  <c r="J64" i="70"/>
  <c r="J63" i="70"/>
  <c r="J62" i="70"/>
  <c r="J61" i="70"/>
  <c r="J60" i="70"/>
  <c r="J59" i="70"/>
  <c r="J58" i="70"/>
  <c r="J57" i="70"/>
  <c r="J56" i="70"/>
  <c r="J55" i="70"/>
  <c r="J54" i="70"/>
  <c r="J53" i="70"/>
  <c r="J52" i="70"/>
  <c r="J51" i="70"/>
  <c r="J50" i="70"/>
  <c r="J49" i="70"/>
  <c r="J48" i="70"/>
  <c r="J47" i="70"/>
  <c r="J46" i="70"/>
  <c r="J45" i="70"/>
  <c r="J44" i="70"/>
  <c r="J43" i="70"/>
  <c r="J42" i="70"/>
  <c r="J41" i="70"/>
  <c r="J40" i="70"/>
  <c r="I70" i="70"/>
  <c r="I69" i="70"/>
  <c r="I68" i="70"/>
  <c r="I67" i="70"/>
  <c r="I66" i="70"/>
  <c r="I65" i="70"/>
  <c r="I64" i="70"/>
  <c r="I63" i="70"/>
  <c r="I62" i="70"/>
  <c r="I61" i="70"/>
  <c r="I60" i="70"/>
  <c r="I59" i="70"/>
  <c r="I58" i="70"/>
  <c r="I57" i="70"/>
  <c r="I56" i="70"/>
  <c r="I55" i="70"/>
  <c r="I54" i="70"/>
  <c r="I53" i="70"/>
  <c r="I52" i="70"/>
  <c r="I51" i="70"/>
  <c r="I50" i="70"/>
  <c r="I49" i="70"/>
  <c r="I48" i="70"/>
  <c r="I47" i="70"/>
  <c r="I46" i="70"/>
  <c r="I45" i="70"/>
  <c r="I44" i="70"/>
  <c r="I43" i="70"/>
  <c r="I42" i="70"/>
  <c r="I41" i="70"/>
  <c r="I40" i="70"/>
  <c r="H70" i="70"/>
  <c r="AH100" i="65" s="1"/>
  <c r="H69" i="70"/>
  <c r="AH97" i="65" s="1"/>
  <c r="H68" i="70"/>
  <c r="AH96" i="65" s="1"/>
  <c r="H67" i="70"/>
  <c r="AH95" i="65" s="1"/>
  <c r="H66" i="70"/>
  <c r="AH94" i="65" s="1"/>
  <c r="H65" i="70"/>
  <c r="AH93" i="65" s="1"/>
  <c r="H64" i="70"/>
  <c r="AH92" i="65" s="1"/>
  <c r="H63" i="70"/>
  <c r="AH90" i="65" s="1"/>
  <c r="H62" i="70"/>
  <c r="AH89" i="65" s="1"/>
  <c r="H61" i="70"/>
  <c r="AH88" i="65" s="1"/>
  <c r="H60" i="70"/>
  <c r="AH86" i="65" s="1"/>
  <c r="H59" i="70"/>
  <c r="H58" i="70"/>
  <c r="AH84" i="65" s="1"/>
  <c r="H57" i="70"/>
  <c r="AH83" i="65" s="1"/>
  <c r="H56" i="70"/>
  <c r="H55" i="70"/>
  <c r="AH81" i="65" s="1"/>
  <c r="H54" i="70"/>
  <c r="AH80" i="65" s="1"/>
  <c r="H53" i="70"/>
  <c r="AH79" i="65" s="1"/>
  <c r="H52" i="70"/>
  <c r="AH78" i="65" s="1"/>
  <c r="H51" i="70"/>
  <c r="AH77" i="65" s="1"/>
  <c r="H50" i="70"/>
  <c r="AH76" i="65" s="1"/>
  <c r="H49" i="70"/>
  <c r="H48" i="70"/>
  <c r="AH74" i="65" s="1"/>
  <c r="H47" i="70"/>
  <c r="AH72" i="65" s="1"/>
  <c r="H46" i="70"/>
  <c r="AH71" i="65" s="1"/>
  <c r="H45" i="70"/>
  <c r="AH70" i="65" s="1"/>
  <c r="H44" i="70"/>
  <c r="AH68" i="65" s="1"/>
  <c r="H43" i="70"/>
  <c r="AH67" i="65" s="1"/>
  <c r="H42" i="70"/>
  <c r="AH65" i="65" s="1"/>
  <c r="H41" i="70"/>
  <c r="AH64" i="65" s="1"/>
  <c r="H40" i="70"/>
  <c r="AH63" i="65" s="1"/>
  <c r="G70" i="70"/>
  <c r="AG100" i="65" s="1"/>
  <c r="G69" i="70"/>
  <c r="AG97" i="65" s="1"/>
  <c r="G68" i="70"/>
  <c r="AG96" i="65" s="1"/>
  <c r="G67" i="70"/>
  <c r="AG95" i="65" s="1"/>
  <c r="G66" i="70"/>
  <c r="AG94" i="65" s="1"/>
  <c r="G65" i="70"/>
  <c r="G64" i="70"/>
  <c r="AG92" i="65" s="1"/>
  <c r="G63" i="70"/>
  <c r="G62" i="70"/>
  <c r="AG89" i="65" s="1"/>
  <c r="G61" i="70"/>
  <c r="AG88" i="65" s="1"/>
  <c r="G60" i="70"/>
  <c r="AG86" i="65" s="1"/>
  <c r="G59" i="70"/>
  <c r="AG85" i="65" s="1"/>
  <c r="G58" i="70"/>
  <c r="AG84" i="65" s="1"/>
  <c r="G57" i="70"/>
  <c r="G56" i="70"/>
  <c r="AG82" i="65" s="1"/>
  <c r="G55" i="70"/>
  <c r="AG81" i="65" s="1"/>
  <c r="G54" i="70"/>
  <c r="AG80" i="65" s="1"/>
  <c r="G53" i="70"/>
  <c r="AG79" i="65" s="1"/>
  <c r="G52" i="70"/>
  <c r="AG78" i="65" s="1"/>
  <c r="G51" i="70"/>
  <c r="G50" i="70"/>
  <c r="AG76" i="65" s="1"/>
  <c r="G49" i="70"/>
  <c r="AG75" i="65" s="1"/>
  <c r="G48" i="70"/>
  <c r="G47" i="70"/>
  <c r="AG72" i="65" s="1"/>
  <c r="G46" i="70"/>
  <c r="AG71" i="65" s="1"/>
  <c r="G45" i="70"/>
  <c r="AG70" i="65" s="1"/>
  <c r="G44" i="70"/>
  <c r="AG68" i="65" s="1"/>
  <c r="G43" i="70"/>
  <c r="AG67" i="65" s="1"/>
  <c r="G42" i="70"/>
  <c r="AG65" i="65" s="1"/>
  <c r="G41" i="70"/>
  <c r="AG64" i="65" s="1"/>
  <c r="G40" i="70"/>
  <c r="AG63" i="65" s="1"/>
  <c r="J61" i="65"/>
  <c r="I61" i="65" s="1"/>
  <c r="H61" i="65" s="1"/>
  <c r="G61" i="65" s="1"/>
  <c r="F61" i="65" s="1"/>
  <c r="E61" i="65" s="1"/>
  <c r="D61" i="65" s="1"/>
  <c r="C61" i="65" s="1"/>
  <c r="B61" i="65" s="1"/>
  <c r="P61" i="65"/>
  <c r="O61" i="65" s="1"/>
  <c r="N61" i="65" s="1"/>
  <c r="M61" i="65" s="1"/>
  <c r="L61" i="65" s="1"/>
  <c r="X43" i="65"/>
  <c r="W43" i="65"/>
  <c r="X42" i="65"/>
  <c r="W42" i="65"/>
  <c r="X41" i="65"/>
  <c r="W41" i="65"/>
  <c r="X40" i="65"/>
  <c r="W40" i="65"/>
  <c r="X39" i="65"/>
  <c r="W39" i="65"/>
  <c r="X38" i="65"/>
  <c r="W38" i="65"/>
  <c r="V38" i="65"/>
  <c r="U38" i="65"/>
  <c r="T38" i="65"/>
  <c r="S38" i="65"/>
  <c r="R38" i="65"/>
  <c r="Q38" i="65"/>
  <c r="X37" i="65"/>
  <c r="W37" i="65"/>
  <c r="X36" i="65"/>
  <c r="W36" i="65"/>
  <c r="V36" i="65"/>
  <c r="U36" i="65"/>
  <c r="T36" i="65"/>
  <c r="S36" i="65"/>
  <c r="R36" i="65"/>
  <c r="Q36" i="65"/>
  <c r="X35" i="65"/>
  <c r="W35" i="65"/>
  <c r="V35" i="65"/>
  <c r="U35" i="65"/>
  <c r="T35" i="65"/>
  <c r="S35" i="65"/>
  <c r="R35" i="65"/>
  <c r="Q35" i="65"/>
  <c r="X34" i="65"/>
  <c r="W34" i="65"/>
  <c r="X33" i="65"/>
  <c r="W33" i="65"/>
  <c r="V33" i="65"/>
  <c r="U33" i="65"/>
  <c r="T33" i="65"/>
  <c r="S33" i="65"/>
  <c r="R33" i="65"/>
  <c r="Q33" i="65"/>
  <c r="X32" i="65"/>
  <c r="W32" i="65"/>
  <c r="X31" i="65"/>
  <c r="W31" i="65"/>
  <c r="V31" i="65"/>
  <c r="U31" i="65"/>
  <c r="T31" i="65"/>
  <c r="S31" i="65"/>
  <c r="R31" i="65"/>
  <c r="Q31" i="65"/>
  <c r="X30" i="65"/>
  <c r="W30" i="65"/>
  <c r="X29" i="65"/>
  <c r="W29" i="65"/>
  <c r="V29" i="65"/>
  <c r="U29" i="65"/>
  <c r="T29" i="65"/>
  <c r="S29" i="65"/>
  <c r="R29" i="65"/>
  <c r="Q29" i="65"/>
  <c r="X28" i="65"/>
  <c r="W28" i="65"/>
  <c r="X27" i="65"/>
  <c r="W27" i="65"/>
  <c r="V27" i="65"/>
  <c r="U27" i="65"/>
  <c r="T27" i="65"/>
  <c r="S27" i="65"/>
  <c r="R27" i="65"/>
  <c r="Q27" i="65"/>
  <c r="X26" i="65"/>
  <c r="W26" i="65"/>
  <c r="X25" i="65"/>
  <c r="W25" i="65"/>
  <c r="X24" i="65"/>
  <c r="W24" i="65"/>
  <c r="V24" i="65"/>
  <c r="U24" i="65"/>
  <c r="T24" i="65"/>
  <c r="S24" i="65"/>
  <c r="R24" i="65"/>
  <c r="Q24" i="65"/>
  <c r="X23" i="65"/>
  <c r="W23" i="65"/>
  <c r="X22" i="65"/>
  <c r="W22" i="65"/>
  <c r="X21" i="65"/>
  <c r="W21" i="65"/>
  <c r="V21" i="65"/>
  <c r="U21" i="65"/>
  <c r="T21" i="65"/>
  <c r="S21" i="65"/>
  <c r="R21" i="65"/>
  <c r="Q21" i="65"/>
  <c r="X20" i="65"/>
  <c r="W20" i="65"/>
  <c r="V20" i="65"/>
  <c r="U20" i="65"/>
  <c r="T20" i="65"/>
  <c r="S20" i="65"/>
  <c r="R20" i="65"/>
  <c r="Q20" i="65"/>
  <c r="X19" i="65"/>
  <c r="W19" i="65"/>
  <c r="V19" i="65"/>
  <c r="U19" i="65"/>
  <c r="T19" i="65"/>
  <c r="S19" i="65"/>
  <c r="R19" i="65"/>
  <c r="Q19" i="65"/>
  <c r="X18" i="65"/>
  <c r="W18" i="65"/>
  <c r="V18" i="65"/>
  <c r="U18" i="65"/>
  <c r="T18" i="65"/>
  <c r="S18" i="65"/>
  <c r="R18" i="65"/>
  <c r="Q18" i="65"/>
  <c r="X17" i="65"/>
  <c r="W17" i="65"/>
  <c r="V17" i="65"/>
  <c r="U17" i="65"/>
  <c r="T17" i="65"/>
  <c r="S17" i="65"/>
  <c r="R17" i="65"/>
  <c r="Q17" i="65"/>
  <c r="X16" i="65"/>
  <c r="W16" i="65"/>
  <c r="X15" i="65"/>
  <c r="W15" i="65"/>
  <c r="V15" i="65"/>
  <c r="U15" i="65"/>
  <c r="T15" i="65"/>
  <c r="S15" i="65"/>
  <c r="R15" i="65"/>
  <c r="Q15" i="65"/>
  <c r="X14" i="65"/>
  <c r="W14" i="65"/>
  <c r="X13" i="65"/>
  <c r="W13" i="65"/>
  <c r="V13" i="65"/>
  <c r="U13" i="65"/>
  <c r="T13" i="65"/>
  <c r="S13" i="65"/>
  <c r="R13" i="65"/>
  <c r="Q13" i="65"/>
  <c r="X12" i="65"/>
  <c r="W12" i="65"/>
  <c r="X11" i="65"/>
  <c r="W11" i="65"/>
  <c r="X10" i="65"/>
  <c r="W10" i="65"/>
  <c r="X9" i="65"/>
  <c r="W9" i="65"/>
  <c r="X8" i="65"/>
  <c r="W8" i="65"/>
  <c r="X7" i="65"/>
  <c r="W7" i="65"/>
  <c r="V30" i="65"/>
  <c r="X6" i="65"/>
  <c r="W6" i="65"/>
  <c r="R28" i="65"/>
  <c r="X5" i="65"/>
  <c r="W5" i="65"/>
  <c r="V5" i="65"/>
  <c r="U5" i="65"/>
  <c r="T5" i="65"/>
  <c r="S5" i="65"/>
  <c r="R5" i="65"/>
  <c r="Q5" i="65"/>
  <c r="X4" i="65"/>
  <c r="W4" i="65"/>
  <c r="V4" i="65"/>
  <c r="U4" i="65"/>
  <c r="T4" i="65"/>
  <c r="S4" i="65"/>
  <c r="R4" i="65"/>
  <c r="Q4" i="65"/>
  <c r="S8" i="65"/>
  <c r="B3" i="65" a="1"/>
  <c r="AA3" i="65" s="1"/>
  <c r="P2" i="65"/>
  <c r="O2" i="65" s="1"/>
  <c r="N2" i="65" s="1"/>
  <c r="M2" i="65" s="1"/>
  <c r="L2" i="65" s="1"/>
  <c r="K2" i="65" s="1"/>
  <c r="F2" i="65"/>
  <c r="E2" i="65" s="1"/>
  <c r="D2" i="65" s="1"/>
  <c r="C2" i="65" s="1"/>
  <c r="B2" i="65" s="1"/>
  <c r="H43" i="39"/>
  <c r="H42" i="39"/>
  <c r="H41" i="39"/>
  <c r="H40" i="39"/>
  <c r="H39" i="39"/>
  <c r="H38" i="39"/>
  <c r="H37" i="39"/>
  <c r="H36" i="39"/>
  <c r="H35" i="39"/>
  <c r="H34" i="39"/>
  <c r="H33" i="39"/>
  <c r="H32" i="39"/>
  <c r="H31" i="39"/>
  <c r="H30" i="39"/>
  <c r="H29" i="39"/>
  <c r="H28" i="39"/>
  <c r="H27" i="39"/>
  <c r="H26" i="39"/>
  <c r="H25" i="39"/>
  <c r="H24" i="39"/>
  <c r="H23" i="39"/>
  <c r="H22" i="39"/>
  <c r="H21" i="39"/>
  <c r="H20" i="39"/>
  <c r="H19" i="39"/>
  <c r="H18" i="39"/>
  <c r="H17" i="39"/>
  <c r="H16" i="39"/>
  <c r="H15" i="39"/>
  <c r="H14" i="39"/>
  <c r="H13" i="39"/>
  <c r="H12" i="39"/>
  <c r="H11" i="39"/>
  <c r="H10" i="39"/>
  <c r="H9" i="39"/>
  <c r="H8" i="39"/>
  <c r="H7" i="39"/>
  <c r="H6" i="39"/>
  <c r="H5" i="39"/>
  <c r="H4" i="39"/>
  <c r="F129" i="83" l="1"/>
  <c r="F124" i="83"/>
  <c r="F125" i="83"/>
  <c r="F155" i="83"/>
  <c r="F138" i="83"/>
  <c r="F133" i="83"/>
  <c r="F86" i="83"/>
  <c r="F102" i="83"/>
  <c r="F71" i="83"/>
  <c r="F154" i="83"/>
  <c r="K154" i="83" s="1"/>
  <c r="F70" i="83"/>
  <c r="F81" i="83"/>
  <c r="F97" i="83"/>
  <c r="F150" i="83"/>
  <c r="F159" i="83"/>
  <c r="F176" i="83" s="1"/>
  <c r="F76" i="83"/>
  <c r="F92" i="83"/>
  <c r="F108" i="83"/>
  <c r="F142" i="83"/>
  <c r="F146" i="83"/>
  <c r="F172" i="83" s="1"/>
  <c r="F87" i="83"/>
  <c r="F103" i="83"/>
  <c r="F130" i="83"/>
  <c r="F134" i="83"/>
  <c r="F82" i="83"/>
  <c r="F98" i="83"/>
  <c r="F77" i="83"/>
  <c r="F93" i="83"/>
  <c r="F109" i="83"/>
  <c r="F151" i="83"/>
  <c r="F72" i="83"/>
  <c r="F104" i="83"/>
  <c r="K104" i="83" s="1"/>
  <c r="F139" i="83"/>
  <c r="K139" i="83" s="1"/>
  <c r="F83" i="83"/>
  <c r="F99" i="83"/>
  <c r="F131" i="83"/>
  <c r="F168" i="83" s="1"/>
  <c r="F135" i="83"/>
  <c r="F156" i="83"/>
  <c r="F78" i="83"/>
  <c r="F94" i="83"/>
  <c r="K94" i="83" s="1"/>
  <c r="F122" i="83"/>
  <c r="F73" i="83"/>
  <c r="F100" i="83"/>
  <c r="F140" i="83"/>
  <c r="F157" i="83"/>
  <c r="F79" i="83"/>
  <c r="F95" i="83"/>
  <c r="F128" i="83"/>
  <c r="F167" i="83" s="1"/>
  <c r="F132" i="83"/>
  <c r="F74" i="83"/>
  <c r="F153" i="83"/>
  <c r="F85" i="83"/>
  <c r="F96" i="83"/>
  <c r="F121" i="83"/>
  <c r="F141" i="83"/>
  <c r="F91" i="83"/>
  <c r="F107" i="83"/>
  <c r="K130" i="83"/>
  <c r="K80" i="83"/>
  <c r="K144" i="83"/>
  <c r="K152" i="83"/>
  <c r="J49" i="83"/>
  <c r="J25" i="83"/>
  <c r="F7" i="83"/>
  <c r="J61" i="83"/>
  <c r="G9" i="83"/>
  <c r="J39" i="83"/>
  <c r="J9" i="83"/>
  <c r="J10" i="83" s="1"/>
  <c r="J11" i="83" s="1"/>
  <c r="J12" i="83" s="1"/>
  <c r="J13" i="83" s="1"/>
  <c r="J14" i="83" s="1"/>
  <c r="J15" i="83" s="1"/>
  <c r="J16" i="83" s="1"/>
  <c r="J17" i="83" s="1"/>
  <c r="J18" i="83" s="1"/>
  <c r="J19" i="83" s="1"/>
  <c r="J20" i="83" s="1"/>
  <c r="J21" i="83" s="1"/>
  <c r="K145" i="83"/>
  <c r="Q8" i="83"/>
  <c r="R8" i="83" s="1"/>
  <c r="J37" i="83"/>
  <c r="J53" i="83"/>
  <c r="H7" i="83"/>
  <c r="J35" i="83"/>
  <c r="J50" i="83"/>
  <c r="J59" i="83"/>
  <c r="J45" i="83"/>
  <c r="J43" i="83"/>
  <c r="J62" i="83"/>
  <c r="J46" i="83"/>
  <c r="J63" i="83"/>
  <c r="J47" i="83"/>
  <c r="J31" i="83"/>
  <c r="J48" i="83"/>
  <c r="J52" i="83"/>
  <c r="J54" i="83"/>
  <c r="J38" i="83"/>
  <c r="J55" i="83"/>
  <c r="J56" i="83"/>
  <c r="J40" i="83"/>
  <c r="J58" i="83"/>
  <c r="J60" i="83"/>
  <c r="J33" i="83"/>
  <c r="J7" i="83"/>
  <c r="J30" i="83"/>
  <c r="J41" i="83"/>
  <c r="J51" i="83"/>
  <c r="J29" i="83"/>
  <c r="C7" i="83"/>
  <c r="Q7" i="83" s="1"/>
  <c r="J28" i="83"/>
  <c r="J27" i="83"/>
  <c r="J36" i="83"/>
  <c r="D7" i="83"/>
  <c r="J26" i="83"/>
  <c r="J24" i="83"/>
  <c r="J32" i="83"/>
  <c r="J34" i="83"/>
  <c r="J44" i="83"/>
  <c r="J42" i="83"/>
  <c r="F169" i="83"/>
  <c r="F166" i="83"/>
  <c r="A165" i="83"/>
  <c r="Z3" i="65"/>
  <c r="L66" i="65"/>
  <c r="L96" i="65"/>
  <c r="P67" i="65"/>
  <c r="M69" i="65"/>
  <c r="M10" i="65" s="1"/>
  <c r="L68" i="65"/>
  <c r="L93" i="65"/>
  <c r="M77" i="65"/>
  <c r="M18" i="65" s="1"/>
  <c r="M78" i="65"/>
  <c r="M19" i="65" s="1"/>
  <c r="P87" i="65"/>
  <c r="M90" i="65"/>
  <c r="M31" i="65" s="1"/>
  <c r="L67" i="65"/>
  <c r="L95" i="65"/>
  <c r="L36" i="65" s="1"/>
  <c r="O68" i="65"/>
  <c r="N77" i="65"/>
  <c r="N18" i="65" s="1"/>
  <c r="M89" i="65"/>
  <c r="L69" i="65"/>
  <c r="L97" i="65"/>
  <c r="L38" i="65" s="1"/>
  <c r="N69" i="65"/>
  <c r="N10" i="65" s="1"/>
  <c r="N78" i="65"/>
  <c r="N19" i="65" s="1"/>
  <c r="N90" i="65"/>
  <c r="N31" i="65" s="1"/>
  <c r="L72" i="65"/>
  <c r="L13" i="65" s="1"/>
  <c r="L98" i="65"/>
  <c r="P69" i="65"/>
  <c r="P10" i="65" s="1"/>
  <c r="P79" i="65"/>
  <c r="P20" i="65" s="1"/>
  <c r="P91" i="65"/>
  <c r="P32" i="65" s="1"/>
  <c r="L74" i="65"/>
  <c r="L15" i="65" s="1"/>
  <c r="L99" i="65"/>
  <c r="M70" i="65"/>
  <c r="M11" i="65" s="1"/>
  <c r="O80" i="65"/>
  <c r="O21" i="65" s="1"/>
  <c r="M93" i="65"/>
  <c r="M34" i="65" s="1"/>
  <c r="L75" i="65"/>
  <c r="L100" i="65"/>
  <c r="N70" i="65"/>
  <c r="N11" i="65" s="1"/>
  <c r="M81" i="65"/>
  <c r="M22" i="65" s="1"/>
  <c r="P95" i="65"/>
  <c r="P36" i="65" s="1"/>
  <c r="L77" i="65"/>
  <c r="L18" i="65" s="1"/>
  <c r="L101" i="65"/>
  <c r="P71" i="65"/>
  <c r="P12" i="65" s="1"/>
  <c r="N81" i="65"/>
  <c r="N22" i="65" s="1"/>
  <c r="M97" i="65"/>
  <c r="M38" i="65" s="1"/>
  <c r="L79" i="65"/>
  <c r="L20" i="65" s="1"/>
  <c r="P63" i="65"/>
  <c r="P4" i="65" s="1"/>
  <c r="O72" i="65"/>
  <c r="O13" i="65" s="1"/>
  <c r="M82" i="65"/>
  <c r="M23" i="65" s="1"/>
  <c r="M101" i="65"/>
  <c r="M42" i="65" s="1"/>
  <c r="L80" i="65"/>
  <c r="L21" i="65" s="1"/>
  <c r="O64" i="65"/>
  <c r="M73" i="65"/>
  <c r="N82" i="65"/>
  <c r="N23" i="65" s="1"/>
  <c r="L81" i="65"/>
  <c r="M65" i="65"/>
  <c r="N73" i="65"/>
  <c r="P83" i="65"/>
  <c r="P24" i="65" s="1"/>
  <c r="L82" i="65"/>
  <c r="N65" i="65"/>
  <c r="P73" i="65"/>
  <c r="O84" i="65"/>
  <c r="O25" i="65" s="1"/>
  <c r="L83" i="65"/>
  <c r="L24" i="65" s="1"/>
  <c r="O65" i="65"/>
  <c r="M74" i="65"/>
  <c r="M15" i="65" s="1"/>
  <c r="M85" i="65"/>
  <c r="M26" i="65" s="1"/>
  <c r="L63" i="65"/>
  <c r="L4" i="65" s="1"/>
  <c r="L84" i="65"/>
  <c r="P65" i="65"/>
  <c r="N74" i="65"/>
  <c r="N15" i="65" s="1"/>
  <c r="N85" i="65"/>
  <c r="N26" i="65" s="1"/>
  <c r="L64" i="65"/>
  <c r="L85" i="65"/>
  <c r="M66" i="65"/>
  <c r="M7" i="65" s="1"/>
  <c r="P75" i="65"/>
  <c r="P16" i="65" s="1"/>
  <c r="M86" i="65"/>
  <c r="M27" i="65" s="1"/>
  <c r="L65" i="65"/>
  <c r="L90" i="65"/>
  <c r="L31" i="65" s="1"/>
  <c r="N66" i="65"/>
  <c r="N7" i="65" s="1"/>
  <c r="O76" i="65"/>
  <c r="O17" i="65" s="1"/>
  <c r="N86" i="65"/>
  <c r="N27" i="65" s="1"/>
  <c r="N89" i="65"/>
  <c r="N93" i="65"/>
  <c r="N34" i="65" s="1"/>
  <c r="N97" i="65"/>
  <c r="N38" i="65" s="1"/>
  <c r="N101" i="65"/>
  <c r="N42" i="65" s="1"/>
  <c r="O69" i="65"/>
  <c r="O10" i="65" s="1"/>
  <c r="O73" i="65"/>
  <c r="O77" i="65"/>
  <c r="O18" i="65" s="1"/>
  <c r="O81" i="65"/>
  <c r="O22" i="65" s="1"/>
  <c r="O85" i="65"/>
  <c r="O26" i="65" s="1"/>
  <c r="O89" i="65"/>
  <c r="O93" i="65"/>
  <c r="O34" i="65" s="1"/>
  <c r="O97" i="65"/>
  <c r="O38" i="65" s="1"/>
  <c r="O101" i="65"/>
  <c r="O42" i="65" s="1"/>
  <c r="P77" i="65"/>
  <c r="P18" i="65" s="1"/>
  <c r="P81" i="65"/>
  <c r="P22" i="65" s="1"/>
  <c r="P85" i="65"/>
  <c r="P26" i="65" s="1"/>
  <c r="P89" i="65"/>
  <c r="P93" i="65"/>
  <c r="P34" i="65" s="1"/>
  <c r="P97" i="65"/>
  <c r="P38" i="65" s="1"/>
  <c r="P101" i="65"/>
  <c r="P42" i="65" s="1"/>
  <c r="M94" i="65"/>
  <c r="M35" i="65" s="1"/>
  <c r="M98" i="65"/>
  <c r="M39" i="65" s="1"/>
  <c r="M102" i="65"/>
  <c r="M43" i="65" s="1"/>
  <c r="N94" i="65"/>
  <c r="N35" i="65" s="1"/>
  <c r="N98" i="65"/>
  <c r="N39" i="65" s="1"/>
  <c r="N102" i="65"/>
  <c r="N43" i="65" s="1"/>
  <c r="O66" i="65"/>
  <c r="O7" i="65" s="1"/>
  <c r="O70" i="65"/>
  <c r="O11" i="65" s="1"/>
  <c r="O74" i="65"/>
  <c r="O15" i="65" s="1"/>
  <c r="O78" i="65"/>
  <c r="O19" i="65" s="1"/>
  <c r="O82" i="65"/>
  <c r="O23" i="65" s="1"/>
  <c r="O86" i="65"/>
  <c r="O27" i="65" s="1"/>
  <c r="O90" i="65"/>
  <c r="O31" i="65" s="1"/>
  <c r="O94" i="65"/>
  <c r="O35" i="65" s="1"/>
  <c r="O98" i="65"/>
  <c r="O39" i="65" s="1"/>
  <c r="O102" i="65"/>
  <c r="O43" i="65" s="1"/>
  <c r="L70" i="65"/>
  <c r="L86" i="65"/>
  <c r="L27" i="65" s="1"/>
  <c r="L102" i="65"/>
  <c r="P66" i="65"/>
  <c r="P7" i="65" s="1"/>
  <c r="P70" i="65"/>
  <c r="P11" i="65" s="1"/>
  <c r="P74" i="65"/>
  <c r="P15" i="65" s="1"/>
  <c r="P78" i="65"/>
  <c r="P19" i="65" s="1"/>
  <c r="P82" i="65"/>
  <c r="P23" i="65" s="1"/>
  <c r="P86" i="65"/>
  <c r="P27" i="65" s="1"/>
  <c r="P90" i="65"/>
  <c r="P31" i="65" s="1"/>
  <c r="P94" i="65"/>
  <c r="P35" i="65" s="1"/>
  <c r="P98" i="65"/>
  <c r="P39" i="65" s="1"/>
  <c r="P102" i="65"/>
  <c r="P43" i="65" s="1"/>
  <c r="L71" i="65"/>
  <c r="L87" i="65"/>
  <c r="M63" i="65"/>
  <c r="M4" i="65" s="1"/>
  <c r="M67" i="65"/>
  <c r="M71" i="65"/>
  <c r="M12" i="65" s="1"/>
  <c r="M75" i="65"/>
  <c r="M16" i="65" s="1"/>
  <c r="M79" i="65"/>
  <c r="M20" i="65" s="1"/>
  <c r="M83" i="65"/>
  <c r="M24" i="65" s="1"/>
  <c r="M87" i="65"/>
  <c r="M91" i="65"/>
  <c r="M32" i="65" s="1"/>
  <c r="M95" i="65"/>
  <c r="M36" i="65" s="1"/>
  <c r="M99" i="65"/>
  <c r="M40" i="65" s="1"/>
  <c r="L88" i="65"/>
  <c r="L29" i="65" s="1"/>
  <c r="N63" i="65"/>
  <c r="N4" i="65" s="1"/>
  <c r="N67" i="65"/>
  <c r="N71" i="65"/>
  <c r="N12" i="65" s="1"/>
  <c r="N75" i="65"/>
  <c r="N16" i="65" s="1"/>
  <c r="N79" i="65"/>
  <c r="N20" i="65" s="1"/>
  <c r="N83" i="65"/>
  <c r="N24" i="65" s="1"/>
  <c r="N87" i="65"/>
  <c r="N91" i="65"/>
  <c r="N32" i="65" s="1"/>
  <c r="N95" i="65"/>
  <c r="N36" i="65" s="1"/>
  <c r="N99" i="65"/>
  <c r="N40" i="65" s="1"/>
  <c r="L73" i="65"/>
  <c r="L89" i="65"/>
  <c r="O63" i="65"/>
  <c r="O4" i="65" s="1"/>
  <c r="O67" i="65"/>
  <c r="O71" i="65"/>
  <c r="O12" i="65" s="1"/>
  <c r="O75" i="65"/>
  <c r="O16" i="65" s="1"/>
  <c r="O79" i="65"/>
  <c r="O20" i="65" s="1"/>
  <c r="O83" i="65"/>
  <c r="O24" i="65" s="1"/>
  <c r="O87" i="65"/>
  <c r="O91" i="65"/>
  <c r="O32" i="65" s="1"/>
  <c r="O95" i="65"/>
  <c r="O36" i="65" s="1"/>
  <c r="O99" i="65"/>
  <c r="O40" i="65" s="1"/>
  <c r="P99" i="65"/>
  <c r="P40" i="65" s="1"/>
  <c r="L91" i="65"/>
  <c r="M64" i="65"/>
  <c r="M68" i="65"/>
  <c r="M72" i="65"/>
  <c r="M13" i="65" s="1"/>
  <c r="M76" i="65"/>
  <c r="M17" i="65" s="1"/>
  <c r="M80" i="65"/>
  <c r="M21" i="65" s="1"/>
  <c r="M84" i="65"/>
  <c r="M25" i="65" s="1"/>
  <c r="M88" i="65"/>
  <c r="M29" i="65" s="1"/>
  <c r="M92" i="65"/>
  <c r="M33" i="65" s="1"/>
  <c r="M96" i="65"/>
  <c r="M100" i="65"/>
  <c r="M41" i="65" s="1"/>
  <c r="L76" i="65"/>
  <c r="L17" i="65" s="1"/>
  <c r="L92" i="65"/>
  <c r="L33" i="65" s="1"/>
  <c r="N64" i="65"/>
  <c r="N68" i="65"/>
  <c r="N72" i="65"/>
  <c r="N13" i="65" s="1"/>
  <c r="N76" i="65"/>
  <c r="N17" i="65" s="1"/>
  <c r="N80" i="65"/>
  <c r="N21" i="65" s="1"/>
  <c r="N84" i="65"/>
  <c r="N25" i="65" s="1"/>
  <c r="N88" i="65"/>
  <c r="N29" i="65" s="1"/>
  <c r="N92" i="65"/>
  <c r="N33" i="65" s="1"/>
  <c r="N96" i="65"/>
  <c r="N100" i="65"/>
  <c r="N41" i="65" s="1"/>
  <c r="O88" i="65"/>
  <c r="O29" i="65" s="1"/>
  <c r="O92" i="65"/>
  <c r="O33" i="65" s="1"/>
  <c r="O96" i="65"/>
  <c r="O100" i="65"/>
  <c r="O41" i="65" s="1"/>
  <c r="L78" i="65"/>
  <c r="L19" i="65" s="1"/>
  <c r="L94" i="65"/>
  <c r="L35" i="65" s="1"/>
  <c r="P64" i="65"/>
  <c r="P68" i="65"/>
  <c r="P72" i="65"/>
  <c r="P13" i="65" s="1"/>
  <c r="P76" i="65"/>
  <c r="P17" i="65" s="1"/>
  <c r="P80" i="65"/>
  <c r="P21" i="65" s="1"/>
  <c r="P84" i="65"/>
  <c r="P25" i="65" s="1"/>
  <c r="P88" i="65"/>
  <c r="P29" i="65" s="1"/>
  <c r="P92" i="65"/>
  <c r="P33" i="65" s="1"/>
  <c r="P96" i="65"/>
  <c r="P100" i="65"/>
  <c r="P41" i="65" s="1"/>
  <c r="C65" i="65"/>
  <c r="D68" i="65"/>
  <c r="E71" i="65"/>
  <c r="F74" i="65"/>
  <c r="B78" i="65"/>
  <c r="B19" i="65" s="1"/>
  <c r="C81" i="65"/>
  <c r="D84" i="65"/>
  <c r="E87" i="65"/>
  <c r="F90" i="65"/>
  <c r="B94" i="65"/>
  <c r="B35" i="65" s="1"/>
  <c r="C97" i="65"/>
  <c r="D100" i="65"/>
  <c r="K64" i="65"/>
  <c r="G68" i="65"/>
  <c r="H71" i="65"/>
  <c r="I74" i="65"/>
  <c r="I15" i="65" s="1"/>
  <c r="J77" i="65"/>
  <c r="J18" i="65" s="1"/>
  <c r="K80" i="65"/>
  <c r="G84" i="65"/>
  <c r="H87" i="65"/>
  <c r="I90" i="65"/>
  <c r="I31" i="65" s="1"/>
  <c r="J93" i="65"/>
  <c r="K96" i="65"/>
  <c r="AE96" i="65" s="1"/>
  <c r="G100" i="65"/>
  <c r="D65" i="65"/>
  <c r="E68" i="65"/>
  <c r="F71" i="65"/>
  <c r="B75" i="65"/>
  <c r="C78" i="65"/>
  <c r="D81" i="65"/>
  <c r="E84" i="65"/>
  <c r="F87" i="65"/>
  <c r="B91" i="65"/>
  <c r="C94" i="65"/>
  <c r="D97" i="65"/>
  <c r="E100" i="65"/>
  <c r="G65" i="65"/>
  <c r="H68" i="65"/>
  <c r="I71" i="65"/>
  <c r="J74" i="65"/>
  <c r="J15" i="65" s="1"/>
  <c r="K77" i="65"/>
  <c r="G81" i="65"/>
  <c r="H84" i="65"/>
  <c r="I87" i="65"/>
  <c r="J90" i="65"/>
  <c r="J31" i="65" s="1"/>
  <c r="K93" i="65"/>
  <c r="G97" i="65"/>
  <c r="G38" i="65" s="1"/>
  <c r="H100" i="65"/>
  <c r="E65" i="65"/>
  <c r="F68" i="65"/>
  <c r="B72" i="65"/>
  <c r="B13" i="65" s="1"/>
  <c r="C75" i="65"/>
  <c r="D78" i="65"/>
  <c r="E81" i="65"/>
  <c r="F84" i="65"/>
  <c r="B88" i="65"/>
  <c r="B29" i="65" s="1"/>
  <c r="C91" i="65"/>
  <c r="D94" i="65"/>
  <c r="E97" i="65"/>
  <c r="F100" i="65"/>
  <c r="H65" i="65"/>
  <c r="I68" i="65"/>
  <c r="J71" i="65"/>
  <c r="K74" i="65"/>
  <c r="G78" i="65"/>
  <c r="G19" i="65" s="1"/>
  <c r="H81" i="65"/>
  <c r="I84" i="65"/>
  <c r="J87" i="65"/>
  <c r="K90" i="65"/>
  <c r="G94" i="65"/>
  <c r="G35" i="65" s="1"/>
  <c r="H97" i="65"/>
  <c r="H38" i="65" s="1"/>
  <c r="I100" i="65"/>
  <c r="F65" i="65"/>
  <c r="B69" i="65"/>
  <c r="C72" i="65"/>
  <c r="C13" i="65" s="1"/>
  <c r="D75" i="65"/>
  <c r="E78" i="65"/>
  <c r="F81" i="65"/>
  <c r="B85" i="65"/>
  <c r="C88" i="65"/>
  <c r="C29" i="65" s="1"/>
  <c r="D91" i="65"/>
  <c r="E94" i="65"/>
  <c r="F97" i="65"/>
  <c r="B101" i="65"/>
  <c r="I65" i="65"/>
  <c r="J68" i="65"/>
  <c r="K71" i="65"/>
  <c r="AE71" i="65" s="1"/>
  <c r="G75" i="65"/>
  <c r="H78" i="65"/>
  <c r="H19" i="65" s="1"/>
  <c r="I81" i="65"/>
  <c r="J84" i="65"/>
  <c r="K87" i="65"/>
  <c r="AE87" i="65" s="1"/>
  <c r="G91" i="65"/>
  <c r="H94" i="65"/>
  <c r="H35" i="65" s="1"/>
  <c r="I97" i="65"/>
  <c r="I38" i="65" s="1"/>
  <c r="J100" i="65"/>
  <c r="B66" i="65"/>
  <c r="C69" i="65"/>
  <c r="D72" i="65"/>
  <c r="D13" i="65" s="1"/>
  <c r="E75" i="65"/>
  <c r="F78" i="65"/>
  <c r="B82" i="65"/>
  <c r="C85" i="65"/>
  <c r="D88" i="65"/>
  <c r="D29" i="65" s="1"/>
  <c r="E91" i="65"/>
  <c r="F94" i="65"/>
  <c r="B98" i="65"/>
  <c r="C101" i="65"/>
  <c r="J65" i="65"/>
  <c r="K68" i="65"/>
  <c r="AE68" i="65" s="1"/>
  <c r="G72" i="65"/>
  <c r="G13" i="65" s="1"/>
  <c r="H75" i="65"/>
  <c r="I78" i="65"/>
  <c r="I19" i="65" s="1"/>
  <c r="J81" i="65"/>
  <c r="K84" i="65"/>
  <c r="AE84" i="65" s="1"/>
  <c r="G88" i="65"/>
  <c r="G29" i="65" s="1"/>
  <c r="H91" i="65"/>
  <c r="I94" i="65"/>
  <c r="I35" i="65" s="1"/>
  <c r="J97" i="65"/>
  <c r="J38" i="65" s="1"/>
  <c r="K100" i="65"/>
  <c r="AE100" i="65" s="1"/>
  <c r="B63" i="65"/>
  <c r="B4" i="65" s="1"/>
  <c r="C66" i="65"/>
  <c r="D69" i="65"/>
  <c r="E72" i="65"/>
  <c r="F75" i="65"/>
  <c r="B79" i="65"/>
  <c r="B20" i="65" s="1"/>
  <c r="C82" i="65"/>
  <c r="D85" i="65"/>
  <c r="E88" i="65"/>
  <c r="F91" i="65"/>
  <c r="B95" i="65"/>
  <c r="B36" i="65" s="1"/>
  <c r="C98" i="65"/>
  <c r="D101" i="65"/>
  <c r="K65" i="65"/>
  <c r="AE65" i="65" s="1"/>
  <c r="G69" i="65"/>
  <c r="H72" i="65"/>
  <c r="H13" i="65" s="1"/>
  <c r="I75" i="65"/>
  <c r="J78" i="65"/>
  <c r="J19" i="65" s="1"/>
  <c r="K81" i="65"/>
  <c r="AE81" i="65" s="1"/>
  <c r="G85" i="65"/>
  <c r="H88" i="65"/>
  <c r="H29" i="65" s="1"/>
  <c r="I91" i="65"/>
  <c r="J94" i="65"/>
  <c r="J35" i="65" s="1"/>
  <c r="K97" i="65"/>
  <c r="G101" i="65"/>
  <c r="AK101" i="65" s="1"/>
  <c r="C63" i="65"/>
  <c r="C4" i="65" s="1"/>
  <c r="B76" i="65"/>
  <c r="B17" i="65" s="1"/>
  <c r="C79" i="65"/>
  <c r="C20" i="65" s="1"/>
  <c r="D82" i="65"/>
  <c r="F88" i="65"/>
  <c r="B92" i="65"/>
  <c r="B33" i="65" s="1"/>
  <c r="C95" i="65"/>
  <c r="C36" i="65" s="1"/>
  <c r="D98" i="65"/>
  <c r="E101" i="65"/>
  <c r="G66" i="65"/>
  <c r="H69" i="65"/>
  <c r="I72" i="65"/>
  <c r="I13" i="65" s="1"/>
  <c r="J75" i="65"/>
  <c r="K78" i="65"/>
  <c r="G82" i="65"/>
  <c r="H85" i="65"/>
  <c r="I88" i="65"/>
  <c r="I29" i="65" s="1"/>
  <c r="J91" i="65"/>
  <c r="K94" i="65"/>
  <c r="G98" i="65"/>
  <c r="H101" i="65"/>
  <c r="D66" i="65"/>
  <c r="F72" i="65"/>
  <c r="E85" i="65"/>
  <c r="D63" i="65"/>
  <c r="E66" i="65"/>
  <c r="F69" i="65"/>
  <c r="B73" i="65"/>
  <c r="C76" i="65"/>
  <c r="C17" i="65" s="1"/>
  <c r="D79" i="65"/>
  <c r="E82" i="65"/>
  <c r="F85" i="65"/>
  <c r="B89" i="65"/>
  <c r="C92" i="65"/>
  <c r="C33" i="65" s="1"/>
  <c r="D95" i="65"/>
  <c r="E98" i="65"/>
  <c r="F101" i="65"/>
  <c r="G63" i="65"/>
  <c r="G4" i="65" s="1"/>
  <c r="H66" i="65"/>
  <c r="I69" i="65"/>
  <c r="J72" i="65"/>
  <c r="J13" i="65" s="1"/>
  <c r="K75" i="65"/>
  <c r="AE75" i="65" s="1"/>
  <c r="G79" i="65"/>
  <c r="G20" i="65" s="1"/>
  <c r="H82" i="65"/>
  <c r="I85" i="65"/>
  <c r="J88" i="65"/>
  <c r="J29" i="65" s="1"/>
  <c r="K91" i="65"/>
  <c r="AE91" i="65" s="1"/>
  <c r="G95" i="65"/>
  <c r="G36" i="65" s="1"/>
  <c r="H98" i="65"/>
  <c r="I101" i="65"/>
  <c r="E69" i="65"/>
  <c r="E63" i="65"/>
  <c r="F66" i="65"/>
  <c r="B70" i="65"/>
  <c r="C73" i="65"/>
  <c r="D76" i="65"/>
  <c r="D17" i="65" s="1"/>
  <c r="E79" i="65"/>
  <c r="F82" i="65"/>
  <c r="B86" i="65"/>
  <c r="B27" i="65" s="1"/>
  <c r="C89" i="65"/>
  <c r="D92" i="65"/>
  <c r="D33" i="65" s="1"/>
  <c r="E95" i="65"/>
  <c r="F98" i="65"/>
  <c r="B102" i="65"/>
  <c r="H63" i="65"/>
  <c r="H4" i="65" s="1"/>
  <c r="I66" i="65"/>
  <c r="J69" i="65"/>
  <c r="K72" i="65"/>
  <c r="G76" i="65"/>
  <c r="G17" i="65" s="1"/>
  <c r="H79" i="65"/>
  <c r="H20" i="65" s="1"/>
  <c r="I82" i="65"/>
  <c r="J85" i="65"/>
  <c r="K88" i="65"/>
  <c r="G92" i="65"/>
  <c r="G33" i="65" s="1"/>
  <c r="H95" i="65"/>
  <c r="H36" i="65" s="1"/>
  <c r="I98" i="65"/>
  <c r="J101" i="65"/>
  <c r="F63" i="65"/>
  <c r="B67" i="65"/>
  <c r="C70" i="65"/>
  <c r="D73" i="65"/>
  <c r="E76" i="65"/>
  <c r="F79" i="65"/>
  <c r="B83" i="65"/>
  <c r="B24" i="65" s="1"/>
  <c r="C86" i="65"/>
  <c r="C27" i="65" s="1"/>
  <c r="D89" i="65"/>
  <c r="E92" i="65"/>
  <c r="F95" i="65"/>
  <c r="B99" i="65"/>
  <c r="C102" i="65"/>
  <c r="I63" i="65"/>
  <c r="I4" i="65" s="1"/>
  <c r="J66" i="65"/>
  <c r="K69" i="65"/>
  <c r="AE69" i="65" s="1"/>
  <c r="G73" i="65"/>
  <c r="H76" i="65"/>
  <c r="H17" i="65" s="1"/>
  <c r="I79" i="65"/>
  <c r="I20" i="65" s="1"/>
  <c r="J82" i="65"/>
  <c r="K85" i="65"/>
  <c r="AE85" i="65" s="1"/>
  <c r="G89" i="65"/>
  <c r="H92" i="65"/>
  <c r="H33" i="65" s="1"/>
  <c r="I95" i="65"/>
  <c r="I36" i="65" s="1"/>
  <c r="J98" i="65"/>
  <c r="K101" i="65"/>
  <c r="B64" i="65"/>
  <c r="B5" i="65" s="1"/>
  <c r="C67" i="65"/>
  <c r="D70" i="65"/>
  <c r="E73" i="65"/>
  <c r="F76" i="65"/>
  <c r="B80" i="65"/>
  <c r="B21" i="65" s="1"/>
  <c r="C83" i="65"/>
  <c r="D86" i="65"/>
  <c r="D27" i="65" s="1"/>
  <c r="E89" i="65"/>
  <c r="F92" i="65"/>
  <c r="B96" i="65"/>
  <c r="C99" i="65"/>
  <c r="D102" i="65"/>
  <c r="J63" i="65"/>
  <c r="J4" i="65" s="1"/>
  <c r="K66" i="65"/>
  <c r="AE66" i="65" s="1"/>
  <c r="G70" i="65"/>
  <c r="H73" i="65"/>
  <c r="I76" i="65"/>
  <c r="I17" i="65" s="1"/>
  <c r="J79" i="65"/>
  <c r="J20" i="65" s="1"/>
  <c r="K82" i="65"/>
  <c r="AE82" i="65" s="1"/>
  <c r="G86" i="65"/>
  <c r="G27" i="65" s="1"/>
  <c r="H89" i="65"/>
  <c r="I92" i="65"/>
  <c r="I33" i="65" s="1"/>
  <c r="J95" i="65"/>
  <c r="J36" i="65" s="1"/>
  <c r="K98" i="65"/>
  <c r="AE98" i="65" s="1"/>
  <c r="G102" i="65"/>
  <c r="C64" i="65"/>
  <c r="C5" i="65" s="1"/>
  <c r="D67" i="65"/>
  <c r="E70" i="65"/>
  <c r="F73" i="65"/>
  <c r="B77" i="65"/>
  <c r="B18" i="65" s="1"/>
  <c r="C80" i="65"/>
  <c r="C21" i="65" s="1"/>
  <c r="D83" i="65"/>
  <c r="E86" i="65"/>
  <c r="F89" i="65"/>
  <c r="B93" i="65"/>
  <c r="C96" i="65"/>
  <c r="D99" i="65"/>
  <c r="E102" i="65"/>
  <c r="K63" i="65"/>
  <c r="G67" i="65"/>
  <c r="H70" i="65"/>
  <c r="I73" i="65"/>
  <c r="J76" i="65"/>
  <c r="J17" i="65" s="1"/>
  <c r="K79" i="65"/>
  <c r="G83" i="65"/>
  <c r="G24" i="65" s="1"/>
  <c r="H86" i="65"/>
  <c r="H27" i="65" s="1"/>
  <c r="I89" i="65"/>
  <c r="J92" i="65"/>
  <c r="J33" i="65" s="1"/>
  <c r="K95" i="65"/>
  <c r="G99" i="65"/>
  <c r="H102" i="65"/>
  <c r="D64" i="65"/>
  <c r="E67" i="65"/>
  <c r="F70" i="65"/>
  <c r="B74" i="65"/>
  <c r="B15" i="65" s="1"/>
  <c r="C77" i="65"/>
  <c r="C18" i="65" s="1"/>
  <c r="D80" i="65"/>
  <c r="E83" i="65"/>
  <c r="F86" i="65"/>
  <c r="B90" i="65"/>
  <c r="B31" i="65" s="1"/>
  <c r="C93" i="65"/>
  <c r="D96" i="65"/>
  <c r="E99" i="65"/>
  <c r="F102" i="65"/>
  <c r="G64" i="65"/>
  <c r="G5" i="65" s="1"/>
  <c r="H67" i="65"/>
  <c r="I70" i="65"/>
  <c r="J73" i="65"/>
  <c r="K76" i="65"/>
  <c r="G80" i="65"/>
  <c r="G21" i="65" s="1"/>
  <c r="H83" i="65"/>
  <c r="H24" i="65" s="1"/>
  <c r="I86" i="65"/>
  <c r="I27" i="65" s="1"/>
  <c r="J89" i="65"/>
  <c r="K92" i="65"/>
  <c r="G96" i="65"/>
  <c r="H99" i="65"/>
  <c r="I102" i="65"/>
  <c r="E64" i="65"/>
  <c r="F67" i="65"/>
  <c r="B71" i="65"/>
  <c r="C74" i="65"/>
  <c r="C15" i="65" s="1"/>
  <c r="D77" i="65"/>
  <c r="E80" i="65"/>
  <c r="F83" i="65"/>
  <c r="B87" i="65"/>
  <c r="C90" i="65"/>
  <c r="C31" i="65" s="1"/>
  <c r="D93" i="65"/>
  <c r="E96" i="65"/>
  <c r="F99" i="65"/>
  <c r="H64" i="65"/>
  <c r="H5" i="65" s="1"/>
  <c r="I67" i="65"/>
  <c r="J70" i="65"/>
  <c r="K73" i="65"/>
  <c r="AE73" i="65" s="1"/>
  <c r="G77" i="65"/>
  <c r="G18" i="65" s="1"/>
  <c r="H80" i="65"/>
  <c r="H21" i="65" s="1"/>
  <c r="I83" i="65"/>
  <c r="I24" i="65" s="1"/>
  <c r="J86" i="65"/>
  <c r="J27" i="65" s="1"/>
  <c r="K89" i="65"/>
  <c r="AE89" i="65" s="1"/>
  <c r="G93" i="65"/>
  <c r="H96" i="65"/>
  <c r="I99" i="65"/>
  <c r="J102" i="65"/>
  <c r="F64" i="65"/>
  <c r="B68" i="65"/>
  <c r="C71" i="65"/>
  <c r="D74" i="65"/>
  <c r="E77" i="65"/>
  <c r="F80" i="65"/>
  <c r="B84" i="65"/>
  <c r="C87" i="65"/>
  <c r="D90" i="65"/>
  <c r="E93" i="65"/>
  <c r="F96" i="65"/>
  <c r="B100" i="65"/>
  <c r="I64" i="65"/>
  <c r="I5" i="65" s="1"/>
  <c r="J67" i="65"/>
  <c r="K70" i="65"/>
  <c r="AE70" i="65" s="1"/>
  <c r="G74" i="65"/>
  <c r="G15" i="65" s="1"/>
  <c r="H77" i="65"/>
  <c r="H18" i="65" s="1"/>
  <c r="I80" i="65"/>
  <c r="I21" i="65" s="1"/>
  <c r="J83" i="65"/>
  <c r="J24" i="65" s="1"/>
  <c r="K86" i="65"/>
  <c r="G90" i="65"/>
  <c r="G31" i="65" s="1"/>
  <c r="H93" i="65"/>
  <c r="I96" i="65"/>
  <c r="J99" i="65"/>
  <c r="K102" i="65"/>
  <c r="B65" i="65"/>
  <c r="C68" i="65"/>
  <c r="D71" i="65"/>
  <c r="E74" i="65"/>
  <c r="F77" i="65"/>
  <c r="B81" i="65"/>
  <c r="C84" i="65"/>
  <c r="D87" i="65"/>
  <c r="E90" i="65"/>
  <c r="F93" i="65"/>
  <c r="C100" i="65"/>
  <c r="J64" i="65"/>
  <c r="J5" i="65" s="1"/>
  <c r="K67" i="65"/>
  <c r="AE67" i="65" s="1"/>
  <c r="G71" i="65"/>
  <c r="H74" i="65"/>
  <c r="H15" i="65" s="1"/>
  <c r="I77" i="65"/>
  <c r="I18" i="65" s="1"/>
  <c r="J80" i="65"/>
  <c r="J21" i="65" s="1"/>
  <c r="K83" i="65"/>
  <c r="G87" i="65"/>
  <c r="AK87" i="65" s="1"/>
  <c r="H90" i="65"/>
  <c r="H31" i="65" s="1"/>
  <c r="I93" i="65"/>
  <c r="J96" i="65"/>
  <c r="K99" i="65"/>
  <c r="AE99" i="65" s="1"/>
  <c r="C38" i="65"/>
  <c r="B38" i="65"/>
  <c r="AL29" i="65"/>
  <c r="R8" i="65"/>
  <c r="AL13" i="65"/>
  <c r="AL19" i="65"/>
  <c r="AL31" i="65"/>
  <c r="AL33" i="65"/>
  <c r="AL38" i="65"/>
  <c r="AL24" i="65"/>
  <c r="R14" i="65"/>
  <c r="V14" i="65"/>
  <c r="U14" i="65"/>
  <c r="T14" i="65"/>
  <c r="Q14" i="65"/>
  <c r="S14" i="65"/>
  <c r="AL27" i="65"/>
  <c r="AL21" i="65"/>
  <c r="W45" i="65"/>
  <c r="W46" i="65" s="1"/>
  <c r="AL15" i="65"/>
  <c r="AL4" i="65"/>
  <c r="AL5" i="65"/>
  <c r="AL20" i="65"/>
  <c r="X45" i="65"/>
  <c r="X46" i="65" s="1"/>
  <c r="U30" i="65"/>
  <c r="T30" i="65"/>
  <c r="AL35" i="65"/>
  <c r="AL36" i="65"/>
  <c r="Q28" i="65"/>
  <c r="AL3" i="65"/>
  <c r="T28" i="65"/>
  <c r="S28" i="65"/>
  <c r="V28" i="65"/>
  <c r="U28" i="65"/>
  <c r="B3" i="65"/>
  <c r="AL18" i="65"/>
  <c r="Q30" i="65"/>
  <c r="R30" i="65"/>
  <c r="Q8" i="65"/>
  <c r="U8" i="65"/>
  <c r="T8" i="65"/>
  <c r="V8" i="65"/>
  <c r="AL17" i="65"/>
  <c r="S30" i="65"/>
  <c r="B36" i="33"/>
  <c r="O95" i="44"/>
  <c r="O116" i="44" s="1"/>
  <c r="O127" i="44"/>
  <c r="O79" i="44"/>
  <c r="O84" i="44"/>
  <c r="O76" i="44" s="1"/>
  <c r="O73" i="44"/>
  <c r="O52" i="44"/>
  <c r="L126" i="44"/>
  <c r="L125" i="44"/>
  <c r="L124" i="44"/>
  <c r="L123" i="44"/>
  <c r="L122" i="44"/>
  <c r="L121" i="44"/>
  <c r="L120" i="44"/>
  <c r="L119" i="44"/>
  <c r="L118" i="44"/>
  <c r="L117" i="44"/>
  <c r="L116" i="44"/>
  <c r="L115" i="44"/>
  <c r="L114" i="44"/>
  <c r="L113" i="44"/>
  <c r="L112" i="44"/>
  <c r="L111" i="44"/>
  <c r="L110" i="44"/>
  <c r="L109" i="44"/>
  <c r="L108" i="44"/>
  <c r="L107" i="44"/>
  <c r="L106" i="44"/>
  <c r="L105" i="44"/>
  <c r="L104" i="44"/>
  <c r="L103" i="44"/>
  <c r="L102" i="44"/>
  <c r="L101" i="44"/>
  <c r="L100" i="44"/>
  <c r="L99" i="44"/>
  <c r="L98" i="44"/>
  <c r="L97" i="44"/>
  <c r="L96" i="44"/>
  <c r="L95" i="44"/>
  <c r="B129" i="44"/>
  <c r="B130" i="44" a="1"/>
  <c r="B130" i="44" s="1"/>
  <c r="O130" i="44" s="1"/>
  <c r="F129" i="44"/>
  <c r="E129" i="44"/>
  <c r="D129" i="44"/>
  <c r="C129" i="44"/>
  <c r="L83" i="44"/>
  <c r="L82" i="44"/>
  <c r="L81" i="44"/>
  <c r="L80" i="44"/>
  <c r="L79" i="44"/>
  <c r="L78" i="44"/>
  <c r="L77" i="44"/>
  <c r="L76" i="44"/>
  <c r="L75" i="44"/>
  <c r="L74" i="44"/>
  <c r="L73" i="44"/>
  <c r="L72" i="44"/>
  <c r="L71" i="44"/>
  <c r="L70" i="44"/>
  <c r="L69" i="44"/>
  <c r="L68" i="44"/>
  <c r="L67" i="44"/>
  <c r="L66" i="44"/>
  <c r="L65" i="44"/>
  <c r="L64" i="44"/>
  <c r="L63" i="44"/>
  <c r="L62" i="44"/>
  <c r="L61" i="44"/>
  <c r="L60" i="44"/>
  <c r="L59" i="44"/>
  <c r="L58" i="44"/>
  <c r="L57" i="44"/>
  <c r="L56" i="44"/>
  <c r="L55" i="44"/>
  <c r="L54" i="44"/>
  <c r="L53" i="44"/>
  <c r="L52" i="44"/>
  <c r="B49" i="33"/>
  <c r="B42" i="33"/>
  <c r="B35" i="33"/>
  <c r="G86" i="44"/>
  <c r="F86" i="44"/>
  <c r="E86" i="44"/>
  <c r="D86" i="44"/>
  <c r="C86" i="44"/>
  <c r="B86" i="44"/>
  <c r="H84" i="44"/>
  <c r="H83" i="44"/>
  <c r="H82" i="44"/>
  <c r="H81" i="44"/>
  <c r="H80" i="44"/>
  <c r="H79" i="44"/>
  <c r="H76" i="44"/>
  <c r="H75" i="44"/>
  <c r="H74" i="44"/>
  <c r="H73" i="44"/>
  <c r="H72" i="44"/>
  <c r="H71" i="44"/>
  <c r="H70" i="44"/>
  <c r="H69" i="44"/>
  <c r="H68" i="44"/>
  <c r="H67" i="44"/>
  <c r="H66" i="44"/>
  <c r="H65" i="44"/>
  <c r="H64" i="44"/>
  <c r="H63" i="44"/>
  <c r="H62" i="44"/>
  <c r="H61" i="44"/>
  <c r="H60" i="44"/>
  <c r="H59" i="44"/>
  <c r="H58" i="44"/>
  <c r="H57" i="44"/>
  <c r="H56" i="44"/>
  <c r="H55" i="44"/>
  <c r="H54" i="44"/>
  <c r="H53" i="44"/>
  <c r="H52" i="44"/>
  <c r="H127" i="44"/>
  <c r="H126" i="44"/>
  <c r="H125" i="44"/>
  <c r="H124" i="44"/>
  <c r="H123" i="44"/>
  <c r="H122" i="44"/>
  <c r="H121" i="44"/>
  <c r="H119" i="44"/>
  <c r="H118" i="44"/>
  <c r="H117" i="44"/>
  <c r="H116" i="44"/>
  <c r="H115" i="44"/>
  <c r="H114" i="44"/>
  <c r="H113" i="44"/>
  <c r="H112" i="44"/>
  <c r="H111" i="44"/>
  <c r="H110" i="44"/>
  <c r="H109" i="44"/>
  <c r="H108" i="44"/>
  <c r="H107" i="44"/>
  <c r="H106" i="44"/>
  <c r="H105" i="44"/>
  <c r="H104" i="44"/>
  <c r="H103" i="44"/>
  <c r="H102" i="44"/>
  <c r="H101" i="44"/>
  <c r="H100" i="44"/>
  <c r="H99" i="44"/>
  <c r="H98" i="44"/>
  <c r="H97" i="44"/>
  <c r="H96" i="44"/>
  <c r="H95" i="44"/>
  <c r="F174" i="83" l="1"/>
  <c r="K102" i="83"/>
  <c r="T130" i="44"/>
  <c r="S97" i="44"/>
  <c r="S96" i="44"/>
  <c r="AA102" i="44"/>
  <c r="O119" i="44"/>
  <c r="AA103" i="44"/>
  <c r="S100" i="44"/>
  <c r="AA121" i="44"/>
  <c r="Y116" i="44"/>
  <c r="X125" i="44"/>
  <c r="W125" i="44"/>
  <c r="F131" i="44"/>
  <c r="AA115" i="44"/>
  <c r="W115" i="44"/>
  <c r="AA122" i="44"/>
  <c r="X122" i="44"/>
  <c r="S124" i="44"/>
  <c r="Y124" i="44"/>
  <c r="B131" i="44"/>
  <c r="W127" i="44" s="1"/>
  <c r="AA110" i="44"/>
  <c r="S108" i="44"/>
  <c r="Y108" i="44"/>
  <c r="AA95" i="44"/>
  <c r="W95" i="44"/>
  <c r="AI10" i="65"/>
  <c r="L41" i="65"/>
  <c r="L10" i="65"/>
  <c r="AI13" i="65"/>
  <c r="L25" i="65"/>
  <c r="AI17" i="65"/>
  <c r="AI12" i="65"/>
  <c r="L16" i="65"/>
  <c r="AI29" i="65"/>
  <c r="L34" i="65"/>
  <c r="L12" i="65"/>
  <c r="AI26" i="65"/>
  <c r="AI24" i="65"/>
  <c r="L40" i="65"/>
  <c r="AI14" i="65"/>
  <c r="AI8" i="65"/>
  <c r="L7" i="65"/>
  <c r="AI18" i="65"/>
  <c r="AI15" i="65"/>
  <c r="L23" i="65"/>
  <c r="AI27" i="65"/>
  <c r="L39" i="65"/>
  <c r="AI19" i="65"/>
  <c r="H34" i="65"/>
  <c r="D34" i="65"/>
  <c r="B34" i="65"/>
  <c r="AI30" i="65"/>
  <c r="F42" i="65" s="1"/>
  <c r="L42" i="65"/>
  <c r="AI25" i="65"/>
  <c r="L11" i="65"/>
  <c r="L26" i="65"/>
  <c r="AI23" i="65"/>
  <c r="L43" i="65"/>
  <c r="AI20" i="65"/>
  <c r="AI9" i="65"/>
  <c r="L32" i="65"/>
  <c r="L22" i="65"/>
  <c r="AI21" i="65"/>
  <c r="K22" i="65" s="1"/>
  <c r="AK70" i="65"/>
  <c r="AK71" i="65"/>
  <c r="F173" i="83"/>
  <c r="K140" i="83"/>
  <c r="K95" i="83"/>
  <c r="F171" i="83"/>
  <c r="F170" i="83"/>
  <c r="F175" i="83"/>
  <c r="F111" i="83"/>
  <c r="R7" i="83"/>
  <c r="F165" i="83"/>
  <c r="H42" i="65"/>
  <c r="AK102" i="65"/>
  <c r="AK82" i="65"/>
  <c r="AK73" i="65"/>
  <c r="AK68" i="65"/>
  <c r="AK84" i="65"/>
  <c r="AK67" i="65"/>
  <c r="AK98" i="65"/>
  <c r="AK91" i="65"/>
  <c r="AK85" i="65"/>
  <c r="AK66" i="65"/>
  <c r="AK81" i="65"/>
  <c r="AK75" i="65"/>
  <c r="AK100" i="65"/>
  <c r="AK69" i="65"/>
  <c r="AK65" i="65"/>
  <c r="AK96" i="65"/>
  <c r="AK89" i="65"/>
  <c r="AK92" i="65"/>
  <c r="AK88" i="65"/>
  <c r="AK99" i="65"/>
  <c r="AK76" i="65"/>
  <c r="AK72" i="65"/>
  <c r="AK83" i="65"/>
  <c r="AK97" i="65"/>
  <c r="AK79" i="65"/>
  <c r="AK94" i="65"/>
  <c r="AK90" i="65"/>
  <c r="AK78" i="65"/>
  <c r="AK95" i="65"/>
  <c r="AK74" i="65"/>
  <c r="AK63" i="65"/>
  <c r="Z35" i="65"/>
  <c r="AK93" i="65"/>
  <c r="AK64" i="65"/>
  <c r="AK77" i="65"/>
  <c r="AK86" i="65"/>
  <c r="AK80" i="65"/>
  <c r="H43" i="65"/>
  <c r="K24" i="65"/>
  <c r="Z24" i="65" s="1"/>
  <c r="AE83" i="65"/>
  <c r="K36" i="65"/>
  <c r="AE95" i="65"/>
  <c r="K29" i="65"/>
  <c r="Z29" i="65" s="1"/>
  <c r="AE88" i="65"/>
  <c r="K20" i="65"/>
  <c r="Z20" i="65" s="1"/>
  <c r="AE79" i="65"/>
  <c r="K13" i="65"/>
  <c r="Z13" i="65" s="1"/>
  <c r="AE72" i="65"/>
  <c r="K31" i="65"/>
  <c r="Z31" i="65" s="1"/>
  <c r="AE90" i="65"/>
  <c r="K35" i="65"/>
  <c r="AE94" i="65"/>
  <c r="E41" i="65"/>
  <c r="K27" i="65"/>
  <c r="Z27" i="65" s="1"/>
  <c r="AE86" i="65"/>
  <c r="K33" i="65"/>
  <c r="Z33" i="65" s="1"/>
  <c r="AE92" i="65"/>
  <c r="J43" i="65"/>
  <c r="K21" i="65"/>
  <c r="Z21" i="65" s="1"/>
  <c r="AE80" i="65"/>
  <c r="K4" i="65"/>
  <c r="Z4" i="65" s="1"/>
  <c r="AE63" i="65"/>
  <c r="K38" i="65"/>
  <c r="Z38" i="65" s="1"/>
  <c r="AE97" i="65"/>
  <c r="K15" i="65"/>
  <c r="Z15" i="65" s="1"/>
  <c r="AE74" i="65"/>
  <c r="K19" i="65"/>
  <c r="Z19" i="65" s="1"/>
  <c r="AE78" i="65"/>
  <c r="K17" i="65"/>
  <c r="Z17" i="65" s="1"/>
  <c r="AE76" i="65"/>
  <c r="K34" i="65"/>
  <c r="AE93" i="65"/>
  <c r="K18" i="65"/>
  <c r="AE77" i="65"/>
  <c r="K5" i="65"/>
  <c r="AE64" i="65"/>
  <c r="H32" i="65"/>
  <c r="D9" i="65"/>
  <c r="J41" i="65"/>
  <c r="B7" i="65"/>
  <c r="H41" i="65"/>
  <c r="K43" i="65"/>
  <c r="C23" i="65"/>
  <c r="E37" i="65"/>
  <c r="H7" i="65"/>
  <c r="F39" i="65"/>
  <c r="I41" i="65"/>
  <c r="D7" i="65"/>
  <c r="J9" i="65"/>
  <c r="J7" i="65"/>
  <c r="C37" i="65"/>
  <c r="D28" i="65"/>
  <c r="E26" i="65"/>
  <c r="F32" i="65"/>
  <c r="D41" i="65"/>
  <c r="J32" i="65"/>
  <c r="F14" i="65"/>
  <c r="F26" i="65"/>
  <c r="K10" i="65"/>
  <c r="K25" i="65"/>
  <c r="J22" i="65"/>
  <c r="G10" i="65"/>
  <c r="K41" i="65"/>
  <c r="G41" i="65"/>
  <c r="G28" i="65"/>
  <c r="D11" i="65"/>
  <c r="B8" i="65"/>
  <c r="G37" i="65"/>
  <c r="E16" i="65"/>
  <c r="J16" i="65"/>
  <c r="K26" i="65"/>
  <c r="E8" i="65"/>
  <c r="H28" i="65"/>
  <c r="I28" i="65"/>
  <c r="B37" i="65"/>
  <c r="G9" i="65"/>
  <c r="F37" i="65"/>
  <c r="F7" i="65"/>
  <c r="D39" i="65"/>
  <c r="I32" i="65"/>
  <c r="K32" i="65"/>
  <c r="D25" i="65"/>
  <c r="D43" i="65"/>
  <c r="F9" i="65"/>
  <c r="I9" i="65"/>
  <c r="F41" i="65"/>
  <c r="C9" i="65"/>
  <c r="K16" i="65"/>
  <c r="D32" i="65"/>
  <c r="B16" i="65"/>
  <c r="E9" i="65"/>
  <c r="F23" i="65"/>
  <c r="K7" i="65"/>
  <c r="D12" i="65"/>
  <c r="C8" i="65"/>
  <c r="C41" i="65"/>
  <c r="C26" i="65"/>
  <c r="F10" i="65"/>
  <c r="B9" i="65"/>
  <c r="H14" i="65"/>
  <c r="F28" i="65"/>
  <c r="J37" i="65"/>
  <c r="D10" i="65"/>
  <c r="E10" i="65"/>
  <c r="B32" i="65"/>
  <c r="C32" i="65"/>
  <c r="C11" i="65"/>
  <c r="H11" i="65"/>
  <c r="E6" i="65"/>
  <c r="J14" i="65"/>
  <c r="D26" i="65"/>
  <c r="B28" i="65"/>
  <c r="H26" i="65"/>
  <c r="B23" i="65"/>
  <c r="I37" i="65"/>
  <c r="F34" i="65"/>
  <c r="K9" i="65"/>
  <c r="C6" i="65"/>
  <c r="G8" i="65"/>
  <c r="E34" i="65"/>
  <c r="B41" i="65"/>
  <c r="E14" i="65"/>
  <c r="E25" i="65"/>
  <c r="E43" i="65"/>
  <c r="J25" i="65"/>
  <c r="B26" i="65"/>
  <c r="J8" i="65"/>
  <c r="E7" i="65"/>
  <c r="D23" i="65"/>
  <c r="H6" i="65"/>
  <c r="B10" i="65"/>
  <c r="B43" i="65"/>
  <c r="K28" i="65"/>
  <c r="C10" i="65"/>
  <c r="H10" i="65"/>
  <c r="F6" i="65"/>
  <c r="J23" i="65"/>
  <c r="C16" i="65"/>
  <c r="J11" i="65"/>
  <c r="K37" i="65"/>
  <c r="K6" i="65"/>
  <c r="I14" i="65"/>
  <c r="D8" i="65"/>
  <c r="B11" i="65"/>
  <c r="F8" i="65"/>
  <c r="G14" i="65"/>
  <c r="H8" i="65"/>
  <c r="D14" i="65"/>
  <c r="F43" i="65"/>
  <c r="F11" i="65"/>
  <c r="G12" i="65"/>
  <c r="I26" i="65"/>
  <c r="I43" i="65"/>
  <c r="C39" i="65"/>
  <c r="H37" i="65"/>
  <c r="F12" i="65"/>
  <c r="G7" i="65"/>
  <c r="J26" i="65"/>
  <c r="J28" i="65"/>
  <c r="G16" i="65"/>
  <c r="C7" i="65"/>
  <c r="I11" i="65"/>
  <c r="J10" i="65"/>
  <c r="E12" i="65"/>
  <c r="D37" i="65"/>
  <c r="K39" i="65"/>
  <c r="K14" i="65"/>
  <c r="K8" i="65"/>
  <c r="C14" i="65"/>
  <c r="J6" i="65"/>
  <c r="K11" i="65"/>
  <c r="B14" i="65"/>
  <c r="B25" i="65"/>
  <c r="I39" i="65"/>
  <c r="G6" i="65"/>
  <c r="G23" i="65"/>
  <c r="I12" i="65"/>
  <c r="B39" i="65"/>
  <c r="D6" i="65"/>
  <c r="I8" i="65"/>
  <c r="D16" i="65"/>
  <c r="I10" i="65"/>
  <c r="I7" i="65"/>
  <c r="E28" i="65"/>
  <c r="C28" i="65"/>
  <c r="G11" i="65"/>
  <c r="I25" i="65"/>
  <c r="E23" i="65"/>
  <c r="E11" i="65"/>
  <c r="G43" i="65"/>
  <c r="D4" i="65"/>
  <c r="C35" i="65"/>
  <c r="C19" i="65"/>
  <c r="F27" i="65"/>
  <c r="E27" i="65"/>
  <c r="AA27" i="65" s="1"/>
  <c r="D15" i="65"/>
  <c r="E13" i="65"/>
  <c r="F13" i="65"/>
  <c r="D38" i="65"/>
  <c r="D31" i="65"/>
  <c r="D21" i="65"/>
  <c r="F17" i="65"/>
  <c r="E17" i="65"/>
  <c r="AA17" i="65" s="1"/>
  <c r="D20" i="65"/>
  <c r="F29" i="65"/>
  <c r="E29" i="65"/>
  <c r="D36" i="65"/>
  <c r="D5" i="65"/>
  <c r="C24" i="65"/>
  <c r="F33" i="65"/>
  <c r="E33" i="65"/>
  <c r="AA33" i="65" s="1"/>
  <c r="D18" i="65"/>
  <c r="AL14" i="65"/>
  <c r="AL8" i="65"/>
  <c r="AL28" i="65"/>
  <c r="AL30" i="65"/>
  <c r="P130" i="44"/>
  <c r="S119" i="44"/>
  <c r="P110" i="44"/>
  <c r="Q130" i="44"/>
  <c r="R130" i="44"/>
  <c r="S130" i="44"/>
  <c r="P113" i="44"/>
  <c r="P117" i="44"/>
  <c r="O117" i="44"/>
  <c r="O101" i="44"/>
  <c r="O100" i="44"/>
  <c r="C131" i="44"/>
  <c r="X127" i="44" s="1"/>
  <c r="D131" i="44"/>
  <c r="Y127" i="44" s="1"/>
  <c r="E131" i="44"/>
  <c r="Z127" i="44" s="1"/>
  <c r="E40" i="63" s="1"/>
  <c r="H86" i="44"/>
  <c r="B59" i="33"/>
  <c r="B60" i="33" s="1"/>
  <c r="B52" i="33"/>
  <c r="C10" i="33"/>
  <c r="B7" i="33"/>
  <c r="B12" i="33"/>
  <c r="C11" i="33"/>
  <c r="B11" i="33"/>
  <c r="B10" i="33"/>
  <c r="B6" i="33"/>
  <c r="C10" i="36"/>
  <c r="D10" i="36" s="1"/>
  <c r="E10" i="36" s="1"/>
  <c r="F10" i="36" s="1"/>
  <c r="G10" i="36" s="1"/>
  <c r="C2" i="36"/>
  <c r="D2" i="36" s="1"/>
  <c r="E2" i="36" s="1"/>
  <c r="F2" i="36" s="1"/>
  <c r="G2" i="36" s="1"/>
  <c r="B38" i="33"/>
  <c r="R23" i="19"/>
  <c r="Q23" i="19"/>
  <c r="P23" i="19"/>
  <c r="O23" i="19"/>
  <c r="N23" i="19"/>
  <c r="M23" i="19"/>
  <c r="L23" i="19"/>
  <c r="K23" i="19"/>
  <c r="J23" i="19"/>
  <c r="I23" i="19"/>
  <c r="H23" i="19"/>
  <c r="G23" i="19"/>
  <c r="F23" i="19"/>
  <c r="E23" i="19"/>
  <c r="D23" i="19"/>
  <c r="C23" i="19"/>
  <c r="B23" i="19"/>
  <c r="B13" i="21"/>
  <c r="M4" i="21"/>
  <c r="R17" i="21"/>
  <c r="Q17" i="21"/>
  <c r="P17" i="21"/>
  <c r="O17" i="21"/>
  <c r="N17" i="21"/>
  <c r="M17" i="21"/>
  <c r="L17" i="21"/>
  <c r="K17" i="21"/>
  <c r="J17" i="21"/>
  <c r="I17" i="21"/>
  <c r="H17" i="21"/>
  <c r="G17" i="21"/>
  <c r="F17" i="21"/>
  <c r="E17" i="21"/>
  <c r="D17" i="21"/>
  <c r="C17" i="21"/>
  <c r="B17" i="21"/>
  <c r="R16" i="21"/>
  <c r="Q16" i="21"/>
  <c r="P16" i="21"/>
  <c r="O16" i="21"/>
  <c r="N16" i="21"/>
  <c r="M16" i="21"/>
  <c r="L16" i="21"/>
  <c r="K16" i="21"/>
  <c r="J16" i="21"/>
  <c r="I16" i="21"/>
  <c r="H16" i="21"/>
  <c r="G16" i="21"/>
  <c r="F16" i="21"/>
  <c r="E16" i="21"/>
  <c r="D16" i="21"/>
  <c r="C16" i="21"/>
  <c r="B16" i="21"/>
  <c r="R15" i="21"/>
  <c r="Q15" i="21"/>
  <c r="P15" i="21"/>
  <c r="O15" i="21"/>
  <c r="N15" i="21"/>
  <c r="M15" i="21"/>
  <c r="L15" i="21"/>
  <c r="K15" i="21"/>
  <c r="J15" i="21"/>
  <c r="I15" i="21"/>
  <c r="H15" i="21"/>
  <c r="G15" i="21"/>
  <c r="F15" i="21"/>
  <c r="E15" i="21"/>
  <c r="D15" i="21"/>
  <c r="C15" i="21"/>
  <c r="B15" i="21"/>
  <c r="R14" i="21"/>
  <c r="Q14" i="21"/>
  <c r="P14" i="21"/>
  <c r="O14" i="21"/>
  <c r="N14" i="21"/>
  <c r="M14" i="21"/>
  <c r="K14" i="21"/>
  <c r="J14" i="21"/>
  <c r="I14" i="21"/>
  <c r="H14" i="21"/>
  <c r="G14" i="21"/>
  <c r="F14" i="21"/>
  <c r="E14" i="21"/>
  <c r="D14" i="21"/>
  <c r="C14" i="21"/>
  <c r="B14" i="21"/>
  <c r="R13" i="21"/>
  <c r="Q13" i="21"/>
  <c r="P13" i="21"/>
  <c r="O13" i="21"/>
  <c r="N13" i="21"/>
  <c r="M13" i="21"/>
  <c r="L13" i="21"/>
  <c r="K13" i="21"/>
  <c r="J13" i="21"/>
  <c r="I13" i="21"/>
  <c r="H13" i="21"/>
  <c r="G13" i="21"/>
  <c r="F13" i="21"/>
  <c r="E13" i="21"/>
  <c r="D13" i="21"/>
  <c r="C13" i="21"/>
  <c r="R8" i="21"/>
  <c r="Q8" i="21"/>
  <c r="P8" i="21"/>
  <c r="O8" i="21"/>
  <c r="N8" i="21"/>
  <c r="M8" i="21"/>
  <c r="L8" i="21"/>
  <c r="K8" i="21"/>
  <c r="J8" i="21"/>
  <c r="I8" i="21"/>
  <c r="H8" i="21"/>
  <c r="G8" i="21"/>
  <c r="F8" i="21"/>
  <c r="E8" i="21"/>
  <c r="D8" i="21"/>
  <c r="C8" i="21"/>
  <c r="B8" i="21"/>
  <c r="R7" i="21"/>
  <c r="Q7" i="21"/>
  <c r="P7" i="21"/>
  <c r="O7" i="21"/>
  <c r="N7" i="21"/>
  <c r="M7" i="21"/>
  <c r="L7" i="21"/>
  <c r="K7" i="21"/>
  <c r="J7" i="21"/>
  <c r="I7" i="21"/>
  <c r="H7" i="21"/>
  <c r="G7" i="21"/>
  <c r="F7" i="21"/>
  <c r="E7" i="21"/>
  <c r="D7" i="21"/>
  <c r="C7" i="21"/>
  <c r="B7" i="21"/>
  <c r="R6" i="21"/>
  <c r="Q6" i="21"/>
  <c r="P6" i="21"/>
  <c r="O6" i="21"/>
  <c r="N6" i="21"/>
  <c r="M6" i="21"/>
  <c r="L6" i="21"/>
  <c r="K6" i="21"/>
  <c r="J6" i="21"/>
  <c r="I6" i="21"/>
  <c r="H6" i="21"/>
  <c r="G6" i="21"/>
  <c r="F6" i="21"/>
  <c r="E6" i="21"/>
  <c r="D6" i="21"/>
  <c r="C6" i="21"/>
  <c r="B6" i="21"/>
  <c r="R5" i="21"/>
  <c r="Q5" i="21"/>
  <c r="P5" i="21"/>
  <c r="O5" i="21"/>
  <c r="N5" i="21"/>
  <c r="M5" i="21"/>
  <c r="L5" i="21"/>
  <c r="K5" i="21"/>
  <c r="J5" i="21"/>
  <c r="I5" i="21"/>
  <c r="H5" i="21"/>
  <c r="G5" i="21"/>
  <c r="F5" i="21"/>
  <c r="E5" i="21"/>
  <c r="D5" i="21"/>
  <c r="C5" i="21"/>
  <c r="B5" i="21"/>
  <c r="R4" i="21"/>
  <c r="Q4" i="21"/>
  <c r="Q24" i="19" s="1"/>
  <c r="P4" i="21"/>
  <c r="O4" i="21"/>
  <c r="N4" i="21"/>
  <c r="L4" i="21"/>
  <c r="K4" i="21"/>
  <c r="J4" i="21"/>
  <c r="I4" i="21"/>
  <c r="H4" i="21"/>
  <c r="G4" i="21"/>
  <c r="F4" i="21"/>
  <c r="E4" i="21"/>
  <c r="D4" i="21"/>
  <c r="C4" i="21"/>
  <c r="B4" i="21"/>
  <c r="R35" i="19"/>
  <c r="P35" i="19"/>
  <c r="O35" i="19"/>
  <c r="N35" i="19"/>
  <c r="M35" i="19"/>
  <c r="L35" i="19"/>
  <c r="K35" i="19"/>
  <c r="J35" i="19"/>
  <c r="I35" i="19"/>
  <c r="H35" i="19"/>
  <c r="G35" i="19"/>
  <c r="F35" i="19"/>
  <c r="E35" i="19"/>
  <c r="D35" i="19"/>
  <c r="C35" i="19"/>
  <c r="B35" i="19"/>
  <c r="R36" i="19"/>
  <c r="R37" i="19" s="1"/>
  <c r="P36" i="19"/>
  <c r="P37" i="19" s="1"/>
  <c r="O36" i="19"/>
  <c r="O37" i="19" s="1"/>
  <c r="N36" i="19"/>
  <c r="N37" i="19" s="1"/>
  <c r="M36" i="19"/>
  <c r="M37" i="19" s="1"/>
  <c r="L36" i="19"/>
  <c r="L37" i="19" s="1"/>
  <c r="K36" i="19"/>
  <c r="J36" i="19"/>
  <c r="I36" i="19"/>
  <c r="H36" i="19"/>
  <c r="G36" i="19"/>
  <c r="F36" i="19"/>
  <c r="F37" i="19" s="1"/>
  <c r="E36" i="19"/>
  <c r="E37" i="19" s="1"/>
  <c r="D36" i="19"/>
  <c r="D37" i="19" s="1"/>
  <c r="C36" i="19"/>
  <c r="C37" i="19" s="1"/>
  <c r="B36" i="19"/>
  <c r="B37" i="19" s="1"/>
  <c r="R6" i="25"/>
  <c r="Q6" i="25"/>
  <c r="P6" i="25"/>
  <c r="O6" i="25"/>
  <c r="N6" i="25"/>
  <c r="M6" i="25"/>
  <c r="L6" i="25"/>
  <c r="K6" i="25"/>
  <c r="J6" i="25"/>
  <c r="I6" i="25"/>
  <c r="H6" i="25"/>
  <c r="G6" i="25"/>
  <c r="F6" i="25"/>
  <c r="E6" i="25"/>
  <c r="D6" i="25"/>
  <c r="C6" i="25"/>
  <c r="B6" i="25"/>
  <c r="R29" i="19"/>
  <c r="P29" i="19"/>
  <c r="O29" i="19"/>
  <c r="N29" i="19"/>
  <c r="M29" i="19"/>
  <c r="L29" i="19"/>
  <c r="K29" i="19"/>
  <c r="J29" i="19"/>
  <c r="I29" i="19"/>
  <c r="H29" i="19"/>
  <c r="G29" i="19"/>
  <c r="F29" i="19"/>
  <c r="E29" i="19"/>
  <c r="D29" i="19"/>
  <c r="C29" i="19"/>
  <c r="B29" i="19"/>
  <c r="R41" i="21"/>
  <c r="Q41" i="21"/>
  <c r="P41" i="21"/>
  <c r="O41" i="21"/>
  <c r="N41" i="21"/>
  <c r="M41" i="21"/>
  <c r="L41" i="21"/>
  <c r="K41" i="21"/>
  <c r="J41" i="21"/>
  <c r="I41" i="21"/>
  <c r="H41" i="21"/>
  <c r="G41" i="21"/>
  <c r="F41" i="21"/>
  <c r="E41" i="21"/>
  <c r="D41" i="21"/>
  <c r="C41" i="21"/>
  <c r="B41" i="21"/>
  <c r="R29" i="21"/>
  <c r="Q29" i="21"/>
  <c r="P29" i="21"/>
  <c r="O29" i="21"/>
  <c r="N29" i="21"/>
  <c r="M29" i="21"/>
  <c r="L29" i="21"/>
  <c r="K29" i="21"/>
  <c r="J29" i="21"/>
  <c r="I29" i="21"/>
  <c r="H29" i="21"/>
  <c r="G29" i="21"/>
  <c r="F29" i="21"/>
  <c r="E29" i="21"/>
  <c r="D29" i="21"/>
  <c r="C29" i="21"/>
  <c r="B29" i="21"/>
  <c r="R26" i="20"/>
  <c r="R25" i="20"/>
  <c r="R24" i="20"/>
  <c r="R23" i="20"/>
  <c r="R22" i="20"/>
  <c r="R21" i="20"/>
  <c r="R20" i="20"/>
  <c r="R19" i="20"/>
  <c r="R18" i="20"/>
  <c r="R17" i="20"/>
  <c r="R16" i="20"/>
  <c r="R15" i="20"/>
  <c r="R14" i="20"/>
  <c r="R13" i="20"/>
  <c r="R12" i="20"/>
  <c r="R11" i="20"/>
  <c r="R10" i="20"/>
  <c r="R9" i="20"/>
  <c r="R8" i="20"/>
  <c r="R7" i="20"/>
  <c r="R6" i="20"/>
  <c r="R5" i="20"/>
  <c r="R4" i="20"/>
  <c r="R3" i="20"/>
  <c r="AF3" i="13"/>
  <c r="AE3" i="13"/>
  <c r="AD3" i="13"/>
  <c r="AC3" i="13"/>
  <c r="AB3" i="13"/>
  <c r="AA3" i="13"/>
  <c r="Z3" i="13"/>
  <c r="Y3" i="13"/>
  <c r="X3" i="13"/>
  <c r="W3" i="13"/>
  <c r="V3" i="13"/>
  <c r="U3" i="13"/>
  <c r="T3" i="13"/>
  <c r="S3" i="13"/>
  <c r="R3" i="13"/>
  <c r="Q3" i="13"/>
  <c r="P3" i="13"/>
  <c r="O3" i="13"/>
  <c r="N3" i="13"/>
  <c r="M3" i="13"/>
  <c r="L3" i="13"/>
  <c r="K3" i="13"/>
  <c r="J3" i="13"/>
  <c r="H3" i="13"/>
  <c r="G3" i="13"/>
  <c r="F3" i="13"/>
  <c r="E3" i="13"/>
  <c r="D3" i="13"/>
  <c r="C3" i="13"/>
  <c r="B3" i="13"/>
  <c r="I3" i="13"/>
  <c r="X6" i="13"/>
  <c r="AC6" i="13"/>
  <c r="AB6" i="13"/>
  <c r="AA6" i="13"/>
  <c r="Z6" i="13"/>
  <c r="Y6" i="13"/>
  <c r="AF6" i="13"/>
  <c r="AE6" i="13"/>
  <c r="AD6" i="13"/>
  <c r="R2" i="13"/>
  <c r="S2" i="13" s="1"/>
  <c r="T2" i="13" s="1"/>
  <c r="U2" i="13" s="1"/>
  <c r="V2" i="13" s="1"/>
  <c r="W2" i="13" s="1"/>
  <c r="X2" i="13" s="1"/>
  <c r="Y2" i="13" s="1"/>
  <c r="Z2" i="13" s="1"/>
  <c r="AA2" i="13" s="1"/>
  <c r="AB2" i="13" s="1"/>
  <c r="AC2" i="13" s="1"/>
  <c r="AD2" i="13" s="1"/>
  <c r="AE2" i="13" s="1"/>
  <c r="AF2" i="13" s="1"/>
  <c r="Z95" i="44" l="1"/>
  <c r="E3" i="63" s="1"/>
  <c r="Y122" i="44"/>
  <c r="S118" i="44"/>
  <c r="AA127" i="44"/>
  <c r="S110" i="44"/>
  <c r="S127" i="44"/>
  <c r="S125" i="44"/>
  <c r="S122" i="44"/>
  <c r="S95" i="44"/>
  <c r="S102" i="44"/>
  <c r="Z109" i="44"/>
  <c r="E19" i="63" s="1"/>
  <c r="S114" i="44"/>
  <c r="S116" i="44"/>
  <c r="X121" i="44"/>
  <c r="AA120" i="44"/>
  <c r="X102" i="44"/>
  <c r="O108" i="44"/>
  <c r="O102" i="44"/>
  <c r="P96" i="44"/>
  <c r="S103" i="44"/>
  <c r="W105" i="44"/>
  <c r="X109" i="44"/>
  <c r="Y98" i="44"/>
  <c r="Y121" i="44"/>
  <c r="W120" i="44"/>
  <c r="Y102" i="44"/>
  <c r="O122" i="44"/>
  <c r="O125" i="44"/>
  <c r="O118" i="44"/>
  <c r="Q111" i="44"/>
  <c r="Y105" i="44"/>
  <c r="Y109" i="44"/>
  <c r="Z98" i="44"/>
  <c r="E7" i="63" s="1"/>
  <c r="Z121" i="44"/>
  <c r="E33" i="63" s="1"/>
  <c r="X120" i="44"/>
  <c r="W102" i="44"/>
  <c r="S104" i="44"/>
  <c r="Z114" i="44"/>
  <c r="E25" i="63" s="1"/>
  <c r="AA105" i="44"/>
  <c r="S109" i="44"/>
  <c r="X123" i="44"/>
  <c r="AA98" i="44"/>
  <c r="X106" i="44"/>
  <c r="AA104" i="44"/>
  <c r="X101" i="44"/>
  <c r="W119" i="44"/>
  <c r="X114" i="44"/>
  <c r="X112" i="44"/>
  <c r="Z124" i="44"/>
  <c r="E36" i="63" s="1"/>
  <c r="O103" i="44"/>
  <c r="X111" i="44"/>
  <c r="Z126" i="44"/>
  <c r="E38" i="63" s="1"/>
  <c r="X107" i="44"/>
  <c r="AA117" i="44"/>
  <c r="Y123" i="44"/>
  <c r="S98" i="44"/>
  <c r="W106" i="44"/>
  <c r="W104" i="44"/>
  <c r="W101" i="44"/>
  <c r="X119" i="44"/>
  <c r="W114" i="44"/>
  <c r="Y112" i="44"/>
  <c r="T100" i="44"/>
  <c r="P119" i="44"/>
  <c r="AA109" i="44"/>
  <c r="P115" i="44"/>
  <c r="W109" i="44"/>
  <c r="P111" i="44"/>
  <c r="O112" i="44"/>
  <c r="S99" i="44"/>
  <c r="Y111" i="44"/>
  <c r="X126" i="44"/>
  <c r="Y107" i="44"/>
  <c r="X117" i="44"/>
  <c r="Z123" i="44"/>
  <c r="E35" i="63" s="1"/>
  <c r="Y113" i="44"/>
  <c r="Y106" i="44"/>
  <c r="X104" i="44"/>
  <c r="Z101" i="44"/>
  <c r="E11" i="63" s="1"/>
  <c r="Y119" i="44"/>
  <c r="AA114" i="44"/>
  <c r="Z112" i="44"/>
  <c r="E21" i="63" s="1"/>
  <c r="O109" i="44"/>
  <c r="S117" i="44"/>
  <c r="Y114" i="44"/>
  <c r="O110" i="44"/>
  <c r="S115" i="44"/>
  <c r="P99" i="44"/>
  <c r="O97" i="44"/>
  <c r="T97" i="44" s="1"/>
  <c r="O106" i="44"/>
  <c r="Q123" i="44"/>
  <c r="Z111" i="44"/>
  <c r="E23" i="63" s="1"/>
  <c r="Y126" i="44"/>
  <c r="Z107" i="44"/>
  <c r="E17" i="63" s="1"/>
  <c r="W117" i="44"/>
  <c r="AA123" i="44"/>
  <c r="Z113" i="44"/>
  <c r="E24" i="63" s="1"/>
  <c r="AA106" i="44"/>
  <c r="Y104" i="44"/>
  <c r="AA101" i="44"/>
  <c r="Z119" i="44"/>
  <c r="E31" i="63" s="1"/>
  <c r="S112" i="44"/>
  <c r="Z108" i="44"/>
  <c r="E18" i="63" s="1"/>
  <c r="X105" i="44"/>
  <c r="W121" i="44"/>
  <c r="AA112" i="44"/>
  <c r="O104" i="44"/>
  <c r="O121" i="44"/>
  <c r="O111" i="44"/>
  <c r="T111" i="44" s="1"/>
  <c r="O113" i="44"/>
  <c r="T113" i="44" s="1"/>
  <c r="O123" i="44"/>
  <c r="S121" i="44"/>
  <c r="R116" i="44"/>
  <c r="AA111" i="44"/>
  <c r="AA126" i="44"/>
  <c r="AA107" i="44"/>
  <c r="Y117" i="44"/>
  <c r="W123" i="44"/>
  <c r="X113" i="44"/>
  <c r="AA100" i="44"/>
  <c r="Z104" i="44"/>
  <c r="E14" i="63" s="1"/>
  <c r="X99" i="44"/>
  <c r="AA119" i="44"/>
  <c r="Z118" i="44"/>
  <c r="E30" i="63" s="1"/>
  <c r="AA96" i="44"/>
  <c r="W97" i="44"/>
  <c r="Z105" i="44"/>
  <c r="E15" i="63" s="1"/>
  <c r="X98" i="44"/>
  <c r="Z106" i="44"/>
  <c r="E16" i="63" s="1"/>
  <c r="Z120" i="44"/>
  <c r="E32" i="63" s="1"/>
  <c r="Y101" i="44"/>
  <c r="W112" i="44"/>
  <c r="S101" i="44"/>
  <c r="W126" i="44"/>
  <c r="O105" i="44"/>
  <c r="T105" i="44" s="1"/>
  <c r="O98" i="44"/>
  <c r="T98" i="44" s="1"/>
  <c r="O107" i="44"/>
  <c r="S105" i="44"/>
  <c r="P123" i="44"/>
  <c r="W111" i="44"/>
  <c r="S126" i="44"/>
  <c r="W107" i="44"/>
  <c r="Z117" i="44"/>
  <c r="E29" i="63" s="1"/>
  <c r="S123" i="44"/>
  <c r="W113" i="44"/>
  <c r="W100" i="44"/>
  <c r="Y99" i="44"/>
  <c r="W103" i="44"/>
  <c r="AA118" i="44"/>
  <c r="W96" i="44"/>
  <c r="Y97" i="44"/>
  <c r="Y110" i="44"/>
  <c r="Z116" i="44"/>
  <c r="E28" i="63" s="1"/>
  <c r="Q100" i="44"/>
  <c r="Y120" i="44"/>
  <c r="O126" i="44"/>
  <c r="P103" i="44"/>
  <c r="O114" i="44"/>
  <c r="O124" i="44"/>
  <c r="Q116" i="44"/>
  <c r="S111" i="44"/>
  <c r="AA108" i="44"/>
  <c r="W110" i="44"/>
  <c r="AA124" i="44"/>
  <c r="S107" i="44"/>
  <c r="X115" i="44"/>
  <c r="Y125" i="44"/>
  <c r="AA116" i="44"/>
  <c r="AA113" i="44"/>
  <c r="X100" i="44"/>
  <c r="Z99" i="44"/>
  <c r="E8" i="63" s="1"/>
  <c r="X103" i="44"/>
  <c r="Y118" i="44"/>
  <c r="X96" i="44"/>
  <c r="Z97" i="44"/>
  <c r="E5" i="63" s="1"/>
  <c r="O99" i="44"/>
  <c r="Q113" i="44"/>
  <c r="S120" i="44"/>
  <c r="X95" i="44"/>
  <c r="W108" i="44"/>
  <c r="Z110" i="44"/>
  <c r="E20" i="63" s="1"/>
  <c r="W124" i="44"/>
  <c r="Z122" i="44"/>
  <c r="E34" i="63" s="1"/>
  <c r="Y115" i="44"/>
  <c r="AA125" i="44"/>
  <c r="W116" i="44"/>
  <c r="S113" i="44"/>
  <c r="Y100" i="44"/>
  <c r="W99" i="44"/>
  <c r="Y103" i="44"/>
  <c r="X118" i="44"/>
  <c r="Y96" i="44"/>
  <c r="X97" i="44"/>
  <c r="R124" i="44"/>
  <c r="Z102" i="44"/>
  <c r="E12" i="63" s="1"/>
  <c r="P97" i="44"/>
  <c r="W98" i="44"/>
  <c r="S106" i="44"/>
  <c r="O96" i="44"/>
  <c r="T96" i="44" s="1"/>
  <c r="O115" i="44"/>
  <c r="T115" i="44" s="1"/>
  <c r="Q97" i="44"/>
  <c r="Y95" i="44"/>
  <c r="X108" i="44"/>
  <c r="X110" i="44"/>
  <c r="X124" i="44"/>
  <c r="W122" i="44"/>
  <c r="Z115" i="44"/>
  <c r="E27" i="63" s="1"/>
  <c r="Z125" i="44"/>
  <c r="E37" i="63" s="1"/>
  <c r="X116" i="44"/>
  <c r="Z100" i="44"/>
  <c r="E10" i="63" s="1"/>
  <c r="AA99" i="44"/>
  <c r="Z103" i="44"/>
  <c r="E13" i="63" s="1"/>
  <c r="W118" i="44"/>
  <c r="Z96" i="44"/>
  <c r="E4" i="63" s="1"/>
  <c r="AA97" i="44"/>
  <c r="K37" i="19"/>
  <c r="G37" i="19"/>
  <c r="H37" i="19"/>
  <c r="I37" i="19"/>
  <c r="J37" i="19"/>
  <c r="T40" i="65"/>
  <c r="S40" i="65"/>
  <c r="V40" i="65"/>
  <c r="R40" i="65"/>
  <c r="Q40" i="65"/>
  <c r="U40" i="65"/>
  <c r="B22" i="65"/>
  <c r="G22" i="65"/>
  <c r="B42" i="65"/>
  <c r="D22" i="65"/>
  <c r="J42" i="65"/>
  <c r="H22" i="65"/>
  <c r="D40" i="65"/>
  <c r="Q42" i="65"/>
  <c r="AL42" i="65" s="1"/>
  <c r="K42" i="65"/>
  <c r="V42" i="65"/>
  <c r="U42" i="65"/>
  <c r="S42" i="65"/>
  <c r="T42" i="65"/>
  <c r="R42" i="65"/>
  <c r="K40" i="65"/>
  <c r="G42" i="65"/>
  <c r="T12" i="65"/>
  <c r="U12" i="65"/>
  <c r="S12" i="65"/>
  <c r="Q12" i="65"/>
  <c r="V12" i="65"/>
  <c r="R12" i="65"/>
  <c r="Z34" i="65"/>
  <c r="C153" i="83" s="1"/>
  <c r="D42" i="65"/>
  <c r="AA42" i="65" s="1"/>
  <c r="C40" i="65"/>
  <c r="V39" i="65"/>
  <c r="T39" i="65"/>
  <c r="S39" i="65"/>
  <c r="G39" i="65"/>
  <c r="U39" i="65"/>
  <c r="R39" i="65"/>
  <c r="Q39" i="65"/>
  <c r="AL39" i="65" s="1"/>
  <c r="S34" i="65"/>
  <c r="V34" i="65"/>
  <c r="R34" i="65"/>
  <c r="U34" i="65"/>
  <c r="T34" i="65"/>
  <c r="Q34" i="65"/>
  <c r="U22" i="65"/>
  <c r="S22" i="65"/>
  <c r="V22" i="65"/>
  <c r="R22" i="65"/>
  <c r="Q22" i="65"/>
  <c r="T22" i="65"/>
  <c r="I22" i="65"/>
  <c r="F22" i="65"/>
  <c r="I40" i="65"/>
  <c r="I42" i="65"/>
  <c r="C12" i="65"/>
  <c r="R32" i="65"/>
  <c r="T32" i="65"/>
  <c r="V32" i="65"/>
  <c r="U32" i="65"/>
  <c r="Q32" i="65"/>
  <c r="S32" i="65"/>
  <c r="T23" i="65"/>
  <c r="Q23" i="65"/>
  <c r="R23" i="65"/>
  <c r="S23" i="65"/>
  <c r="U23" i="65"/>
  <c r="V23" i="65"/>
  <c r="R16" i="65"/>
  <c r="T16" i="65"/>
  <c r="Q16" i="65"/>
  <c r="S16" i="65"/>
  <c r="U16" i="65"/>
  <c r="V16" i="65"/>
  <c r="E40" i="65"/>
  <c r="E42" i="65"/>
  <c r="T25" i="65"/>
  <c r="V25" i="65"/>
  <c r="U25" i="65"/>
  <c r="S25" i="65"/>
  <c r="R25" i="65"/>
  <c r="Q25" i="65"/>
  <c r="J39" i="65"/>
  <c r="R43" i="65"/>
  <c r="Q43" i="65"/>
  <c r="V43" i="65"/>
  <c r="U43" i="65"/>
  <c r="T43" i="65"/>
  <c r="S43" i="65"/>
  <c r="I34" i="65"/>
  <c r="C22" i="65"/>
  <c r="C42" i="65"/>
  <c r="E39" i="65"/>
  <c r="V6" i="65"/>
  <c r="V45" i="65" s="1"/>
  <c r="V46" i="65" s="1"/>
  <c r="U6" i="65"/>
  <c r="S6" i="65"/>
  <c r="R6" i="65"/>
  <c r="Q6" i="65"/>
  <c r="T6" i="65"/>
  <c r="J34" i="65"/>
  <c r="G40" i="65"/>
  <c r="Z43" i="65"/>
  <c r="K23" i="65"/>
  <c r="H23" i="65"/>
  <c r="J12" i="65"/>
  <c r="H39" i="65"/>
  <c r="T26" i="65"/>
  <c r="U26" i="65"/>
  <c r="V26" i="65"/>
  <c r="S26" i="65"/>
  <c r="R26" i="65"/>
  <c r="Q26" i="65"/>
  <c r="U7" i="65"/>
  <c r="Q7" i="65"/>
  <c r="T7" i="65"/>
  <c r="R7" i="65"/>
  <c r="S7" i="65"/>
  <c r="V7" i="65"/>
  <c r="C34" i="65"/>
  <c r="K12" i="65"/>
  <c r="G32" i="65"/>
  <c r="Q10" i="65"/>
  <c r="R10" i="65"/>
  <c r="V10" i="65"/>
  <c r="S10" i="65"/>
  <c r="T10" i="65"/>
  <c r="U10" i="65"/>
  <c r="G34" i="65"/>
  <c r="E32" i="65"/>
  <c r="F25" i="65"/>
  <c r="B6" i="65"/>
  <c r="H16" i="65"/>
  <c r="C25" i="65"/>
  <c r="H40" i="65"/>
  <c r="I16" i="65"/>
  <c r="E22" i="65"/>
  <c r="Q9" i="65"/>
  <c r="S9" i="65"/>
  <c r="U9" i="65"/>
  <c r="V9" i="65"/>
  <c r="T9" i="65"/>
  <c r="R9" i="65"/>
  <c r="H12" i="65"/>
  <c r="AA12" i="65" s="1"/>
  <c r="B12" i="65"/>
  <c r="I23" i="65"/>
  <c r="F40" i="65"/>
  <c r="J40" i="65"/>
  <c r="H25" i="65"/>
  <c r="C43" i="65"/>
  <c r="V11" i="65"/>
  <c r="R11" i="65"/>
  <c r="T11" i="65"/>
  <c r="S11" i="65"/>
  <c r="Q11" i="65"/>
  <c r="U11" i="65"/>
  <c r="V37" i="65"/>
  <c r="R37" i="65"/>
  <c r="S37" i="65"/>
  <c r="T37" i="65"/>
  <c r="U37" i="65"/>
  <c r="Q37" i="65"/>
  <c r="I6" i="65"/>
  <c r="G26" i="65"/>
  <c r="F16" i="65"/>
  <c r="B40" i="65"/>
  <c r="G25" i="65"/>
  <c r="H9" i="65"/>
  <c r="V41" i="65"/>
  <c r="T41" i="65"/>
  <c r="U41" i="65"/>
  <c r="S41" i="65"/>
  <c r="R41" i="65"/>
  <c r="Q41" i="65"/>
  <c r="AL41" i="65" s="1"/>
  <c r="C156" i="83"/>
  <c r="C106" i="83"/>
  <c r="C159" i="83"/>
  <c r="C109" i="83"/>
  <c r="C133" i="83"/>
  <c r="C83" i="83"/>
  <c r="C96" i="83"/>
  <c r="C146" i="83"/>
  <c r="C158" i="83"/>
  <c r="C108" i="83"/>
  <c r="C140" i="83"/>
  <c r="H140" i="83" s="1"/>
  <c r="C90" i="83"/>
  <c r="C151" i="83"/>
  <c r="C101" i="83"/>
  <c r="C105" i="83"/>
  <c r="C155" i="83"/>
  <c r="C81" i="83"/>
  <c r="C131" i="83"/>
  <c r="C152" i="83"/>
  <c r="H152" i="83" s="1"/>
  <c r="C102" i="83"/>
  <c r="AA29" i="65"/>
  <c r="E81" i="83"/>
  <c r="I81" i="83" s="1"/>
  <c r="E131" i="83"/>
  <c r="C149" i="83"/>
  <c r="C99" i="83"/>
  <c r="C98" i="83"/>
  <c r="C148" i="83"/>
  <c r="C150" i="83"/>
  <c r="C100" i="83"/>
  <c r="C134" i="83"/>
  <c r="C84" i="83"/>
  <c r="E157" i="83"/>
  <c r="I157" i="83" s="1"/>
  <c r="E107" i="83"/>
  <c r="E152" i="83"/>
  <c r="I152" i="83" s="1"/>
  <c r="E102" i="83"/>
  <c r="I102" i="83" s="1"/>
  <c r="C157" i="83"/>
  <c r="C107" i="83"/>
  <c r="F178" i="83"/>
  <c r="AA41" i="65"/>
  <c r="AA13" i="65"/>
  <c r="AA23" i="65"/>
  <c r="Z16" i="65"/>
  <c r="AA7" i="65"/>
  <c r="AA37" i="65"/>
  <c r="Z39" i="65"/>
  <c r="Z40" i="65"/>
  <c r="Z22" i="65"/>
  <c r="AA22" i="65"/>
  <c r="AA34" i="65"/>
  <c r="Z12" i="65"/>
  <c r="Z26" i="65"/>
  <c r="AA40" i="65"/>
  <c r="AA43" i="65"/>
  <c r="Z41" i="65"/>
  <c r="AA25" i="65"/>
  <c r="Z11" i="65"/>
  <c r="AA9" i="65"/>
  <c r="AA10" i="65"/>
  <c r="Z32" i="65"/>
  <c r="AA14" i="65"/>
  <c r="AA39" i="65"/>
  <c r="AA11" i="65"/>
  <c r="Z10" i="65"/>
  <c r="Z23" i="65"/>
  <c r="AA32" i="65"/>
  <c r="Z18" i="65"/>
  <c r="AA16" i="65"/>
  <c r="AA26" i="65"/>
  <c r="AA28" i="65"/>
  <c r="Z36" i="65"/>
  <c r="Z25" i="65"/>
  <c r="AA6" i="65"/>
  <c r="AA8" i="65"/>
  <c r="F4" i="65"/>
  <c r="E4" i="65"/>
  <c r="E31" i="65"/>
  <c r="F31" i="65"/>
  <c r="D24" i="65"/>
  <c r="E21" i="65"/>
  <c r="F21" i="65"/>
  <c r="E38" i="65"/>
  <c r="AA38" i="65" s="1"/>
  <c r="F38" i="65"/>
  <c r="E5" i="65"/>
  <c r="F5" i="65"/>
  <c r="F36" i="65"/>
  <c r="E36" i="65"/>
  <c r="E15" i="65"/>
  <c r="F15" i="65"/>
  <c r="E18" i="65"/>
  <c r="F18" i="65"/>
  <c r="F20" i="65"/>
  <c r="E20" i="65"/>
  <c r="AA20" i="65" s="1"/>
  <c r="D19" i="65"/>
  <c r="D35" i="65"/>
  <c r="R106" i="44"/>
  <c r="R105" i="44"/>
  <c r="R118" i="44"/>
  <c r="R127" i="44"/>
  <c r="R98" i="44"/>
  <c r="R126" i="44"/>
  <c r="R122" i="44"/>
  <c r="R114" i="44"/>
  <c r="R102" i="44"/>
  <c r="R101" i="44"/>
  <c r="R121" i="44"/>
  <c r="R95" i="44"/>
  <c r="R112" i="44"/>
  <c r="Q120" i="44"/>
  <c r="Q106" i="44"/>
  <c r="Q119" i="44"/>
  <c r="T119" i="44" s="1"/>
  <c r="Q125" i="44"/>
  <c r="Q105" i="44"/>
  <c r="Q118" i="44"/>
  <c r="Q99" i="44"/>
  <c r="Q127" i="44"/>
  <c r="Q104" i="44"/>
  <c r="Q115" i="44"/>
  <c r="Q108" i="44"/>
  <c r="Q98" i="44"/>
  <c r="Q103" i="44"/>
  <c r="Q126" i="44"/>
  <c r="Q122" i="44"/>
  <c r="Q114" i="44"/>
  <c r="Q102" i="44"/>
  <c r="Q121" i="44"/>
  <c r="Q95" i="44"/>
  <c r="R96" i="44"/>
  <c r="Q124" i="44"/>
  <c r="R108" i="44"/>
  <c r="P106" i="44"/>
  <c r="P105" i="44"/>
  <c r="P118" i="44"/>
  <c r="P109" i="44"/>
  <c r="P108" i="44"/>
  <c r="P127" i="44"/>
  <c r="T127" i="44" s="1"/>
  <c r="P104" i="44"/>
  <c r="P98" i="44"/>
  <c r="P126" i="44"/>
  <c r="P122" i="44"/>
  <c r="P114" i="44"/>
  <c r="P121" i="44"/>
  <c r="P102" i="44"/>
  <c r="P95" i="44"/>
  <c r="P120" i="44"/>
  <c r="R100" i="44"/>
  <c r="Q96" i="44"/>
  <c r="P116" i="44"/>
  <c r="T116" i="44" s="1"/>
  <c r="R120" i="44"/>
  <c r="P124" i="44"/>
  <c r="R107" i="44"/>
  <c r="P112" i="44"/>
  <c r="Q101" i="44"/>
  <c r="R109" i="44"/>
  <c r="Q107" i="44"/>
  <c r="R125" i="44"/>
  <c r="R119" i="44"/>
  <c r="Q112" i="44"/>
  <c r="R117" i="44"/>
  <c r="R115" i="44"/>
  <c r="P107" i="44"/>
  <c r="R113" i="44"/>
  <c r="R111" i="44"/>
  <c r="Q110" i="44"/>
  <c r="Q109" i="44"/>
  <c r="R104" i="44"/>
  <c r="R97" i="44"/>
  <c r="R103" i="44"/>
  <c r="P101" i="44"/>
  <c r="T101" i="44" s="1"/>
  <c r="P100" i="44"/>
  <c r="R110" i="44"/>
  <c r="Q117" i="44"/>
  <c r="T117" i="44" s="1"/>
  <c r="R99" i="44"/>
  <c r="R123" i="44"/>
  <c r="P125" i="44"/>
  <c r="H9" i="21"/>
  <c r="B87" i="44" a="1"/>
  <c r="O24" i="19"/>
  <c r="B51" i="33"/>
  <c r="C8" i="33" s="1"/>
  <c r="B47" i="33" s="1"/>
  <c r="B8" i="33"/>
  <c r="B14" i="33"/>
  <c r="I7" i="83" s="1" a="1"/>
  <c r="B15" i="33"/>
  <c r="B39" i="33"/>
  <c r="B41" i="33"/>
  <c r="C6" i="33" s="1"/>
  <c r="B34" i="33"/>
  <c r="C5" i="33" s="1"/>
  <c r="P24" i="19"/>
  <c r="R24" i="19"/>
  <c r="M18" i="21"/>
  <c r="M30" i="19" s="1"/>
  <c r="M31" i="19" s="1"/>
  <c r="M19" i="19" s="1"/>
  <c r="M24" i="19"/>
  <c r="B24" i="19"/>
  <c r="B25" i="19" s="1"/>
  <c r="B18" i="19" s="1"/>
  <c r="N18" i="21"/>
  <c r="N30" i="19" s="1"/>
  <c r="N31" i="19" s="1"/>
  <c r="N19" i="19" s="1"/>
  <c r="Q18" i="21"/>
  <c r="C9" i="21"/>
  <c r="P18" i="21"/>
  <c r="P30" i="19" s="1"/>
  <c r="P31" i="19" s="1"/>
  <c r="P19" i="19" s="1"/>
  <c r="O18" i="21"/>
  <c r="O30" i="19" s="1"/>
  <c r="O31" i="19" s="1"/>
  <c r="O19" i="19" s="1"/>
  <c r="F24" i="19"/>
  <c r="R18" i="21"/>
  <c r="R30" i="19" s="1"/>
  <c r="R31" i="19" s="1"/>
  <c r="R19" i="19" s="1"/>
  <c r="I9" i="21"/>
  <c r="G24" i="19"/>
  <c r="D24" i="19"/>
  <c r="J24" i="19"/>
  <c r="E24" i="19"/>
  <c r="B18" i="21"/>
  <c r="B30" i="19" s="1"/>
  <c r="B31" i="19" s="1"/>
  <c r="B19" i="19" s="1"/>
  <c r="K24" i="19"/>
  <c r="H18" i="21"/>
  <c r="H30" i="19" s="1"/>
  <c r="H31" i="19" s="1"/>
  <c r="H19" i="19" s="1"/>
  <c r="L9" i="21"/>
  <c r="N24" i="19"/>
  <c r="I18" i="21"/>
  <c r="I30" i="19" s="1"/>
  <c r="I31" i="19" s="1"/>
  <c r="I19" i="19" s="1"/>
  <c r="C24" i="19"/>
  <c r="K18" i="21"/>
  <c r="K30" i="19" s="1"/>
  <c r="K31" i="19" s="1"/>
  <c r="K19" i="19" s="1"/>
  <c r="E9" i="21"/>
  <c r="J9" i="21"/>
  <c r="G18" i="21"/>
  <c r="G30" i="19" s="1"/>
  <c r="G31" i="19" s="1"/>
  <c r="G19" i="19" s="1"/>
  <c r="F18" i="21"/>
  <c r="F30" i="19" s="1"/>
  <c r="F31" i="19" s="1"/>
  <c r="F19" i="19" s="1"/>
  <c r="E18" i="21"/>
  <c r="E30" i="19" s="1"/>
  <c r="E31" i="19" s="1"/>
  <c r="E19" i="19" s="1"/>
  <c r="D18" i="21"/>
  <c r="D30" i="19" s="1"/>
  <c r="D31" i="19" s="1"/>
  <c r="D19" i="19" s="1"/>
  <c r="C18" i="21"/>
  <c r="C30" i="19" s="1"/>
  <c r="C31" i="19" s="1"/>
  <c r="C19" i="19" s="1"/>
  <c r="K9" i="21"/>
  <c r="M9" i="21"/>
  <c r="L18" i="21"/>
  <c r="B9" i="21"/>
  <c r="R9" i="21"/>
  <c r="Q9" i="21"/>
  <c r="P9" i="21"/>
  <c r="N9" i="21"/>
  <c r="H24" i="19"/>
  <c r="I24" i="19"/>
  <c r="D9" i="21"/>
  <c r="L24" i="19"/>
  <c r="G9" i="21"/>
  <c r="F9" i="21"/>
  <c r="O9" i="21"/>
  <c r="J18" i="21"/>
  <c r="J30" i="19" s="1"/>
  <c r="J31" i="19" s="1"/>
  <c r="J19" i="19" s="1"/>
  <c r="I7" i="83" l="1"/>
  <c r="S7" i="83" s="1"/>
  <c r="S8" i="83"/>
  <c r="B61" i="33"/>
  <c r="B62" i="33" s="1"/>
  <c r="B63" i="33" s="1"/>
  <c r="B64" i="33" s="1"/>
  <c r="J152" i="83"/>
  <c r="T121" i="44"/>
  <c r="T104" i="44"/>
  <c r="T118" i="44"/>
  <c r="T107" i="44"/>
  <c r="T125" i="44"/>
  <c r="T110" i="44"/>
  <c r="S129" i="44"/>
  <c r="S131" i="44" s="1"/>
  <c r="T106" i="44"/>
  <c r="T112" i="44"/>
  <c r="T126" i="44"/>
  <c r="T122" i="44"/>
  <c r="T109" i="44"/>
  <c r="T120" i="44"/>
  <c r="T99" i="44"/>
  <c r="T103" i="44"/>
  <c r="T124" i="44"/>
  <c r="T102" i="44"/>
  <c r="T95" i="44"/>
  <c r="Q129" i="44"/>
  <c r="Q131" i="44" s="1"/>
  <c r="O129" i="44"/>
  <c r="T114" i="44"/>
  <c r="T123" i="44"/>
  <c r="T108" i="44"/>
  <c r="AL26" i="65"/>
  <c r="S45" i="65"/>
  <c r="S46" i="65" s="1"/>
  <c r="AL23" i="65"/>
  <c r="AL32" i="65"/>
  <c r="AL34" i="65"/>
  <c r="AL12" i="65"/>
  <c r="C103" i="83"/>
  <c r="M57" i="83" s="1"/>
  <c r="AL11" i="65"/>
  <c r="AL10" i="65"/>
  <c r="AL9" i="65"/>
  <c r="AL16" i="65"/>
  <c r="Z42" i="65"/>
  <c r="AL43" i="65"/>
  <c r="AM43" i="65" s="1"/>
  <c r="AO43" i="65" s="1"/>
  <c r="AP43" i="65" s="1"/>
  <c r="AL40" i="65"/>
  <c r="T45" i="65"/>
  <c r="T46" i="65" s="1"/>
  <c r="AL7" i="65"/>
  <c r="AL6" i="65"/>
  <c r="Q45" i="65"/>
  <c r="Q46" i="65" s="1"/>
  <c r="AL25" i="65"/>
  <c r="AL22" i="65"/>
  <c r="U45" i="65"/>
  <c r="U46" i="65" s="1"/>
  <c r="AL37" i="65"/>
  <c r="R45" i="65"/>
  <c r="R46" i="65" s="1"/>
  <c r="E94" i="83"/>
  <c r="I94" i="83" s="1"/>
  <c r="E144" i="83"/>
  <c r="I144" i="83" s="1"/>
  <c r="E140" i="83"/>
  <c r="I140" i="83" s="1"/>
  <c r="J140" i="83" s="1"/>
  <c r="E90" i="83"/>
  <c r="I90" i="83" s="1"/>
  <c r="E95" i="83"/>
  <c r="I95" i="83" s="1"/>
  <c r="E145" i="83"/>
  <c r="I145" i="83" s="1"/>
  <c r="I131" i="83"/>
  <c r="D90" i="83"/>
  <c r="M61" i="83"/>
  <c r="I107" i="83"/>
  <c r="C141" i="83"/>
  <c r="C91" i="83"/>
  <c r="D35" i="83"/>
  <c r="E150" i="83"/>
  <c r="I150" i="83" s="1"/>
  <c r="E100" i="83"/>
  <c r="I100" i="83" s="1"/>
  <c r="E88" i="83"/>
  <c r="I88" i="83" s="1"/>
  <c r="E138" i="83"/>
  <c r="I138" i="83" s="1"/>
  <c r="C97" i="83"/>
  <c r="C147" i="83"/>
  <c r="E72" i="83"/>
  <c r="E122" i="83"/>
  <c r="C142" i="83"/>
  <c r="C92" i="83"/>
  <c r="C176" i="83"/>
  <c r="D99" i="83"/>
  <c r="E128" i="83"/>
  <c r="I128" i="83" s="1"/>
  <c r="E78" i="83"/>
  <c r="I78" i="83" s="1"/>
  <c r="C172" i="83"/>
  <c r="E125" i="83"/>
  <c r="I125" i="83" s="1"/>
  <c r="E75" i="83"/>
  <c r="I75" i="83" s="1"/>
  <c r="C136" i="83"/>
  <c r="C86" i="83"/>
  <c r="E141" i="83"/>
  <c r="E91" i="83"/>
  <c r="I91" i="83" s="1"/>
  <c r="E153" i="83"/>
  <c r="E103" i="83"/>
  <c r="I103" i="83" s="1"/>
  <c r="E127" i="83"/>
  <c r="E77" i="83"/>
  <c r="C126" i="83"/>
  <c r="C76" i="83"/>
  <c r="E87" i="83"/>
  <c r="I87" i="83" s="1"/>
  <c r="E137" i="83"/>
  <c r="I137" i="83" s="1"/>
  <c r="E96" i="83"/>
  <c r="I96" i="83" s="1"/>
  <c r="E146" i="83"/>
  <c r="D83" i="83"/>
  <c r="AA36" i="65"/>
  <c r="AA31" i="65"/>
  <c r="C135" i="83"/>
  <c r="C169" i="83" s="1"/>
  <c r="C85" i="83"/>
  <c r="E92" i="83"/>
  <c r="I92" i="83" s="1"/>
  <c r="E142" i="83"/>
  <c r="I142" i="83" s="1"/>
  <c r="C87" i="83"/>
  <c r="C137" i="83"/>
  <c r="M56" i="83"/>
  <c r="H102" i="83"/>
  <c r="C56" i="83" s="1"/>
  <c r="C173" i="83"/>
  <c r="E159" i="83"/>
  <c r="I159" i="83" s="1"/>
  <c r="E109" i="83"/>
  <c r="I109" i="83" s="1"/>
  <c r="AA4" i="65"/>
  <c r="E126" i="83"/>
  <c r="I126" i="83" s="1"/>
  <c r="E76" i="83"/>
  <c r="I76" i="83" s="1"/>
  <c r="E80" i="83"/>
  <c r="I80" i="83" s="1"/>
  <c r="E130" i="83"/>
  <c r="I130" i="83" s="1"/>
  <c r="C95" i="83"/>
  <c r="C145" i="83"/>
  <c r="H145" i="83" s="1"/>
  <c r="D109" i="83"/>
  <c r="C125" i="83"/>
  <c r="C75" i="83"/>
  <c r="E158" i="83"/>
  <c r="E108" i="83"/>
  <c r="I108" i="83" s="1"/>
  <c r="C94" i="83"/>
  <c r="C144" i="83"/>
  <c r="H144" i="83" s="1"/>
  <c r="C88" i="83"/>
  <c r="C138" i="83"/>
  <c r="AA18" i="65"/>
  <c r="C80" i="83"/>
  <c r="C130" i="83"/>
  <c r="H130" i="83" s="1"/>
  <c r="E124" i="83"/>
  <c r="E74" i="83"/>
  <c r="I74" i="83" s="1"/>
  <c r="E129" i="83"/>
  <c r="I129" i="83" s="1"/>
  <c r="E79" i="83"/>
  <c r="I79" i="83" s="1"/>
  <c r="M35" i="83"/>
  <c r="E120" i="83"/>
  <c r="E70" i="83"/>
  <c r="E73" i="83"/>
  <c r="I73" i="83" s="1"/>
  <c r="E123" i="83"/>
  <c r="I123" i="83" s="1"/>
  <c r="C93" i="83"/>
  <c r="C143" i="83"/>
  <c r="E89" i="83"/>
  <c r="I89" i="83" s="1"/>
  <c r="E139" i="83"/>
  <c r="I139" i="83" s="1"/>
  <c r="D98" i="83"/>
  <c r="C175" i="83"/>
  <c r="E104" i="83"/>
  <c r="I104" i="83" s="1"/>
  <c r="E154" i="83"/>
  <c r="I154" i="83" s="1"/>
  <c r="AA15" i="65"/>
  <c r="E93" i="83"/>
  <c r="I93" i="83" s="1"/>
  <c r="E143" i="83"/>
  <c r="I143" i="83" s="1"/>
  <c r="E86" i="83"/>
  <c r="I86" i="83" s="1"/>
  <c r="E136" i="83"/>
  <c r="C127" i="83"/>
  <c r="C77" i="83"/>
  <c r="D56" i="83"/>
  <c r="I56" i="83" s="1"/>
  <c r="D105" i="83"/>
  <c r="AA21" i="65"/>
  <c r="AA5" i="65"/>
  <c r="E35" i="65"/>
  <c r="F35" i="65"/>
  <c r="F19" i="65"/>
  <c r="E19" i="65"/>
  <c r="AA19" i="65" s="1"/>
  <c r="E24" i="65"/>
  <c r="F24" i="65"/>
  <c r="P129" i="44"/>
  <c r="P131" i="44" s="1"/>
  <c r="R129" i="44"/>
  <c r="R131" i="44" s="1"/>
  <c r="D88" i="44"/>
  <c r="C88" i="44"/>
  <c r="S87" i="44"/>
  <c r="R87" i="44"/>
  <c r="Q87" i="44"/>
  <c r="P87" i="44"/>
  <c r="F88" i="44"/>
  <c r="E88" i="44"/>
  <c r="B87" i="44"/>
  <c r="B88" i="44" s="1"/>
  <c r="L30" i="19"/>
  <c r="L31" i="19" s="1"/>
  <c r="L19" i="19" s="1"/>
  <c r="C59" i="33"/>
  <c r="C60" i="33" s="1"/>
  <c r="C7" i="33"/>
  <c r="C14" i="33"/>
  <c r="L25" i="19"/>
  <c r="L18" i="19" s="1"/>
  <c r="Q25" i="19"/>
  <c r="Q18" i="19" s="1"/>
  <c r="P25" i="19"/>
  <c r="P18" i="19" s="1"/>
  <c r="O25" i="19"/>
  <c r="O18" i="19" s="1"/>
  <c r="N25" i="19"/>
  <c r="N18" i="19" s="1"/>
  <c r="M25" i="19"/>
  <c r="M18" i="19" s="1"/>
  <c r="K25" i="19"/>
  <c r="K18" i="19" s="1"/>
  <c r="J25" i="19"/>
  <c r="J18" i="19" s="1"/>
  <c r="G25" i="19"/>
  <c r="G18" i="19" s="1"/>
  <c r="D25" i="19"/>
  <c r="D18" i="19" s="1"/>
  <c r="C25" i="19"/>
  <c r="C18" i="19" s="1"/>
  <c r="H25" i="19"/>
  <c r="H18" i="19" s="1"/>
  <c r="E25" i="19"/>
  <c r="E18" i="19" s="1"/>
  <c r="I25" i="19"/>
  <c r="I18" i="19" s="1"/>
  <c r="R25" i="19"/>
  <c r="R18" i="19" s="1"/>
  <c r="F25" i="19"/>
  <c r="F18" i="19" s="1"/>
  <c r="W8" i="83" l="1"/>
  <c r="T8" i="83"/>
  <c r="U8" i="83" s="1"/>
  <c r="W7" i="83"/>
  <c r="T7" i="83"/>
  <c r="U7" i="83" s="1"/>
  <c r="M42" i="83"/>
  <c r="W84" i="44"/>
  <c r="W66" i="44"/>
  <c r="W58" i="44"/>
  <c r="W64" i="44"/>
  <c r="W72" i="44"/>
  <c r="W68" i="44"/>
  <c r="W74" i="44"/>
  <c r="W77" i="44"/>
  <c r="W78" i="44"/>
  <c r="W57" i="44"/>
  <c r="W82" i="44"/>
  <c r="W79" i="44"/>
  <c r="W71" i="44"/>
  <c r="W53" i="44"/>
  <c r="W59" i="44"/>
  <c r="W52" i="44"/>
  <c r="W65" i="44"/>
  <c r="W60" i="44"/>
  <c r="W69" i="44"/>
  <c r="W62" i="44"/>
  <c r="W56" i="44"/>
  <c r="W67" i="44"/>
  <c r="W75" i="44"/>
  <c r="W81" i="44"/>
  <c r="W73" i="44"/>
  <c r="W63" i="44"/>
  <c r="W70" i="44"/>
  <c r="W54" i="44"/>
  <c r="W83" i="44"/>
  <c r="W55" i="44"/>
  <c r="W80" i="44"/>
  <c r="W76" i="44"/>
  <c r="W61" i="44"/>
  <c r="J130" i="83"/>
  <c r="Z84" i="44"/>
  <c r="D40" i="63" s="1"/>
  <c r="Z74" i="44"/>
  <c r="D29" i="63" s="1"/>
  <c r="F29" i="63" s="1"/>
  <c r="Z77" i="44"/>
  <c r="D32" i="63" s="1"/>
  <c r="Z58" i="44"/>
  <c r="D11" i="63" s="1"/>
  <c r="Z59" i="44"/>
  <c r="D12" i="63" s="1"/>
  <c r="F12" i="63" s="1"/>
  <c r="Z57" i="44"/>
  <c r="D10" i="63" s="1"/>
  <c r="Z66" i="44"/>
  <c r="D19" i="63" s="1"/>
  <c r="F19" i="63" s="1"/>
  <c r="Z64" i="44"/>
  <c r="D17" i="63" s="1"/>
  <c r="F17" i="63" s="1"/>
  <c r="Z56" i="44"/>
  <c r="D8" i="63" s="1"/>
  <c r="Z62" i="44"/>
  <c r="D15" i="63" s="1"/>
  <c r="F15" i="63" s="1"/>
  <c r="Z67" i="44"/>
  <c r="D20" i="63" s="1"/>
  <c r="F20" i="63" s="1"/>
  <c r="Z52" i="44"/>
  <c r="D3" i="63" s="1"/>
  <c r="Z83" i="44"/>
  <c r="D38" i="63" s="1"/>
  <c r="Z81" i="44"/>
  <c r="D36" i="63" s="1"/>
  <c r="F36" i="63" s="1"/>
  <c r="Z55" i="44"/>
  <c r="D7" i="63" s="1"/>
  <c r="F7" i="63" s="1"/>
  <c r="Z79" i="44"/>
  <c r="D34" i="63" s="1"/>
  <c r="F34" i="63" s="1"/>
  <c r="Z53" i="44"/>
  <c r="D4" i="63" s="1"/>
  <c r="F4" i="63" s="1"/>
  <c r="Z68" i="44"/>
  <c r="D23" i="63" s="1"/>
  <c r="Z75" i="44"/>
  <c r="D30" i="63" s="1"/>
  <c r="Z82" i="44"/>
  <c r="D37" i="63" s="1"/>
  <c r="F37" i="63" s="1"/>
  <c r="Z80" i="44"/>
  <c r="D35" i="63" s="1"/>
  <c r="F35" i="63" s="1"/>
  <c r="Z54" i="44"/>
  <c r="D5" i="63" s="1"/>
  <c r="F5" i="63" s="1"/>
  <c r="Z60" i="44"/>
  <c r="D13" i="63" s="1"/>
  <c r="Z78" i="44"/>
  <c r="D33" i="63" s="1"/>
  <c r="Z63" i="44"/>
  <c r="D16" i="63" s="1"/>
  <c r="Z69" i="44"/>
  <c r="D21" i="63" s="1"/>
  <c r="Z61" i="44"/>
  <c r="D14" i="63" s="1"/>
  <c r="Z73" i="44"/>
  <c r="D28" i="63" s="1"/>
  <c r="F28" i="63" s="1"/>
  <c r="Z76" i="44"/>
  <c r="D31" i="63" s="1"/>
  <c r="F31" i="63" s="1"/>
  <c r="Z65" i="44"/>
  <c r="D18" i="63" s="1"/>
  <c r="F18" i="63" s="1"/>
  <c r="Z72" i="44"/>
  <c r="D27" i="63" s="1"/>
  <c r="F27" i="63" s="1"/>
  <c r="Z70" i="44"/>
  <c r="D24" i="63" s="1"/>
  <c r="Z71" i="44"/>
  <c r="D25" i="63" s="1"/>
  <c r="O131" i="44"/>
  <c r="T129" i="44"/>
  <c r="X84" i="44"/>
  <c r="X57" i="44"/>
  <c r="X54" i="44"/>
  <c r="X58" i="44"/>
  <c r="X76" i="44"/>
  <c r="X64" i="44"/>
  <c r="X59" i="44"/>
  <c r="X74" i="44"/>
  <c r="X77" i="44"/>
  <c r="X60" i="44"/>
  <c r="X70" i="44"/>
  <c r="X62" i="44"/>
  <c r="X79" i="44"/>
  <c r="X52" i="44"/>
  <c r="X63" i="44"/>
  <c r="X56" i="44"/>
  <c r="X68" i="44"/>
  <c r="X75" i="44"/>
  <c r="X82" i="44"/>
  <c r="X67" i="44"/>
  <c r="X66" i="44"/>
  <c r="X53" i="44"/>
  <c r="X78" i="44"/>
  <c r="X73" i="44"/>
  <c r="X72" i="44"/>
  <c r="X81" i="44"/>
  <c r="X83" i="44"/>
  <c r="X55" i="44"/>
  <c r="X80" i="44"/>
  <c r="X69" i="44"/>
  <c r="X71" i="44"/>
  <c r="X61" i="44"/>
  <c r="X65" i="44"/>
  <c r="Y84" i="44"/>
  <c r="Y64" i="44"/>
  <c r="Y58" i="44"/>
  <c r="Y74" i="44"/>
  <c r="Y77" i="44"/>
  <c r="Y76" i="44"/>
  <c r="Y83" i="44"/>
  <c r="Y59" i="44"/>
  <c r="Y57" i="44"/>
  <c r="Y82" i="44"/>
  <c r="Y72" i="44"/>
  <c r="Y55" i="44"/>
  <c r="Y80" i="44"/>
  <c r="Y60" i="44"/>
  <c r="Y78" i="44"/>
  <c r="Y67" i="44"/>
  <c r="Y70" i="44"/>
  <c r="Y54" i="44"/>
  <c r="Y53" i="44"/>
  <c r="Y75" i="44"/>
  <c r="Y62" i="44"/>
  <c r="Y56" i="44"/>
  <c r="Y79" i="44"/>
  <c r="Y52" i="44"/>
  <c r="Y71" i="44"/>
  <c r="Y65" i="44"/>
  <c r="Y69" i="44"/>
  <c r="Y61" i="44"/>
  <c r="Y63" i="44"/>
  <c r="Y81" i="44"/>
  <c r="Y68" i="44"/>
  <c r="Y73" i="44"/>
  <c r="Y66" i="44"/>
  <c r="AA84" i="44"/>
  <c r="AA66" i="44"/>
  <c r="AA83" i="44"/>
  <c r="AA55" i="44"/>
  <c r="AA57" i="44"/>
  <c r="AA58" i="44"/>
  <c r="AA63" i="44"/>
  <c r="AA69" i="44"/>
  <c r="AA67" i="44"/>
  <c r="AA59" i="44"/>
  <c r="AA74" i="44"/>
  <c r="AA81" i="44"/>
  <c r="AA65" i="44"/>
  <c r="AA64" i="44"/>
  <c r="AA62" i="44"/>
  <c r="AA82" i="44"/>
  <c r="AA56" i="44"/>
  <c r="AA79" i="44"/>
  <c r="AA80" i="44"/>
  <c r="AA78" i="44"/>
  <c r="AA52" i="44"/>
  <c r="AA77" i="44"/>
  <c r="AA60" i="44"/>
  <c r="AA61" i="44"/>
  <c r="AA53" i="44"/>
  <c r="AA75" i="44"/>
  <c r="AA73" i="44"/>
  <c r="AA76" i="44"/>
  <c r="AA70" i="44"/>
  <c r="AA72" i="44"/>
  <c r="AA68" i="44"/>
  <c r="AA71" i="44"/>
  <c r="AA54" i="44"/>
  <c r="C154" i="83"/>
  <c r="C104" i="83"/>
  <c r="H104" i="83" s="1"/>
  <c r="C58" i="83" s="1"/>
  <c r="Q58" i="83" s="1"/>
  <c r="R58" i="83" s="1"/>
  <c r="AM40" i="65"/>
  <c r="AO40" i="65" s="1"/>
  <c r="AP40" i="65" s="1"/>
  <c r="AM9" i="65"/>
  <c r="AM10" i="65"/>
  <c r="AO10" i="65" s="1"/>
  <c r="AP10" i="65" s="1"/>
  <c r="AM11" i="65"/>
  <c r="AO11" i="65" s="1"/>
  <c r="AP11" i="65" s="1"/>
  <c r="AM37" i="65"/>
  <c r="AM12" i="65"/>
  <c r="AO12" i="65" s="1"/>
  <c r="AP12" i="65" s="1"/>
  <c r="AM22" i="65"/>
  <c r="AO22" i="65" s="1"/>
  <c r="AP22" i="65" s="1"/>
  <c r="AM34" i="65"/>
  <c r="AO34" i="65" s="1"/>
  <c r="AP34" i="65" s="1"/>
  <c r="J102" i="83"/>
  <c r="AM25" i="65"/>
  <c r="AO25" i="65" s="1"/>
  <c r="AP25" i="65" s="1"/>
  <c r="AM32" i="65"/>
  <c r="AO32" i="65" s="1"/>
  <c r="AP32" i="65" s="1"/>
  <c r="AM23" i="65"/>
  <c r="AO23" i="65" s="1"/>
  <c r="AP23" i="65" s="1"/>
  <c r="AM16" i="65"/>
  <c r="AO16" i="65" s="1"/>
  <c r="AP16" i="65" s="1"/>
  <c r="J145" i="83"/>
  <c r="AM4" i="65"/>
  <c r="AO4" i="65" s="1"/>
  <c r="AP4" i="65" s="1"/>
  <c r="AM15" i="65"/>
  <c r="AO15" i="65" s="1"/>
  <c r="AP15" i="65" s="1"/>
  <c r="AM35" i="65"/>
  <c r="AO35" i="65" s="1"/>
  <c r="AP35" i="65" s="1"/>
  <c r="AM6" i="65"/>
  <c r="AM14" i="65"/>
  <c r="AM13" i="65"/>
  <c r="AO13" i="65" s="1"/>
  <c r="AP13" i="65" s="1"/>
  <c r="AM33" i="65"/>
  <c r="AO33" i="65" s="1"/>
  <c r="AM17" i="65"/>
  <c r="AO17" i="65" s="1"/>
  <c r="AP17" i="65" s="1"/>
  <c r="AM20" i="65"/>
  <c r="AO20" i="65" s="1"/>
  <c r="AP20" i="65" s="1"/>
  <c r="AM29" i="65"/>
  <c r="AO29" i="65" s="1"/>
  <c r="AP29" i="65" s="1"/>
  <c r="AM18" i="65"/>
  <c r="AO18" i="65" s="1"/>
  <c r="AP18" i="65" s="1"/>
  <c r="AM8" i="65"/>
  <c r="AM30" i="65"/>
  <c r="AM41" i="65"/>
  <c r="AO41" i="65" s="1"/>
  <c r="AP41" i="65" s="1"/>
  <c r="AM24" i="65"/>
  <c r="AO24" i="65" s="1"/>
  <c r="AM36" i="65"/>
  <c r="AO36" i="65" s="1"/>
  <c r="AP36" i="65" s="1"/>
  <c r="AM38" i="65"/>
  <c r="AO38" i="65" s="1"/>
  <c r="AP38" i="65" s="1"/>
  <c r="AM28" i="65"/>
  <c r="AM19" i="65"/>
  <c r="AO19" i="65" s="1"/>
  <c r="AP19" i="65" s="1"/>
  <c r="AM39" i="65"/>
  <c r="AO39" i="65" s="1"/>
  <c r="AP39" i="65" s="1"/>
  <c r="AM21" i="65"/>
  <c r="AO21" i="65" s="1"/>
  <c r="AP21" i="65" s="1"/>
  <c r="AM31" i="65"/>
  <c r="AO31" i="65" s="1"/>
  <c r="AP31" i="65" s="1"/>
  <c r="AM27" i="65"/>
  <c r="AO27" i="65" s="1"/>
  <c r="AM3" i="65"/>
  <c r="AM5" i="65"/>
  <c r="AM7" i="65"/>
  <c r="AO7" i="65" s="1"/>
  <c r="AP7" i="65" s="1"/>
  <c r="AM26" i="65"/>
  <c r="AO26" i="65" s="1"/>
  <c r="AP26" i="65" s="1"/>
  <c r="AM42" i="65"/>
  <c r="AO42" i="65" s="1"/>
  <c r="AP42" i="65" s="1"/>
  <c r="I146" i="83"/>
  <c r="D45" i="83"/>
  <c r="H99" i="83"/>
  <c r="C53" i="83" s="1"/>
  <c r="Q53" i="83" s="1"/>
  <c r="K99" i="83"/>
  <c r="H90" i="83"/>
  <c r="C44" i="83" s="1"/>
  <c r="K90" i="83"/>
  <c r="E171" i="83"/>
  <c r="I171" i="83" s="1"/>
  <c r="I141" i="83"/>
  <c r="D34" i="83"/>
  <c r="I136" i="83"/>
  <c r="E170" i="83"/>
  <c r="I170" i="83" s="1"/>
  <c r="I124" i="83"/>
  <c r="E166" i="83"/>
  <c r="I166" i="83" s="1"/>
  <c r="D30" i="83"/>
  <c r="D41" i="83"/>
  <c r="D29" i="83"/>
  <c r="D49" i="83"/>
  <c r="D40" i="83"/>
  <c r="D43" i="83"/>
  <c r="M41" i="83"/>
  <c r="M30" i="83"/>
  <c r="M54" i="83"/>
  <c r="M34" i="83"/>
  <c r="H80" i="83"/>
  <c r="C34" i="83" s="1"/>
  <c r="Q34" i="83" s="1"/>
  <c r="I122" i="83"/>
  <c r="M45" i="83"/>
  <c r="D44" i="83"/>
  <c r="I44" i="83" s="1"/>
  <c r="D50" i="83"/>
  <c r="D47" i="83"/>
  <c r="M47" i="83"/>
  <c r="M48" i="83"/>
  <c r="H94" i="83"/>
  <c r="C48" i="83" s="1"/>
  <c r="E148" i="83"/>
  <c r="I148" i="83" s="1"/>
  <c r="E98" i="83"/>
  <c r="I72" i="83"/>
  <c r="D26" i="83" s="1"/>
  <c r="C171" i="83"/>
  <c r="D54" i="83"/>
  <c r="E133" i="83"/>
  <c r="I133" i="83" s="1"/>
  <c r="E83" i="83"/>
  <c r="E135" i="83"/>
  <c r="I135" i="83" s="1"/>
  <c r="E85" i="83"/>
  <c r="I85" i="83" s="1"/>
  <c r="D62" i="83"/>
  <c r="D63" i="83"/>
  <c r="D46" i="83"/>
  <c r="I77" i="83"/>
  <c r="M31" i="83"/>
  <c r="E156" i="83"/>
  <c r="I156" i="83" s="1"/>
  <c r="E106" i="83"/>
  <c r="D27" i="83"/>
  <c r="E176" i="83"/>
  <c r="I176" i="83" s="1"/>
  <c r="I158" i="83"/>
  <c r="D85" i="83"/>
  <c r="E167" i="83"/>
  <c r="I167" i="83" s="1"/>
  <c r="I127" i="83"/>
  <c r="M58" i="83"/>
  <c r="AB58" i="83" s="1"/>
  <c r="AK58" i="83" s="1"/>
  <c r="H98" i="83"/>
  <c r="C52" i="83" s="1"/>
  <c r="Q52" i="83" s="1"/>
  <c r="R52" i="83" s="1"/>
  <c r="K98" i="83"/>
  <c r="Q56" i="83"/>
  <c r="R56" i="83" s="1"/>
  <c r="E56" i="83"/>
  <c r="M29" i="83"/>
  <c r="D97" i="83"/>
  <c r="J144" i="83"/>
  <c r="D33" i="83"/>
  <c r="D58" i="83"/>
  <c r="I70" i="83"/>
  <c r="E149" i="83"/>
  <c r="E99" i="83"/>
  <c r="D57" i="83"/>
  <c r="D48" i="83"/>
  <c r="I48" i="83" s="1"/>
  <c r="H95" i="83"/>
  <c r="C49" i="83" s="1"/>
  <c r="Q49" i="83" s="1"/>
  <c r="R49" i="83" s="1"/>
  <c r="M49" i="83"/>
  <c r="D28" i="83"/>
  <c r="E132" i="83"/>
  <c r="E82" i="83"/>
  <c r="I120" i="83"/>
  <c r="E97" i="83"/>
  <c r="I97" i="83" s="1"/>
  <c r="E147" i="83"/>
  <c r="I147" i="83" s="1"/>
  <c r="E174" i="83"/>
  <c r="I174" i="83" s="1"/>
  <c r="I153" i="83"/>
  <c r="D32" i="83"/>
  <c r="M62" i="83"/>
  <c r="D61" i="83"/>
  <c r="D86" i="83"/>
  <c r="M40" i="83"/>
  <c r="M46" i="83"/>
  <c r="H109" i="83"/>
  <c r="C63" i="83" s="1"/>
  <c r="Q63" i="83" s="1"/>
  <c r="K109" i="83"/>
  <c r="E134" i="83"/>
  <c r="E84" i="83"/>
  <c r="H105" i="83"/>
  <c r="C59" i="83" s="1"/>
  <c r="K105" i="83"/>
  <c r="M63" i="83"/>
  <c r="H83" i="83"/>
  <c r="C37" i="83" s="1"/>
  <c r="Q37" i="83" s="1"/>
  <c r="R37" i="83" s="1"/>
  <c r="K83" i="83"/>
  <c r="M50" i="83"/>
  <c r="D42" i="83"/>
  <c r="M44" i="83"/>
  <c r="AA24" i="65"/>
  <c r="AA35" i="65"/>
  <c r="Z7" i="65"/>
  <c r="C15" i="33"/>
  <c r="AP24" i="65"/>
  <c r="AP33" i="65"/>
  <c r="AP27" i="65"/>
  <c r="O87" i="44"/>
  <c r="T87" i="44" s="1"/>
  <c r="S72" i="44"/>
  <c r="S76" i="44"/>
  <c r="S58" i="44"/>
  <c r="S75" i="44"/>
  <c r="S57" i="44"/>
  <c r="S74" i="44"/>
  <c r="S56" i="44"/>
  <c r="S73" i="44"/>
  <c r="S55" i="44"/>
  <c r="S70" i="44"/>
  <c r="S54" i="44"/>
  <c r="S69" i="44"/>
  <c r="S53" i="44"/>
  <c r="S68" i="44"/>
  <c r="S52" i="44"/>
  <c r="S67" i="44"/>
  <c r="S84" i="44"/>
  <c r="S66" i="44"/>
  <c r="S83" i="44"/>
  <c r="S65" i="44"/>
  <c r="S82" i="44"/>
  <c r="S64" i="44"/>
  <c r="S81" i="44"/>
  <c r="S63" i="44"/>
  <c r="S80" i="44"/>
  <c r="S62" i="44"/>
  <c r="S79" i="44"/>
  <c r="S61" i="44"/>
  <c r="S78" i="44"/>
  <c r="S60" i="44"/>
  <c r="S77" i="44"/>
  <c r="S59" i="44"/>
  <c r="S71" i="44"/>
  <c r="R79" i="44"/>
  <c r="R74" i="44"/>
  <c r="R53" i="44"/>
  <c r="R71" i="44"/>
  <c r="R52" i="44"/>
  <c r="R70" i="44"/>
  <c r="R69" i="44"/>
  <c r="R68" i="44"/>
  <c r="R67" i="44"/>
  <c r="R66" i="44"/>
  <c r="R84" i="44"/>
  <c r="R65" i="44"/>
  <c r="R83" i="44"/>
  <c r="R64" i="44"/>
  <c r="R82" i="44"/>
  <c r="R62" i="44"/>
  <c r="R81" i="44"/>
  <c r="R61" i="44"/>
  <c r="R80" i="44"/>
  <c r="R60" i="44"/>
  <c r="R78" i="44"/>
  <c r="R59" i="44"/>
  <c r="R77" i="44"/>
  <c r="R58" i="44"/>
  <c r="R76" i="44"/>
  <c r="R55" i="44"/>
  <c r="R75" i="44"/>
  <c r="R54" i="44"/>
  <c r="R72" i="44"/>
  <c r="R57" i="44"/>
  <c r="R73" i="44"/>
  <c r="R63" i="44"/>
  <c r="R56" i="44"/>
  <c r="P81" i="44"/>
  <c r="P83" i="44"/>
  <c r="P55" i="44"/>
  <c r="P82" i="44"/>
  <c r="P54" i="44"/>
  <c r="P78" i="44"/>
  <c r="P53" i="44"/>
  <c r="P77" i="44"/>
  <c r="P52" i="44"/>
  <c r="P76" i="44"/>
  <c r="P72" i="44"/>
  <c r="P71" i="44"/>
  <c r="P70" i="44"/>
  <c r="P69" i="44"/>
  <c r="P68" i="44"/>
  <c r="P67" i="44"/>
  <c r="P66" i="44"/>
  <c r="P62" i="44"/>
  <c r="P61" i="44"/>
  <c r="P60" i="44"/>
  <c r="P84" i="44"/>
  <c r="P56" i="44"/>
  <c r="P59" i="44"/>
  <c r="P75" i="44"/>
  <c r="P63" i="44"/>
  <c r="P74" i="44"/>
  <c r="P79" i="44"/>
  <c r="P64" i="44"/>
  <c r="P57" i="44"/>
  <c r="P80" i="44"/>
  <c r="P73" i="44"/>
  <c r="P65" i="44"/>
  <c r="P58" i="44"/>
  <c r="Q80" i="44"/>
  <c r="Q67" i="44"/>
  <c r="Q66" i="44"/>
  <c r="Q84" i="44"/>
  <c r="Q65" i="44"/>
  <c r="Q83" i="44"/>
  <c r="Q63" i="44"/>
  <c r="Q82" i="44"/>
  <c r="Q62" i="44"/>
  <c r="Q81" i="44"/>
  <c r="Q61" i="44"/>
  <c r="Q79" i="44"/>
  <c r="Q60" i="44"/>
  <c r="Q78" i="44"/>
  <c r="Q59" i="44"/>
  <c r="Q77" i="44"/>
  <c r="Q58" i="44"/>
  <c r="Q76" i="44"/>
  <c r="Q57" i="44"/>
  <c r="Q75" i="44"/>
  <c r="Q56" i="44"/>
  <c r="Q72" i="44"/>
  <c r="Q55" i="44"/>
  <c r="Q71" i="44"/>
  <c r="Q54" i="44"/>
  <c r="Q70" i="44"/>
  <c r="Q53" i="44"/>
  <c r="Q69" i="44"/>
  <c r="Q52" i="44"/>
  <c r="Q68" i="44"/>
  <c r="Q74" i="44"/>
  <c r="Q64" i="44"/>
  <c r="Q73" i="44"/>
  <c r="C61" i="33"/>
  <c r="C62" i="33" s="1"/>
  <c r="C63" i="33" s="1"/>
  <c r="V7" i="83" l="1"/>
  <c r="X7" i="83"/>
  <c r="X8" i="83"/>
  <c r="V8" i="83"/>
  <c r="J104" i="83"/>
  <c r="I58" i="83"/>
  <c r="E58" i="83" s="1"/>
  <c r="M51" i="83"/>
  <c r="AC58" i="83"/>
  <c r="AL58" i="83" s="1"/>
  <c r="D127" i="83"/>
  <c r="F33" i="63"/>
  <c r="D153" i="83" s="1"/>
  <c r="T76" i="44"/>
  <c r="F13" i="63"/>
  <c r="D122" i="83" s="1"/>
  <c r="D159" i="83"/>
  <c r="F8" i="63"/>
  <c r="D124" i="83" s="1"/>
  <c r="D135" i="83"/>
  <c r="T52" i="44"/>
  <c r="D128" i="83"/>
  <c r="F10" i="63"/>
  <c r="D143" i="83" s="1"/>
  <c r="F21" i="63"/>
  <c r="D137" i="83" s="1"/>
  <c r="T79" i="44"/>
  <c r="T77" i="44"/>
  <c r="D147" i="83"/>
  <c r="D150" i="83"/>
  <c r="D158" i="83"/>
  <c r="F11" i="63"/>
  <c r="D142" i="83" s="1"/>
  <c r="F23" i="63"/>
  <c r="D151" i="83" s="1"/>
  <c r="D121" i="83"/>
  <c r="F32" i="63"/>
  <c r="D157" i="83" s="1"/>
  <c r="F25" i="63"/>
  <c r="D141" i="83" s="1"/>
  <c r="D132" i="83"/>
  <c r="F40" i="63"/>
  <c r="D125" i="83" s="1"/>
  <c r="F16" i="63"/>
  <c r="D131" i="83" s="1"/>
  <c r="T84" i="44"/>
  <c r="F24" i="63"/>
  <c r="D136" i="83" s="1"/>
  <c r="D155" i="83"/>
  <c r="J95" i="83"/>
  <c r="D123" i="83"/>
  <c r="D120" i="83"/>
  <c r="D134" i="83"/>
  <c r="D129" i="83"/>
  <c r="K129" i="83" s="1"/>
  <c r="D126" i="83"/>
  <c r="F38" i="63"/>
  <c r="D138" i="83" s="1"/>
  <c r="F30" i="63"/>
  <c r="D149" i="83" s="1"/>
  <c r="T73" i="44"/>
  <c r="D146" i="83"/>
  <c r="F3" i="63"/>
  <c r="D148" i="83" s="1"/>
  <c r="AB49" i="83"/>
  <c r="AK49" i="83" s="1"/>
  <c r="F14" i="63"/>
  <c r="D156" i="83" s="1"/>
  <c r="D133" i="83"/>
  <c r="P14" i="65"/>
  <c r="O14" i="65"/>
  <c r="N14" i="65"/>
  <c r="M14" i="65"/>
  <c r="Z14" i="65"/>
  <c r="AO14" i="65"/>
  <c r="AP14" i="65" s="1"/>
  <c r="P37" i="65"/>
  <c r="O37" i="65"/>
  <c r="N37" i="65"/>
  <c r="M37" i="65"/>
  <c r="L37" i="65"/>
  <c r="AO37" i="65"/>
  <c r="AP37" i="65" s="1"/>
  <c r="P6" i="65"/>
  <c r="O6" i="65"/>
  <c r="N6" i="65"/>
  <c r="M6" i="65"/>
  <c r="L6" i="65"/>
  <c r="AO6" i="65"/>
  <c r="AP6" i="65" s="1"/>
  <c r="J94" i="83"/>
  <c r="P5" i="65"/>
  <c r="O5" i="65"/>
  <c r="N5" i="65"/>
  <c r="M5" i="65"/>
  <c r="L5" i="65"/>
  <c r="AO5" i="65"/>
  <c r="AP5" i="65" s="1"/>
  <c r="P9" i="65"/>
  <c r="O9" i="65"/>
  <c r="N9" i="65"/>
  <c r="M9" i="65"/>
  <c r="L9" i="65"/>
  <c r="AO9" i="65"/>
  <c r="AP9" i="65" s="1"/>
  <c r="AO28" i="65"/>
  <c r="AP28" i="65" s="1"/>
  <c r="P28" i="65"/>
  <c r="O28" i="65"/>
  <c r="N28" i="65"/>
  <c r="M28" i="65"/>
  <c r="L28" i="65"/>
  <c r="Z28" i="65" s="1"/>
  <c r="E30" i="65"/>
  <c r="E45" i="65" s="1"/>
  <c r="E46" i="65" s="1"/>
  <c r="M30" i="65"/>
  <c r="D30" i="65"/>
  <c r="L30" i="65"/>
  <c r="C30" i="65"/>
  <c r="C45" i="65" s="1"/>
  <c r="C46" i="65" s="1"/>
  <c r="B30" i="65"/>
  <c r="B45" i="65" s="1"/>
  <c r="B46" i="65" s="1"/>
  <c r="K30" i="65"/>
  <c r="K45" i="65" s="1"/>
  <c r="K46" i="65" s="1"/>
  <c r="J30" i="65"/>
  <c r="J45" i="65" s="1"/>
  <c r="J46" i="65" s="1"/>
  <c r="I30" i="65"/>
  <c r="H30" i="65"/>
  <c r="H45" i="65" s="1"/>
  <c r="H46" i="65" s="1"/>
  <c r="P30" i="65"/>
  <c r="G30" i="65"/>
  <c r="G45" i="65" s="1"/>
  <c r="G46" i="65" s="1"/>
  <c r="O30" i="65"/>
  <c r="F30" i="65"/>
  <c r="F45" i="65" s="1"/>
  <c r="F46" i="65" s="1"/>
  <c r="N30" i="65"/>
  <c r="AO30" i="65"/>
  <c r="AP30" i="65" s="1"/>
  <c r="P8" i="65"/>
  <c r="O8" i="65"/>
  <c r="N8" i="65"/>
  <c r="M8" i="65"/>
  <c r="L8" i="65"/>
  <c r="Z8" i="65" s="1"/>
  <c r="C70" i="83" s="1"/>
  <c r="AO8" i="65"/>
  <c r="AP8" i="65" s="1"/>
  <c r="H154" i="83"/>
  <c r="J154" i="83" s="1"/>
  <c r="C174" i="83"/>
  <c r="M39" i="83"/>
  <c r="S58" i="83"/>
  <c r="AD58" i="83" s="1"/>
  <c r="AM58" i="83" s="1"/>
  <c r="D12" i="83"/>
  <c r="E12" i="83" s="1"/>
  <c r="I34" i="83"/>
  <c r="E34" i="83" s="1"/>
  <c r="I49" i="83"/>
  <c r="E49" i="83" s="1"/>
  <c r="C120" i="83"/>
  <c r="AB63" i="83"/>
  <c r="AK63" i="83" s="1"/>
  <c r="R63" i="83"/>
  <c r="D19" i="83"/>
  <c r="E19" i="83" s="1"/>
  <c r="Q44" i="83"/>
  <c r="R44" i="83" s="1"/>
  <c r="E44" i="83"/>
  <c r="E151" i="83"/>
  <c r="I151" i="83" s="1"/>
  <c r="E101" i="83"/>
  <c r="AC56" i="83"/>
  <c r="S56" i="83"/>
  <c r="D21" i="83"/>
  <c r="E21" i="83" s="1"/>
  <c r="D31" i="83"/>
  <c r="H85" i="83"/>
  <c r="C39" i="83" s="1"/>
  <c r="K85" i="83"/>
  <c r="C89" i="83"/>
  <c r="M43" i="83" s="1"/>
  <c r="C139" i="83"/>
  <c r="J97" i="83"/>
  <c r="D51" i="83"/>
  <c r="R53" i="83"/>
  <c r="I99" i="83"/>
  <c r="M53" i="83"/>
  <c r="AB53" i="83" s="1"/>
  <c r="AC49" i="83"/>
  <c r="I149" i="83"/>
  <c r="E173" i="83"/>
  <c r="I173" i="83" s="1"/>
  <c r="I63" i="83"/>
  <c r="E63" i="83" s="1"/>
  <c r="L167" i="83"/>
  <c r="D11" i="83"/>
  <c r="E11" i="83" s="1"/>
  <c r="E172" i="83"/>
  <c r="I172" i="83" s="1"/>
  <c r="H97" i="83"/>
  <c r="C51" i="83" s="1"/>
  <c r="Q51" i="83" s="1"/>
  <c r="R51" i="83" s="1"/>
  <c r="K97" i="83"/>
  <c r="I106" i="83"/>
  <c r="M60" i="83"/>
  <c r="J109" i="83"/>
  <c r="J90" i="83"/>
  <c r="I82" i="83"/>
  <c r="D24" i="83"/>
  <c r="D16" i="83"/>
  <c r="E16" i="83" s="1"/>
  <c r="L171" i="83"/>
  <c r="Q59" i="83"/>
  <c r="H86" i="83"/>
  <c r="K86" i="83"/>
  <c r="I132" i="83"/>
  <c r="E168" i="83"/>
  <c r="I168" i="83" s="1"/>
  <c r="I98" i="83"/>
  <c r="M52" i="83"/>
  <c r="D15" i="83"/>
  <c r="E15" i="83" s="1"/>
  <c r="I84" i="83"/>
  <c r="M38" i="83"/>
  <c r="D39" i="83"/>
  <c r="AB34" i="83"/>
  <c r="AK34" i="83" s="1"/>
  <c r="R34" i="83"/>
  <c r="E169" i="83"/>
  <c r="I169" i="83" s="1"/>
  <c r="I134" i="83"/>
  <c r="Q48" i="83"/>
  <c r="R48" i="83" s="1"/>
  <c r="AC48" i="83" s="1"/>
  <c r="E48" i="83"/>
  <c r="AB56" i="83"/>
  <c r="AK56" i="83" s="1"/>
  <c r="E105" i="83"/>
  <c r="E155" i="83"/>
  <c r="I83" i="83"/>
  <c r="M37" i="83"/>
  <c r="AB37" i="83" s="1"/>
  <c r="AK37" i="83" s="1"/>
  <c r="J80" i="83"/>
  <c r="R86" i="44"/>
  <c r="R88" i="44" s="1"/>
  <c r="S86" i="44"/>
  <c r="S88" i="44" s="1"/>
  <c r="Q86" i="44"/>
  <c r="Q88" i="44" s="1"/>
  <c r="P86" i="44"/>
  <c r="P88" i="44" s="1"/>
  <c r="O70" i="44"/>
  <c r="T70" i="44" s="1"/>
  <c r="O71" i="44"/>
  <c r="T71" i="44" s="1"/>
  <c r="O54" i="44"/>
  <c r="T54" i="44" s="1"/>
  <c r="O69" i="44"/>
  <c r="T69" i="44" s="1"/>
  <c r="O53" i="44"/>
  <c r="T53" i="44" s="1"/>
  <c r="O68" i="44"/>
  <c r="T68" i="44" s="1"/>
  <c r="O67" i="44"/>
  <c r="T67" i="44" s="1"/>
  <c r="O66" i="44"/>
  <c r="T66" i="44" s="1"/>
  <c r="O83" i="44"/>
  <c r="T83" i="44" s="1"/>
  <c r="O65" i="44"/>
  <c r="T65" i="44" s="1"/>
  <c r="O82" i="44"/>
  <c r="T82" i="44" s="1"/>
  <c r="O64" i="44"/>
  <c r="T64" i="44" s="1"/>
  <c r="O81" i="44"/>
  <c r="T81" i="44" s="1"/>
  <c r="O63" i="44"/>
  <c r="O80" i="44"/>
  <c r="T80" i="44" s="1"/>
  <c r="O62" i="44"/>
  <c r="T62" i="44" s="1"/>
  <c r="O61" i="44"/>
  <c r="T61" i="44" s="1"/>
  <c r="O78" i="44"/>
  <c r="T78" i="44" s="1"/>
  <c r="O60" i="44"/>
  <c r="T60" i="44" s="1"/>
  <c r="O59" i="44"/>
  <c r="T59" i="44" s="1"/>
  <c r="O75" i="44"/>
  <c r="T75" i="44" s="1"/>
  <c r="O58" i="44"/>
  <c r="T58" i="44" s="1"/>
  <c r="O74" i="44"/>
  <c r="T74" i="44" s="1"/>
  <c r="O57" i="44"/>
  <c r="T57" i="44" s="1"/>
  <c r="O56" i="44"/>
  <c r="T56" i="44" s="1"/>
  <c r="O72" i="44"/>
  <c r="T72" i="44" s="1"/>
  <c r="O55" i="44"/>
  <c r="T55" i="44" s="1"/>
  <c r="K122" i="83" l="1"/>
  <c r="D81" i="83"/>
  <c r="H120" i="83"/>
  <c r="J120" i="83" s="1"/>
  <c r="S49" i="83"/>
  <c r="AL49" i="83"/>
  <c r="K148" i="83"/>
  <c r="H148" i="83"/>
  <c r="J148" i="83" s="1"/>
  <c r="D74" i="83"/>
  <c r="K74" i="83" s="1"/>
  <c r="K124" i="83"/>
  <c r="D166" i="83"/>
  <c r="D100" i="83"/>
  <c r="K150" i="83"/>
  <c r="H150" i="83"/>
  <c r="J150" i="83" s="1"/>
  <c r="J134" i="83"/>
  <c r="D172" i="83"/>
  <c r="H172" i="83" s="1"/>
  <c r="C17" i="83" s="1"/>
  <c r="Q17" i="83" s="1"/>
  <c r="K146" i="83"/>
  <c r="H146" i="83"/>
  <c r="J146" i="83" s="1"/>
  <c r="D96" i="83"/>
  <c r="D169" i="83"/>
  <c r="H169" i="83" s="1"/>
  <c r="C14" i="83" s="1"/>
  <c r="Q14" i="83" s="1"/>
  <c r="K134" i="83"/>
  <c r="H134" i="83"/>
  <c r="D84" i="83"/>
  <c r="K157" i="83"/>
  <c r="D107" i="83"/>
  <c r="H157" i="83"/>
  <c r="J157" i="83" s="1"/>
  <c r="K147" i="83"/>
  <c r="H147" i="83"/>
  <c r="J147" i="83" s="1"/>
  <c r="K159" i="83"/>
  <c r="H159" i="83"/>
  <c r="J159" i="83" s="1"/>
  <c r="AB51" i="83"/>
  <c r="AK51" i="83" s="1"/>
  <c r="K155" i="83"/>
  <c r="D175" i="83"/>
  <c r="H175" i="83" s="1"/>
  <c r="C20" i="83" s="1"/>
  <c r="Q20" i="83" s="1"/>
  <c r="H155" i="83"/>
  <c r="K135" i="83"/>
  <c r="H135" i="83"/>
  <c r="J135" i="83" s="1"/>
  <c r="U63" i="44"/>
  <c r="T63" i="44"/>
  <c r="K149" i="83"/>
  <c r="D173" i="83"/>
  <c r="H173" i="83" s="1"/>
  <c r="H149" i="83"/>
  <c r="J149" i="83" s="1"/>
  <c r="K121" i="83"/>
  <c r="D76" i="83"/>
  <c r="K126" i="83"/>
  <c r="H126" i="83"/>
  <c r="J126" i="83" s="1"/>
  <c r="D82" i="83"/>
  <c r="K82" i="83" s="1"/>
  <c r="K132" i="83"/>
  <c r="D87" i="83"/>
  <c r="K137" i="83"/>
  <c r="H137" i="83"/>
  <c r="J137" i="83" s="1"/>
  <c r="K133" i="83"/>
  <c r="H133" i="83"/>
  <c r="J133" i="83" s="1"/>
  <c r="D168" i="83"/>
  <c r="K131" i="83"/>
  <c r="H131" i="83"/>
  <c r="J131" i="83" s="1"/>
  <c r="K143" i="83"/>
  <c r="D93" i="83"/>
  <c r="H143" i="83"/>
  <c r="J143" i="83" s="1"/>
  <c r="D103" i="83"/>
  <c r="D174" i="83"/>
  <c r="H174" i="83" s="1"/>
  <c r="K153" i="83"/>
  <c r="H153" i="83"/>
  <c r="J153" i="83" s="1"/>
  <c r="D73" i="83"/>
  <c r="K73" i="83" s="1"/>
  <c r="K123" i="83"/>
  <c r="K136" i="83"/>
  <c r="D170" i="83"/>
  <c r="D89" i="83"/>
  <c r="K89" i="83" s="1"/>
  <c r="H136" i="83"/>
  <c r="J136" i="83" s="1"/>
  <c r="K156" i="83"/>
  <c r="H156" i="83"/>
  <c r="J156" i="83" s="1"/>
  <c r="K151" i="83"/>
  <c r="D101" i="83"/>
  <c r="H151" i="83"/>
  <c r="J151" i="83" s="1"/>
  <c r="K138" i="83"/>
  <c r="D88" i="83"/>
  <c r="H138" i="83"/>
  <c r="J138" i="83" s="1"/>
  <c r="D75" i="83"/>
  <c r="K125" i="83"/>
  <c r="H125" i="83"/>
  <c r="J125" i="83" s="1"/>
  <c r="D91" i="83"/>
  <c r="D171" i="83"/>
  <c r="H171" i="83" s="1"/>
  <c r="K141" i="83"/>
  <c r="H141" i="83"/>
  <c r="J141" i="83" s="1"/>
  <c r="D70" i="83"/>
  <c r="K70" i="83" s="1"/>
  <c r="K120" i="83"/>
  <c r="D165" i="83"/>
  <c r="D92" i="83"/>
  <c r="K142" i="83"/>
  <c r="H142" i="83"/>
  <c r="J142" i="83" s="1"/>
  <c r="D78" i="83"/>
  <c r="K78" i="83" s="1"/>
  <c r="K128" i="83"/>
  <c r="D176" i="83"/>
  <c r="H176" i="83" s="1"/>
  <c r="K158" i="83"/>
  <c r="D108" i="83"/>
  <c r="H158" i="83"/>
  <c r="J158" i="83" s="1"/>
  <c r="D77" i="83"/>
  <c r="K127" i="83"/>
  <c r="D167" i="83"/>
  <c r="H127" i="83"/>
  <c r="J127" i="83" s="1"/>
  <c r="Z37" i="65"/>
  <c r="W58" i="83"/>
  <c r="AR58" i="83" s="1"/>
  <c r="T58" i="83"/>
  <c r="N45" i="65"/>
  <c r="N46" i="65" s="1"/>
  <c r="Z30" i="65"/>
  <c r="I45" i="65"/>
  <c r="I46" i="65" s="1"/>
  <c r="O45" i="65"/>
  <c r="O46" i="65" s="1"/>
  <c r="C73" i="83"/>
  <c r="C123" i="83"/>
  <c r="H123" i="83" s="1"/>
  <c r="J123" i="83" s="1"/>
  <c r="P45" i="65"/>
  <c r="P46" i="65" s="1"/>
  <c r="Z5" i="65"/>
  <c r="L45" i="65"/>
  <c r="L46" i="65" s="1"/>
  <c r="C122" i="83"/>
  <c r="H122" i="83" s="1"/>
  <c r="J122" i="83" s="1"/>
  <c r="C72" i="83"/>
  <c r="M26" i="83" s="1"/>
  <c r="M45" i="65"/>
  <c r="M46" i="65" s="1"/>
  <c r="AB44" i="83"/>
  <c r="AK44" i="83" s="1"/>
  <c r="AA30" i="65"/>
  <c r="D45" i="65"/>
  <c r="D46" i="65" s="1"/>
  <c r="Z9" i="65"/>
  <c r="Z6" i="65"/>
  <c r="AK53" i="83"/>
  <c r="D18" i="83"/>
  <c r="E18" i="83" s="1"/>
  <c r="N173" i="83"/>
  <c r="L173" i="83"/>
  <c r="Q39" i="83"/>
  <c r="D13" i="83"/>
  <c r="E13" i="83" s="1"/>
  <c r="L168" i="83"/>
  <c r="J99" i="83"/>
  <c r="D53" i="83"/>
  <c r="I53" i="83" s="1"/>
  <c r="E53" i="83" s="1"/>
  <c r="D60" i="83"/>
  <c r="L174" i="83"/>
  <c r="D38" i="83"/>
  <c r="AD49" i="83"/>
  <c r="AM49" i="83" s="1"/>
  <c r="T49" i="83"/>
  <c r="W49" i="83"/>
  <c r="AR49" i="83" s="1"/>
  <c r="C40" i="83"/>
  <c r="J86" i="83"/>
  <c r="D36" i="83"/>
  <c r="AC53" i="83"/>
  <c r="AC63" i="83"/>
  <c r="AL63" i="83" s="1"/>
  <c r="S63" i="83"/>
  <c r="S48" i="83"/>
  <c r="D14" i="83"/>
  <c r="E14" i="83" s="1"/>
  <c r="L169" i="83"/>
  <c r="AC51" i="83"/>
  <c r="AD56" i="83"/>
  <c r="AM56" i="83" s="1"/>
  <c r="T56" i="83"/>
  <c r="W56" i="83"/>
  <c r="AR56" i="83" s="1"/>
  <c r="AB48" i="83"/>
  <c r="AK48" i="83" s="1"/>
  <c r="AC34" i="83"/>
  <c r="AL34" i="83" s="1"/>
  <c r="S34" i="83"/>
  <c r="R59" i="83"/>
  <c r="AC37" i="83"/>
  <c r="AL37" i="83" s="1"/>
  <c r="AL56" i="83"/>
  <c r="AE58" i="83"/>
  <c r="AN58" i="83" s="1"/>
  <c r="U58" i="83"/>
  <c r="J83" i="83"/>
  <c r="D37" i="83"/>
  <c r="I37" i="83" s="1"/>
  <c r="L170" i="83"/>
  <c r="L172" i="83"/>
  <c r="D17" i="83"/>
  <c r="E17" i="83" s="1"/>
  <c r="H89" i="83"/>
  <c r="M24" i="83"/>
  <c r="H70" i="83"/>
  <c r="I51" i="83"/>
  <c r="E51" i="83" s="1"/>
  <c r="I101" i="83"/>
  <c r="M55" i="83"/>
  <c r="I155" i="83"/>
  <c r="E175" i="83"/>
  <c r="I175" i="83" s="1"/>
  <c r="I105" i="83"/>
  <c r="M59" i="83"/>
  <c r="AB59" i="83" s="1"/>
  <c r="I39" i="83"/>
  <c r="E39" i="83" s="1"/>
  <c r="AB52" i="83"/>
  <c r="AK52" i="83" s="1"/>
  <c r="AC52" i="83"/>
  <c r="J85" i="83"/>
  <c r="D52" i="83"/>
  <c r="I52" i="83" s="1"/>
  <c r="J98" i="83"/>
  <c r="H139" i="83"/>
  <c r="J139" i="83" s="1"/>
  <c r="C170" i="83"/>
  <c r="AC44" i="83"/>
  <c r="AL44" i="83" s="1"/>
  <c r="S44" i="83"/>
  <c r="O86" i="44"/>
  <c r="N169" i="83" l="1"/>
  <c r="AL51" i="83"/>
  <c r="N172" i="83"/>
  <c r="N174" i="83"/>
  <c r="C19" i="83"/>
  <c r="Q19" i="83" s="1"/>
  <c r="K174" i="83"/>
  <c r="O88" i="44"/>
  <c r="T86" i="44"/>
  <c r="K76" i="83"/>
  <c r="H76" i="83"/>
  <c r="K100" i="83"/>
  <c r="H100" i="83"/>
  <c r="H170" i="83"/>
  <c r="K171" i="83" s="1"/>
  <c r="K87" i="83"/>
  <c r="H87" i="83"/>
  <c r="K77" i="83"/>
  <c r="H77" i="83"/>
  <c r="H88" i="83"/>
  <c r="K88" i="83"/>
  <c r="H96" i="83"/>
  <c r="K96" i="83"/>
  <c r="K175" i="83"/>
  <c r="K103" i="83"/>
  <c r="H103" i="83"/>
  <c r="K173" i="83"/>
  <c r="C18" i="83"/>
  <c r="Q18" i="83" s="1"/>
  <c r="K93" i="83"/>
  <c r="H93" i="83"/>
  <c r="K75" i="83"/>
  <c r="H75" i="83"/>
  <c r="J155" i="83"/>
  <c r="K107" i="83"/>
  <c r="H107" i="83"/>
  <c r="C21" i="83"/>
  <c r="Q21" i="83" s="1"/>
  <c r="K176" i="83"/>
  <c r="N176" i="83"/>
  <c r="K92" i="83"/>
  <c r="H92" i="83"/>
  <c r="K101" i="83"/>
  <c r="H101" i="83"/>
  <c r="C55" i="83" s="1"/>
  <c r="Q55" i="83" s="1"/>
  <c r="R55" i="83" s="1"/>
  <c r="AC55" i="83" s="1"/>
  <c r="H81" i="83"/>
  <c r="K81" i="83"/>
  <c r="H84" i="83"/>
  <c r="K84" i="83"/>
  <c r="K172" i="83"/>
  <c r="N171" i="83"/>
  <c r="C16" i="83"/>
  <c r="Q16" i="83" s="1"/>
  <c r="K108" i="83"/>
  <c r="H108" i="83"/>
  <c r="D178" i="83"/>
  <c r="K91" i="83"/>
  <c r="H91" i="83"/>
  <c r="C132" i="83"/>
  <c r="C82" i="83"/>
  <c r="C129" i="83"/>
  <c r="C79" i="83"/>
  <c r="C128" i="83"/>
  <c r="C78" i="83"/>
  <c r="S51" i="83"/>
  <c r="AD51" i="83" s="1"/>
  <c r="AM51" i="83" s="1"/>
  <c r="C74" i="83"/>
  <c r="C124" i="83"/>
  <c r="E121" i="83"/>
  <c r="E71" i="83"/>
  <c r="H73" i="83"/>
  <c r="M27" i="83"/>
  <c r="C121" i="83"/>
  <c r="D72" i="83" s="1"/>
  <c r="C71" i="83"/>
  <c r="AD44" i="83"/>
  <c r="AM44" i="83" s="1"/>
  <c r="W44" i="83"/>
  <c r="AR44" i="83" s="1"/>
  <c r="T44" i="83"/>
  <c r="AD63" i="83"/>
  <c r="AM63" i="83" s="1"/>
  <c r="T63" i="83"/>
  <c r="W63" i="83"/>
  <c r="AR63" i="83" s="1"/>
  <c r="AL52" i="83"/>
  <c r="AD34" i="83"/>
  <c r="AM34" i="83" s="1"/>
  <c r="W34" i="83"/>
  <c r="AR34" i="83" s="1"/>
  <c r="T34" i="83"/>
  <c r="AF58" i="83"/>
  <c r="AO58" i="83" s="1"/>
  <c r="X58" i="83"/>
  <c r="AS58" i="83" s="1"/>
  <c r="V58" i="83"/>
  <c r="S53" i="83"/>
  <c r="AE49" i="83"/>
  <c r="AN49" i="83" s="1"/>
  <c r="U49" i="83"/>
  <c r="AL53" i="83"/>
  <c r="E52" i="83"/>
  <c r="S52" i="83"/>
  <c r="J105" i="83"/>
  <c r="D59" i="83"/>
  <c r="I59" i="83" s="1"/>
  <c r="E59" i="83" s="1"/>
  <c r="AE56" i="83"/>
  <c r="AN56" i="83" s="1"/>
  <c r="U56" i="83"/>
  <c r="AC59" i="83"/>
  <c r="AD48" i="83"/>
  <c r="AM48" i="83" s="1"/>
  <c r="W48" i="83"/>
  <c r="AR48" i="83" s="1"/>
  <c r="T48" i="83"/>
  <c r="C24" i="83"/>
  <c r="J70" i="83"/>
  <c r="D20" i="83"/>
  <c r="E20" i="83" s="1"/>
  <c r="N175" i="83"/>
  <c r="L175" i="83"/>
  <c r="L176" i="83"/>
  <c r="R39" i="83"/>
  <c r="AB39" i="83"/>
  <c r="AK39" i="83" s="1"/>
  <c r="C43" i="83"/>
  <c r="J89" i="83"/>
  <c r="Q40" i="83"/>
  <c r="I40" i="83"/>
  <c r="E40" i="83" s="1"/>
  <c r="AK59" i="83"/>
  <c r="AB55" i="83"/>
  <c r="J101" i="83"/>
  <c r="D55" i="83"/>
  <c r="I55" i="83" s="1"/>
  <c r="C15" i="83"/>
  <c r="Q15" i="83" s="1"/>
  <c r="K170" i="83"/>
  <c r="E37" i="83"/>
  <c r="S37" i="83"/>
  <c r="AL48" i="83"/>
  <c r="N170" i="83" l="1"/>
  <c r="C47" i="83"/>
  <c r="J93" i="83"/>
  <c r="S59" i="83"/>
  <c r="C29" i="83"/>
  <c r="J75" i="83"/>
  <c r="C30" i="83"/>
  <c r="J76" i="83"/>
  <c r="J88" i="83"/>
  <c r="C42" i="83"/>
  <c r="C31" i="83"/>
  <c r="J77" i="83"/>
  <c r="C62" i="83"/>
  <c r="J108" i="83"/>
  <c r="C45" i="83"/>
  <c r="J91" i="83"/>
  <c r="C57" i="83"/>
  <c r="J103" i="83"/>
  <c r="C50" i="83"/>
  <c r="J96" i="83"/>
  <c r="J81" i="83"/>
  <c r="C35" i="83"/>
  <c r="C38" i="83"/>
  <c r="J84" i="83"/>
  <c r="C61" i="83"/>
  <c r="J107" i="83"/>
  <c r="C46" i="83"/>
  <c r="J92" i="83"/>
  <c r="C54" i="83"/>
  <c r="J100" i="83"/>
  <c r="C41" i="83"/>
  <c r="J87" i="83"/>
  <c r="H128" i="83"/>
  <c r="J128" i="83" s="1"/>
  <c r="C167" i="83"/>
  <c r="H167" i="83" s="1"/>
  <c r="D79" i="83"/>
  <c r="M33" i="83"/>
  <c r="H124" i="83"/>
  <c r="J124" i="83" s="1"/>
  <c r="C166" i="83"/>
  <c r="H166" i="83" s="1"/>
  <c r="C165" i="83"/>
  <c r="H121" i="83"/>
  <c r="C27" i="83"/>
  <c r="J73" i="83"/>
  <c r="D106" i="83"/>
  <c r="H129" i="83"/>
  <c r="J129" i="83" s="1"/>
  <c r="I71" i="83"/>
  <c r="D25" i="83" s="1"/>
  <c r="E111" i="83"/>
  <c r="I111" i="83" s="1"/>
  <c r="H82" i="83"/>
  <c r="M36" i="83"/>
  <c r="T51" i="83"/>
  <c r="AE51" i="83" s="1"/>
  <c r="AN51" i="83" s="1"/>
  <c r="I121" i="83"/>
  <c r="E165" i="83"/>
  <c r="H132" i="83"/>
  <c r="J132" i="83" s="1"/>
  <c r="C168" i="83"/>
  <c r="H168" i="83" s="1"/>
  <c r="W51" i="83"/>
  <c r="AR51" i="83" s="1"/>
  <c r="M28" i="83"/>
  <c r="H74" i="83"/>
  <c r="H78" i="83"/>
  <c r="M32" i="83"/>
  <c r="C111" i="83"/>
  <c r="D71" i="83"/>
  <c r="M25" i="83"/>
  <c r="AK55" i="83"/>
  <c r="AL59" i="83"/>
  <c r="AE63" i="83"/>
  <c r="AN63" i="83" s="1"/>
  <c r="U63" i="83"/>
  <c r="AL55" i="83"/>
  <c r="E55" i="83"/>
  <c r="S55" i="83"/>
  <c r="AF49" i="83"/>
  <c r="AO49" i="83" s="1"/>
  <c r="X49" i="83"/>
  <c r="AS49" i="83" s="1"/>
  <c r="V49" i="83"/>
  <c r="AD53" i="83"/>
  <c r="W53" i="83"/>
  <c r="AR53" i="83" s="1"/>
  <c r="T53" i="83"/>
  <c r="AG58" i="83"/>
  <c r="AP58" i="83" s="1"/>
  <c r="AF56" i="83"/>
  <c r="AO56" i="83" s="1"/>
  <c r="X56" i="83"/>
  <c r="AS56" i="83" s="1"/>
  <c r="V56" i="83"/>
  <c r="AD37" i="83"/>
  <c r="AM37" i="83" s="1"/>
  <c r="T37" i="83"/>
  <c r="W37" i="83"/>
  <c r="AR37" i="83" s="1"/>
  <c r="R40" i="83"/>
  <c r="AB40" i="83"/>
  <c r="AE34" i="83"/>
  <c r="AN34" i="83" s="1"/>
  <c r="U34" i="83"/>
  <c r="AD59" i="83"/>
  <c r="T59" i="83"/>
  <c r="W59" i="83"/>
  <c r="AR59" i="83" s="1"/>
  <c r="Q24" i="83"/>
  <c r="I24" i="83"/>
  <c r="E24" i="83" s="1"/>
  <c r="Q43" i="83"/>
  <c r="I43" i="83"/>
  <c r="E43" i="83" s="1"/>
  <c r="AE44" i="83"/>
  <c r="AN44" i="83" s="1"/>
  <c r="U44" i="83"/>
  <c r="T52" i="83"/>
  <c r="W52" i="83"/>
  <c r="AR52" i="83" s="1"/>
  <c r="AD52" i="83"/>
  <c r="AM52" i="83" s="1"/>
  <c r="S39" i="83"/>
  <c r="AC39" i="83"/>
  <c r="AE48" i="83"/>
  <c r="AN48" i="83" s="1"/>
  <c r="U48" i="83"/>
  <c r="Q38" i="83" l="1"/>
  <c r="I38" i="83"/>
  <c r="E38" i="83" s="1"/>
  <c r="Q54" i="83"/>
  <c r="I54" i="83"/>
  <c r="E54" i="83" s="1"/>
  <c r="Q46" i="83"/>
  <c r="I46" i="83"/>
  <c r="E46" i="83" s="1"/>
  <c r="Q30" i="83"/>
  <c r="I30" i="83"/>
  <c r="E30" i="83"/>
  <c r="Q61" i="83"/>
  <c r="I61" i="83"/>
  <c r="E61" i="83" s="1"/>
  <c r="Q35" i="83"/>
  <c r="I35" i="83"/>
  <c r="E35" i="83" s="1"/>
  <c r="Q29" i="83"/>
  <c r="I29" i="83"/>
  <c r="E29" i="83" s="1"/>
  <c r="Q57" i="83"/>
  <c r="I57" i="83"/>
  <c r="E57" i="83" s="1"/>
  <c r="Q31" i="83"/>
  <c r="I31" i="83"/>
  <c r="E31" i="83" s="1"/>
  <c r="Q42" i="83"/>
  <c r="I42" i="83"/>
  <c r="E42" i="83" s="1"/>
  <c r="Q45" i="83"/>
  <c r="I45" i="83"/>
  <c r="E45" i="83" s="1"/>
  <c r="J121" i="83"/>
  <c r="I50" i="83"/>
  <c r="E50" i="83" s="1"/>
  <c r="Q50" i="83"/>
  <c r="Q41" i="83"/>
  <c r="I41" i="83"/>
  <c r="E41" i="83" s="1"/>
  <c r="Q62" i="83"/>
  <c r="I62" i="83"/>
  <c r="E62" i="83" s="1"/>
  <c r="Q47" i="83"/>
  <c r="I47" i="83"/>
  <c r="E47" i="83" s="1"/>
  <c r="I165" i="83"/>
  <c r="E178" i="83"/>
  <c r="Q27" i="83"/>
  <c r="I27" i="83"/>
  <c r="E27" i="83" s="1"/>
  <c r="C32" i="83"/>
  <c r="J78" i="83"/>
  <c r="N167" i="83"/>
  <c r="K167" i="83"/>
  <c r="C12" i="83"/>
  <c r="Q12" i="83" s="1"/>
  <c r="C28" i="83"/>
  <c r="J74" i="83"/>
  <c r="C11" i="83"/>
  <c r="Q11" i="83" s="1"/>
  <c r="N166" i="83"/>
  <c r="C36" i="83"/>
  <c r="J82" i="83"/>
  <c r="K71" i="83"/>
  <c r="D111" i="83"/>
  <c r="H111" i="83" s="1"/>
  <c r="H71" i="83"/>
  <c r="H79" i="83"/>
  <c r="K79" i="83"/>
  <c r="C178" i="83"/>
  <c r="H178" i="83" s="1"/>
  <c r="C9" i="83" s="1"/>
  <c r="Q9" i="83" s="1"/>
  <c r="R9" i="83" s="1"/>
  <c r="H165" i="83"/>
  <c r="U51" i="83"/>
  <c r="X51" i="83" s="1"/>
  <c r="AS51" i="83" s="1"/>
  <c r="H72" i="83"/>
  <c r="K72" i="83"/>
  <c r="K169" i="83"/>
  <c r="C13" i="83"/>
  <c r="Q13" i="83" s="1"/>
  <c r="K168" i="83"/>
  <c r="N168" i="83"/>
  <c r="K106" i="83"/>
  <c r="H106" i="83"/>
  <c r="R43" i="83"/>
  <c r="AB43" i="83"/>
  <c r="AK43" i="83" s="1"/>
  <c r="AM59" i="83"/>
  <c r="AE37" i="83"/>
  <c r="AN37" i="83" s="1"/>
  <c r="U37" i="83"/>
  <c r="AD39" i="83"/>
  <c r="AM39" i="83" s="1"/>
  <c r="W39" i="83"/>
  <c r="AR39" i="83" s="1"/>
  <c r="T39" i="83"/>
  <c r="AF34" i="83"/>
  <c r="AO34" i="83" s="1"/>
  <c r="V34" i="83"/>
  <c r="X34" i="83"/>
  <c r="AS34" i="83" s="1"/>
  <c r="AG56" i="83"/>
  <c r="AP56" i="83" s="1"/>
  <c r="AD55" i="83"/>
  <c r="AM55" i="83" s="1"/>
  <c r="T55" i="83"/>
  <c r="W55" i="83"/>
  <c r="AR55" i="83" s="1"/>
  <c r="AK40" i="83"/>
  <c r="AF48" i="83"/>
  <c r="AO48" i="83" s="1"/>
  <c r="X48" i="83"/>
  <c r="AS48" i="83" s="1"/>
  <c r="V48" i="83"/>
  <c r="AE52" i="83"/>
  <c r="AN52" i="83" s="1"/>
  <c r="U52" i="83"/>
  <c r="AC40" i="83"/>
  <c r="S40" i="83"/>
  <c r="AE59" i="83"/>
  <c r="U59" i="83"/>
  <c r="AL39" i="83"/>
  <c r="AE53" i="83"/>
  <c r="U53" i="83"/>
  <c r="AF44" i="83"/>
  <c r="AO44" i="83" s="1"/>
  <c r="V44" i="83"/>
  <c r="X44" i="83"/>
  <c r="AS44" i="83" s="1"/>
  <c r="AM53" i="83"/>
  <c r="R24" i="83"/>
  <c r="AB24" i="83"/>
  <c r="AK24" i="83" s="1"/>
  <c r="AG49" i="83"/>
  <c r="AP49" i="83" s="1"/>
  <c r="AF63" i="83"/>
  <c r="AO63" i="83" s="1"/>
  <c r="V63" i="83"/>
  <c r="X63" i="83"/>
  <c r="AS63" i="83" s="1"/>
  <c r="R41" i="83" l="1"/>
  <c r="AB41" i="83"/>
  <c r="AK41" i="83" s="1"/>
  <c r="AB45" i="83"/>
  <c r="R45" i="83"/>
  <c r="AB57" i="83"/>
  <c r="R57" i="83"/>
  <c r="R31" i="83"/>
  <c r="AB31" i="83"/>
  <c r="AK31" i="83" s="1"/>
  <c r="R30" i="83"/>
  <c r="AB30" i="83"/>
  <c r="AK30" i="83" s="1"/>
  <c r="R50" i="83"/>
  <c r="AB50" i="83"/>
  <c r="AB29" i="83"/>
  <c r="AK29" i="83" s="1"/>
  <c r="R29" i="83"/>
  <c r="AF51" i="83"/>
  <c r="AO51" i="83" s="1"/>
  <c r="AB46" i="83"/>
  <c r="AK46" i="83" s="1"/>
  <c r="R46" i="83"/>
  <c r="V51" i="83"/>
  <c r="R38" i="83"/>
  <c r="AB38" i="83"/>
  <c r="AB42" i="83"/>
  <c r="AK42" i="83" s="1"/>
  <c r="R42" i="83"/>
  <c r="R47" i="83"/>
  <c r="AB47" i="83"/>
  <c r="AK47" i="83" s="1"/>
  <c r="AB62" i="83"/>
  <c r="R62" i="83"/>
  <c r="AB35" i="83"/>
  <c r="AK35" i="83" s="1"/>
  <c r="R35" i="83"/>
  <c r="AB61" i="83"/>
  <c r="AK61" i="83" s="1"/>
  <c r="R61" i="83"/>
  <c r="R54" i="83"/>
  <c r="AB54" i="83"/>
  <c r="Q32" i="83"/>
  <c r="I32" i="83"/>
  <c r="E32" i="83" s="1"/>
  <c r="J71" i="83"/>
  <c r="C25" i="83"/>
  <c r="C60" i="83"/>
  <c r="J106" i="83"/>
  <c r="J72" i="83"/>
  <c r="C26" i="83"/>
  <c r="R27" i="83"/>
  <c r="AB27" i="83"/>
  <c r="AK27" i="83" s="1"/>
  <c r="Q28" i="83"/>
  <c r="I28" i="83"/>
  <c r="E28" i="83"/>
  <c r="I178" i="83"/>
  <c r="D9" i="83" s="1"/>
  <c r="Q36" i="83"/>
  <c r="I36" i="83"/>
  <c r="E36" i="83" s="1"/>
  <c r="D10" i="83"/>
  <c r="E10" i="83" s="1"/>
  <c r="L166" i="83"/>
  <c r="L165" i="83"/>
  <c r="N165" i="83"/>
  <c r="K165" i="83"/>
  <c r="C10" i="83"/>
  <c r="Q10" i="83" s="1"/>
  <c r="K166" i="83"/>
  <c r="C33" i="83"/>
  <c r="J79" i="83"/>
  <c r="AB15" i="83"/>
  <c r="AG34" i="83"/>
  <c r="AP34" i="83" s="1"/>
  <c r="AE39" i="83"/>
  <c r="AN39" i="83" s="1"/>
  <c r="U39" i="83"/>
  <c r="AL40" i="83"/>
  <c r="AG44" i="83"/>
  <c r="AP44" i="83" s="1"/>
  <c r="AG51" i="83"/>
  <c r="AG63" i="83"/>
  <c r="AP63" i="83" s="1"/>
  <c r="AF37" i="83"/>
  <c r="AO37" i="83" s="1"/>
  <c r="V37" i="83"/>
  <c r="X37" i="83"/>
  <c r="AS37" i="83" s="1"/>
  <c r="S24" i="83"/>
  <c r="AC24" i="83"/>
  <c r="AL24" i="83" s="1"/>
  <c r="AF53" i="83"/>
  <c r="V53" i="83"/>
  <c r="X53" i="83"/>
  <c r="AS53" i="83" s="1"/>
  <c r="AF52" i="83"/>
  <c r="AO52" i="83" s="1"/>
  <c r="X52" i="83"/>
  <c r="AS52" i="83" s="1"/>
  <c r="V52" i="83"/>
  <c r="AN53" i="83"/>
  <c r="AN59" i="83"/>
  <c r="AG48" i="83"/>
  <c r="AP48" i="83" s="1"/>
  <c r="AE55" i="83"/>
  <c r="AN55" i="83" s="1"/>
  <c r="U55" i="83"/>
  <c r="AD40" i="83"/>
  <c r="W40" i="83"/>
  <c r="AR40" i="83" s="1"/>
  <c r="T40" i="83"/>
  <c r="AF59" i="83"/>
  <c r="X59" i="83"/>
  <c r="AS59" i="83" s="1"/>
  <c r="V59" i="83"/>
  <c r="AC43" i="83"/>
  <c r="AL43" i="83" s="1"/>
  <c r="S43" i="83"/>
  <c r="AP51" i="83" l="1"/>
  <c r="AC57" i="83"/>
  <c r="S57" i="83"/>
  <c r="AK62" i="83"/>
  <c r="AB21" i="83"/>
  <c r="AK38" i="83"/>
  <c r="AB14" i="83"/>
  <c r="S46" i="83"/>
  <c r="AC46" i="83"/>
  <c r="AL46" i="83" s="1"/>
  <c r="S42" i="83"/>
  <c r="AC42" i="83"/>
  <c r="AL42" i="83" s="1"/>
  <c r="AC35" i="83"/>
  <c r="AL35" i="83" s="1"/>
  <c r="S35" i="83"/>
  <c r="AC38" i="83"/>
  <c r="S38" i="83"/>
  <c r="AC45" i="83"/>
  <c r="S45" i="83"/>
  <c r="S47" i="83"/>
  <c r="AC47" i="83"/>
  <c r="AL47" i="83" s="1"/>
  <c r="AK50" i="83"/>
  <c r="AB17" i="83"/>
  <c r="AK45" i="83"/>
  <c r="AB16" i="83"/>
  <c r="AK54" i="83"/>
  <c r="AB18" i="83"/>
  <c r="AC50" i="83"/>
  <c r="S50" i="83"/>
  <c r="AC62" i="83"/>
  <c r="S62" i="83"/>
  <c r="S54" i="83"/>
  <c r="AC54" i="83"/>
  <c r="AC30" i="83"/>
  <c r="AL30" i="83" s="1"/>
  <c r="S30" i="83"/>
  <c r="AC61" i="83"/>
  <c r="AL61" i="83" s="1"/>
  <c r="S61" i="83"/>
  <c r="AB19" i="83"/>
  <c r="AK57" i="83"/>
  <c r="S29" i="83"/>
  <c r="AC29" i="83"/>
  <c r="AL29" i="83" s="1"/>
  <c r="AC31" i="83"/>
  <c r="AL31" i="83" s="1"/>
  <c r="S31" i="83"/>
  <c r="AC41" i="83"/>
  <c r="AL41" i="83" s="1"/>
  <c r="S41" i="83"/>
  <c r="R28" i="83"/>
  <c r="AB28" i="83"/>
  <c r="S27" i="83"/>
  <c r="AC27" i="83"/>
  <c r="AL27" i="83" s="1"/>
  <c r="E9" i="83"/>
  <c r="I9" i="83"/>
  <c r="S9" i="83" s="1"/>
  <c r="R36" i="83"/>
  <c r="AB36" i="83"/>
  <c r="I25" i="83"/>
  <c r="E25" i="83" s="1"/>
  <c r="Q25" i="83"/>
  <c r="R32" i="83"/>
  <c r="AB32" i="83"/>
  <c r="Q60" i="83"/>
  <c r="I60" i="83"/>
  <c r="E60" i="83" s="1"/>
  <c r="Q33" i="83"/>
  <c r="I33" i="83"/>
  <c r="E33" i="83" s="1"/>
  <c r="I26" i="83"/>
  <c r="E26" i="83" s="1"/>
  <c r="Q26" i="83"/>
  <c r="AO53" i="83"/>
  <c r="AG53" i="83"/>
  <c r="AG59" i="83"/>
  <c r="AG37" i="83"/>
  <c r="AP37" i="83" s="1"/>
  <c r="AE40" i="83"/>
  <c r="U40" i="83"/>
  <c r="AD24" i="83"/>
  <c r="AM24" i="83" s="1"/>
  <c r="T24" i="83"/>
  <c r="W24" i="83"/>
  <c r="AR24" i="83" s="1"/>
  <c r="AF39" i="83"/>
  <c r="AO39" i="83" s="1"/>
  <c r="V39" i="83"/>
  <c r="X39" i="83"/>
  <c r="AS39" i="83" s="1"/>
  <c r="AO59" i="83"/>
  <c r="AF55" i="83"/>
  <c r="AO55" i="83" s="1"/>
  <c r="X55" i="83"/>
  <c r="AS55" i="83" s="1"/>
  <c r="V55" i="83"/>
  <c r="AD43" i="83"/>
  <c r="AM43" i="83" s="1"/>
  <c r="T43" i="83"/>
  <c r="W43" i="83"/>
  <c r="AR43" i="83" s="1"/>
  <c r="AM40" i="83"/>
  <c r="AG52" i="83"/>
  <c r="AP52" i="83" s="1"/>
  <c r="AD41" i="83" l="1"/>
  <c r="AM41" i="83" s="1"/>
  <c r="T41" i="83"/>
  <c r="W41" i="83"/>
  <c r="AR41" i="83" s="1"/>
  <c r="AD61" i="83"/>
  <c r="AM61" i="83" s="1"/>
  <c r="T61" i="83"/>
  <c r="W61" i="83"/>
  <c r="AR61" i="83" s="1"/>
  <c r="W46" i="83"/>
  <c r="AR46" i="83" s="1"/>
  <c r="AD46" i="83"/>
  <c r="AM46" i="83" s="1"/>
  <c r="T46" i="83"/>
  <c r="AL50" i="83"/>
  <c r="AC17" i="83"/>
  <c r="F17" i="83" s="1"/>
  <c r="R17" i="83" s="1"/>
  <c r="AL45" i="83"/>
  <c r="AC16" i="83"/>
  <c r="F16" i="83" s="1"/>
  <c r="R16" i="83" s="1"/>
  <c r="AD30" i="83"/>
  <c r="AM30" i="83" s="1"/>
  <c r="T30" i="83"/>
  <c r="W30" i="83"/>
  <c r="AR30" i="83" s="1"/>
  <c r="AL38" i="83"/>
  <c r="AC14" i="83"/>
  <c r="F14" i="83" s="1"/>
  <c r="R14" i="83" s="1"/>
  <c r="AC15" i="83"/>
  <c r="F15" i="83" s="1"/>
  <c r="R15" i="83" s="1"/>
  <c r="W29" i="83"/>
  <c r="AR29" i="83" s="1"/>
  <c r="AD29" i="83"/>
  <c r="AM29" i="83" s="1"/>
  <c r="T29" i="83"/>
  <c r="AD35" i="83"/>
  <c r="AM35" i="83" s="1"/>
  <c r="W35" i="83"/>
  <c r="AR35" i="83" s="1"/>
  <c r="T35" i="83"/>
  <c r="W57" i="83"/>
  <c r="AR57" i="83" s="1"/>
  <c r="T57" i="83"/>
  <c r="AD57" i="83"/>
  <c r="AD50" i="83"/>
  <c r="W50" i="83"/>
  <c r="AR50" i="83" s="1"/>
  <c r="T50" i="83"/>
  <c r="AL54" i="83"/>
  <c r="AC18" i="83"/>
  <c r="F18" i="83" s="1"/>
  <c r="R18" i="83" s="1"/>
  <c r="AL57" i="83"/>
  <c r="AC19" i="83"/>
  <c r="F19" i="83" s="1"/>
  <c r="R19" i="83" s="1"/>
  <c r="T54" i="83"/>
  <c r="AD54" i="83"/>
  <c r="W54" i="83"/>
  <c r="AR54" i="83" s="1"/>
  <c r="AD45" i="83"/>
  <c r="T45" i="83"/>
  <c r="W45" i="83"/>
  <c r="AR45" i="83" s="1"/>
  <c r="T38" i="83"/>
  <c r="W38" i="83"/>
  <c r="AR38" i="83" s="1"/>
  <c r="AD38" i="83"/>
  <c r="W62" i="83"/>
  <c r="AR62" i="83" s="1"/>
  <c r="AD62" i="83"/>
  <c r="T62" i="83"/>
  <c r="AD31" i="83"/>
  <c r="AM31" i="83" s="1"/>
  <c r="W31" i="83"/>
  <c r="AR31" i="83" s="1"/>
  <c r="T31" i="83"/>
  <c r="AC21" i="83"/>
  <c r="F21" i="83" s="1"/>
  <c r="R21" i="83" s="1"/>
  <c r="AL62" i="83"/>
  <c r="T42" i="83"/>
  <c r="AD42" i="83"/>
  <c r="AM42" i="83" s="1"/>
  <c r="W42" i="83"/>
  <c r="AR42" i="83" s="1"/>
  <c r="AD47" i="83"/>
  <c r="AM47" i="83" s="1"/>
  <c r="T47" i="83"/>
  <c r="W47" i="83"/>
  <c r="AR47" i="83" s="1"/>
  <c r="AB25" i="83"/>
  <c r="R25" i="83"/>
  <c r="W9" i="83"/>
  <c r="T9" i="83"/>
  <c r="U9" i="83" s="1"/>
  <c r="R26" i="83"/>
  <c r="AB26" i="83"/>
  <c r="AK26" i="83" s="1"/>
  <c r="AB33" i="83"/>
  <c r="AK33" i="83" s="1"/>
  <c r="R33" i="83"/>
  <c r="W27" i="83"/>
  <c r="AR27" i="83" s="1"/>
  <c r="T27" i="83"/>
  <c r="AD27" i="83"/>
  <c r="AM27" i="83" s="1"/>
  <c r="R60" i="83"/>
  <c r="AB60" i="83"/>
  <c r="AK36" i="83"/>
  <c r="AB13" i="83"/>
  <c r="AK32" i="83"/>
  <c r="S36" i="83"/>
  <c r="AC36" i="83"/>
  <c r="S32" i="83"/>
  <c r="AC32" i="83"/>
  <c r="AB11" i="83"/>
  <c r="AK28" i="83"/>
  <c r="AC28" i="83"/>
  <c r="S28" i="83"/>
  <c r="AG55" i="83"/>
  <c r="AP55" i="83" s="1"/>
  <c r="AP59" i="83"/>
  <c r="AP53" i="83"/>
  <c r="AE24" i="83"/>
  <c r="AN24" i="83" s="1"/>
  <c r="U24" i="83"/>
  <c r="AE43" i="83"/>
  <c r="AN43" i="83" s="1"/>
  <c r="U43" i="83"/>
  <c r="AF40" i="83"/>
  <c r="X40" i="83"/>
  <c r="AS40" i="83" s="1"/>
  <c r="V40" i="83"/>
  <c r="AN40" i="83"/>
  <c r="AG39" i="83"/>
  <c r="AP39" i="83" s="1"/>
  <c r="AD15" i="83" l="1"/>
  <c r="I15" i="83" s="1"/>
  <c r="S15" i="83" s="1"/>
  <c r="W15" i="83" s="1"/>
  <c r="U47" i="83"/>
  <c r="AE47" i="83"/>
  <c r="AN47" i="83" s="1"/>
  <c r="AE30" i="83"/>
  <c r="AN30" i="83" s="1"/>
  <c r="U30" i="83"/>
  <c r="AE62" i="83"/>
  <c r="U62" i="83"/>
  <c r="AM62" i="83"/>
  <c r="AD21" i="83"/>
  <c r="I21" i="83" s="1"/>
  <c r="S21" i="83" s="1"/>
  <c r="W21" i="83" s="1"/>
  <c r="AE29" i="83"/>
  <c r="AN29" i="83" s="1"/>
  <c r="U29" i="83"/>
  <c r="AE46" i="83"/>
  <c r="AN46" i="83" s="1"/>
  <c r="U46" i="83"/>
  <c r="AE38" i="83"/>
  <c r="U38" i="83"/>
  <c r="AM54" i="83"/>
  <c r="AD18" i="83"/>
  <c r="I18" i="83" s="1"/>
  <c r="S18" i="83" s="1"/>
  <c r="W18" i="83" s="1"/>
  <c r="AM50" i="83"/>
  <c r="AD17" i="83"/>
  <c r="I17" i="83" s="1"/>
  <c r="S17" i="83" s="1"/>
  <c r="W17" i="83" s="1"/>
  <c r="U31" i="83"/>
  <c r="AE31" i="83"/>
  <c r="AN31" i="83" s="1"/>
  <c r="AE54" i="83"/>
  <c r="U54" i="83"/>
  <c r="U42" i="83"/>
  <c r="AE42" i="83"/>
  <c r="AN42" i="83" s="1"/>
  <c r="AE45" i="83"/>
  <c r="U45" i="83"/>
  <c r="AM57" i="83"/>
  <c r="AD19" i="83"/>
  <c r="I19" i="83" s="1"/>
  <c r="S19" i="83" s="1"/>
  <c r="W19" i="83" s="1"/>
  <c r="AE61" i="83"/>
  <c r="AN61" i="83" s="1"/>
  <c r="U61" i="83"/>
  <c r="AE57" i="83"/>
  <c r="U57" i="83"/>
  <c r="AM38" i="83"/>
  <c r="AD14" i="83"/>
  <c r="I14" i="83" s="1"/>
  <c r="S14" i="83" s="1"/>
  <c r="W14" i="83" s="1"/>
  <c r="AE50" i="83"/>
  <c r="U50" i="83"/>
  <c r="AM45" i="83"/>
  <c r="AD16" i="83"/>
  <c r="I16" i="83" s="1"/>
  <c r="S16" i="83" s="1"/>
  <c r="W16" i="83" s="1"/>
  <c r="AE35" i="83"/>
  <c r="AN35" i="83" s="1"/>
  <c r="U35" i="83"/>
  <c r="AE41" i="83"/>
  <c r="U41" i="83"/>
  <c r="AC33" i="83"/>
  <c r="AL33" i="83" s="1"/>
  <c r="S33" i="83"/>
  <c r="AC60" i="83"/>
  <c r="S60" i="83"/>
  <c r="T32" i="83"/>
  <c r="W32" i="83"/>
  <c r="AR32" i="83" s="1"/>
  <c r="AD32" i="83"/>
  <c r="AK60" i="83"/>
  <c r="AB20" i="83"/>
  <c r="AE27" i="83"/>
  <c r="AN27" i="83" s="1"/>
  <c r="U27" i="83"/>
  <c r="S26" i="83"/>
  <c r="AC26" i="83"/>
  <c r="AL26" i="83" s="1"/>
  <c r="X9" i="83"/>
  <c r="V9" i="83"/>
  <c r="T28" i="83"/>
  <c r="W28" i="83"/>
  <c r="AR28" i="83" s="1"/>
  <c r="AD28" i="83"/>
  <c r="AL36" i="83"/>
  <c r="AC13" i="83"/>
  <c r="F13" i="83" s="1"/>
  <c r="R13" i="83" s="1"/>
  <c r="AL32" i="83"/>
  <c r="AL28" i="83"/>
  <c r="AC11" i="83"/>
  <c r="F11" i="83" s="1"/>
  <c r="R11" i="83" s="1"/>
  <c r="T36" i="83"/>
  <c r="W36" i="83"/>
  <c r="AR36" i="83" s="1"/>
  <c r="AD36" i="83"/>
  <c r="AC25" i="83"/>
  <c r="S25" i="83"/>
  <c r="AB12" i="83"/>
  <c r="AK25" i="83"/>
  <c r="AB10" i="83"/>
  <c r="AO40" i="83"/>
  <c r="AF24" i="83"/>
  <c r="AO24" i="83" s="1"/>
  <c r="X24" i="83"/>
  <c r="AS24" i="83" s="1"/>
  <c r="V24" i="83"/>
  <c r="AG40" i="83"/>
  <c r="AF43" i="83"/>
  <c r="AO43" i="83" s="1"/>
  <c r="X43" i="83"/>
  <c r="AS43" i="83" s="1"/>
  <c r="V43" i="83"/>
  <c r="AC12" i="83" l="1"/>
  <c r="AN57" i="83"/>
  <c r="AE19" i="83"/>
  <c r="G19" i="83" s="1"/>
  <c r="T19" i="83" s="1"/>
  <c r="U19" i="83" s="1"/>
  <c r="X19" i="83" s="1"/>
  <c r="AF41" i="83"/>
  <c r="AO41" i="83" s="1"/>
  <c r="X41" i="83"/>
  <c r="AS41" i="83" s="1"/>
  <c r="V41" i="83"/>
  <c r="AN41" i="83"/>
  <c r="AE15" i="83"/>
  <c r="G15" i="83" s="1"/>
  <c r="T15" i="83" s="1"/>
  <c r="U15" i="83" s="1"/>
  <c r="X15" i="83" s="1"/>
  <c r="X61" i="83"/>
  <c r="AS61" i="83" s="1"/>
  <c r="AF61" i="83"/>
  <c r="AO61" i="83" s="1"/>
  <c r="V61" i="83"/>
  <c r="AN38" i="83"/>
  <c r="AE14" i="83"/>
  <c r="G14" i="83" s="1"/>
  <c r="T14" i="83" s="1"/>
  <c r="U14" i="83" s="1"/>
  <c r="X14" i="83" s="1"/>
  <c r="AF38" i="83"/>
  <c r="X38" i="83"/>
  <c r="AS38" i="83" s="1"/>
  <c r="V38" i="83"/>
  <c r="AF54" i="83"/>
  <c r="X54" i="83"/>
  <c r="AS54" i="83" s="1"/>
  <c r="V54" i="83"/>
  <c r="AN54" i="83"/>
  <c r="AE18" i="83"/>
  <c r="G18" i="83" s="1"/>
  <c r="T18" i="83" s="1"/>
  <c r="U18" i="83" s="1"/>
  <c r="X18" i="83" s="1"/>
  <c r="AF62" i="83"/>
  <c r="V62" i="83"/>
  <c r="X62" i="83"/>
  <c r="AS62" i="83" s="1"/>
  <c r="V30" i="83"/>
  <c r="X30" i="83"/>
  <c r="AS30" i="83" s="1"/>
  <c r="AF30" i="83"/>
  <c r="AO30" i="83" s="1"/>
  <c r="AE21" i="83"/>
  <c r="G21" i="83" s="1"/>
  <c r="T21" i="83" s="1"/>
  <c r="U21" i="83" s="1"/>
  <c r="X21" i="83" s="1"/>
  <c r="AN62" i="83"/>
  <c r="AF31" i="83"/>
  <c r="AO31" i="83" s="1"/>
  <c r="X31" i="83"/>
  <c r="AS31" i="83" s="1"/>
  <c r="V31" i="83"/>
  <c r="X50" i="83"/>
  <c r="AS50" i="83" s="1"/>
  <c r="AF50" i="83"/>
  <c r="V50" i="83"/>
  <c r="AN50" i="83"/>
  <c r="AE17" i="83"/>
  <c r="G17" i="83" s="1"/>
  <c r="T17" i="83" s="1"/>
  <c r="U17" i="83" s="1"/>
  <c r="X17" i="83" s="1"/>
  <c r="X42" i="83"/>
  <c r="AS42" i="83" s="1"/>
  <c r="V42" i="83"/>
  <c r="AF42" i="83"/>
  <c r="AO42" i="83" s="1"/>
  <c r="AF35" i="83"/>
  <c r="AO35" i="83" s="1"/>
  <c r="V35" i="83"/>
  <c r="X35" i="83"/>
  <c r="AS35" i="83" s="1"/>
  <c r="F12" i="83"/>
  <c r="R12" i="83" s="1"/>
  <c r="AF46" i="83"/>
  <c r="AO46" i="83" s="1"/>
  <c r="X46" i="83"/>
  <c r="AS46" i="83" s="1"/>
  <c r="V46" i="83"/>
  <c r="AF45" i="83"/>
  <c r="X45" i="83"/>
  <c r="AS45" i="83" s="1"/>
  <c r="V45" i="83"/>
  <c r="V29" i="83"/>
  <c r="AF29" i="83"/>
  <c r="AO29" i="83" s="1"/>
  <c r="X29" i="83"/>
  <c r="AS29" i="83" s="1"/>
  <c r="X57" i="83"/>
  <c r="AS57" i="83" s="1"/>
  <c r="V57" i="83"/>
  <c r="AF57" i="83"/>
  <c r="AN45" i="83"/>
  <c r="AE16" i="83"/>
  <c r="G16" i="83" s="1"/>
  <c r="T16" i="83" s="1"/>
  <c r="U16" i="83" s="1"/>
  <c r="X16" i="83" s="1"/>
  <c r="X47" i="83"/>
  <c r="AS47" i="83" s="1"/>
  <c r="AF47" i="83"/>
  <c r="AO47" i="83" s="1"/>
  <c r="V47" i="83"/>
  <c r="U32" i="83"/>
  <c r="AE32" i="83"/>
  <c r="AD33" i="83"/>
  <c r="AM33" i="83" s="1"/>
  <c r="W33" i="83"/>
  <c r="AR33" i="83" s="1"/>
  <c r="T33" i="83"/>
  <c r="AF27" i="83"/>
  <c r="AO27" i="83" s="1"/>
  <c r="X27" i="83"/>
  <c r="AS27" i="83" s="1"/>
  <c r="V27" i="83"/>
  <c r="W25" i="83"/>
  <c r="AR25" i="83" s="1"/>
  <c r="T25" i="83"/>
  <c r="AD25" i="83"/>
  <c r="AM32" i="83"/>
  <c r="AD11" i="83"/>
  <c r="I11" i="83" s="1"/>
  <c r="S11" i="83" s="1"/>
  <c r="W11" i="83" s="1"/>
  <c r="AM28" i="83"/>
  <c r="AL25" i="83"/>
  <c r="AC10" i="83"/>
  <c r="W26" i="83"/>
  <c r="AR26" i="83" s="1"/>
  <c r="AD26" i="83"/>
  <c r="AM26" i="83" s="1"/>
  <c r="T26" i="83"/>
  <c r="AD60" i="83"/>
  <c r="W60" i="83"/>
  <c r="AR60" i="83" s="1"/>
  <c r="T60" i="83"/>
  <c r="AL60" i="83"/>
  <c r="AC20" i="83"/>
  <c r="F20" i="83" s="1"/>
  <c r="R20" i="83" s="1"/>
  <c r="AB9" i="83"/>
  <c r="AB8" i="83" s="1"/>
  <c r="U28" i="83"/>
  <c r="AE28" i="83"/>
  <c r="AM36" i="83"/>
  <c r="AD13" i="83"/>
  <c r="I13" i="83" s="1"/>
  <c r="S13" i="83" s="1"/>
  <c r="W13" i="83" s="1"/>
  <c r="AE36" i="83"/>
  <c r="U36" i="83"/>
  <c r="AP40" i="83"/>
  <c r="AG24" i="83"/>
  <c r="AP24" i="83" s="1"/>
  <c r="AG43" i="83"/>
  <c r="AP43" i="83" s="1"/>
  <c r="AF15" i="83" l="1"/>
  <c r="AO50" i="83"/>
  <c r="AF17" i="83"/>
  <c r="AG50" i="83"/>
  <c r="AO38" i="83"/>
  <c r="AF14" i="83"/>
  <c r="AG61" i="83"/>
  <c r="AP61" i="83" s="1"/>
  <c r="AG47" i="83"/>
  <c r="AP47" i="83" s="1"/>
  <c r="AG62" i="83"/>
  <c r="AO45" i="83"/>
  <c r="AF16" i="83"/>
  <c r="AG45" i="83"/>
  <c r="AG41" i="83"/>
  <c r="AP41" i="83" s="1"/>
  <c r="AG35" i="83"/>
  <c r="AP35" i="83" s="1"/>
  <c r="AG29" i="83"/>
  <c r="AP29" i="83" s="1"/>
  <c r="AO62" i="83"/>
  <c r="AF21" i="83"/>
  <c r="AG54" i="83"/>
  <c r="AG31" i="83"/>
  <c r="AP31" i="83" s="1"/>
  <c r="AG42" i="83"/>
  <c r="AP42" i="83" s="1"/>
  <c r="AO57" i="83"/>
  <c r="AF19" i="83"/>
  <c r="AO54" i="83"/>
  <c r="AF18" i="83"/>
  <c r="AG57" i="83"/>
  <c r="AG38" i="83"/>
  <c r="AG46" i="83"/>
  <c r="AP46" i="83" s="1"/>
  <c r="AG30" i="83"/>
  <c r="AP30" i="83" s="1"/>
  <c r="AN32" i="83"/>
  <c r="V36" i="83"/>
  <c r="AF36" i="83"/>
  <c r="X36" i="83"/>
  <c r="AS36" i="83" s="1"/>
  <c r="AE25" i="83"/>
  <c r="U25" i="83"/>
  <c r="V32" i="83"/>
  <c r="X32" i="83"/>
  <c r="AS32" i="83" s="1"/>
  <c r="AF32" i="83"/>
  <c r="AE26" i="83"/>
  <c r="AN26" i="83" s="1"/>
  <c r="U26" i="83"/>
  <c r="AN28" i="83"/>
  <c r="AE11" i="83"/>
  <c r="G11" i="83" s="1"/>
  <c r="T11" i="83" s="1"/>
  <c r="U11" i="83" s="1"/>
  <c r="X11" i="83" s="1"/>
  <c r="AN36" i="83"/>
  <c r="AE13" i="83"/>
  <c r="G13" i="83" s="1"/>
  <c r="T13" i="83" s="1"/>
  <c r="U13" i="83" s="1"/>
  <c r="X13" i="83" s="1"/>
  <c r="F10" i="83"/>
  <c r="R10" i="83" s="1"/>
  <c r="AC9" i="83"/>
  <c r="AE33" i="83"/>
  <c r="AN33" i="83" s="1"/>
  <c r="U33" i="83"/>
  <c r="AM25" i="83"/>
  <c r="AD10" i="83"/>
  <c r="AG27" i="83"/>
  <c r="AP27" i="83" s="1"/>
  <c r="AM60" i="83"/>
  <c r="AD20" i="83"/>
  <c r="I20" i="83" s="1"/>
  <c r="S20" i="83" s="1"/>
  <c r="W20" i="83" s="1"/>
  <c r="V28" i="83"/>
  <c r="X28" i="83"/>
  <c r="AS28" i="83" s="1"/>
  <c r="AF28" i="83"/>
  <c r="AD12" i="83"/>
  <c r="I12" i="83" s="1"/>
  <c r="S12" i="83" s="1"/>
  <c r="W12" i="83" s="1"/>
  <c r="AE60" i="83"/>
  <c r="U60" i="83"/>
  <c r="AP38" i="83" l="1"/>
  <c r="AG14" i="83"/>
  <c r="H14" i="83" s="1"/>
  <c r="V14" i="83" s="1"/>
  <c r="AP54" i="83"/>
  <c r="AG18" i="83"/>
  <c r="H18" i="83" s="1"/>
  <c r="V18" i="83" s="1"/>
  <c r="AG17" i="83"/>
  <c r="H17" i="83" s="1"/>
  <c r="V17" i="83" s="1"/>
  <c r="AP50" i="83"/>
  <c r="AP57" i="83"/>
  <c r="AG19" i="83"/>
  <c r="H19" i="83" s="1"/>
  <c r="V19" i="83" s="1"/>
  <c r="AP62" i="83"/>
  <c r="AG21" i="83"/>
  <c r="H21" i="83" s="1"/>
  <c r="V21" i="83" s="1"/>
  <c r="AG15" i="83"/>
  <c r="H15" i="83" s="1"/>
  <c r="V15" i="83" s="1"/>
  <c r="AP45" i="83"/>
  <c r="AG16" i="83"/>
  <c r="H16" i="83" s="1"/>
  <c r="V16" i="83" s="1"/>
  <c r="X33" i="83"/>
  <c r="AS33" i="83" s="1"/>
  <c r="V33" i="83"/>
  <c r="AF33" i="83"/>
  <c r="AO33" i="83" s="1"/>
  <c r="AG32" i="83"/>
  <c r="AE10" i="83"/>
  <c r="AN25" i="83"/>
  <c r="X26" i="83"/>
  <c r="AS26" i="83" s="1"/>
  <c r="AF26" i="83"/>
  <c r="AO26" i="83" s="1"/>
  <c r="V26" i="83"/>
  <c r="AO32" i="83"/>
  <c r="AO28" i="83"/>
  <c r="AF11" i="83"/>
  <c r="AO36" i="83"/>
  <c r="AF13" i="83"/>
  <c r="AG28" i="83"/>
  <c r="AG36" i="83"/>
  <c r="I10" i="83"/>
  <c r="S10" i="83" s="1"/>
  <c r="W10" i="83" s="1"/>
  <c r="AD9" i="83"/>
  <c r="AE12" i="83"/>
  <c r="G12" i="83" s="1"/>
  <c r="T12" i="83" s="1"/>
  <c r="U12" i="83" s="1"/>
  <c r="X12" i="83" s="1"/>
  <c r="AF25" i="83"/>
  <c r="X25" i="83"/>
  <c r="AS25" i="83" s="1"/>
  <c r="V25" i="83"/>
  <c r="AF60" i="83"/>
  <c r="X60" i="83"/>
  <c r="AS60" i="83" s="1"/>
  <c r="V60" i="83"/>
  <c r="AN60" i="83"/>
  <c r="AE20" i="83"/>
  <c r="G20" i="83" s="1"/>
  <c r="T20" i="83" s="1"/>
  <c r="U20" i="83" s="1"/>
  <c r="X20" i="83" s="1"/>
  <c r="AF12" i="83" l="1"/>
  <c r="AP32" i="83"/>
  <c r="G10" i="83"/>
  <c r="T10" i="83" s="1"/>
  <c r="U10" i="83" s="1"/>
  <c r="X10" i="83" s="1"/>
  <c r="AE9" i="83"/>
  <c r="AF10" i="83"/>
  <c r="AO25" i="83"/>
  <c r="AP36" i="83"/>
  <c r="AG13" i="83"/>
  <c r="H13" i="83" s="1"/>
  <c r="V13" i="83" s="1"/>
  <c r="AP28" i="83"/>
  <c r="AG11" i="83"/>
  <c r="H11" i="83" s="1"/>
  <c r="V11" i="83" s="1"/>
  <c r="AG33" i="83"/>
  <c r="AP33" i="83" s="1"/>
  <c r="AG60" i="83"/>
  <c r="AO60" i="83"/>
  <c r="AF20" i="83"/>
  <c r="AG25" i="83"/>
  <c r="AG26" i="83"/>
  <c r="AP26" i="83" s="1"/>
  <c r="AP60" i="83" l="1"/>
  <c r="AG20" i="83"/>
  <c r="H20" i="83" s="1"/>
  <c r="V20" i="83" s="1"/>
  <c r="AF9" i="83"/>
  <c r="AG12" i="83"/>
  <c r="H12" i="83" s="1"/>
  <c r="V12" i="83" s="1"/>
  <c r="AP25" i="83"/>
  <c r="AG10" i="83"/>
  <c r="AG9" i="83" l="1"/>
  <c r="H10" i="83"/>
  <c r="V10" i="8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tc={99703253-C67C-422C-9961-B0F61DF7203D}</author>
  </authors>
  <commentList>
    <comment ref="L48" authorId="0" shapeId="0" xr:uid="{99703253-C67C-422C-9961-B0F61DF7203D}">
      <text>
        <t>[Threaded comment]
Your version of Excel allows you to read this threaded comment; however, any edits to it will get removed if the file is opened in a newer version of Excel. Learn more: https://go.microsoft.com/fwlink/?linkid=870924
Comment:
    Mix Dalat or Daro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411BEA-0D6E-4762-90BD-5B296095FF2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8C861770-5342-432E-B401-1B047A2C07AB}"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<sst xmlns="http://schemas.openxmlformats.org/spreadsheetml/2006/main" count="29671" uniqueCount="5528">
  <si>
    <t>Sarawak</t>
  </si>
  <si>
    <t>Live Births</t>
  </si>
  <si>
    <t>Primary School Enrolment</t>
  </si>
  <si>
    <t>Secondary School Enrolment</t>
  </si>
  <si>
    <t>Primary School</t>
  </si>
  <si>
    <t>Year</t>
  </si>
  <si>
    <t>Sarawak Total</t>
  </si>
  <si>
    <t>If we look at school completion data in 2022, then:</t>
  </si>
  <si>
    <t>Primary school should look at numbers born in 2015, assuming that most enter Primary 1 at 7</t>
  </si>
  <si>
    <t>Secondary school enrolment should look at numbers born in 2009, assuming that most enter Form 1 at 13</t>
  </si>
  <si>
    <t>Secondary school completion should look at numbers born in 2005, assuming that most enter Form 4 at 16. Can be approximated using SPM data</t>
  </si>
  <si>
    <t>Overall Educational Attainment Levels</t>
  </si>
  <si>
    <t>Johor</t>
  </si>
  <si>
    <t>Kedah</t>
  </si>
  <si>
    <t>Kelantan</t>
  </si>
  <si>
    <t>Melaka</t>
  </si>
  <si>
    <t>Negeri Sembilan</t>
  </si>
  <si>
    <t>Pahang</t>
  </si>
  <si>
    <t>Perak</t>
  </si>
  <si>
    <t>Perlis</t>
  </si>
  <si>
    <t>Pulau Pinang</t>
  </si>
  <si>
    <t>Sabah</t>
  </si>
  <si>
    <t>Selangor</t>
  </si>
  <si>
    <t>Terengganu</t>
  </si>
  <si>
    <t>W.P. Kuala Lumpur</t>
  </si>
  <si>
    <t>W.P. Labuan</t>
  </si>
  <si>
    <t>W.P. Putrajaya</t>
  </si>
  <si>
    <t>Malaysia (Total)</t>
  </si>
  <si>
    <t>Primary School Enrolment Rate</t>
  </si>
  <si>
    <t>Secondary School Enrolment Rate</t>
  </si>
  <si>
    <t>Calculating Primary School Enrolment</t>
  </si>
  <si>
    <t>Birth (2005-2016)</t>
  </si>
  <si>
    <t>Primary School Enrolment (2017-2022)</t>
  </si>
  <si>
    <t>Calculating Secondary School Enrolment</t>
  </si>
  <si>
    <t>Birth (2004-2009)</t>
  </si>
  <si>
    <t>Secondary School Enrolment (2017-2022)</t>
  </si>
  <si>
    <t>Calculating Secondary School Completion, using SPM as a Proxy</t>
  </si>
  <si>
    <t>Birth (2004-2006)</t>
  </si>
  <si>
    <t>Secondary School Enrolment (2021-2023)</t>
  </si>
  <si>
    <t>#Note, may not be a good proxy for states that see a larger share of private or religious secondary schools, as they take alternative papers like SKAM, IGCSEs or the IB</t>
  </si>
  <si>
    <t>Sarawak Only</t>
  </si>
  <si>
    <t>Particulars</t>
  </si>
  <si>
    <t>Total Number of Students</t>
  </si>
  <si>
    <t>Technical Secondary School / Vocational College</t>
  </si>
  <si>
    <t>Post-Secondary</t>
  </si>
  <si>
    <t>Source</t>
  </si>
  <si>
    <t>Technical Secondary School Enrolment</t>
  </si>
  <si>
    <t>1980-1999</t>
  </si>
  <si>
    <t>https://www.sarawak.gov.my/ebook/EPU/SFAF/2000/mobile/index.html</t>
  </si>
  <si>
    <t>Sarawak Facts and Figures, 2000</t>
  </si>
  <si>
    <t>Vocational School Enrolment</t>
  </si>
  <si>
    <t>2000-2004</t>
  </si>
  <si>
    <t>https://www.sarawak.gov.my/ebook/EPU/SFAF/2006/mobile/index.html</t>
  </si>
  <si>
    <t>Sarawak Facts and Figures</t>
  </si>
  <si>
    <t>2005-2007</t>
  </si>
  <si>
    <t>https://premierdept.sarawak.gov.my/web/attachment/show/?docid=ZmFpZnQwNm5Tdm9OcWRBT2pGYlBCUT09OjqaqGiHhROiY5QKoVxDmjG_</t>
  </si>
  <si>
    <t>2008-2009</t>
  </si>
  <si>
    <t>https://premierdept.sarawak.gov.my/web/attachment/show/?docid=VGYyYnFvVDFWZm9kMDloNEJlbGE4Zz09OjoFGU5isr5mZ3hYCRz6-9QC</t>
  </si>
  <si>
    <t>https://www.sarawak.gov.my/ebook/EPU/SFAF/2013/mobile/index.html</t>
  </si>
  <si>
    <t>2011-2014</t>
  </si>
  <si>
    <t>https://www.sarawak.gov.my/ebook/EPU/SFAF/2015/mobile/index.html</t>
  </si>
  <si>
    <t>https://www.sarawak.gov.my/ebook/EPU/SFAF/2017/mobile/index.html</t>
  </si>
  <si>
    <t>2016-2019</t>
  </si>
  <si>
    <t>https://www.sarawak.gov.my/ebook/EPU/SFAF/2020/mobile/index.html</t>
  </si>
  <si>
    <t>2019-2023</t>
  </si>
  <si>
    <t>Sarawak Yearbook 2023</t>
  </si>
  <si>
    <t>All Sarawak Facts and Figures Databook</t>
  </si>
  <si>
    <t>https://www.sarawak.gov.my/web/home/article_apps_view/413/353//?swkid_auth</t>
  </si>
  <si>
    <t>Number of Annual Live Birth in Malaysia, Grouped by State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</si>
  <si>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</si>
  <si>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</si>
  <si>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</si>
  <si>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</si>
  <si>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</si>
  <si>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</si>
  <si>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</si>
  <si>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</si>
  <si>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</si>
  <si>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</si>
  <si>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</si>
  <si>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</si>
  <si>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</si>
  <si>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</si>
  <si>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</si>
  <si>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</si>
  <si>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</si>
  <si>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</si>
  <si>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</si>
  <si>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</si>
  <si>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</si>
  <si>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</si>
  <si>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</si>
  <si>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</si>
  <si>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OpenDOSM, https://open.dosm.gov.my/data-catalogue/births_annual_sex_ethnic_state</t>
  </si>
  <si>
    <t>Total - Government and Private Schools</t>
  </si>
  <si>
    <t>Primary School Enrolment (Total)</t>
  </si>
  <si>
    <t>Malaysia</t>
  </si>
  <si>
    <t>Average</t>
  </si>
  <si>
    <t>Secondary School Enrolment (Total)</t>
  </si>
  <si>
    <t>Government Schools</t>
  </si>
  <si>
    <t>Primary School Enrolment (Government Schools)</t>
  </si>
  <si>
    <t>Source: OpenDOSM, https://open.dosm.gov.my/data-catalogue/enrolment_school_district</t>
  </si>
  <si>
    <t>Secondary School Enrolment (Government Schools)</t>
  </si>
  <si>
    <t>Private Schools</t>
  </si>
  <si>
    <t>Primary School Enrolment (Private and Religious Schools)</t>
  </si>
  <si>
    <t>Row Labels</t>
  </si>
  <si>
    <t>#Note, while this dataset is helpful, it appears to be incomplete. For example, Melaka and Perlis registers 0 number of private or religious primary schools per year, which is not true.</t>
  </si>
  <si>
    <t>Secondary School Enrolment (Private Schools)</t>
  </si>
  <si>
    <t xml:space="preserve">Sabah </t>
  </si>
  <si>
    <t>Lower Secondary School</t>
  </si>
  <si>
    <t>Upper Secondary School</t>
  </si>
  <si>
    <t>Note: School completion compares number of students who have completed education, compared to other peers who started in the same cohort</t>
  </si>
  <si>
    <t>SPM Enrolment by State</t>
  </si>
  <si>
    <t>Column Labels</t>
  </si>
  <si>
    <t>Grand Total</t>
  </si>
  <si>
    <t>Tahun</t>
  </si>
  <si>
    <t>MOE</t>
  </si>
  <si>
    <t>Asajaya</t>
  </si>
  <si>
    <t>Bau</t>
  </si>
  <si>
    <t>Belaga</t>
  </si>
  <si>
    <t>Betong</t>
  </si>
  <si>
    <t>Bintulu</t>
  </si>
  <si>
    <t>Dalat</t>
  </si>
  <si>
    <t>Daro</t>
  </si>
  <si>
    <t>Julau</t>
  </si>
  <si>
    <t>Kabong</t>
  </si>
  <si>
    <t>Kanowit</t>
  </si>
  <si>
    <t>Kapit</t>
  </si>
  <si>
    <t>Kuching</t>
  </si>
  <si>
    <t>Lawas</t>
  </si>
  <si>
    <t>Limbang</t>
  </si>
  <si>
    <t>Lubok Antu</t>
  </si>
  <si>
    <t>Lundu</t>
  </si>
  <si>
    <t>Maradong</t>
  </si>
  <si>
    <t>Marudi</t>
  </si>
  <si>
    <t>Miri</t>
  </si>
  <si>
    <t>Mukah</t>
  </si>
  <si>
    <t>Pusa</t>
  </si>
  <si>
    <t>Samarahan</t>
  </si>
  <si>
    <t>Saratok</t>
  </si>
  <si>
    <t>Sarikei</t>
  </si>
  <si>
    <t>Sebauh</t>
  </si>
  <si>
    <t>Selangau</t>
  </si>
  <si>
    <t>Serian</t>
  </si>
  <si>
    <t>Sibu</t>
  </si>
  <si>
    <t>Simunjan</t>
  </si>
  <si>
    <t>Song</t>
  </si>
  <si>
    <t>Sri Aman</t>
  </si>
  <si>
    <t>Subis</t>
  </si>
  <si>
    <t>Tatau</t>
  </si>
  <si>
    <t>Primary School Enrolment Rates by State</t>
  </si>
  <si>
    <t>Source: https://archive.data.gov.my/data/ms_MY/dataset/enrolment-rate-in-secondary-education-malaysia/resource/b41de2c2-c46f-412b-9f80-cb567f28d05f</t>
  </si>
  <si>
    <t>Secondary School Enrolment Rates by State</t>
  </si>
  <si>
    <t>Region</t>
  </si>
  <si>
    <t>Total</t>
  </si>
  <si>
    <t>Kuala Lumpur Federal Territory</t>
  </si>
  <si>
    <t>Labuan Federal Territory</t>
  </si>
  <si>
    <t>Mean Years of Schooling by State</t>
  </si>
  <si>
    <t>Source: https://globaldatalab.org/shdi/table/msch/</t>
  </si>
  <si>
    <t>Mean Years of Schooling by State (2022)</t>
  </si>
  <si>
    <t>Mean Years of Schooling</t>
  </si>
  <si>
    <t>Malaysia (Average)</t>
  </si>
  <si>
    <t>Kuala Lumpur</t>
  </si>
  <si>
    <t>Labuan</t>
  </si>
  <si>
    <t>Primary School Completion Rate</t>
  </si>
  <si>
    <t>Lower Secondary School Enrolment Rate</t>
  </si>
  <si>
    <t>Lower Secondary School Completion Rate</t>
  </si>
  <si>
    <t>Upper Secondary School Enrolment Rate</t>
  </si>
  <si>
    <t>Upper Secondary School Completion Rate</t>
  </si>
  <si>
    <t>Calculations for Sarawak's Enrolment Rate</t>
  </si>
  <si>
    <t>Source: https://archive.data.gov.my/data/ms_MY/dataset/enrolment-rate-in-primary-education-malaysia/resource/08f1aee2-7eab-4bb7-8d33-543428d2b432</t>
  </si>
  <si>
    <t>Sarawak (Estimated)</t>
  </si>
  <si>
    <t>Sarawak (2017-2022, Estimated)</t>
  </si>
  <si>
    <t>Primary School Completion Numbers</t>
  </si>
  <si>
    <t>Malaysia Enrolment Rates (2017-2022)</t>
  </si>
  <si>
    <t>Source: MOE Quick Facts, Various Editions, https://www.moe.gov.my/muatturun#elf_l1_cGVuZXJiaXRhbl9kYW5fanVybmFsL3F1aWNrLWZhY3Rz</t>
  </si>
  <si>
    <t>Malaysia Transition Rates (2017-2022)</t>
  </si>
  <si>
    <t>Year 6 to Form 1</t>
  </si>
  <si>
    <t>Form 3 to Form 4</t>
  </si>
  <si>
    <t>Completion Rates</t>
  </si>
  <si>
    <t>Primary 6 to Form 1</t>
  </si>
  <si>
    <t>Malaysia (MOE)</t>
  </si>
  <si>
    <t>Enrolment Rates, Transition Rate, and Completion Rate, Sarawak vs Malaysia, 2017-2022 Average</t>
  </si>
  <si>
    <t>Primary School Enrolment Rate (P1)</t>
  </si>
  <si>
    <t>Lower Secondary School Enrolment Rate (Form 1)</t>
  </si>
  <si>
    <t>Number of Population to Complete Upper Secondary School (Form 5)</t>
  </si>
  <si>
    <t>Upper Secondary School Enrolment Rate (Form 4)</t>
  </si>
  <si>
    <t>Transition Rates (Estimated)</t>
  </si>
  <si>
    <t xml:space="preserve">For transition rates, MOE values state that the transition rates from Primary 6 to Form 1 is 97%, and from Form 3 to Form 4 is 98%. </t>
  </si>
  <si>
    <t>The reason MOE values could be higher can be that we are comparing different base years, or that things have improved recently which is not captured in averages</t>
  </si>
  <si>
    <t>Transition rates are estimated by taking Lower Sec Enrolment Rate / (Primary School Enrolment Rate * Primary School Completion Rate).</t>
  </si>
  <si>
    <t>Percentage of Population to Complete Upper Secondary School</t>
  </si>
  <si>
    <t>Live Births (2004-2006)</t>
  </si>
  <si>
    <t>For Sarawak, values are estimated by taking enrolment data divided by live births from corresponding years</t>
  </si>
  <si>
    <t>Percentage of population to complete secondary school is estimated by taking number of SPM registrants divided by live births in corresponding year</t>
  </si>
  <si>
    <t>Upper secondary schol enrolment rate is estimated by taking percentage of population to complete SPM divided by upper secondary school completion rate (given)</t>
  </si>
  <si>
    <t xml:space="preserve">However, the enrolment rates given suggest that the transition rates are much lower so it is recalculated here as an estimate. </t>
  </si>
  <si>
    <t>This is a reasonable proxy as private school students in Sarawak are a relative minority (some other states see larger proportions of non-SPM graduates) and even then most private schools still sit for SPM</t>
  </si>
  <si>
    <t xml:space="preserve">Enrolment Rates </t>
  </si>
  <si>
    <t>Note:</t>
  </si>
  <si>
    <t>Enrolment Rates - Malaysia values taken from data.gov.my, Sarawak values calculated as a enrolment numbers as percentrage of live births of the corresponding year using OpenDOSM data</t>
  </si>
  <si>
    <t>Completion Rates - taken from MOE and OpenDOSM data, the proportion of students to have completed schooling compared to all  students who enrolled in the same cohort</t>
  </si>
  <si>
    <t>Primary 1</t>
  </si>
  <si>
    <t>Primary 6</t>
  </si>
  <si>
    <t>Form 1</t>
  </si>
  <si>
    <t>Form 3</t>
  </si>
  <si>
    <t>Form 4</t>
  </si>
  <si>
    <t>Form 5</t>
  </si>
  <si>
    <t>Percentage of Population to Reach Education Stage (Malaysia vs Sarawak, 2017-2022 Average)</t>
  </si>
  <si>
    <t>District</t>
  </si>
  <si>
    <t>Population</t>
  </si>
  <si>
    <t>Population Density</t>
  </si>
  <si>
    <t>Urban/Rural</t>
  </si>
  <si>
    <t>Facts about Adminstrative Districts in Sarawak (2023)</t>
  </si>
  <si>
    <t>Division</t>
  </si>
  <si>
    <t>Beluru</t>
  </si>
  <si>
    <t>Bukit Mabong</t>
  </si>
  <si>
    <t>Matu</t>
  </si>
  <si>
    <t>Meradong</t>
  </si>
  <si>
    <t>Pakan</t>
  </si>
  <si>
    <t>Tanjung Manis</t>
  </si>
  <si>
    <t>Tebedu</t>
  </si>
  <si>
    <t>Telang Usan</t>
  </si>
  <si>
    <t>https://archive.data.gov.my/data/ms_MY/dataset/live-births-by-state-administrative-district-and-sex/resource/4d65fb23-3c35-448f-b2c9-49ee57e6fac8</t>
  </si>
  <si>
    <t>2015-2019</t>
  </si>
  <si>
    <t>2020-2022</t>
  </si>
  <si>
    <t>https://open.dosm.gov.my/data-catalogue/births_district_sex</t>
  </si>
  <si>
    <t>Source/Notes</t>
  </si>
  <si>
    <t xml:space="preserve">2010-2014 </t>
  </si>
  <si>
    <t>Note on adminstrative districts, Beluru, Kabong, Pusa, Sebauh, Subis, Tanjong Manis, Tebedu, Telung Usan were new districts created in 2021</t>
  </si>
  <si>
    <t>Previously part of Miri</t>
  </si>
  <si>
    <t>Previously part of Kapit</t>
  </si>
  <si>
    <t>Split into Bukit Mabong</t>
  </si>
  <si>
    <t>Previously part of Betong</t>
  </si>
  <si>
    <t>Split into Kabong, Pusa</t>
  </si>
  <si>
    <t>Previously part of Bintulu</t>
  </si>
  <si>
    <t>Previously part of Mukah</t>
  </si>
  <si>
    <t>Split into Tanjung Manis</t>
  </si>
  <si>
    <t>Previously part of Serian</t>
  </si>
  <si>
    <t>Split into Tebedu</t>
  </si>
  <si>
    <t>Split into Beluru, Subis, Telang Usan</t>
  </si>
  <si>
    <t>Live Births by District, including Estimated Numbers</t>
  </si>
  <si>
    <t>Estimates used</t>
  </si>
  <si>
    <t>Split into Sebauh</t>
  </si>
  <si>
    <t>Proportions Used for the Splits (2015-2020)</t>
  </si>
  <si>
    <t>Larger District</t>
  </si>
  <si>
    <t>Split District</t>
  </si>
  <si>
    <t>Proportion of Split District/Larger District</t>
  </si>
  <si>
    <t>Proportions Used for Splits (2010-2014)</t>
  </si>
  <si>
    <t>Proportion</t>
  </si>
  <si>
    <t xml:space="preserve">Secondary School Enrolment </t>
  </si>
  <si>
    <t>Remarks</t>
  </si>
  <si>
    <t>Source: Sarawak Yearbook 2023, https://open.dosm.gov.my/publications/yearbook_sarawak_2023, Table 4.5</t>
  </si>
  <si>
    <t>Total Enrolment Data, 2023</t>
  </si>
  <si>
    <t xml:space="preserve">Primary 
education </t>
  </si>
  <si>
    <t xml:space="preserve">Lower secondary education </t>
  </si>
  <si>
    <t xml:space="preserve">Upper secondary education </t>
  </si>
  <si>
    <t>Tatau / Sebauh</t>
  </si>
  <si>
    <t>School Completion Rate, 2021-2023</t>
  </si>
  <si>
    <t>Source: DOSM Publication, SDG Indicators by State 2023, https://open.dosm.gov.my/publications/sdg_2023_state</t>
  </si>
  <si>
    <t>Primary 1 to Form 1</t>
  </si>
  <si>
    <t>Lower Secondary</t>
  </si>
  <si>
    <t>Upper Secondary</t>
  </si>
  <si>
    <t>All</t>
  </si>
  <si>
    <t>Estimated Enrolment Rates, Completion Rate, and Transition Rate by District, Summary Table</t>
  </si>
  <si>
    <t>Primary School Enrolment (2023)</t>
  </si>
  <si>
    <t>Primary School Compared to State Average</t>
  </si>
  <si>
    <t>Secondary School Compared to State Average</t>
  </si>
  <si>
    <t>Total Enrolment Data by District, 2017-2022, Primary School</t>
  </si>
  <si>
    <t>Source: https://open.dosm.gov.my/data-catalogue/enrolment_school_district</t>
  </si>
  <si>
    <t>Total Enrolment Data by District, 2017-2022, Secondary School</t>
  </si>
  <si>
    <t>Batu Kawa Min Lit Secondary School, Kuching 石角民立中学</t>
  </si>
  <si>
    <t>Catholic High School 诗巫公教中学</t>
  </si>
  <si>
    <t>Citizen Middle School 诗巫公民中学</t>
  </si>
  <si>
    <t>Guong Ming Middle School 诗巫光民中学</t>
  </si>
  <si>
    <t>Kiang Hin Middle School 诗巫建兴中学</t>
  </si>
  <si>
    <t>Ming Lik Secondary School 泗里街民立中学</t>
  </si>
  <si>
    <t>Pei Min Middle School 美里培民中学</t>
  </si>
  <si>
    <t>Serian Public Secondary School, Samarahan 西连民众中学</t>
  </si>
  <si>
    <t>Wong Nai Siong Secondary School 诗巫黄乃裳中学</t>
  </si>
  <si>
    <t>Chung Hua Middle School No.1 古晋中华第一中学</t>
  </si>
  <si>
    <t>Chung Hua Middle School No.3 古晋中华第三中学</t>
  </si>
  <si>
    <t>Chung Hua Middle School No.4 古晋中华第四中学</t>
  </si>
  <si>
    <t>Kai Dee Middle School, Bintulu 民都鲁开智中学</t>
  </si>
  <si>
    <t>Riam Road Secondary School, Miri 美里廉律中学</t>
  </si>
  <si>
    <t>Private (Chinese) High School</t>
  </si>
  <si>
    <t>Secondary</t>
  </si>
  <si>
    <t>Name</t>
  </si>
  <si>
    <t>Primary</t>
  </si>
  <si>
    <t>YFB1205</t>
  </si>
  <si>
    <t>YFB1204</t>
  </si>
  <si>
    <t>YFB1203</t>
  </si>
  <si>
    <t>YFB1202</t>
  </si>
  <si>
    <t>YEE1301</t>
  </si>
  <si>
    <t>YEB1303</t>
  </si>
  <si>
    <t>YEA1310</t>
  </si>
  <si>
    <t>YEA1309</t>
  </si>
  <si>
    <t>YEA1307</t>
  </si>
  <si>
    <t>YEA1305</t>
  </si>
  <si>
    <t>YEA1303</t>
  </si>
  <si>
    <t>YEA1301</t>
  </si>
  <si>
    <t>YEA1209</t>
  </si>
  <si>
    <t>YEA1208</t>
  </si>
  <si>
    <t>YEA1207</t>
  </si>
  <si>
    <t>YEA1205</t>
  </si>
  <si>
    <t>YFB1201</t>
  </si>
  <si>
    <t>YEB1201</t>
  </si>
  <si>
    <t>YEA1203</t>
  </si>
  <si>
    <t>YEE1204</t>
  </si>
  <si>
    <t>YEE1303</t>
  </si>
  <si>
    <t>YEB8101</t>
  </si>
  <si>
    <t>YEA1306</t>
  </si>
  <si>
    <t>YEA1304</t>
  </si>
  <si>
    <t>YEA1206</t>
  </si>
  <si>
    <t>YEB1202</t>
  </si>
  <si>
    <t>YEA1204</t>
  </si>
  <si>
    <t>YEA1202</t>
  </si>
  <si>
    <t>YEA1201</t>
  </si>
  <si>
    <t>YEE1205</t>
  </si>
  <si>
    <t>YEE1201</t>
  </si>
  <si>
    <t>YEE1101</t>
  </si>
  <si>
    <t>YEB1102</t>
  </si>
  <si>
    <t>YEA1102</t>
  </si>
  <si>
    <t>YEA1101</t>
  </si>
  <si>
    <t>YEE1302</t>
  </si>
  <si>
    <t>YEB1301</t>
  </si>
  <si>
    <t>YEE8101</t>
  </si>
  <si>
    <t>YEA8102</t>
  </si>
  <si>
    <t>YEA1302</t>
  </si>
  <si>
    <t>YEE1401</t>
  </si>
  <si>
    <t>YEA1402</t>
  </si>
  <si>
    <t>YEA1401</t>
  </si>
  <si>
    <t>YEA8401</t>
  </si>
  <si>
    <t>YEA8303</t>
  </si>
  <si>
    <t>YEA8103</t>
  </si>
  <si>
    <t>YEA8101</t>
  </si>
  <si>
    <t>YEA2202</t>
  </si>
  <si>
    <t>YEB8205</t>
  </si>
  <si>
    <t>YEB8204</t>
  </si>
  <si>
    <t>YEB8203</t>
  </si>
  <si>
    <t>YEA8302</t>
  </si>
  <si>
    <t>YEA8202</t>
  </si>
  <si>
    <t>YEA8201</t>
  </si>
  <si>
    <t>YEB8202</t>
  </si>
  <si>
    <t>YEE8304</t>
  </si>
  <si>
    <t>YEA8301</t>
  </si>
  <si>
    <t>YEA8304</t>
  </si>
  <si>
    <t>YEA2401</t>
  </si>
  <si>
    <t>YFB2101</t>
  </si>
  <si>
    <t>YEA2102</t>
  </si>
  <si>
    <t>YEA2101</t>
  </si>
  <si>
    <t>YEE2102</t>
  </si>
  <si>
    <t>YEE2101</t>
  </si>
  <si>
    <t>YEE2202</t>
  </si>
  <si>
    <t>YEE2201</t>
  </si>
  <si>
    <t>YEA2201</t>
  </si>
  <si>
    <t>YEE2401</t>
  </si>
  <si>
    <t>YEA2402</t>
  </si>
  <si>
    <t>YFB2401</t>
  </si>
  <si>
    <t>YEE2402</t>
  </si>
  <si>
    <t>YEA2404</t>
  </si>
  <si>
    <t>YEA2403</t>
  </si>
  <si>
    <t>YEE2301</t>
  </si>
  <si>
    <t>YEB2301</t>
  </si>
  <si>
    <t>YFB3106</t>
  </si>
  <si>
    <t>YFB3104</t>
  </si>
  <si>
    <t>YFB3103</t>
  </si>
  <si>
    <t>YFB3102</t>
  </si>
  <si>
    <t>YFB3101</t>
  </si>
  <si>
    <t>YEE3202</t>
  </si>
  <si>
    <t>YEE3102</t>
  </si>
  <si>
    <t>YEE3101</t>
  </si>
  <si>
    <t>YEA3401</t>
  </si>
  <si>
    <t>YEA3201</t>
  </si>
  <si>
    <t>YEA3107</t>
  </si>
  <si>
    <t>YEA3106</t>
  </si>
  <si>
    <t>YEA3105</t>
  </si>
  <si>
    <t>YEA3104</t>
  </si>
  <si>
    <t>YEA3103</t>
  </si>
  <si>
    <t>YEA3102</t>
  </si>
  <si>
    <t>YEA3101</t>
  </si>
  <si>
    <t>YFB3105</t>
  </si>
  <si>
    <t>YEE3201</t>
  </si>
  <si>
    <t>YEB3201</t>
  </si>
  <si>
    <t>YFB3203</t>
  </si>
  <si>
    <t>YFB3201</t>
  </si>
  <si>
    <t>YFB6102</t>
  </si>
  <si>
    <t>YEA6102</t>
  </si>
  <si>
    <t>YFB6101</t>
  </si>
  <si>
    <t>YEE6101</t>
  </si>
  <si>
    <t>YEB6101</t>
  </si>
  <si>
    <t>YEA6101</t>
  </si>
  <si>
    <t>YEE6402</t>
  </si>
  <si>
    <t>YEE6401</t>
  </si>
  <si>
    <t>YEAB301</t>
  </si>
  <si>
    <t>YEE3501</t>
  </si>
  <si>
    <t>YEA3501</t>
  </si>
  <si>
    <t>YEA3202</t>
  </si>
  <si>
    <t>YFB3401</t>
  </si>
  <si>
    <t>YEE3401</t>
  </si>
  <si>
    <t>YEA3402</t>
  </si>
  <si>
    <t>YFB6302</t>
  </si>
  <si>
    <t>YEA6301</t>
  </si>
  <si>
    <t>YFB6301</t>
  </si>
  <si>
    <t>YEE6301</t>
  </si>
  <si>
    <t>YEA6201</t>
  </si>
  <si>
    <t>YEB6201</t>
  </si>
  <si>
    <t>YEA6202</t>
  </si>
  <si>
    <t>YEB3301</t>
  </si>
  <si>
    <t>YEA3303</t>
  </si>
  <si>
    <t>YEA3302</t>
  </si>
  <si>
    <t>YEA7103</t>
  </si>
  <si>
    <t>YEE7102</t>
  </si>
  <si>
    <t>YEE7101</t>
  </si>
  <si>
    <t>YEA7101</t>
  </si>
  <si>
    <t>YEE7301</t>
  </si>
  <si>
    <t>YEA7301</t>
  </si>
  <si>
    <t>YEE7201</t>
  </si>
  <si>
    <t>YEA7102</t>
  </si>
  <si>
    <t>YEA9105</t>
  </si>
  <si>
    <t>YEA9104</t>
  </si>
  <si>
    <t>YEE9103</t>
  </si>
  <si>
    <t>YEA9101</t>
  </si>
  <si>
    <t>YEA9102</t>
  </si>
  <si>
    <t>YEA9103</t>
  </si>
  <si>
    <t>YEB9102</t>
  </si>
  <si>
    <t>YEA9201</t>
  </si>
  <si>
    <t>YEA4108</t>
  </si>
  <si>
    <t>YEA4106</t>
  </si>
  <si>
    <t>YEA4105</t>
  </si>
  <si>
    <t>YEA4103</t>
  </si>
  <si>
    <t>YEA4102</t>
  </si>
  <si>
    <t>YEA4101</t>
  </si>
  <si>
    <t>YFB4103</t>
  </si>
  <si>
    <t>YFB4102</t>
  </si>
  <si>
    <t>YFB4101</t>
  </si>
  <si>
    <t>YEE4301</t>
  </si>
  <si>
    <t>YEE4401</t>
  </si>
  <si>
    <t>YEB4101</t>
  </si>
  <si>
    <t>YEA4301</t>
  </si>
  <si>
    <t>YEB4303</t>
  </si>
  <si>
    <t>YEB4301</t>
  </si>
  <si>
    <t>Baram</t>
  </si>
  <si>
    <t>YEA4306</t>
  </si>
  <si>
    <t>YEA4305</t>
  </si>
  <si>
    <t>YEA4304</t>
  </si>
  <si>
    <t>YEE4101</t>
  </si>
  <si>
    <t>YEA4109</t>
  </si>
  <si>
    <t>YEA4107</t>
  </si>
  <si>
    <t>YEA4402</t>
  </si>
  <si>
    <t>YEB4401</t>
  </si>
  <si>
    <t>YEA4401</t>
  </si>
  <si>
    <t>YEB4302</t>
  </si>
  <si>
    <t>YEE5101</t>
  </si>
  <si>
    <t>YEA5102</t>
  </si>
  <si>
    <t>YEA5101</t>
  </si>
  <si>
    <t>YEB5101</t>
  </si>
  <si>
    <t>YEA5201</t>
  </si>
  <si>
    <t>YEE5201</t>
  </si>
  <si>
    <t>YEB5202</t>
  </si>
  <si>
    <t>YEA5202</t>
  </si>
  <si>
    <t>Borneo International School, Kuching</t>
  </si>
  <si>
    <t>Tunku Putra School, Kuching</t>
  </si>
  <si>
    <t>International School</t>
  </si>
  <si>
    <t>Sekolah Rendah Lodge (Lodge National Primary School), Kuching</t>
  </si>
  <si>
    <t>Sekolah Rendah Sri Mawar, Miri</t>
  </si>
  <si>
    <t>Sekolah Rendah Sri Mulia, Miri</t>
  </si>
  <si>
    <t>St Joseph's Private Primary School, Kuching</t>
  </si>
  <si>
    <t>Sunny Hill Primary School, Kuching</t>
  </si>
  <si>
    <t>Sekolah Rendah Ma'had Tahfiz Tun Abdul-Rahman Ya'kub (MATTARY), Kuching</t>
  </si>
  <si>
    <t>Sekolah Rendah Ayer Manis, Serian</t>
  </si>
  <si>
    <t>Private</t>
  </si>
  <si>
    <t>Sekolah Menengah Lodge (Lodge National Secondary School), Kuching</t>
  </si>
  <si>
    <t>Sekolah Menengah Tunku Putra (Tunku Putra Secondary School), Kuching</t>
  </si>
  <si>
    <t>Sekolah Menengah Swasta Sunny Hill, Kuching</t>
  </si>
  <si>
    <t>St. Joseph's Private Secondary School, Kuching</t>
  </si>
  <si>
    <t>MRSM</t>
  </si>
  <si>
    <t>Difference</t>
  </si>
  <si>
    <t>Sum</t>
  </si>
  <si>
    <t>Primary School Enrolment Numbers (2017-2021)</t>
  </si>
  <si>
    <t>Live Births (2005-2014)</t>
  </si>
  <si>
    <t>Primary School Completion Rate (2017-2021)</t>
  </si>
  <si>
    <t>Live Births (2000-2008)</t>
  </si>
  <si>
    <t>Lower Secondary School Enrolment Numbers (2017-2021)</t>
  </si>
  <si>
    <t>Lower Secondary School Completion Rate (2017-2021)</t>
  </si>
  <si>
    <t>Upper Secondary School Completion Rate (2017-2021)</t>
  </si>
  <si>
    <t>Government School</t>
  </si>
  <si>
    <t>Primary School Number</t>
  </si>
  <si>
    <t>Secondary School No</t>
  </si>
  <si>
    <t>Padawan</t>
  </si>
  <si>
    <t>% of Households Below Poverty Line</t>
  </si>
  <si>
    <t>% of the Sarawakian Population</t>
  </si>
  <si>
    <t>Area [km2]</t>
  </si>
  <si>
    <t>Urban</t>
  </si>
  <si>
    <t>% of Households with Access to a Mobile Phone (ICT)</t>
  </si>
  <si>
    <t>% of Households with Access to Electricity</t>
  </si>
  <si>
    <t>Source: SDG by States, DOSM, https://open.dosm.gov.my/publications/sdg_2023_state</t>
  </si>
  <si>
    <t>Rural</t>
  </si>
  <si>
    <t>Mixed Urban-Rural</t>
  </si>
  <si>
    <t>PPD District</t>
  </si>
  <si>
    <t>PPD</t>
  </si>
  <si>
    <t>JENIS SEKOLAH</t>
  </si>
  <si>
    <t>KOD SEKOLAH</t>
  </si>
  <si>
    <t>NAMA SEKOLAH</t>
  </si>
  <si>
    <t>ALAMAT SURAT</t>
  </si>
  <si>
    <t>POSKOD</t>
  </si>
  <si>
    <t>NO. TELEFON</t>
  </si>
  <si>
    <t>NO. FAKS</t>
  </si>
  <si>
    <t>E-MEL</t>
  </si>
  <si>
    <t>LOKASI</t>
  </si>
  <si>
    <t>BANCI MURID</t>
  </si>
  <si>
    <t>BIL GURU</t>
  </si>
  <si>
    <t>PPD BARAM</t>
  </si>
  <si>
    <t>SJKC</t>
  </si>
  <si>
    <t>YCC4302</t>
  </si>
  <si>
    <t>SEKOLAH JENIS KEBANGSAAN (CINA) CHUNG HUA</t>
  </si>
  <si>
    <t>D/A PEJABAT PENDIDIKAN DAERAH BARAM, JALAN KAMPUNG NARUM</t>
  </si>
  <si>
    <t>MARUDI, BARAM</t>
  </si>
  <si>
    <t>YCC4302@moe.edu.my</t>
  </si>
  <si>
    <t>Luar Bandar</t>
  </si>
  <si>
    <t>SBK</t>
  </si>
  <si>
    <t>YCC4305</t>
  </si>
  <si>
    <t>SEKOLAH JENIS KEBANGSAAN (CINA) HUA NAM</t>
  </si>
  <si>
    <t>TIADA</t>
  </si>
  <si>
    <t>YCC4305@moe.edu.my</t>
  </si>
  <si>
    <t>YCC4303</t>
  </si>
  <si>
    <t>SEKOLAH JENIS KEBANGSAAN (CINA) KEE TEE</t>
  </si>
  <si>
    <t>D/A PEJABAT PENDIDIKAN DAERAH MARUDI</t>
  </si>
  <si>
    <t>MARUDI</t>
  </si>
  <si>
    <t>YCC4303@moe.edu.my</t>
  </si>
  <si>
    <t>YBC4302</t>
  </si>
  <si>
    <t>SEKOLAH JENIS KEBANGSAAN SUNGAI JAONG MARUDI</t>
  </si>
  <si>
    <t>P.O.BOX 61</t>
  </si>
  <si>
    <t>YBC4302@moe.edu.my</t>
  </si>
  <si>
    <t>SK</t>
  </si>
  <si>
    <t>YBB4331</t>
  </si>
  <si>
    <t>SEKOLAH KEBANGSAAN BARIO</t>
  </si>
  <si>
    <t>DATARAN TINGGI KELABIT BARIO</t>
  </si>
  <si>
    <t>YBB4331@moe.edu.my</t>
  </si>
  <si>
    <t>YBA4310</t>
  </si>
  <si>
    <t>SEKOLAH KEBANGSAAN BATU BUNGAN</t>
  </si>
  <si>
    <t>YBA4310@moe.edu.my</t>
  </si>
  <si>
    <t>YBB4354</t>
  </si>
  <si>
    <t>SEKOLAH KEBANGSAAN BENAWA</t>
  </si>
  <si>
    <t>YBB4354@moe.edu.my</t>
  </si>
  <si>
    <t>YBE4301</t>
  </si>
  <si>
    <t>SEKOLAH KEBANGSAAN DATO SHARIF HAMID</t>
  </si>
  <si>
    <t>YBE4301@moe.edu.my</t>
  </si>
  <si>
    <t>YCB4303</t>
  </si>
  <si>
    <t>SEKOLAH KEBANGSAAN GOOD SHEPHERD</t>
  </si>
  <si>
    <t>YCB4303@moe.edu.my</t>
  </si>
  <si>
    <t>YBB4364</t>
  </si>
  <si>
    <t>SEKOLAH KEBANGSAAN KUALA BOK</t>
  </si>
  <si>
    <t>YBB4364@moe.edu.my</t>
  </si>
  <si>
    <t>YBB4343</t>
  </si>
  <si>
    <t>SEKOLAH KEBANGSAAN KUALA TUTOH</t>
  </si>
  <si>
    <t>KUALA TUTOH</t>
  </si>
  <si>
    <t>YBB4343@moe.edu.my</t>
  </si>
  <si>
    <t>YBB4315</t>
  </si>
  <si>
    <t>SEKOLAH KEBANGSAAN LIO MATO</t>
  </si>
  <si>
    <t>YBB4315@moe.edu.my</t>
  </si>
  <si>
    <t>YBB4314</t>
  </si>
  <si>
    <t>SEKOLAH KEBANGSAAN LONG ANAP</t>
  </si>
  <si>
    <t>SK Long Anap D/A PPD Baram, Lot 1081 &amp; 1082, Jln Kpg Narum</t>
  </si>
  <si>
    <t>YBB4314@moe.edu.my</t>
  </si>
  <si>
    <t>YBB4351</t>
  </si>
  <si>
    <t>SEKOLAH KEBANGSAAN LONG APU</t>
  </si>
  <si>
    <t>YBB4351@moe.edu.my</t>
  </si>
  <si>
    <t>YBB4319</t>
  </si>
  <si>
    <t>SEKOLAH KEBANGSAAN LONG ATIP</t>
  </si>
  <si>
    <t>YBB4319@moe.edu.my</t>
  </si>
  <si>
    <t>YBB4308</t>
  </si>
  <si>
    <t>SEKOLAH KEBANGSAAN LONG ATON</t>
  </si>
  <si>
    <t>085-755467</t>
  </si>
  <si>
    <t>YBB4308@moe.edu.my</t>
  </si>
  <si>
    <t>YBB4338</t>
  </si>
  <si>
    <t>SEKOLAH KEBANGSAAN LONG BANGA</t>
  </si>
  <si>
    <t>YBB4338@moe.edu.my</t>
  </si>
  <si>
    <t>K9</t>
  </si>
  <si>
    <t>YBB4313</t>
  </si>
  <si>
    <t>SEKOLAH KEBANGSAAN LONG BEDIAN</t>
  </si>
  <si>
    <t>YBB4313@moe.edu.my</t>
  </si>
  <si>
    <t>YBB4316</t>
  </si>
  <si>
    <t>SEKOLAH KEBANGSAAN LONG BEMANG</t>
  </si>
  <si>
    <t>LONG BEMANG</t>
  </si>
  <si>
    <t>YBB4316@moe.edu.my</t>
  </si>
  <si>
    <t>YBB4303</t>
  </si>
  <si>
    <t>SEKOLAH KEBANGSAAN LONG IKANG</t>
  </si>
  <si>
    <t>YBB4303@moe.edu.my</t>
  </si>
  <si>
    <t>YBB4334</t>
  </si>
  <si>
    <t>SEKOLAH KEBANGSAAN LONG JEEH</t>
  </si>
  <si>
    <t>YBB4334@moe.edu.my</t>
  </si>
  <si>
    <t>YBB4317</t>
  </si>
  <si>
    <t>SEKOLAH KEBANGSAAN LONG JEGAN</t>
  </si>
  <si>
    <t>SEKOLAH KEBANGSAAN LONG JEGAN D/A PPD BARAM</t>
  </si>
  <si>
    <t>YBB4317@moe.edu.my</t>
  </si>
  <si>
    <t>YBA4311</t>
  </si>
  <si>
    <t>SEKOLAH KEBANGSAAN LONG JEKITAN</t>
  </si>
  <si>
    <t>YBA4311@moe.edu.my</t>
  </si>
  <si>
    <t>YBB4329</t>
  </si>
  <si>
    <t>SEKOLAH KEBANGSAAN LONG KESSEH</t>
  </si>
  <si>
    <t>YBB4329@moe.edu.my</t>
  </si>
  <si>
    <t>YBA4309</t>
  </si>
  <si>
    <t>SEKOLAH KEBANGSAAN LONG KEVOK</t>
  </si>
  <si>
    <t>YBA4309@moe.edu.my</t>
  </si>
  <si>
    <t>YBB4327</t>
  </si>
  <si>
    <t>SEKOLAH KEBANGSAAN LONG LAMEI</t>
  </si>
  <si>
    <t>YBB4327@moe.edu.my</t>
  </si>
  <si>
    <t>YBA4308</t>
  </si>
  <si>
    <t>SEKOLAH KEBANGSAAN LONG LAPOK</t>
  </si>
  <si>
    <t>YBA4308@moe.edu.my</t>
  </si>
  <si>
    <t>YBB4310</t>
  </si>
  <si>
    <t>SEKOLAH KEBANGSAAN LONG LAPUT</t>
  </si>
  <si>
    <t>YBB4310@moe.edu.my</t>
  </si>
  <si>
    <t>YBB4311</t>
  </si>
  <si>
    <t>SEKOLAH KEBANGSAAN LONG LELLANG</t>
  </si>
  <si>
    <t>YBB4311@moe.edu.my</t>
  </si>
  <si>
    <t>YBB4367</t>
  </si>
  <si>
    <t>SEKOLAH KEBANGSAAN LONG LENEI</t>
  </si>
  <si>
    <t>D/A PEJABAT PENDIDIKAN DAERAH BARAM</t>
  </si>
  <si>
    <t>YBB4367@moe.edu.my</t>
  </si>
  <si>
    <t>YBB4326</t>
  </si>
  <si>
    <t>SEKOLAH KEBANGSAAN LONG LOYANG</t>
  </si>
  <si>
    <t>YBB4326@moe.edu.my</t>
  </si>
  <si>
    <t>YBA4306</t>
  </si>
  <si>
    <t>SEKOLAH KEBANGSAAN LONG LUTENG</t>
  </si>
  <si>
    <t>YBA4306@moe.edu.my</t>
  </si>
  <si>
    <t>YBB4357</t>
  </si>
  <si>
    <t>SEKOLAH KEBANGSAAN LONG MAKABAR</t>
  </si>
  <si>
    <t>YBB4357@moe.edu.my</t>
  </si>
  <si>
    <t>YBB4333</t>
  </si>
  <si>
    <t>SEKOLAH KEBANGSAAN LONG MIRI</t>
  </si>
  <si>
    <t>YBB4333@moe.edu.my</t>
  </si>
  <si>
    <t>YBB4307</t>
  </si>
  <si>
    <t>SEKOLAH KEBANGSAAN LONG MOH</t>
  </si>
  <si>
    <t>YBB4307@moe.edu.my</t>
  </si>
  <si>
    <t>YBB4335</t>
  </si>
  <si>
    <t>SEKOLAH KEBANGSAAN LONG NAAH</t>
  </si>
  <si>
    <t>YBB4335@moe.edu.my</t>
  </si>
  <si>
    <t>YBB4348</t>
  </si>
  <si>
    <t>SEKOLAH KEBANGSAAN LONG PALAI</t>
  </si>
  <si>
    <t>YBB4348@moe.edu.my</t>
  </si>
  <si>
    <t>YBB4309</t>
  </si>
  <si>
    <t>SEKOLAH KEBANGSAAN LONG PANAI</t>
  </si>
  <si>
    <t>YBB4309@moe.edu.my</t>
  </si>
  <si>
    <t>YBA4304</t>
  </si>
  <si>
    <t>SEKOLAH KEBANGSAAN LONG PELUTAN</t>
  </si>
  <si>
    <t>YBA4304@moe.edu.my</t>
  </si>
  <si>
    <t>YBB4330</t>
  </si>
  <si>
    <t>SEKOLAH KEBANGSAAN LONG PILLAH</t>
  </si>
  <si>
    <t>YBB4330@moe.edu.my</t>
  </si>
  <si>
    <t>YBA4301</t>
  </si>
  <si>
    <t>SEKOLAH KEBANGSAAN LONG SAIT</t>
  </si>
  <si>
    <t>YBA4301@moe.edu.my</t>
  </si>
  <si>
    <t>YBB4360</t>
  </si>
  <si>
    <t>SEKOLAH KEBANGSAAN LONG SEPILING</t>
  </si>
  <si>
    <t>YBB4360@moe.edu.my</t>
  </si>
  <si>
    <t>YBB4328</t>
  </si>
  <si>
    <t>SEKOLAH KEBANGSAAN LONG SERIDAN</t>
  </si>
  <si>
    <t>YBB4328@moe.edu.my</t>
  </si>
  <si>
    <t>YBB4352</t>
  </si>
  <si>
    <t>SEKOLAH KEBANGSAAN LONG SOBENG</t>
  </si>
  <si>
    <t>YBB4352@moe.edu.my</t>
  </si>
  <si>
    <t>YBA4303</t>
  </si>
  <si>
    <t>SEKOLAH KEBANGSAAN LONG TERAN KANAN</t>
  </si>
  <si>
    <t>YBA4303@moe.edu.my</t>
  </si>
  <si>
    <t>YBB4306</t>
  </si>
  <si>
    <t>SEKOLAH KEBANGSAAN LONG TERU</t>
  </si>
  <si>
    <t>LONG TERU, TINJAR</t>
  </si>
  <si>
    <t>YBB4306@moe.edu.my</t>
  </si>
  <si>
    <t>YBB4356</t>
  </si>
  <si>
    <t>SEKOLAH KEBANGSAAN LONG TUNGAN</t>
  </si>
  <si>
    <t>YBB4356@moe.edu.my</t>
  </si>
  <si>
    <t>YBB4362</t>
  </si>
  <si>
    <t>SEKOLAH KEBANGSAAN LONG WAT</t>
  </si>
  <si>
    <t>YBB4362@moe.edu.my</t>
  </si>
  <si>
    <t>YBB4304</t>
  </si>
  <si>
    <t>SEKOLAH KEBANGSAAN LUBOK NIBONG</t>
  </si>
  <si>
    <t>YBB4304@moe.edu.my</t>
  </si>
  <si>
    <t>YBB4320</t>
  </si>
  <si>
    <t>SEKOLAH KEBANGSAAN MOREK</t>
  </si>
  <si>
    <t>KAMPUNG LONG BANYOK BARAM</t>
  </si>
  <si>
    <t>YBB4320@moe.edu.my</t>
  </si>
  <si>
    <t>YBB4347</t>
  </si>
  <si>
    <t>SEKOLAH KEBANGSAAN PA ' DALLIH</t>
  </si>
  <si>
    <t>YBB4347@moe.edu.my</t>
  </si>
  <si>
    <t>YBB4301</t>
  </si>
  <si>
    <t>SEKOLAH KEBANGSAAN PENGARAH ENTERI</t>
  </si>
  <si>
    <t>YBB4301@moe.edu.my</t>
  </si>
  <si>
    <t>YBB4359</t>
  </si>
  <si>
    <t>SEKOLAH KEBANGSAAN PENGELAYAN</t>
  </si>
  <si>
    <t>YBB4359@moe.edu.my</t>
  </si>
  <si>
    <t>YBB4349</t>
  </si>
  <si>
    <t>SEKOLAH KEBANGSAAN PENGHULU BAYA MALLANG</t>
  </si>
  <si>
    <t>YBB4349@moe.edu.my</t>
  </si>
  <si>
    <t>YBB4305</t>
  </si>
  <si>
    <t>SEKOLAH KEBANGSAAN POYUT</t>
  </si>
  <si>
    <t>YBB4305@moe.edu.my</t>
  </si>
  <si>
    <t>YBB4361</t>
  </si>
  <si>
    <t>SEKOLAH KEBANGSAAN RUMAH GUDANG</t>
  </si>
  <si>
    <t>YBB4361@moe.edu.my</t>
  </si>
  <si>
    <t>YBB4340</t>
  </si>
  <si>
    <t>SEKOLAH KEBANGSAAN SG ARANG</t>
  </si>
  <si>
    <t>YBB4340@moe.edu.my</t>
  </si>
  <si>
    <t>YBB4332</t>
  </si>
  <si>
    <t>SEKOLAH KEBANGSAAN SG BONG</t>
  </si>
  <si>
    <t>YBB4332@moe.edu.my</t>
  </si>
  <si>
    <t>YBB4337</t>
  </si>
  <si>
    <t>SEKOLAH KEBANGSAAN SG BRIT</t>
  </si>
  <si>
    <t>YBB4337@moe.edu.my</t>
  </si>
  <si>
    <t>YBB4325</t>
  </si>
  <si>
    <t>SEKOLAH KEBANGSAAN SG PEKING</t>
  </si>
  <si>
    <t>YBB4325@moe.edu.my</t>
  </si>
  <si>
    <t>YBB4344</t>
  </si>
  <si>
    <t>SEKOLAH KEBANGSAAN SG SETAPANG</t>
  </si>
  <si>
    <t>YBB4344@moe.edu.my</t>
  </si>
  <si>
    <t>YCB4302</t>
  </si>
  <si>
    <t>SEKOLAH KEBANGSAAN ST PIUS LONG SAN</t>
  </si>
  <si>
    <t>YCB4302@moe.edu.my</t>
  </si>
  <si>
    <t>YBB4324</t>
  </si>
  <si>
    <t>SEKOLAH KEBANGSAAN SUNGAI BAIN</t>
  </si>
  <si>
    <t>YBB4324@moe.edu.my</t>
  </si>
  <si>
    <t>YBB4339</t>
  </si>
  <si>
    <t>SEKOLAH KEBANGSAAN SUNGAI SEBATU</t>
  </si>
  <si>
    <t>YBB4339@moe.edu.my</t>
  </si>
  <si>
    <t>YBB4322</t>
  </si>
  <si>
    <t>SEKOLAH KEBANGSAAN UBONG IMANG</t>
  </si>
  <si>
    <t>YBB4322@moe.edu.my</t>
  </si>
  <si>
    <t>YBA4307</t>
  </si>
  <si>
    <t>SEKOLAH KEBANGSAAN UMA BAWANG</t>
  </si>
  <si>
    <t>YBA4307@moe.edu.my</t>
  </si>
  <si>
    <t>PPD BAU</t>
  </si>
  <si>
    <t>YCC1108</t>
  </si>
  <si>
    <t>SEKOLAH JENIS KEBANGSAAN (CINA) CHUNG HUA BAU</t>
  </si>
  <si>
    <t>D/A PEJABAT PENDIDIKAN DAERAH BAU</t>
  </si>
  <si>
    <t>BAU</t>
  </si>
  <si>
    <t>YCC1108@moe.edu.my</t>
  </si>
  <si>
    <t>YCC1106</t>
  </si>
  <si>
    <t>SEKOLAH JENIS KEBANGSAAN (CINA) CHUNG HUA BUSO</t>
  </si>
  <si>
    <t>YCC1106@moe.edu.my</t>
  </si>
  <si>
    <t>YCC1109</t>
  </si>
  <si>
    <t>SEKOLAH JENIS KEBANGSAAN (CINA) CHUNG HUA KRANJI</t>
  </si>
  <si>
    <t>YCC1109@moe.edu.my</t>
  </si>
  <si>
    <t>YCC1105</t>
  </si>
  <si>
    <t>SEKOLAH JENIS KEBANGSAAN (CINA) CHUNG HUA MUSI</t>
  </si>
  <si>
    <t>YCC1105@moe.edu.my</t>
  </si>
  <si>
    <t>YCC1102</t>
  </si>
  <si>
    <t>SEKOLAH JENIS KEBANGSAAN (CINA) CHUNG HUA PAKU</t>
  </si>
  <si>
    <t>YCC1102@moe.edu.my</t>
  </si>
  <si>
    <t>YCC1104</t>
  </si>
  <si>
    <t>SEKOLAH JENIS KEBANGSAAN (CINA) CHUNG HUA SEBUKU</t>
  </si>
  <si>
    <t>YCC1104@moe.edu.my</t>
  </si>
  <si>
    <t>YCC1107</t>
  </si>
  <si>
    <t>SEKOLAH JENIS KEBANGSAAN (CINA) CHUNG HUA SINIAWAN</t>
  </si>
  <si>
    <t>YCC1107@moe.edu.my</t>
  </si>
  <si>
    <t>YCC1101</t>
  </si>
  <si>
    <t>SEKOLAH JENIS KEBANGSAAN (CINA) CHUNG HUA TAITON</t>
  </si>
  <si>
    <t>YCC1101@moe.edu.my</t>
  </si>
  <si>
    <t>YCC1103</t>
  </si>
  <si>
    <t>SEKOLAH JENIS KEBANGSAAN (CINA) CHUNG HUA TONDONG</t>
  </si>
  <si>
    <t>PEKAN TONDONG JALAN TONDONG BATU KAWA</t>
  </si>
  <si>
    <t>YCC1103@moe.edu.my</t>
  </si>
  <si>
    <t>YBA1101</t>
  </si>
  <si>
    <t>SEKOLAH KEBANGSAAN APAR</t>
  </si>
  <si>
    <t>YBA1101@moe.edu.my</t>
  </si>
  <si>
    <t>YBB1103</t>
  </si>
  <si>
    <t>SEKOLAH KEBANGSAAN ATAS</t>
  </si>
  <si>
    <t>YBB1103@moe.edu.my</t>
  </si>
  <si>
    <t>YBB1115</t>
  </si>
  <si>
    <t>SEKOLAH KEBANGSAAN BAU</t>
  </si>
  <si>
    <t>YBB1115@moe.edu.my</t>
  </si>
  <si>
    <t>YBB1101</t>
  </si>
  <si>
    <t>SEKOLAH KEBANGSAAN BUSO</t>
  </si>
  <si>
    <t>YBB1101@moe.edu.my</t>
  </si>
  <si>
    <t>YBB1107</t>
  </si>
  <si>
    <t>SEKOLAH KEBANGSAAN GROGO</t>
  </si>
  <si>
    <t>YBB1107@moe.edu.my</t>
  </si>
  <si>
    <t>YBB1111</t>
  </si>
  <si>
    <t>SEKOLAH KEBANGSAAN GUMBANG</t>
  </si>
  <si>
    <t>YBB1111@moe.edu.my</t>
  </si>
  <si>
    <t>YBB1105</t>
  </si>
  <si>
    <t>SEKOLAH KEBANGSAAN JAGOI</t>
  </si>
  <si>
    <t>YBB1105@moe.edu.my</t>
  </si>
  <si>
    <t>YBA1103</t>
  </si>
  <si>
    <t>SEKOLAH KEBANGSAAN KG BOBAK/SEJINJANG</t>
  </si>
  <si>
    <t>YBA1103@moe.edu.my</t>
  </si>
  <si>
    <t>YBB1102</t>
  </si>
  <si>
    <t>SEKOLAH KEBANGSAAN OPAR</t>
  </si>
  <si>
    <t>YBB1102@moe.edu.my</t>
  </si>
  <si>
    <t>YBB1119</t>
  </si>
  <si>
    <t>SEKOLAH KEBANGSAAN PEDAUN BAWAH</t>
  </si>
  <si>
    <t>YBB1119@moe.edu.my</t>
  </si>
  <si>
    <t>YBE1101</t>
  </si>
  <si>
    <t>SEKOLAH KEBANGSAAN PODAM</t>
  </si>
  <si>
    <t>YBE1101@moe.edu.my</t>
  </si>
  <si>
    <t>YBA1102</t>
  </si>
  <si>
    <t>SEKOLAH KEBANGSAAN PUAK</t>
  </si>
  <si>
    <t>YBA1102@moe.edu.my</t>
  </si>
  <si>
    <t>YBB1116</t>
  </si>
  <si>
    <t>SEKOLAH KEBANGSAAN SEBOBOK</t>
  </si>
  <si>
    <t>YBB1116@moe.edu.my</t>
  </si>
  <si>
    <t>YBB1110</t>
  </si>
  <si>
    <t>SEKOLAH KEBANGSAAN SEGONG</t>
  </si>
  <si>
    <t>YBB1110@moe.edu.my</t>
  </si>
  <si>
    <t>YBB1113</t>
  </si>
  <si>
    <t>SEKOLAH KEBANGSAAN SEGUBANG</t>
  </si>
  <si>
    <t>YBB1113@moe.edu.my</t>
  </si>
  <si>
    <t>YBB1120</t>
  </si>
  <si>
    <t>SEKOLAH KEBANGSAAN SENIBONG</t>
  </si>
  <si>
    <t>YBB1120@moe.edu.my</t>
  </si>
  <si>
    <t>YBB1112</t>
  </si>
  <si>
    <t>SEKOLAH KEBANGSAAN SERABAK</t>
  </si>
  <si>
    <t>YBB1112@moe.edu.my</t>
  </si>
  <si>
    <t>YBE1103</t>
  </si>
  <si>
    <t>SEKOLAH KEBANGSAAN SERASOT</t>
  </si>
  <si>
    <t>YBE1103@moe.edu.my</t>
  </si>
  <si>
    <t>YBB1109</t>
  </si>
  <si>
    <t>SEKOLAH KEBANGSAAN SERUMBU</t>
  </si>
  <si>
    <t>YBB1109@moe.edu.my</t>
  </si>
  <si>
    <t>YBB1104</t>
  </si>
  <si>
    <t>SEKOLAH KEBANGSAAN SIMPANG KUDA</t>
  </si>
  <si>
    <t>YBB1104@moe.edu.my</t>
  </si>
  <si>
    <t>YBB1106</t>
  </si>
  <si>
    <t>SEKOLAH KEBANGSAAN SINIAWAN</t>
  </si>
  <si>
    <t>YBB1106@moe.edu.my</t>
  </si>
  <si>
    <t>YBB1114</t>
  </si>
  <si>
    <t>SEKOLAH KEBANGSAAN SKIBANG</t>
  </si>
  <si>
    <t>YBB1114@moe.edu.my</t>
  </si>
  <si>
    <t>YCB1105</t>
  </si>
  <si>
    <t>SEKOLAH KEBANGSAAN ST JOHN</t>
  </si>
  <si>
    <t>YCB1105@moe.edu.my</t>
  </si>
  <si>
    <t>YCB1101</t>
  </si>
  <si>
    <t>SEKOLAH KEBANGSAAN ST PATRICK</t>
  </si>
  <si>
    <t>YCB1101@moe.edu.my</t>
  </si>
  <si>
    <t>YCB1103</t>
  </si>
  <si>
    <t>SEKOLAH KEBANGSAAN ST STEPHEN ( M )</t>
  </si>
  <si>
    <t>YCB1103@moe.edu.my</t>
  </si>
  <si>
    <t>YCB1102</t>
  </si>
  <si>
    <t>SEKOLAH KEBANGSAAN ST TERESA</t>
  </si>
  <si>
    <t>YCB1102@moe.edu.my</t>
  </si>
  <si>
    <t>YBE1102</t>
  </si>
  <si>
    <t>SEKOLAH KEBANGSAAN STASS</t>
  </si>
  <si>
    <t>YBE1102@moe.edu.my</t>
  </si>
  <si>
    <t>YBB1118</t>
  </si>
  <si>
    <t>SEKOLAH KEBANGSAAN SUBA BUAN</t>
  </si>
  <si>
    <t>YBB1118@moe.edu.my</t>
  </si>
  <si>
    <t>YBB1121</t>
  </si>
  <si>
    <t>SEKOLAH KEBANGSAAN SUNGAI PINANG</t>
  </si>
  <si>
    <t>LOT 783 KAMPUNG SUNGAI PINANG</t>
  </si>
  <si>
    <t>YBB1121@moe.edu.my</t>
  </si>
  <si>
    <t>YBB1108</t>
  </si>
  <si>
    <t>SEKOLAH KEBANGSAAN TEMBAWANG</t>
  </si>
  <si>
    <t>YBB1108@moe.edu.my</t>
  </si>
  <si>
    <t>YBB1117</t>
  </si>
  <si>
    <t>SEKOLAH KEBANGSAAN TRINGGUS</t>
  </si>
  <si>
    <t>ybb1117@1bestarinet.yes.my</t>
  </si>
  <si>
    <t>PPD BELAGA</t>
  </si>
  <si>
    <t>YBB7202</t>
  </si>
  <si>
    <t>SEKOLAH KEBANGSAAN ABUN MATU</t>
  </si>
  <si>
    <t>SUNGAI BELAGA</t>
  </si>
  <si>
    <t>BELAGA</t>
  </si>
  <si>
    <t>YBB7202@moe.edu.my</t>
  </si>
  <si>
    <t>YBB7210</t>
  </si>
  <si>
    <t>SEKOLAH KEBANGSAAN AIRPORT</t>
  </si>
  <si>
    <t>D/A PEJABAT PENDIDIKAN DAERAH BELAGA</t>
  </si>
  <si>
    <t>YBB7210@moe.edu.my</t>
  </si>
  <si>
    <t>YBB7209</t>
  </si>
  <si>
    <t>SEKOLAH KEBANGSAAN BATU KELING</t>
  </si>
  <si>
    <t>YBB7209@moe.edu.my</t>
  </si>
  <si>
    <t>YBB7212</t>
  </si>
  <si>
    <t>SEKOLAH KEBANGSAAN LONG BUSANG</t>
  </si>
  <si>
    <t>YBB7212@moe.edu.my</t>
  </si>
  <si>
    <t>YBB7207</t>
  </si>
  <si>
    <t>SEKOLAH KEBANGSAAN LONG GANG</t>
  </si>
  <si>
    <t>YBB7207@moe.edu.my</t>
  </si>
  <si>
    <t>YBB7205</t>
  </si>
  <si>
    <t>SEKOLAH KEBANGSAAN LONG SEGAHAM</t>
  </si>
  <si>
    <t>YBB7205@moe.edu.my</t>
  </si>
  <si>
    <t>YBA7203</t>
  </si>
  <si>
    <t>SEKOLAH KEBANGSAAN LONG URUN</t>
  </si>
  <si>
    <t>YBA7203@moe.edu.my</t>
  </si>
  <si>
    <t>YBA7204</t>
  </si>
  <si>
    <t>SEKOLAH KEBANGSAAN LUSONG LAKU</t>
  </si>
  <si>
    <t>SUNGAI LINAU</t>
  </si>
  <si>
    <t>YBA7204@moe.edu.my</t>
  </si>
  <si>
    <t>YBA7206</t>
  </si>
  <si>
    <t>SEKOLAH KEBANGSAAN METALUN</t>
  </si>
  <si>
    <t>PROGRAM PENEMPATAN SEMULA MURUM, TEGULANG DAN METALUN</t>
  </si>
  <si>
    <t>YBA7206@moe.edu.my</t>
  </si>
  <si>
    <t>YBA7201</t>
  </si>
  <si>
    <t>SEKOLAH KEBANGSAAN NG TELAWAN</t>
  </si>
  <si>
    <t>YBA7201@moe.edu.my</t>
  </si>
  <si>
    <t>YBB7213</t>
  </si>
  <si>
    <t>SEKOLAH KEBANGSAAN PUNAN BA</t>
  </si>
  <si>
    <t>YBB7213@moe.edu.my</t>
  </si>
  <si>
    <t>YBA7205</t>
  </si>
  <si>
    <t>SEKOLAH KEBANGSAAN TEGULANG</t>
  </si>
  <si>
    <t>PROGRAM PENEMPATAN SEMULA MURUM TEGULANG DAN MATALUN</t>
  </si>
  <si>
    <t>YBA7205@moe.edu.my</t>
  </si>
  <si>
    <t>YBB7203</t>
  </si>
  <si>
    <t>SEKOLAH KEBANGSAAN UMA SAMBOP</t>
  </si>
  <si>
    <t>YBB7203@moe.edu.my</t>
  </si>
  <si>
    <t>PPD BETONG</t>
  </si>
  <si>
    <t>YCC2401</t>
  </si>
  <si>
    <t>SEKOLAH JENIS KEBANGSAAN (CINA) CHUNG HUA BETONG</t>
  </si>
  <si>
    <t>D/A PEJABAT PENDIDIKAN DAERAH BETONG, JALAN YONG SHAU NEN</t>
  </si>
  <si>
    <t>BETONG</t>
  </si>
  <si>
    <t>YCC2401@moe.edu.my</t>
  </si>
  <si>
    <t>YCC2402</t>
  </si>
  <si>
    <t>SEKOLAH JENIS KEBANGSAAN (CINA) CHUNG HUA DEBAK</t>
  </si>
  <si>
    <t>YCC2402@moe.edu.my</t>
  </si>
  <si>
    <t>YCC2102</t>
  </si>
  <si>
    <t>SEKOLAH JENIS KEBANGSAAN (CINA) CHUNG HUA MELUDAM</t>
  </si>
  <si>
    <t>YCC2102@moe.edu.my</t>
  </si>
  <si>
    <t>YCC2404</t>
  </si>
  <si>
    <t>SEKOLAH JENIS KEBANGSAAN (CINA) CHUNG HUA PUSA</t>
  </si>
  <si>
    <t>YCC2404@moe.edu.my</t>
  </si>
  <si>
    <t>YCC2403</t>
  </si>
  <si>
    <t>SEKOLAH JENIS KEBANGSAAN (CINA) CHUNG HUA SPAOH</t>
  </si>
  <si>
    <t>YCC2403@moe.edu.my</t>
  </si>
  <si>
    <t>YBA2408</t>
  </si>
  <si>
    <t>SEKOLAH KEBANGSAAN ABANG ABDUL KADIR</t>
  </si>
  <si>
    <t>YBA2408@moe.edu.my</t>
  </si>
  <si>
    <t>YBA2401</t>
  </si>
  <si>
    <t>SEKOLAH KEBANGSAAN BALINGAN</t>
  </si>
  <si>
    <t>YBA2401@moe.edu.my</t>
  </si>
  <si>
    <t>YBA2409</t>
  </si>
  <si>
    <t>SEKOLAH KEBANGSAAN BELADIN</t>
  </si>
  <si>
    <t>YBA2409@moe.edu.my</t>
  </si>
  <si>
    <t>YBA2419</t>
  </si>
  <si>
    <t>SEKOLAH KEBANGSAAN BUNGIN</t>
  </si>
  <si>
    <t>YBA2419@moe.edu.my</t>
  </si>
  <si>
    <t>YBA2411</t>
  </si>
  <si>
    <t>SEKOLAH KEBANGSAAN DATUK BANDAR</t>
  </si>
  <si>
    <t>YBA2411@moe.edu.my</t>
  </si>
  <si>
    <t>YBB2403</t>
  </si>
  <si>
    <t>SEKOLAH KEBANGSAAN DIT</t>
  </si>
  <si>
    <t>YBB2403@moe.edu.my</t>
  </si>
  <si>
    <t>YBB2116</t>
  </si>
  <si>
    <t>SEKOLAH KEBANGSAAN ISSU/BANGAT</t>
  </si>
  <si>
    <t>YBB2116@moe.edu.my</t>
  </si>
  <si>
    <t>YBA2422</t>
  </si>
  <si>
    <t>SEKOLAH KEBANGSAAN KALOK</t>
  </si>
  <si>
    <t>JALAN KAMPUNG KALOK</t>
  </si>
  <si>
    <t>PUSA</t>
  </si>
  <si>
    <t>YBA2422@moe.edu.my</t>
  </si>
  <si>
    <t>YBA2404</t>
  </si>
  <si>
    <t>SEKOLAH KEBANGSAAN KPG. BUDA</t>
  </si>
  <si>
    <t>KAMPUNG BUDA</t>
  </si>
  <si>
    <t>SPAOH</t>
  </si>
  <si>
    <t>YBA2404@moe.edu.my</t>
  </si>
  <si>
    <t>YBA2108</t>
  </si>
  <si>
    <t>SEKOLAH KEBANGSAAN MALUDAM</t>
  </si>
  <si>
    <t>YBA2108@moe.edu.my</t>
  </si>
  <si>
    <t>YBA2402</t>
  </si>
  <si>
    <t>SEKOLAH KEBANGSAAN MANGUT</t>
  </si>
  <si>
    <t>YBA2402@moe.edu.my</t>
  </si>
  <si>
    <t>YBA2420</t>
  </si>
  <si>
    <t>SEKOLAH KEBANGSAAN MEDANG</t>
  </si>
  <si>
    <t>YBA2420@moe.edu.my</t>
  </si>
  <si>
    <t>YBB2410</t>
  </si>
  <si>
    <t>SEKOLAH KEBANGSAAN MUTON</t>
  </si>
  <si>
    <t>YBB2410@moe.edu.my</t>
  </si>
  <si>
    <t>YBB2402</t>
  </si>
  <si>
    <t>SEKOLAH KEBANGSAAN NG. AJAU</t>
  </si>
  <si>
    <t>YBB2402@moe.edu.my</t>
  </si>
  <si>
    <t>YBB2128</t>
  </si>
  <si>
    <t>SEKOLAH KEBANGSAAN NG. ENTEBAN</t>
  </si>
  <si>
    <t>YBB2128@moe.edu.my</t>
  </si>
  <si>
    <t>YBB2409</t>
  </si>
  <si>
    <t>SEKOLAH KEBANGSAAN NG. GAYAU</t>
  </si>
  <si>
    <t>YBB2409@moe.edu.my</t>
  </si>
  <si>
    <t>YBB2412</t>
  </si>
  <si>
    <t>SEKOLAH KEBANGSAAN NG. LAWIH/LESU</t>
  </si>
  <si>
    <t>YBB2412@moe.edu.my</t>
  </si>
  <si>
    <t>YBB2142</t>
  </si>
  <si>
    <t>SEKOLAH KEBANGSAAN NG. LIDONG</t>
  </si>
  <si>
    <t>YBB2142@moe.edu.my</t>
  </si>
  <si>
    <t>YBA2423</t>
  </si>
  <si>
    <t>SEKOLAH KEBANGSAAN NG. PASSA</t>
  </si>
  <si>
    <t>YBA2423@moe.edu.my</t>
  </si>
  <si>
    <t>YBA2421</t>
  </si>
  <si>
    <t>SEKOLAH KEBANGSAAN NG. SPAK</t>
  </si>
  <si>
    <t>YBA2421@moe.edu.my</t>
  </si>
  <si>
    <t>YBB2406</t>
  </si>
  <si>
    <t>SEKOLAH KEBANGSAAN PAKU CENTRAL</t>
  </si>
  <si>
    <t>YBB2406@moe.edu.my</t>
  </si>
  <si>
    <t>YBB2408</t>
  </si>
  <si>
    <t>SEKOLAH KEBANGSAAN PENOM</t>
  </si>
  <si>
    <t>YBB2408@moe.edu.my</t>
  </si>
  <si>
    <t>YBA2410</t>
  </si>
  <si>
    <t>SEKOLAH KEBANGSAAN PUSA</t>
  </si>
  <si>
    <t>YBA2410@moe.edu.my</t>
  </si>
  <si>
    <t>YBB2405</t>
  </si>
  <si>
    <t>SEKOLAH KEBANGSAAN SAKA</t>
  </si>
  <si>
    <t>YBB2405@moe.edu.my</t>
  </si>
  <si>
    <t>YBA2405</t>
  </si>
  <si>
    <t>SEKOLAH KEBANGSAAN SEBEMBAN</t>
  </si>
  <si>
    <t>YBA2405@moe.edu.my</t>
  </si>
  <si>
    <t>YBA2414</t>
  </si>
  <si>
    <t>SEKOLAH KEBANGSAAN SEMARANG</t>
  </si>
  <si>
    <t>YBA2414@moe.edu.my</t>
  </si>
  <si>
    <t>YBA2417</t>
  </si>
  <si>
    <t>SEKOLAH KEBANGSAAN SERABANG</t>
  </si>
  <si>
    <t>KAMPUNG SERABANG</t>
  </si>
  <si>
    <t>YBA2417@moe.edu.my</t>
  </si>
  <si>
    <t>YBA2403</t>
  </si>
  <si>
    <t>SEKOLAH KEBANGSAAN SEREMBANG</t>
  </si>
  <si>
    <t>YBA2403@moe.edu.my</t>
  </si>
  <si>
    <t>YBA2407</t>
  </si>
  <si>
    <t>SEKOLAH KEBANGSAAN SPAOH</t>
  </si>
  <si>
    <t>YBA2407@moe.edu.my</t>
  </si>
  <si>
    <t>YBA2406</t>
  </si>
  <si>
    <t>SEKOLAH KEBANGSAAN SPINANG</t>
  </si>
  <si>
    <t>YBA2406@moe.edu.my</t>
  </si>
  <si>
    <t>YCB2409</t>
  </si>
  <si>
    <t>SEKOLAH KEBANGSAAN ST. AUGUSTINE</t>
  </si>
  <si>
    <t>YCB2409@moe.edu.my</t>
  </si>
  <si>
    <t>YCB2407</t>
  </si>
  <si>
    <t>SEKOLAH KEBANGSAAN ST. BARNABAS</t>
  </si>
  <si>
    <t>YCB2407@moe.edu.my</t>
  </si>
  <si>
    <t>YCB2405</t>
  </si>
  <si>
    <t>SEKOLAH KEBANGSAAN ST. BARTHOLOMEW</t>
  </si>
  <si>
    <t>YCB2405@moe.edu.my</t>
  </si>
  <si>
    <t>YCB2402</t>
  </si>
  <si>
    <t>SEKOLAH KEBANGSAAN ST. CHRISTOPHER DEBAK</t>
  </si>
  <si>
    <t>JALAN FEEDER</t>
  </si>
  <si>
    <t>DEBAK</t>
  </si>
  <si>
    <t>YCB2402@moe.edu.my</t>
  </si>
  <si>
    <t>YCB2408</t>
  </si>
  <si>
    <t>SEKOLAH KEBANGSAAN ST. JOHN</t>
  </si>
  <si>
    <t>YCB2408@moe.edu.my</t>
  </si>
  <si>
    <t>YCB2410</t>
  </si>
  <si>
    <t>SEKOLAH KEBANGSAAN ST. MARK</t>
  </si>
  <si>
    <t>YCB2410@moe.edu.my</t>
  </si>
  <si>
    <t>YCB2403</t>
  </si>
  <si>
    <t>SEKOLAH KEBANGSAAN ST. PETER &amp; ST. PAUL</t>
  </si>
  <si>
    <t>YCB2403@moe.edu.my</t>
  </si>
  <si>
    <t>YBA2418</t>
  </si>
  <si>
    <t>SEKOLAH KEBANGSAAN SUPA</t>
  </si>
  <si>
    <t>YBA2418@moe.edu.my</t>
  </si>
  <si>
    <t>YBB2407</t>
  </si>
  <si>
    <t>SEKOLAH KEBANGSAAN SURI</t>
  </si>
  <si>
    <t>YBB2407@moe.edu.my</t>
  </si>
  <si>
    <t>YBA2416</t>
  </si>
  <si>
    <t>SEKOLAH KEBANGSAAN TAMBAK</t>
  </si>
  <si>
    <t>YBA2416@moe.edu.my</t>
  </si>
  <si>
    <t>YBA2412</t>
  </si>
  <si>
    <t>SEKOLAH KEBANGSAAN TANJUNG ASSAM</t>
  </si>
  <si>
    <t>YBA2412@moe.edu.my</t>
  </si>
  <si>
    <t>YBA2413</t>
  </si>
  <si>
    <t>SEKOLAH KEBANGSAAN TUI</t>
  </si>
  <si>
    <t>YBA2413@moe.edu.my</t>
  </si>
  <si>
    <t>PPD BINTULU</t>
  </si>
  <si>
    <t>YCC9101</t>
  </si>
  <si>
    <t>SEKOLAH JENIS KEBANGSAAN (CINA) CHUNG HUA BINTULU</t>
  </si>
  <si>
    <t>D/A PEJABAT PENDIDIKAN DAERAH BINTULU, KM. 5, JALAN SULTAN ISKANDAR</t>
  </si>
  <si>
    <t>BINTULU</t>
  </si>
  <si>
    <t>YCC9101@moe.edu.my</t>
  </si>
  <si>
    <t>Bandar</t>
  </si>
  <si>
    <t>YCC9104</t>
  </si>
  <si>
    <t>SEKOLAH JENIS KEBANGSAAN (CINA) CHUNG HUA BINTULU 2</t>
  </si>
  <si>
    <t>YCC9104@moe.edu.my</t>
  </si>
  <si>
    <t>YBC9102</t>
  </si>
  <si>
    <t>SEKOLAH JENIS KEBANGSAAN (CINA) KAI MING</t>
  </si>
  <si>
    <t>KM 12, JALAN BINTULU TATAU</t>
  </si>
  <si>
    <t>YBC9102@moe.edu.my</t>
  </si>
  <si>
    <t>YBC9101</t>
  </si>
  <si>
    <t>SEKOLAH JENIS KEBANGSAAN (CINA) SEBIEW CHINESE</t>
  </si>
  <si>
    <t>YBC9101@moe.edu.my</t>
  </si>
  <si>
    <t>YCC9103</t>
  </si>
  <si>
    <t>SEKOLAH JENIS KEBANGSAAN (CINA) SIONG BOON</t>
  </si>
  <si>
    <t>YCC9103@moe.edu.my</t>
  </si>
  <si>
    <t>SR SABK</t>
  </si>
  <si>
    <t>YCA9101</t>
  </si>
  <si>
    <t>SEKOLAH KEBANGSAAN AGAMA (M.I.S) BINTULU</t>
  </si>
  <si>
    <t>YCA9101@moe.edu.my</t>
  </si>
  <si>
    <t>YBA9113</t>
  </si>
  <si>
    <t>SEKOLAH KEBANGSAAN ASYAKIRIN</t>
  </si>
  <si>
    <t>YBA9113@moe.edu.my</t>
  </si>
  <si>
    <t>YBA9110</t>
  </si>
  <si>
    <t>SEKOLAH KEBANGSAAN BINTULU</t>
  </si>
  <si>
    <t>YBA9110@moe.edu.my</t>
  </si>
  <si>
    <t>YBA9112</t>
  </si>
  <si>
    <t>SEKOLAH KEBANGSAAN DESA LAVANG</t>
  </si>
  <si>
    <t>YBA9112@moe.edu.my</t>
  </si>
  <si>
    <t>YBA9102</t>
  </si>
  <si>
    <t>SEKOLAH KEBANGSAAN KAMPUNG JEPAK</t>
  </si>
  <si>
    <t>YBA9102@moe.edu.my</t>
  </si>
  <si>
    <t>YBB4420</t>
  </si>
  <si>
    <t>SEKOLAH KEBANGSAAN KAMPUNG NYALAU</t>
  </si>
  <si>
    <t>YBB4420@moe.edu.my</t>
  </si>
  <si>
    <t>YBA9104</t>
  </si>
  <si>
    <t>SEKOLAH KEBANGSAAN KG BARU</t>
  </si>
  <si>
    <t>YBA9104@moe.edu.my</t>
  </si>
  <si>
    <t>YBA9109</t>
  </si>
  <si>
    <t>SEKOLAH KEBANGSAAN KIDURONG</t>
  </si>
  <si>
    <t>YBA9109@moe.edu.my</t>
  </si>
  <si>
    <t>YBA9111</t>
  </si>
  <si>
    <t>SEKOLAH KEBANGSAAN KIDURONG II</t>
  </si>
  <si>
    <t>YBA9111@moe.edu.my</t>
  </si>
  <si>
    <t>YBA4401</t>
  </si>
  <si>
    <t>SEKOLAH KEBANGSAAN KUALA NYALAU</t>
  </si>
  <si>
    <t>YBA4401@moe.edu.my</t>
  </si>
  <si>
    <t>YBA9101</t>
  </si>
  <si>
    <t>SEKOLAH KEBANGSAAN ORANG KAYA MOHAMMAD</t>
  </si>
  <si>
    <t>YBA9101@moe.edu.my</t>
  </si>
  <si>
    <t>YBB9111</t>
  </si>
  <si>
    <t>SEKOLAH KEBANGSAAN SG KEM BATU 18</t>
  </si>
  <si>
    <t>YBB9111@moe.edu.my</t>
  </si>
  <si>
    <t>YBB9112</t>
  </si>
  <si>
    <t>SEKOLAH KEBANGSAAN SG SELAD</t>
  </si>
  <si>
    <t>KM35, Jalan Bintulu- Kuala Tatau</t>
  </si>
  <si>
    <t>YBB9112@moe.edu.my</t>
  </si>
  <si>
    <t>YBB9208</t>
  </si>
  <si>
    <t>SEKOLAH KEBANGSAAN SG SETIAM</t>
  </si>
  <si>
    <t>YBB9208@moe.edu.my</t>
  </si>
  <si>
    <t>YBB9109</t>
  </si>
  <si>
    <t>SEKOLAH KEBANGSAAN SG SILAS</t>
  </si>
  <si>
    <t>YBB9109@moe.edu.my</t>
  </si>
  <si>
    <t>YBB9211</t>
  </si>
  <si>
    <t>SEKOLAH KEBANGSAAN SG. SETULAN</t>
  </si>
  <si>
    <t>YBB9211@moe.edu.my</t>
  </si>
  <si>
    <t>YBB9110</t>
  </si>
  <si>
    <t>SEKOLAH KEBANGSAAN SG. TISANG</t>
  </si>
  <si>
    <t>YBB9110@moe.edu.my</t>
  </si>
  <si>
    <t>YCB9101</t>
  </si>
  <si>
    <t>SEKOLAH KEBANGSAAN ST. ANTHONY</t>
  </si>
  <si>
    <t>YCB9101@moe.edu.my</t>
  </si>
  <si>
    <t>YBA9114</t>
  </si>
  <si>
    <t>SEKOLAH KEBANGSAAN TANJUNG BATU</t>
  </si>
  <si>
    <t>YBA9114@moe.edu.my</t>
  </si>
  <si>
    <t>YBB9113</t>
  </si>
  <si>
    <t>SEKOLAH KEBANGSAAN ULU SEGAN</t>
  </si>
  <si>
    <t>YBB9113@moe.edu.my</t>
  </si>
  <si>
    <t>PPD DALAT</t>
  </si>
  <si>
    <t>YCC3502</t>
  </si>
  <si>
    <t>SEKOLAH JENIS KEBANGSAAN (CINA) CHIN HUA</t>
  </si>
  <si>
    <t>D/A PEJABAT PENDIDIKAN DAERAH DALAT</t>
  </si>
  <si>
    <t>DALAT</t>
  </si>
  <si>
    <t>YCC3502@moe.edu.my</t>
  </si>
  <si>
    <t>YCC3504</t>
  </si>
  <si>
    <t>SEKOLAH JENIS KEBANGSAAN (CINA) POI YUK</t>
  </si>
  <si>
    <t>YCC3504@moe.edu.my</t>
  </si>
  <si>
    <t>YCC3503</t>
  </si>
  <si>
    <t>SEKOLAH JENIS KEBANGSAAN (CINA) SAN SAN</t>
  </si>
  <si>
    <t>YCC3503@moe.edu.my</t>
  </si>
  <si>
    <t>YCC3501</t>
  </si>
  <si>
    <t>SEKOLAH JENIS KEBANGSAAN (CINA) YAK TEE</t>
  </si>
  <si>
    <t>YCC3501@moe.edu.my</t>
  </si>
  <si>
    <t>YBB3503</t>
  </si>
  <si>
    <t>SEKOLAH KEBANGSAAN BAOH ULU</t>
  </si>
  <si>
    <t>YBB3503@moe.edu.my</t>
  </si>
  <si>
    <t>YBE3501</t>
  </si>
  <si>
    <t>SEKOLAH KEBANGSAAN DATU PENGIRAN MOHAMAD</t>
  </si>
  <si>
    <t>YBE3501@moe.edu.my</t>
  </si>
  <si>
    <t>YBB3507</t>
  </si>
  <si>
    <t>SEKOLAH KEBANGSAAN KAMPUNG BAKONG TERUS</t>
  </si>
  <si>
    <t>YBB3507@moe.edu.my</t>
  </si>
  <si>
    <t>YBA3203</t>
  </si>
  <si>
    <t>SEKOLAH KEBANGSAAN KAMPUNG IGAN</t>
  </si>
  <si>
    <t>YBA3203@moe.edu.my</t>
  </si>
  <si>
    <t>YBA3202</t>
  </si>
  <si>
    <t>SEKOLAH KEBANGSAAN KAMPUNG KEBUAW</t>
  </si>
  <si>
    <t>YBA3202@moe.edu.my</t>
  </si>
  <si>
    <t>YBE3503</t>
  </si>
  <si>
    <t>SEKOLAH KEBANGSAAN KG BALAN</t>
  </si>
  <si>
    <t>YBE3503@moe.edu.my</t>
  </si>
  <si>
    <t>YBB3224</t>
  </si>
  <si>
    <t>SEKOLAH KEBANGSAAN KG BUNGAN</t>
  </si>
  <si>
    <t>YBB3224@moe.edu.my</t>
  </si>
  <si>
    <t>YBE3507</t>
  </si>
  <si>
    <t>SEKOLAH KEBANGSAAN KG KLID/PLAJAU</t>
  </si>
  <si>
    <t>YBE3507@moe.edu.my</t>
  </si>
  <si>
    <t>YBE3506</t>
  </si>
  <si>
    <t>SEKOLAH KEBANGSAAN KG SENAU</t>
  </si>
  <si>
    <t>YBE3506@moe.edu.my</t>
  </si>
  <si>
    <t>YBE3502</t>
  </si>
  <si>
    <t>SEKOLAH KEBANGSAAN KG TANAM</t>
  </si>
  <si>
    <t>YBE3502@moe.edu.my</t>
  </si>
  <si>
    <t>YBB3501</t>
  </si>
  <si>
    <t>SEKOLAH KEBANGSAAN KPG TEH</t>
  </si>
  <si>
    <t>YBB3501@moe.edu.my</t>
  </si>
  <si>
    <t>YBB3229</t>
  </si>
  <si>
    <t>SEKOLAH KEBANGSAAN SG ILAS</t>
  </si>
  <si>
    <t>YBB3229@moe.edu.my</t>
  </si>
  <si>
    <t>YBB3222</t>
  </si>
  <si>
    <t>SEKOLAH KEBANGSAAN SG PINANG</t>
  </si>
  <si>
    <t>YBB3222@moe.edu.my</t>
  </si>
  <si>
    <t>YBB3212</t>
  </si>
  <si>
    <t>SEKOLAH KEBANGSAAN SG RASAU</t>
  </si>
  <si>
    <t>YBB3212@moe.edu.my</t>
  </si>
  <si>
    <t>YBE3504</t>
  </si>
  <si>
    <t>SEKOLAH KEBANGSAAN SG UD</t>
  </si>
  <si>
    <t>YBE3504@moe.edu.my</t>
  </si>
  <si>
    <t>YCB3505</t>
  </si>
  <si>
    <t>SEKOLAH KEBANGSAAN ST BERNARD</t>
  </si>
  <si>
    <t>YCB3505@moe.edu.my</t>
  </si>
  <si>
    <t>YCB3506</t>
  </si>
  <si>
    <t>SEKOLAH KEBANGSAAN ST JOHN KG MEDONG</t>
  </si>
  <si>
    <t>YCB3506@moe.edu.my</t>
  </si>
  <si>
    <t>YCB3507</t>
  </si>
  <si>
    <t>SEKOLAH KEBANGSAAN ST KEVIN SG KUT</t>
  </si>
  <si>
    <t>YCB3507@moe.edu.my</t>
  </si>
  <si>
    <t>YCB3502</t>
  </si>
  <si>
    <t>SEKOLAH KEBANGSAAN ST LUKE NG BAOH</t>
  </si>
  <si>
    <t>YCB3502@moe.edu.my</t>
  </si>
  <si>
    <t>YCB3504</t>
  </si>
  <si>
    <t>SEKOLAH KEBANGSAAN ST. JUDE</t>
  </si>
  <si>
    <t>KAMPUNG KEKAN</t>
  </si>
  <si>
    <t>YCB3504@moe.edu.my</t>
  </si>
  <si>
    <t>YBE3505</t>
  </si>
  <si>
    <t>SEKOLAH KEBANGSAAN SUNGAI KUT TENGAH DALAT</t>
  </si>
  <si>
    <t>YBE3505@moe.edu.my</t>
  </si>
  <si>
    <t>PPD DARO</t>
  </si>
  <si>
    <t>YCC6401</t>
  </si>
  <si>
    <t>D/A PEJABAT PENDIDIKAN DAERAH DARO</t>
  </si>
  <si>
    <t>DARO</t>
  </si>
  <si>
    <t>YCC6401@moe.edu.my</t>
  </si>
  <si>
    <t>YBA6101</t>
  </si>
  <si>
    <t>SEKOLAH KEBANGSAAN ABANG BUYUK</t>
  </si>
  <si>
    <t>YBA6101@moe.edu.my</t>
  </si>
  <si>
    <t>YBA6106</t>
  </si>
  <si>
    <t>SEKOLAH KEBANGSAAN ABANG GALAU</t>
  </si>
  <si>
    <t>KAMPUNG RAJANG</t>
  </si>
  <si>
    <t>TANJUNG MANIS</t>
  </si>
  <si>
    <t>YBA6106@moe.edu.my</t>
  </si>
  <si>
    <t>YBA6103</t>
  </si>
  <si>
    <t>SEKOLAH KEBANGSAAN ABANG GESA</t>
  </si>
  <si>
    <t>YBA6103@moe.edu.my</t>
  </si>
  <si>
    <t>YBB6313</t>
  </si>
  <si>
    <t>SEKOLAH KEBANGSAAN BAKERKONG</t>
  </si>
  <si>
    <t>YBB6313@moe.edu.my</t>
  </si>
  <si>
    <t>YBB3220</t>
  </si>
  <si>
    <t>SEKOLAH KEBANGSAAN BATANG LASSA</t>
  </si>
  <si>
    <t>YBB3220@moe.edu.my</t>
  </si>
  <si>
    <t>YBB6409</t>
  </si>
  <si>
    <t>SEKOLAH KEBANGSAAN BAWANG TIAN</t>
  </si>
  <si>
    <t>YBB6409@moe.edu.my</t>
  </si>
  <si>
    <t>YBB6110</t>
  </si>
  <si>
    <t>SEKOLAH KEBANGSAAN BAYANG</t>
  </si>
  <si>
    <t>YBB6110@moe.edu.my</t>
  </si>
  <si>
    <t>YBB6414</t>
  </si>
  <si>
    <t>SEKOLAH KEBANGSAAN BRUAN MAPAL</t>
  </si>
  <si>
    <t>BRUAN MAPAL</t>
  </si>
  <si>
    <t>MATU</t>
  </si>
  <si>
    <t>YBB6414@moe.edu.my</t>
  </si>
  <si>
    <t>YBC6401</t>
  </si>
  <si>
    <t>SEKOLAH KEBANGSAAN CAMPORAN</t>
  </si>
  <si>
    <t>YBC6401@moe.edu.my</t>
  </si>
  <si>
    <t>YBA6402</t>
  </si>
  <si>
    <t>SEKOLAH KEBANGSAAN HIJRAH BADONG</t>
  </si>
  <si>
    <t>YBA6402@moe.edu.my</t>
  </si>
  <si>
    <t>YBB6411</t>
  </si>
  <si>
    <t>SEKOLAH KEBANGSAAN KG BETANAK</t>
  </si>
  <si>
    <t>YBB6411@moe.edu.my</t>
  </si>
  <si>
    <t>YBE6407</t>
  </si>
  <si>
    <t>SEKOLAH KEBANGSAAN KG BRUIT</t>
  </si>
  <si>
    <t>YBE6407@moe.edu.my</t>
  </si>
  <si>
    <t>YBB6408</t>
  </si>
  <si>
    <t>SEKOLAH KEBANGSAAN KG KUT</t>
  </si>
  <si>
    <t>YBB6408@moe.edu.my</t>
  </si>
  <si>
    <t>YBB6410</t>
  </si>
  <si>
    <t>SEKOLAH KEBANGSAAN KG PANGTRAY</t>
  </si>
  <si>
    <t>YBB6410@moe.edu.my</t>
  </si>
  <si>
    <t>YBB6413</t>
  </si>
  <si>
    <t>SEKOLAH KEBANGSAAN KG PENIBONG</t>
  </si>
  <si>
    <t>YBB6413@moe.edu.my</t>
  </si>
  <si>
    <t>YBB6406</t>
  </si>
  <si>
    <t>SEKOLAH KEBANGSAAN KG PENIPAH</t>
  </si>
  <si>
    <t>YBB6406@moe.edu.my</t>
  </si>
  <si>
    <t>YBB6405</t>
  </si>
  <si>
    <t>SEKOLAH KEBANGSAAN KG PERGAU</t>
  </si>
  <si>
    <t>YBB6405@moe.edu.my</t>
  </si>
  <si>
    <t>YBE3205</t>
  </si>
  <si>
    <t>SEKOLAH KEBANGSAAN KG SAWAI</t>
  </si>
  <si>
    <t>YBE3205@moe.edu.my</t>
  </si>
  <si>
    <t>YBA6301</t>
  </si>
  <si>
    <t>SEKOLAH KEBANGSAAN KG SERDENG</t>
  </si>
  <si>
    <t>YBA6301@moe.edu.my</t>
  </si>
  <si>
    <t>YBE6405</t>
  </si>
  <si>
    <t>SEKOLAH KEBANGSAAN KG TEBAANG</t>
  </si>
  <si>
    <t>YBE6405@moe.edu.my</t>
  </si>
  <si>
    <t>YBB6407</t>
  </si>
  <si>
    <t>SEKOLAH KEBANGSAAN KG TEKAJONG</t>
  </si>
  <si>
    <t>YBB6407@moe.edu.my</t>
  </si>
  <si>
    <t>YBB6311</t>
  </si>
  <si>
    <t>SEKOLAH KEBANGSAAN KPG PENASU DARO</t>
  </si>
  <si>
    <t>YBB6311@moe.edu.my</t>
  </si>
  <si>
    <t>YBE6402</t>
  </si>
  <si>
    <t>SEKOLAH KEBANGSAAN KUALA MATU</t>
  </si>
  <si>
    <t>YBE6402@moe.edu.my</t>
  </si>
  <si>
    <t>YBB6402</t>
  </si>
  <si>
    <t>SEKOLAH KEBANGSAAN MOHAMAD REDEH SAAI</t>
  </si>
  <si>
    <t>YBB6402@moe.edu.my</t>
  </si>
  <si>
    <t>YBB6301</t>
  </si>
  <si>
    <t>SEKOLAH KEBANGSAAN NANGA SEMAH</t>
  </si>
  <si>
    <t>YBB6301@moe.edu.my</t>
  </si>
  <si>
    <t>YBE6406</t>
  </si>
  <si>
    <t>SEKOLAH KEBANGSAAN NANGAR</t>
  </si>
  <si>
    <t>YBE6406@moe.edu.my</t>
  </si>
  <si>
    <t>YBE6408</t>
  </si>
  <si>
    <t>SEKOLAH KEBANGSAAN O K SELAIR</t>
  </si>
  <si>
    <t>YBE6408@moe.edu.my</t>
  </si>
  <si>
    <t>YBB6401</t>
  </si>
  <si>
    <t>SEKOLAH KEBANGSAAN O K SERGUNIM</t>
  </si>
  <si>
    <t>YBB6401@moe.edu.my</t>
  </si>
  <si>
    <t>YBA6104</t>
  </si>
  <si>
    <t>SEKOLAH KEBANGSAAN ORANG KAYA MUDA</t>
  </si>
  <si>
    <t>YBA6104@moe.edu.my</t>
  </si>
  <si>
    <t>YBB6323</t>
  </si>
  <si>
    <t>SEKOLAH KEBANGSAAN SABENA</t>
  </si>
  <si>
    <t>YBB6323@moe.edu.my</t>
  </si>
  <si>
    <t>YBA6401</t>
  </si>
  <si>
    <t>SEKOLAH KEBANGSAAN SALAH KECHIL</t>
  </si>
  <si>
    <t>YBA6401@moe.edu.my</t>
  </si>
  <si>
    <t>YBB6116</t>
  </si>
  <si>
    <t>SEKOLAH KEBANGSAAN SEBAKO</t>
  </si>
  <si>
    <t>YBB6116@moe.edu.my</t>
  </si>
  <si>
    <t>YBB6415</t>
  </si>
  <si>
    <t>SEKOLAH KEBANGSAAN SEKAAN KECHIL</t>
  </si>
  <si>
    <t>YBB6415@moe.edu.my</t>
  </si>
  <si>
    <t>YBB6309</t>
  </si>
  <si>
    <t>SEKOLAH KEBANGSAAN SEMOP</t>
  </si>
  <si>
    <t>YBB6309@moe.edu.my</t>
  </si>
  <si>
    <t>YBE6401</t>
  </si>
  <si>
    <t>SEKOLAH KEBANGSAAN SOK</t>
  </si>
  <si>
    <t>YBE6401@moe.edu.my</t>
  </si>
  <si>
    <t>YBA6110</t>
  </si>
  <si>
    <t>SEKOLAH KEBANGSAAN STALON</t>
  </si>
  <si>
    <t>YBA6110@moe.edu.my</t>
  </si>
  <si>
    <t>YBB3214</t>
  </si>
  <si>
    <t>SEKOLAH KEBANGSAAN SUNGEI PASSIN</t>
  </si>
  <si>
    <t>YBB3214@moe.edu.my</t>
  </si>
  <si>
    <t>YBA6112</t>
  </si>
  <si>
    <t>SEKOLAH KEBANGSAAN TANJONG MANIS</t>
  </si>
  <si>
    <t>YBA6112@moe.edu.my</t>
  </si>
  <si>
    <t>YBB6322</t>
  </si>
  <si>
    <t>SEKOLAH KEBANGSAAN TELOK GELAM</t>
  </si>
  <si>
    <t>YBB6322@moe.edu.my</t>
  </si>
  <si>
    <t>YBE6404</t>
  </si>
  <si>
    <t>SEKOLAH KEBANGSAAN ULU DARO</t>
  </si>
  <si>
    <t>YBE6404@moe.edu.my</t>
  </si>
  <si>
    <t>PPD JULAU</t>
  </si>
  <si>
    <t>YCC6201</t>
  </si>
  <si>
    <t>SEKOLAH JENIS KEBANGSAAN (CINA) YUK KUNG</t>
  </si>
  <si>
    <t>D/A PEJABAT PENDIDIKAN DAERAH JULAU</t>
  </si>
  <si>
    <t>JULAU</t>
  </si>
  <si>
    <t>YCC6201@moe.edu.my</t>
  </si>
  <si>
    <t>YBB6220</t>
  </si>
  <si>
    <t>SEKOLAH KEBANGSAAN LUBOK ASSAM</t>
  </si>
  <si>
    <t>YBB6220@moe.edu.my</t>
  </si>
  <si>
    <t>YBB6210</t>
  </si>
  <si>
    <t>SEKOLAH KEBANGSAAN NANGA BABAI</t>
  </si>
  <si>
    <t>YBB6210@moe.edu.my</t>
  </si>
  <si>
    <t>YBB6228</t>
  </si>
  <si>
    <t>SEKOLAH KEBANGSAAN NANGA BUKU</t>
  </si>
  <si>
    <t>YBB6228@moe.edu.my</t>
  </si>
  <si>
    <t>YBB6230</t>
  </si>
  <si>
    <t>SEKOLAH KEBANGSAAN NANGA DAYU</t>
  </si>
  <si>
    <t>YBB6230@moe.edu.my</t>
  </si>
  <si>
    <t>YBB6226</t>
  </si>
  <si>
    <t>SEKOLAH KEBANGSAAN NANGA ENGKAMOP</t>
  </si>
  <si>
    <t>YBB6226@moe.edu.my</t>
  </si>
  <si>
    <t>YBB6213</t>
  </si>
  <si>
    <t>SEKOLAH KEBANGSAAN NANGA ENTABAI</t>
  </si>
  <si>
    <t>YBB6213@moe.edu.my</t>
  </si>
  <si>
    <t>YBB6206</t>
  </si>
  <si>
    <t>SEKOLAH KEBANGSAAN NANGA ENTAIH</t>
  </si>
  <si>
    <t>YBB6206@moe.edu.my</t>
  </si>
  <si>
    <t>YBB6225</t>
  </si>
  <si>
    <t>SEKOLAH KEBANGSAAN NANGA JAMBU</t>
  </si>
  <si>
    <t>YBB6225@moe.edu.my</t>
  </si>
  <si>
    <t>YBB6229</t>
  </si>
  <si>
    <t>SEKOLAH KEBANGSAAN NANGA JU</t>
  </si>
  <si>
    <t>YBB6229@moe.edu.my</t>
  </si>
  <si>
    <t>YBB6219</t>
  </si>
  <si>
    <t>SEKOLAH KEBANGSAAN NANGA KARA</t>
  </si>
  <si>
    <t>YBB6219@moe.edu.my</t>
  </si>
  <si>
    <t>YBB6212</t>
  </si>
  <si>
    <t>SEKOLAH KEBANGSAAN NANGA KEDUP</t>
  </si>
  <si>
    <t>YBB6212@moe.edu.my</t>
  </si>
  <si>
    <t>YBB6231</t>
  </si>
  <si>
    <t>SEKOLAH KEBANGSAAN NANGA KELANGAS</t>
  </si>
  <si>
    <t>YBB6231@moe.edu.my</t>
  </si>
  <si>
    <t>YBB6214</t>
  </si>
  <si>
    <t>SEKOLAH KEBANGSAAN NANGA KOTA</t>
  </si>
  <si>
    <t>YBB6214@moe.edu.my</t>
  </si>
  <si>
    <t>YBB6202</t>
  </si>
  <si>
    <t>SEKOLAH KEBANGSAAN NANGA LASI</t>
  </si>
  <si>
    <t>YBB6202@moe.edu.my</t>
  </si>
  <si>
    <t>YBB6215</t>
  </si>
  <si>
    <t>SEKOLAH KEBANGSAAN NANGA LUAU</t>
  </si>
  <si>
    <t>YBB6215@moe.edu.my</t>
  </si>
  <si>
    <t>YBB6211</t>
  </si>
  <si>
    <t>SEKOLAH KEBANGSAAN NANGA MAONG</t>
  </si>
  <si>
    <t>YBB6211@moe.edu.my</t>
  </si>
  <si>
    <t>YBB6203</t>
  </si>
  <si>
    <t>SEKOLAH KEBANGSAAN NANGA MELUAN</t>
  </si>
  <si>
    <t>YBB6203@moe.edu.my</t>
  </si>
  <si>
    <t>YBB6208</t>
  </si>
  <si>
    <t>SEKOLAH KEBANGSAAN NANGA MERURUN</t>
  </si>
  <si>
    <t>SARIKEI</t>
  </si>
  <si>
    <t>YBB6208@moe.edu.my</t>
  </si>
  <si>
    <t>YBB6204</t>
  </si>
  <si>
    <t>SEKOLAH KEBANGSAAN NANGA PAKAN</t>
  </si>
  <si>
    <t>YBB6204@moe.edu.my</t>
  </si>
  <si>
    <t>YBB6209</t>
  </si>
  <si>
    <t>SEKOLAH KEBANGSAAN NANGA PEDANUM</t>
  </si>
  <si>
    <t>YBB6209@moe.edu.my</t>
  </si>
  <si>
    <t>YBB6216</t>
  </si>
  <si>
    <t>SEKOLAH KEBANGSAAN NANGA SEMAWANG</t>
  </si>
  <si>
    <t>YBB6216@moe.edu.my</t>
  </si>
  <si>
    <t>YBB6217</t>
  </si>
  <si>
    <t>SEKOLAH KEBANGSAAN NANGA SENGAIH</t>
  </si>
  <si>
    <t>YBB6217@moe.edu.my</t>
  </si>
  <si>
    <t>YBB6205</t>
  </si>
  <si>
    <t>SEKOLAH KEBANGSAAN NANGA WAK</t>
  </si>
  <si>
    <t>YBB6205@moe.edu.my</t>
  </si>
  <si>
    <t>YBB6221</t>
  </si>
  <si>
    <t>SEKOLAH KEBANGSAAN NG ENSIRING</t>
  </si>
  <si>
    <t>YBB6221@moe.edu.my</t>
  </si>
  <si>
    <t>YBB6201</t>
  </si>
  <si>
    <t>SEKOLAH KEBANGSAAN NG SERAU</t>
  </si>
  <si>
    <t>YBB6201@moe.edu.my</t>
  </si>
  <si>
    <t>YCB6201</t>
  </si>
  <si>
    <t>SEKOLAH KEBANGSAAN ST ALPHONSUS</t>
  </si>
  <si>
    <t>YCB6201@moe.edu.my</t>
  </si>
  <si>
    <t>YBB6224</t>
  </si>
  <si>
    <t>SEKOLAH KEBANGSAAN SUNGAI SUGAI</t>
  </si>
  <si>
    <t>YBB6224@moe.edu.my</t>
  </si>
  <si>
    <t>YBB6218</t>
  </si>
  <si>
    <t>SEKOLAH KEBANGSAAN TAPANG PUNGGU</t>
  </si>
  <si>
    <t>YBB6218@moe.edu.my</t>
  </si>
  <si>
    <t>YBB6223</t>
  </si>
  <si>
    <t>SEKOLAH KEBANGSAAN ULU ENTABAI</t>
  </si>
  <si>
    <t>YBB6223@moe.edu.my</t>
  </si>
  <si>
    <t>YBB6222</t>
  </si>
  <si>
    <t>SEKOLAH KEBANGSAAN ULU ENTAIH</t>
  </si>
  <si>
    <t>YBB6222@moe.edu.my</t>
  </si>
  <si>
    <t>YBB6207</t>
  </si>
  <si>
    <t>SEKOLAH KEBANGSAAN ULU MANDING</t>
  </si>
  <si>
    <t>YBB6207@moe.edu.my</t>
  </si>
  <si>
    <t>YBA6201</t>
  </si>
  <si>
    <t>SEKOLAH KEBANGSAAN ULU PEDANUM</t>
  </si>
  <si>
    <t>ULU PEDANUM</t>
  </si>
  <si>
    <t>YBA6201@moe.edu.my</t>
  </si>
  <si>
    <t>YBB3232</t>
  </si>
  <si>
    <t>SEKOLAH KEBANGSAAN ULU SG NAMAN</t>
  </si>
  <si>
    <t>YBB3232@moe.edu.my</t>
  </si>
  <si>
    <t>PPD KANOWIT</t>
  </si>
  <si>
    <t>YCC3311</t>
  </si>
  <si>
    <t>SEKOLAH JENIS KEBANGSAAN (CINA) CHENG HUA</t>
  </si>
  <si>
    <t>D/A PEJABAT PENDIDIKAN DAERAH KANOWIT</t>
  </si>
  <si>
    <t>KANOWIT</t>
  </si>
  <si>
    <t>YCC3311@moe.edu.my</t>
  </si>
  <si>
    <t>YCC3301</t>
  </si>
  <si>
    <t>SEKOLAH JENIS KEBANGSAAN (CINA) CHIH MONG</t>
  </si>
  <si>
    <t>YCC3301@moe.edu.my</t>
  </si>
  <si>
    <t>YCC3305</t>
  </si>
  <si>
    <t>SEKOLAH JENIS KEBANGSAAN (CINA) LIANG HUA</t>
  </si>
  <si>
    <t>LIAN HUP ESTATE, SUNGAI DAJI</t>
  </si>
  <si>
    <t>YCC3305@moe.edu.my</t>
  </si>
  <si>
    <t>YCC3304</t>
  </si>
  <si>
    <t>SEKOLAH JENIS KEBANGSAAN (CINA) MING WOK</t>
  </si>
  <si>
    <t>PEJABAT PENDIDIKAN DAERAH KANOWIT</t>
  </si>
  <si>
    <t>YCC3304@moe.edu.my</t>
  </si>
  <si>
    <t>YCC3307</t>
  </si>
  <si>
    <t>SEKOLAH JENIS KEBANGSAAN (CINA) NAM HUA</t>
  </si>
  <si>
    <t>YCC3307@moe.edu.my</t>
  </si>
  <si>
    <t>YCC3309</t>
  </si>
  <si>
    <t>SEKOLAH JENIS KEBANGSAAN (CINA) SHING HUA</t>
  </si>
  <si>
    <t>YCC3309@moe.edu.my</t>
  </si>
  <si>
    <t>YCC3306</t>
  </si>
  <si>
    <t>SEKOLAH JENIS KEBANGSAAN (CINA) SHING KOK</t>
  </si>
  <si>
    <t>SG. PEDAI, JALAN NIBONG TADA</t>
  </si>
  <si>
    <t>YCC3306@moe.edu.my</t>
  </si>
  <si>
    <t>YCC3302</t>
  </si>
  <si>
    <t>SEKOLAH JENIS KEBANGSAAN (CINA) SING SHING</t>
  </si>
  <si>
    <t>YCC3302@moe.edu.my</t>
  </si>
  <si>
    <t>YCC3303</t>
  </si>
  <si>
    <t>SEKOLAH JENIS KEBANGSAAN (CINA) YEE TING</t>
  </si>
  <si>
    <t>YCC3303@moe.edu.my</t>
  </si>
  <si>
    <t>YCC3308</t>
  </si>
  <si>
    <t>SEKOLAH JENIS KEBANGSAAN (CINA) YOK MING</t>
  </si>
  <si>
    <t>YCC3308@moe.edu.my</t>
  </si>
  <si>
    <t>YBB3315</t>
  </si>
  <si>
    <t>SEKOLAH KEBANGSAAN BATU LUKING</t>
  </si>
  <si>
    <t>d/a Pejabat Pendidikan Daerah Kanowit</t>
  </si>
  <si>
    <t>YBB3315@moe.edu.my</t>
  </si>
  <si>
    <t>YBB3309</t>
  </si>
  <si>
    <t>SEKOLAH KEBANGSAAN NANGA DAP</t>
  </si>
  <si>
    <t>YBB3309@moe.edu.my</t>
  </si>
  <si>
    <t>YBB3306</t>
  </si>
  <si>
    <t>SEKOLAH KEBANGSAAN NANGA JIH</t>
  </si>
  <si>
    <t>YBB3306@moe.edu.my</t>
  </si>
  <si>
    <t>YBB3302</t>
  </si>
  <si>
    <t>SEKOLAH KEBANGSAAN NANGA LIPUS</t>
  </si>
  <si>
    <t>YBB3302@moe.edu.my</t>
  </si>
  <si>
    <t>YBB3310</t>
  </si>
  <si>
    <t>SEKOLAH KEBANGSAAN NANGA MACHAN</t>
  </si>
  <si>
    <t>YBB3310@moe.edu.my</t>
  </si>
  <si>
    <t>YBB3319</t>
  </si>
  <si>
    <t>SEKOLAH KEBANGSAAN NANGA MENALUN</t>
  </si>
  <si>
    <t>YBB3319@moe.edu.my</t>
  </si>
  <si>
    <t>YBB3324</t>
  </si>
  <si>
    <t>SEKOLAH KEBANGSAAN NANGA NGEMAH</t>
  </si>
  <si>
    <t>D/A PEJABAT PENDIDIKAN DAERAH KANOWIT, JALAN ACCESS</t>
  </si>
  <si>
    <t>YBB3324@moe.edu.my</t>
  </si>
  <si>
    <t>YBB3311</t>
  </si>
  <si>
    <t>SEKOLAH KEBANGSAAN NANGA NGUNGUN</t>
  </si>
  <si>
    <t>YBB3311@moe.edu.my</t>
  </si>
  <si>
    <t>YBB3316</t>
  </si>
  <si>
    <t>SEKOLAH KEBANGSAAN NANGA NIROK NGEMAH</t>
  </si>
  <si>
    <t>YBB3316@moe.edu.my</t>
  </si>
  <si>
    <t>YBB3323</t>
  </si>
  <si>
    <t>SEKOLAH KEBANGSAAN NANGA PEDAI</t>
  </si>
  <si>
    <t>YBB3323@moe.edu.my</t>
  </si>
  <si>
    <t>YBB3304</t>
  </si>
  <si>
    <t>SEKOLAH KEBANGSAAN NANGA POI</t>
  </si>
  <si>
    <t>YBB3304@moe.edu.my</t>
  </si>
  <si>
    <t>YBB3317</t>
  </si>
  <si>
    <t>SEKOLAH KEBANGSAAN NANGA TADA</t>
  </si>
  <si>
    <t>YBB3317@moe.edu.my</t>
  </si>
  <si>
    <t>YBB3314</t>
  </si>
  <si>
    <t>SEKOLAH KEBANGSAAN NG BALINGIAU</t>
  </si>
  <si>
    <t>YBB3314@moe.edu.my</t>
  </si>
  <si>
    <t>YBB3325</t>
  </si>
  <si>
    <t>SEKOLAH KEBANGSAAN NG JAGAU</t>
  </si>
  <si>
    <t>YBB3325@moe.edu.my</t>
  </si>
  <si>
    <t>YBB3308</t>
  </si>
  <si>
    <t>SEKOLAH KEBANGSAAN NG JAGOI</t>
  </si>
  <si>
    <t>YBB3308@moe.edu.my</t>
  </si>
  <si>
    <t>YBB3312</t>
  </si>
  <si>
    <t>SEKOLAH KEBANGSAAN RANTAU DILANG</t>
  </si>
  <si>
    <t>YBB3312@moe.edu.my</t>
  </si>
  <si>
    <t>YBB3303</t>
  </si>
  <si>
    <t>SEKOLAH KEBANGSAAN RANTAU KEMIDING</t>
  </si>
  <si>
    <t>YBB3303@moe.edu.my</t>
  </si>
  <si>
    <t>YBA3301</t>
  </si>
  <si>
    <t>SEKOLAH KEBANGSAAN SENGAYAN</t>
  </si>
  <si>
    <t>YBA3301@moe.edu.my</t>
  </si>
  <si>
    <t>YCB3301</t>
  </si>
  <si>
    <t>SEKOLAH KEBANGSAAN ST FRANCIS XAVIER</t>
  </si>
  <si>
    <t>YCB3301@moe.edu.my</t>
  </si>
  <si>
    <t>YBB3305</t>
  </si>
  <si>
    <t>SEKOLAH KEBANGSAAN SUNGAI TUAH</t>
  </si>
  <si>
    <t>YBB3305@moe.edu.my</t>
  </si>
  <si>
    <t>YBB3313</t>
  </si>
  <si>
    <t>SEKOLAH KEBANGSAAN ULU BAWAN</t>
  </si>
  <si>
    <t>YBB3313@moe.edu.my</t>
  </si>
  <si>
    <t>YBB3318</t>
  </si>
  <si>
    <t>SEKOLAH KEBANGSAAN ULU MACHAN</t>
  </si>
  <si>
    <t>YBB3318@moe.edu.my</t>
  </si>
  <si>
    <t>YBB3322</t>
  </si>
  <si>
    <t>SEKOLAH KEBANGSAAN ULU MAJAU</t>
  </si>
  <si>
    <t>YBB3322@moe.edu.my</t>
  </si>
  <si>
    <t>YBB3307</t>
  </si>
  <si>
    <t>SEKOLAH KEBANGSAAN ULU POI</t>
  </si>
  <si>
    <t>YBB3307@moe.edu.my</t>
  </si>
  <si>
    <t>YBB3320</t>
  </si>
  <si>
    <t>SEKOLAH KEBANGSAAN ULU RANAN</t>
  </si>
  <si>
    <t>YBB3320@moe.edu.my</t>
  </si>
  <si>
    <t>PPD KAPIT</t>
  </si>
  <si>
    <t>YCC7101</t>
  </si>
  <si>
    <t>SEKOLAH JENIS KEBANGSAAN (CINA) HOCK LAM</t>
  </si>
  <si>
    <t>D/A PEJABAT PENDIDIKAN DAERAH KAPIT, TINGKAT 1 &amp; 2, WISMA PERSEKUTUAN, JALAN PENGHULU NYANGGAU</t>
  </si>
  <si>
    <t>KAPIT</t>
  </si>
  <si>
    <t>YCC7101@moe.edu.my</t>
  </si>
  <si>
    <t>YBA7102</t>
  </si>
  <si>
    <t>SEKOLAH KEBANGSAAN BEBANGAN</t>
  </si>
  <si>
    <t>YBA7102@moe.edu.my</t>
  </si>
  <si>
    <t>YBA7110</t>
  </si>
  <si>
    <t>SEKOLAH KEBANGSAAN KAPIT</t>
  </si>
  <si>
    <t>YBA7110@moe.edu.my</t>
  </si>
  <si>
    <t>YBB7123</t>
  </si>
  <si>
    <t>YBB7123@moe.edu.my</t>
  </si>
  <si>
    <t>YCB7108</t>
  </si>
  <si>
    <t>SEKOLAH KEBANGSAAN LBK MAWANG</t>
  </si>
  <si>
    <t>YCB7108@moe.edu.my</t>
  </si>
  <si>
    <t>YBB7119</t>
  </si>
  <si>
    <t>SEKOLAH KEBANGSAAN LEPONG BALLEH</t>
  </si>
  <si>
    <t>YBB7119@moe.edu.my</t>
  </si>
  <si>
    <t>YBB7116</t>
  </si>
  <si>
    <t>SEKOLAH KEBANGSAAN LEPONG GAAT</t>
  </si>
  <si>
    <t>YBB7116@moe.edu.my</t>
  </si>
  <si>
    <t>YBB7120</t>
  </si>
  <si>
    <t>SEKOLAH KEBANGSAAN LP MENUAN</t>
  </si>
  <si>
    <t>YBB7120@moe.edu.my</t>
  </si>
  <si>
    <t>YBA7107</t>
  </si>
  <si>
    <t>SEKOLAH KEBANGSAAN LUBOK BAYA</t>
  </si>
  <si>
    <t>YBA7107@moe.edu.my</t>
  </si>
  <si>
    <t>YCB7101</t>
  </si>
  <si>
    <t>SEKOLAH KEBANGSAAN METHODIST</t>
  </si>
  <si>
    <t>YCB7101@moe.edu.my</t>
  </si>
  <si>
    <t>YBB7110</t>
  </si>
  <si>
    <t>SEKOLAH KEBANGSAAN MUJONG TENGAH</t>
  </si>
  <si>
    <t>YBB7110@moe.edu.my</t>
  </si>
  <si>
    <t>YCB7104</t>
  </si>
  <si>
    <t>SEKOLAH KEBANGSAAN NANGA ENTULOH</t>
  </si>
  <si>
    <t>YCB7104@moe.edu.my</t>
  </si>
  <si>
    <t>YBB7121</t>
  </si>
  <si>
    <t>SEKOLAH KEBANGSAAN NG ANTAROH</t>
  </si>
  <si>
    <t>SG ANTAROH ULU SU'UT</t>
  </si>
  <si>
    <t>YBB7121@moe.edu.my</t>
  </si>
  <si>
    <t>YBB7127</t>
  </si>
  <si>
    <t>SEKOLAH KEBANGSAAN NG BALANG</t>
  </si>
  <si>
    <t>YBB7127@moe.edu.my</t>
  </si>
  <si>
    <t>YBA7109</t>
  </si>
  <si>
    <t>SEKOLAH KEBANGSAAN NG BAWAI</t>
  </si>
  <si>
    <t>YBA7109@moe.edu.my</t>
  </si>
  <si>
    <t>YBB7107</t>
  </si>
  <si>
    <t>SEKOLAH KEBANGSAAN NG BENA</t>
  </si>
  <si>
    <t>YBB7107@moe.edu.my</t>
  </si>
  <si>
    <t>YBB7117</t>
  </si>
  <si>
    <t>SEKOLAH KEBANGSAAN NG ENCHEREMIN</t>
  </si>
  <si>
    <t>NG ENCHEREMIN, SG ENCHEREMIN</t>
  </si>
  <si>
    <t>YBB7117@moe.edu.my</t>
  </si>
  <si>
    <t>YBB7105</t>
  </si>
  <si>
    <t>SEKOLAH KEBANGSAAN NG IBAU</t>
  </si>
  <si>
    <t>YBB7105@moe.edu.my</t>
  </si>
  <si>
    <t>YBB7111</t>
  </si>
  <si>
    <t>SEKOLAH KEBANGSAAN NG IBUN</t>
  </si>
  <si>
    <t>YBB7111@moe.edu.my</t>
  </si>
  <si>
    <t>YBB7122</t>
  </si>
  <si>
    <t>SEKOLAH KEBANGSAAN NG KAIN</t>
  </si>
  <si>
    <t>YBB7122@moe.edu.my</t>
  </si>
  <si>
    <t>YBB7114</t>
  </si>
  <si>
    <t>SEKOLAH KEBANGSAAN NG KEBIAW</t>
  </si>
  <si>
    <t>YBB7114@moe.edu.my</t>
  </si>
  <si>
    <t>YCB7103</t>
  </si>
  <si>
    <t>SEKOLAH KEBANGSAAN NG MELUAN</t>
  </si>
  <si>
    <t>ycb7103@moe.edu.my</t>
  </si>
  <si>
    <t>YBB7101</t>
  </si>
  <si>
    <t>SEKOLAH KEBANGSAAN NG MERIT</t>
  </si>
  <si>
    <t>NANGA MERIT</t>
  </si>
  <si>
    <t>YBB7101@moe.edu.my</t>
  </si>
  <si>
    <t>YBB7129</t>
  </si>
  <si>
    <t>SEKOLAH KEBANGSAAN NG METAH</t>
  </si>
  <si>
    <t>YBB7129@moe.edu.my</t>
  </si>
  <si>
    <t>YCB7106</t>
  </si>
  <si>
    <t>SEKOLAH KEBANGSAAN NG MUJONG</t>
  </si>
  <si>
    <t>YCB7106@moe.edu.my</t>
  </si>
  <si>
    <t>YBB7108</t>
  </si>
  <si>
    <t>SEKOLAH KEBANGSAAN NG OYAN</t>
  </si>
  <si>
    <t>YBB7108@moe.edu.my</t>
  </si>
  <si>
    <t>YBB7102</t>
  </si>
  <si>
    <t>SEKOLAH KEBANGSAAN NG PELAGUS</t>
  </si>
  <si>
    <t>YBB7102@moe.edu.my</t>
  </si>
  <si>
    <t>YBA7101</t>
  </si>
  <si>
    <t>SEKOLAH KEBANGSAAN NG PERARAN</t>
  </si>
  <si>
    <t>YBA7101@moe.edu.my</t>
  </si>
  <si>
    <t>YBB7113</t>
  </si>
  <si>
    <t>SEKOLAH KEBANGSAAN NG SAMA</t>
  </si>
  <si>
    <t>YBB7113@moe.edu.my</t>
  </si>
  <si>
    <t>YBB7118</t>
  </si>
  <si>
    <t>SEKOLAH KEBANGSAAN NG SEGENOK</t>
  </si>
  <si>
    <t>YBB7118@moe.edu.my</t>
  </si>
  <si>
    <t>YBB7112</t>
  </si>
  <si>
    <t>SEKOLAH KEBANGSAAN NG SEMPILI</t>
  </si>
  <si>
    <t>YBB7112@moe.edu.my</t>
  </si>
  <si>
    <t>YBB7104</t>
  </si>
  <si>
    <t>SEKOLAH KEBANGSAAN NG STAPANG</t>
  </si>
  <si>
    <t>YBB7104@moe.edu.my</t>
  </si>
  <si>
    <t>YCB7102</t>
  </si>
  <si>
    <t>SEKOLAH KEBANGSAAN NG TIAU</t>
  </si>
  <si>
    <t>YCB7102@moe.edu.my</t>
  </si>
  <si>
    <t>YBB7115</t>
  </si>
  <si>
    <t>SEKOLAH KEBANGSAAN NG TRUSA</t>
  </si>
  <si>
    <t>YBB7115@moe.edu.my</t>
  </si>
  <si>
    <t>YBB7109</t>
  </si>
  <si>
    <t>SEKOLAH KEBANGSAAN NG YONG</t>
  </si>
  <si>
    <t>YBB7109@moe.edu.my</t>
  </si>
  <si>
    <t>YBA7104</t>
  </si>
  <si>
    <t>SEKOLAH KEBANGSAAN OYAN TENGAH</t>
  </si>
  <si>
    <t>YBA7104@moe.edu.my</t>
  </si>
  <si>
    <t>YBA7105</t>
  </si>
  <si>
    <t>SEKOLAH KEBANGSAAN RANTAU PANJAI</t>
  </si>
  <si>
    <t>YBA7105@moe.edu.my</t>
  </si>
  <si>
    <t>YCB7105</t>
  </si>
  <si>
    <t>SEKOLAH KEBANGSAAN SG AMANG</t>
  </si>
  <si>
    <t>YCB7105@moe.edu.my</t>
  </si>
  <si>
    <t>YCB7107</t>
  </si>
  <si>
    <t>SEKOLAH KEBANGSAAN SG MENUAN</t>
  </si>
  <si>
    <t>YCB7107@moe.edu.my</t>
  </si>
  <si>
    <t>YBA7103</t>
  </si>
  <si>
    <t>SEKOLAH KEBANGSAAN SG PAKU</t>
  </si>
  <si>
    <t>D/A PEJABAT PENDIDIKAN DAERAH KAPIT TINGKAT 1 WISMA PERSEKUTUAN JALAN PENGHULU NYANGGAU</t>
  </si>
  <si>
    <t>YBA7103@moe.edu.my</t>
  </si>
  <si>
    <t>YBA7108</t>
  </si>
  <si>
    <t>SEKOLAH KEBANGSAAN SG TUNOH</t>
  </si>
  <si>
    <t>YBA7108@moe.edu.my</t>
  </si>
  <si>
    <t>YBB7124</t>
  </si>
  <si>
    <t>SEKOLAH KEBANGSAAN SUNGAI KAPIT</t>
  </si>
  <si>
    <t>YBB7124@moe.edu.my</t>
  </si>
  <si>
    <t>YBB7103</t>
  </si>
  <si>
    <t>SEKOLAH KEBANGSAAN TEMENGGONG KOH</t>
  </si>
  <si>
    <t>YBB7103@moe.edu.my</t>
  </si>
  <si>
    <t>YBB7126</t>
  </si>
  <si>
    <t>SEKOLAH KEBANGSAAN ULU PELAGUS</t>
  </si>
  <si>
    <t>YBB7126@moe.edu.my</t>
  </si>
  <si>
    <t>YBB7128</t>
  </si>
  <si>
    <t>SEKOLAH KEBANGSAAN ULU YONG</t>
  </si>
  <si>
    <t>YBB7128@moe.edu.my</t>
  </si>
  <si>
    <t>PPD KUCHING</t>
  </si>
  <si>
    <t>YBC1202</t>
  </si>
  <si>
    <t>SEKOLAH JENIS KEBANGSAAN (CINA) BINTAWA</t>
  </si>
  <si>
    <t>D/A PEJABAT PENDIDIKAN DAERAH KUCHING, JALAN DIPLOMATIK OFF JALAN BAKO PETRA JAYA</t>
  </si>
  <si>
    <t>KUCHING</t>
  </si>
  <si>
    <t>YBC1202@moe.edu.my</t>
  </si>
  <si>
    <t>YCC1202</t>
  </si>
  <si>
    <t>SEKOLAH JENIS KEBANGSAAN (CINA) CHUNG HUA 1</t>
  </si>
  <si>
    <t>NO.1 , JALAN TABUAN</t>
  </si>
  <si>
    <t>YCC1202@moe.edu.my</t>
  </si>
  <si>
    <t>YCC1203</t>
  </si>
  <si>
    <t>SEKOLAH JENIS KEBANGSAAN (CINA) CHUNG HUA 2</t>
  </si>
  <si>
    <t>YCC1203@moe.edu.my</t>
  </si>
  <si>
    <t>YCC1204</t>
  </si>
  <si>
    <t>SEKOLAH JENIS KEBANGSAAN (CINA) CHUNG HUA 3</t>
  </si>
  <si>
    <t>YCC1204@moe.edu.my</t>
  </si>
  <si>
    <t>YCC1321</t>
  </si>
  <si>
    <t>SEKOLAH JENIS KEBANGSAAN (CINA) CHUNG HUA BUNTAL</t>
  </si>
  <si>
    <t>YCC1321@moe.edu.my</t>
  </si>
  <si>
    <t>YCC1301</t>
  </si>
  <si>
    <t>SEKOLAH JENIS KEBANGSAAN (CINA) CHUNG HUA NO. 5</t>
  </si>
  <si>
    <t>YCC1301@moe.edu.my</t>
  </si>
  <si>
    <t>YCC1205</t>
  </si>
  <si>
    <t>SEKOLAH JENIS KEBANGSAAN (CINA) CHUNG HUA NO.4 KUCHING</t>
  </si>
  <si>
    <t>YCC1205@moe.edu.my</t>
  </si>
  <si>
    <t>YCC1206</t>
  </si>
  <si>
    <t>SEKOLAH JENIS KEBANGSAAN (CINA) CHUNG HUA PENDING</t>
  </si>
  <si>
    <t>YCC1206@moe.edu.my</t>
  </si>
  <si>
    <t>YCC1311</t>
  </si>
  <si>
    <t>SEKOLAH JENIS KEBANGSAAN (CINA) CHUNG HUA SG BUDA</t>
  </si>
  <si>
    <t>JALAN SUNGAI BAKO</t>
  </si>
  <si>
    <t>YCC1311@moe.edu.my</t>
  </si>
  <si>
    <t>YBC1201</t>
  </si>
  <si>
    <t>SEKOLAH JENIS KEBANGSAAN (CINA) SG APONG</t>
  </si>
  <si>
    <t>YBC1201@moe.edu.my</t>
  </si>
  <si>
    <t>YCC1201</t>
  </si>
  <si>
    <t>SEKOLAH JENIS KEBANGSAAN (CINA) ST PAUL</t>
  </si>
  <si>
    <t>JALAN GREEN</t>
  </si>
  <si>
    <t>YCC1201@moe.edu.my</t>
  </si>
  <si>
    <t>YBC1302</t>
  </si>
  <si>
    <t>SEKOLAH JENIS KEBANGSAAN (CINA) STAMPIN</t>
  </si>
  <si>
    <t>YBC1302@moe.edu.my</t>
  </si>
  <si>
    <t>YBA1332</t>
  </si>
  <si>
    <t>SEKOLAH KEBANGSAAN ASTANA</t>
  </si>
  <si>
    <t>YBA1332@moe.edu.my</t>
  </si>
  <si>
    <t>YBE1304</t>
  </si>
  <si>
    <t>SEKOLAH KEBANGSAAN BAKO</t>
  </si>
  <si>
    <t>JALAN BAKO</t>
  </si>
  <si>
    <t>YBE1304@moe.edu.my</t>
  </si>
  <si>
    <t>YBA1211</t>
  </si>
  <si>
    <t>SEKOLAH KEBANGSAAN BANDAR SAMARIANG</t>
  </si>
  <si>
    <t>YBA1211@moe.edu.my</t>
  </si>
  <si>
    <t>YBB1203</t>
  </si>
  <si>
    <t>SEKOLAH KEBANGSAAN BATU LINTANG</t>
  </si>
  <si>
    <t>JALAN KOLEJ</t>
  </si>
  <si>
    <t>YBB1203@moe.edu.my</t>
  </si>
  <si>
    <t>YBE1301</t>
  </si>
  <si>
    <t>SEKOLAH KEBANGSAAN BUNTAL</t>
  </si>
  <si>
    <t>YBE1301@moe.edu.my</t>
  </si>
  <si>
    <t>YCB1206</t>
  </si>
  <si>
    <t>SEKOLAH KEBANGSAAN CATHOLIC ENGLISH</t>
  </si>
  <si>
    <t>YCB1206@moe.edu.my</t>
  </si>
  <si>
    <t>YBE1203</t>
  </si>
  <si>
    <t>SEKOLAH KEBANGSAAN COMBINED</t>
  </si>
  <si>
    <t>YBE1203@moe.edu.my</t>
  </si>
  <si>
    <t>YBA1312</t>
  </si>
  <si>
    <t>SEKOLAH KEBANGSAAN ENCIK BUYONG</t>
  </si>
  <si>
    <t>YBA1312@moe.edu.my</t>
  </si>
  <si>
    <t>YBA1313</t>
  </si>
  <si>
    <t>SEKOLAH KEBANGSAAN GERSIK</t>
  </si>
  <si>
    <t>LOT 1429, 5020 &amp; 8741, JALAN GERSIK, PETRA JAYA</t>
  </si>
  <si>
    <t>YBA1313@moe.edu.my</t>
  </si>
  <si>
    <t>YBA1321</t>
  </si>
  <si>
    <t>SEKOLAH KEBANGSAAN GITA</t>
  </si>
  <si>
    <t>YBA1321@moe.edu.my</t>
  </si>
  <si>
    <t>YBA1324</t>
  </si>
  <si>
    <t>SEKOLAH KEBANGSAAN GOEBILT</t>
  </si>
  <si>
    <t>YBA1324@moe.edu.my</t>
  </si>
  <si>
    <t>YBB1207</t>
  </si>
  <si>
    <t>SEKOLAH KEBANGSAAN GREEN ROAD</t>
  </si>
  <si>
    <t>YBB1207@moe.edu.my</t>
  </si>
  <si>
    <t>YBB1206</t>
  </si>
  <si>
    <t>SEKOLAH KEBANGSAAN JLN.ONG TIANG SWEE</t>
  </si>
  <si>
    <t>YBB1206@moe.edu.my</t>
  </si>
  <si>
    <t>YBH1301</t>
  </si>
  <si>
    <t>SEKOLAH KEBANGSAAN KENYALANG</t>
  </si>
  <si>
    <t>JLN DATO BANDAR</t>
  </si>
  <si>
    <t>YBH1301@moe.edu.my</t>
  </si>
  <si>
    <t>YBE1324</t>
  </si>
  <si>
    <t>SEKOLAH KEBANGSAAN KPG SENARI</t>
  </si>
  <si>
    <t>YBE1324@moe.edu.my</t>
  </si>
  <si>
    <t>YBA1204</t>
  </si>
  <si>
    <t>SEKOLAH KEBANGSAAN LAKSAMANA</t>
  </si>
  <si>
    <t>YBA1204@moe.edu.my</t>
  </si>
  <si>
    <t>YBE1202</t>
  </si>
  <si>
    <t>SEKOLAH KEBANGSAAN LUMBA KUDA</t>
  </si>
  <si>
    <t>YBE1202@moe.edu.my</t>
  </si>
  <si>
    <t>YCA1303</t>
  </si>
  <si>
    <t>SEKOLAH KEBANGSAAN MADRASAH DATUK HJ. ABDUL KADIR HASAN</t>
  </si>
  <si>
    <t>JALAN SULTAN TENGAH</t>
  </si>
  <si>
    <t>YCA1303@moe.edu.my</t>
  </si>
  <si>
    <t>YBA1353</t>
  </si>
  <si>
    <t>SEKOLAH KEBANGSAAN MAJ GEN DATU IBRAHIM</t>
  </si>
  <si>
    <t>KEM SEMENGGO, JLN LAPANGAN TERBANG LAMA,KUCHING</t>
  </si>
  <si>
    <t>YBA1353@moe.edu.my</t>
  </si>
  <si>
    <t>YBE1345</t>
  </si>
  <si>
    <t>SEKOLAH KEBANGSAAN MATU BARU</t>
  </si>
  <si>
    <t>YBE1345@moe.edu.my</t>
  </si>
  <si>
    <t>YBA1201</t>
  </si>
  <si>
    <t>SEKOLAH KEBANGSAAN MERPATI JEPANG</t>
  </si>
  <si>
    <t>YBA1201@moe.edu.my</t>
  </si>
  <si>
    <t>YBA1317</t>
  </si>
  <si>
    <t>SEKOLAH KEBANGSAAN MUARA TEBAS</t>
  </si>
  <si>
    <t>KAMPUNG MUARA TEBAS, JALAN BAKO</t>
  </si>
  <si>
    <t>YBA1317@moe.edu.my</t>
  </si>
  <si>
    <t>YBA1307</t>
  </si>
  <si>
    <t>SEKOLAH KEBANGSAAN MUHIBBAH</t>
  </si>
  <si>
    <t>YBA1307@moe.edu.my</t>
  </si>
  <si>
    <t>YBE1313</t>
  </si>
  <si>
    <t>SEKOLAH KEBANGSAAN PAJAR SEJINGKAT</t>
  </si>
  <si>
    <t>YBE1313@moe.edu.my</t>
  </si>
  <si>
    <t>YBA1319</t>
  </si>
  <si>
    <t>SEKOLAH KEBANGSAAN PASIR PANDAK</t>
  </si>
  <si>
    <t>YBA1319@moe.edu.my</t>
  </si>
  <si>
    <t>SK KHAS</t>
  </si>
  <si>
    <t>YBB1205</t>
  </si>
  <si>
    <t>SEKOLAH KEBANGSAAN PENDIDIKAN KHAS KUCHING</t>
  </si>
  <si>
    <t>JALAN MATANG</t>
  </si>
  <si>
    <t>YBB1205@moe.edu.my</t>
  </si>
  <si>
    <t>YBA1322</t>
  </si>
  <si>
    <t>SEKOLAH KEBANGSAAN PULO</t>
  </si>
  <si>
    <t>YBA1322@moe.edu.my</t>
  </si>
  <si>
    <t>YCA1201</t>
  </si>
  <si>
    <t>SEKOLAH KEBANGSAAN RAKYAT</t>
  </si>
  <si>
    <t>YCA1201@moe.edu.my</t>
  </si>
  <si>
    <t>YCA1301</t>
  </si>
  <si>
    <t>SEKOLAH KEBANGSAAN RAKYAT TUPONG</t>
  </si>
  <si>
    <t>KAMPUNG TUPONG TENGAH, JALAN MERDEKA</t>
  </si>
  <si>
    <t>YCA1301@moe.edu.my</t>
  </si>
  <si>
    <t>YBA1351</t>
  </si>
  <si>
    <t>SEKOLAH KEBANGSAAN RAMPANGI</t>
  </si>
  <si>
    <t>YBA1351@moe.edu.my</t>
  </si>
  <si>
    <t>YBA1202</t>
  </si>
  <si>
    <t>SEKOLAH KEBANGSAAN RANCANGAN PERUMAHAN RAKYAT 'RPR'</t>
  </si>
  <si>
    <t>YBA1202@moe.edu.my</t>
  </si>
  <si>
    <t>YBA1337</t>
  </si>
  <si>
    <t>SEKOLAH KEBANGSAAN SALAK</t>
  </si>
  <si>
    <t>YBA1337@moe.edu.my</t>
  </si>
  <si>
    <t>YBA1314</t>
  </si>
  <si>
    <t>SEKOLAH KEBANGSAAN SANTUBONG</t>
  </si>
  <si>
    <t>YBA1314@moe.edu.my</t>
  </si>
  <si>
    <t>YBA1203</t>
  </si>
  <si>
    <t>SEKOLAH KEBANGSAAN SATRIA JAYA</t>
  </si>
  <si>
    <t>YBA1203@moe.edu.my</t>
  </si>
  <si>
    <t>YBA1339</t>
  </si>
  <si>
    <t>SEKOLAH KEBANGSAAN SEMARIANG</t>
  </si>
  <si>
    <t>JALAN SEMARIANG BATU, PETRA JAYA</t>
  </si>
  <si>
    <t>YBA1339@moe.edu.my</t>
  </si>
  <si>
    <t>YBA1350</t>
  </si>
  <si>
    <t>SEKOLAH KEBANGSAAN SEMERAH PADI</t>
  </si>
  <si>
    <t>YBA1350@moe.edu.my</t>
  </si>
  <si>
    <t>YBB1301</t>
  </si>
  <si>
    <t>SEKOLAH KEBANGSAAN SG STUTONG</t>
  </si>
  <si>
    <t>OFF TMN SATRIA JAYA, BDC, STAMPIN</t>
  </si>
  <si>
    <t>YBB1301@moe.edu.my</t>
  </si>
  <si>
    <t>YBA1209</t>
  </si>
  <si>
    <t>SEKOLAH KEBANGSAAN SIOL KANAN</t>
  </si>
  <si>
    <t>YBA1209@moe.edu.my</t>
  </si>
  <si>
    <t>YBH1202</t>
  </si>
  <si>
    <t>SEKOLAH KEBANGSAAN SONG KHENG HAI</t>
  </si>
  <si>
    <t>YBH1202@moe.edu.my</t>
  </si>
  <si>
    <t>YCB1207</t>
  </si>
  <si>
    <t>SEKOLAH KEBANGSAAN ST ANDREW</t>
  </si>
  <si>
    <t>YCB1207@moe.edu.my</t>
  </si>
  <si>
    <t>YCB1203</t>
  </si>
  <si>
    <t>SEKOLAH KEBANGSAAN ST JOSEPH</t>
  </si>
  <si>
    <t>YCB1203@moe.edu.my</t>
  </si>
  <si>
    <t>YCB1202</t>
  </si>
  <si>
    <t>SEKOLAH KEBANGSAAN ST MARY</t>
  </si>
  <si>
    <t>YCB1202@moe.edu.my</t>
  </si>
  <si>
    <t>YCB1204</t>
  </si>
  <si>
    <t>JALAN TUN ABANG HAJI OPENG</t>
  </si>
  <si>
    <t>YCB1204@moe.edu.my</t>
  </si>
  <si>
    <t>YCB1201</t>
  </si>
  <si>
    <t>SEKOLAH KEBANGSAAN ST THOMAS</t>
  </si>
  <si>
    <t>YCB1201@moe.edu.my</t>
  </si>
  <si>
    <t>YBA1325</t>
  </si>
  <si>
    <t>SEKOLAH KEBANGSAAN TABUAN</t>
  </si>
  <si>
    <t>YBA1325@moe.edu.my</t>
  </si>
  <si>
    <t>YBA1210</t>
  </si>
  <si>
    <t>SEKOLAH KEBANGSAAN TABUAN HILIR</t>
  </si>
  <si>
    <t>YBA1210@moe.edu.my</t>
  </si>
  <si>
    <t>YBA1343</t>
  </si>
  <si>
    <t>SEKOLAH KEBANGSAAN TABUAN JAYA</t>
  </si>
  <si>
    <t>YBA1343@moe.edu.my</t>
  </si>
  <si>
    <t>YBA1336</t>
  </si>
  <si>
    <t>SEKOLAH KEBANGSAAN TABUAN ULU</t>
  </si>
  <si>
    <t>YBA1336@moe.edu.my</t>
  </si>
  <si>
    <t>YBA1212</t>
  </si>
  <si>
    <t>SEKOLAH KEBANGSAAN TAN SRI DATUK DR. HJ. SULAIMAN DAUD</t>
  </si>
  <si>
    <t>LOT 8683, SEKSYEN 65, JALAN MATANG</t>
  </si>
  <si>
    <t>YBA1212@moe.edu.my</t>
  </si>
  <si>
    <t>PPD LAWAS</t>
  </si>
  <si>
    <t>YCC5201</t>
  </si>
  <si>
    <t>SEKOLAH JENIS KEBANGSAAN (CINA) CHUNG HUA TRUSAN</t>
  </si>
  <si>
    <t>D/A PEJABAT PENDIDIKAN DAERAH LAWAS, TINGKAT BAWAH, WISMA PERSEKUTUAN</t>
  </si>
  <si>
    <t>LAWAS</t>
  </si>
  <si>
    <t>YCC5201@moe.edu.my</t>
  </si>
  <si>
    <t>YCC5202</t>
  </si>
  <si>
    <t>SEKOLAH JENIS KEBANGSAAN (CINA) CHUNG HWA LAWAS</t>
  </si>
  <si>
    <t>YCC5202@moe.edu.my</t>
  </si>
  <si>
    <t>YCC5203</t>
  </si>
  <si>
    <t>SEKOLAH JENIS KEBANGSAAN (CINA) SOON HWA SUNDAR</t>
  </si>
  <si>
    <t>YCC5203@moe.edu.my</t>
  </si>
  <si>
    <t>YCA5201</t>
  </si>
  <si>
    <t>SEKOLAH KEBANGSAAN AGAMA (MIS) LAWAS</t>
  </si>
  <si>
    <t>YCA5201@moe.edu.my</t>
  </si>
  <si>
    <t>YBA5212</t>
  </si>
  <si>
    <t>SEKOLAH KEBANGSAAN ARU BARU</t>
  </si>
  <si>
    <t>YBA5212@moe.edu.my</t>
  </si>
  <si>
    <t>YBA5204</t>
  </si>
  <si>
    <t>SEKOLAH KEBANGSAAN AWAT-AWAT</t>
  </si>
  <si>
    <t>YBA5204@moe.edu.my</t>
  </si>
  <si>
    <t>YBB5204</t>
  </si>
  <si>
    <t>SEKOLAH KEBANGSAAN BA KELALAN</t>
  </si>
  <si>
    <t>YBB5204@moe.edu.my</t>
  </si>
  <si>
    <t>YBA5208</t>
  </si>
  <si>
    <t>SEKOLAH KEBANGSAAN BATU LIMA</t>
  </si>
  <si>
    <t>YBA5208@moe.edu.my</t>
  </si>
  <si>
    <t>YBE5212</t>
  </si>
  <si>
    <t>SEKOLAH KEBANGSAAN BELIPAT</t>
  </si>
  <si>
    <t>YBE5212@moe.edu.my</t>
  </si>
  <si>
    <t>YBA5210</t>
  </si>
  <si>
    <t>SEKOLAH KEBANGSAAN KERANGAN</t>
  </si>
  <si>
    <t>YBA5210@moe.edu.my</t>
  </si>
  <si>
    <t>YBB5208</t>
  </si>
  <si>
    <t>SEKOLAH KEBANGSAAN KG LINTANG</t>
  </si>
  <si>
    <t>YBB5208@moe.edu.my</t>
  </si>
  <si>
    <t>YBA5209</t>
  </si>
  <si>
    <t>SEKOLAH KEBANGSAAN KG SEBERANG</t>
  </si>
  <si>
    <t>YBA5209@moe.edu.my</t>
  </si>
  <si>
    <t>YBA5201</t>
  </si>
  <si>
    <t>SEKOLAH KEBANGSAAN KUALA LAWAS</t>
  </si>
  <si>
    <t>YBA5201@moe.edu.my</t>
  </si>
  <si>
    <t>YBE5210</t>
  </si>
  <si>
    <t>SEKOLAH KEBANGSAAN LADANG BARU</t>
  </si>
  <si>
    <t>YBE5210@moe.edu.my</t>
  </si>
  <si>
    <t>YBB5207</t>
  </si>
  <si>
    <t>SEKOLAH KEBANGSAAN LONG LUPING</t>
  </si>
  <si>
    <t>YBB5207@moe.edu.my</t>
  </si>
  <si>
    <t>YBB5210</t>
  </si>
  <si>
    <t>SEKOLAH KEBANGSAAN LONG SEBANGAN</t>
  </si>
  <si>
    <t>YBB5210@moe.edu.my</t>
  </si>
  <si>
    <t>YBB5201</t>
  </si>
  <si>
    <t>SEKOLAH KEBANGSAAN LONG SEMADOH</t>
  </si>
  <si>
    <t>YBB5201@moe.edu.my</t>
  </si>
  <si>
    <t>YBB5205</t>
  </si>
  <si>
    <t>SEKOLAH KEBANGSAAN LONG SUKANG</t>
  </si>
  <si>
    <t>YBB5205@moe.edu.my</t>
  </si>
  <si>
    <t>YBB5206</t>
  </si>
  <si>
    <t>SEKOLAH KEBANGSAAN LONG TENGOA</t>
  </si>
  <si>
    <t>YBB5206@moe.edu.my</t>
  </si>
  <si>
    <t>YBB5203</t>
  </si>
  <si>
    <t>SEKOLAH KEBANGSAAN LONG TUKON</t>
  </si>
  <si>
    <t>YBB5203@moe.edu.my</t>
  </si>
  <si>
    <t>YBB5202</t>
  </si>
  <si>
    <t>SEKOLAH KEBANGSAAN LONG TUMA</t>
  </si>
  <si>
    <t>YBB5202@moe.edu.my</t>
  </si>
  <si>
    <t>YBA5211</t>
  </si>
  <si>
    <t>SEKOLAH KEBANGSAAN LUAGAN</t>
  </si>
  <si>
    <t>YBA5211@moe.edu.my</t>
  </si>
  <si>
    <t>YBA5202</t>
  </si>
  <si>
    <t>SEKOLAH KEBANGSAAN MERAPOK</t>
  </si>
  <si>
    <t>YBA5202@moe.edu.my</t>
  </si>
  <si>
    <t>YBA5203</t>
  </si>
  <si>
    <t>SEKOLAH KEBANGSAAN PUNANG</t>
  </si>
  <si>
    <t>YBA5203@moe.edu.my</t>
  </si>
  <si>
    <t>YBA5213</t>
  </si>
  <si>
    <t>SEKOLAH KEBANGSAAN PURU SIA</t>
  </si>
  <si>
    <t>YBA5213@moe.edu.my</t>
  </si>
  <si>
    <t>YBE5203</t>
  </si>
  <si>
    <t>SEKOLAH KEBANGSAAN PUSAT LAWAS</t>
  </si>
  <si>
    <t>YBE5203@moe.edu.my</t>
  </si>
  <si>
    <t>YBB5212</t>
  </si>
  <si>
    <t>SEKOLAH KEBANGSAAN SIANG-SIANG</t>
  </si>
  <si>
    <t>YBB5212@moe.edu.my</t>
  </si>
  <si>
    <t>YBA5205</t>
  </si>
  <si>
    <t>SEKOLAH KEBANGSAAN SUNDAR</t>
  </si>
  <si>
    <t>YBA5205@moe.edu.my</t>
  </si>
  <si>
    <t>YBB5209</t>
  </si>
  <si>
    <t>SEKOLAH KEBANGSAAN TANG LAPADAN</t>
  </si>
  <si>
    <t>YBB5209@moe.edu.my</t>
  </si>
  <si>
    <t>YBA5206</t>
  </si>
  <si>
    <t>SEKOLAH KEBANGSAAN TRUSAN</t>
  </si>
  <si>
    <t>YBA5206@moe.edu.my</t>
  </si>
  <si>
    <t>YBA5207</t>
  </si>
  <si>
    <t>SEKOLAH KEBANGSAAN ULU MERAPOK</t>
  </si>
  <si>
    <t>YBA5207@moe.edu.my</t>
  </si>
  <si>
    <t>PPD LIMBANG</t>
  </si>
  <si>
    <t>YCC5101</t>
  </si>
  <si>
    <t>SEKOLAH JENIS KEBANGSAAN (CINA) CHUNG HWA LIMBANG</t>
  </si>
  <si>
    <t>D/A PEJABAT PENDIDIKAN DAERAH LIMBANG, TINGKAT 1, WISMA PERSEKUTUAN, JALAN MUHIBBAH</t>
  </si>
  <si>
    <t>LIMBANG</t>
  </si>
  <si>
    <t>YCC5101@moe.edu.my</t>
  </si>
  <si>
    <t>YCC5102</t>
  </si>
  <si>
    <t>SEKOLAH JENIS KEBANGSAAN (CINA) YUK HIN</t>
  </si>
  <si>
    <t>YCC5102@moe.edu.my</t>
  </si>
  <si>
    <t>YBA5123</t>
  </si>
  <si>
    <t>SEKOLAH KEBANGSAAN BANDAR LIMBANG</t>
  </si>
  <si>
    <t>YBA5123@moe.edu.my</t>
  </si>
  <si>
    <t>YBA5110</t>
  </si>
  <si>
    <t>SEKOLAH KEBANGSAAN BATU DANAU</t>
  </si>
  <si>
    <t>YBA5110@moe.edu.my</t>
  </si>
  <si>
    <t>YBA5103</t>
  </si>
  <si>
    <t>SEKOLAH KEBANGSAAN BATU EMPAT</t>
  </si>
  <si>
    <t>YBA5103@moe.edu.my</t>
  </si>
  <si>
    <t>YBB5114</t>
  </si>
  <si>
    <t>SEKOLAH KEBANGSAAN BUKIT BATU</t>
  </si>
  <si>
    <t>YBB5114@moe.edu.my</t>
  </si>
  <si>
    <t>YBA5101</t>
  </si>
  <si>
    <t>SEKOLAH KEBANGSAAN BUKIT LUBA</t>
  </si>
  <si>
    <t>YBA5101@moe.edu.my</t>
  </si>
  <si>
    <t>YBA5109</t>
  </si>
  <si>
    <t>SEKOLAH KEBANGSAAN GADONG</t>
  </si>
  <si>
    <t>YBA5109@moe.edu.my</t>
  </si>
  <si>
    <t>YBA5104</t>
  </si>
  <si>
    <t>SEKOLAH KEBANGSAAN KAMPUNG PAHLAWAN</t>
  </si>
  <si>
    <t>YBA5104@moe.edu.my</t>
  </si>
  <si>
    <t>YBA5114</t>
  </si>
  <si>
    <t>SEKOLAH KEBANGSAAN KUALA AWANG</t>
  </si>
  <si>
    <t>YBA5114@moe.edu.my</t>
  </si>
  <si>
    <t>YBB5109</t>
  </si>
  <si>
    <t>SEKOLAH KEBANGSAAN KUALA MEDALAM</t>
  </si>
  <si>
    <t>YBB5109@moe.edu.my</t>
  </si>
  <si>
    <t>YBB5105</t>
  </si>
  <si>
    <t>SEKOLAH KEBANGSAAN KUALA PENGANAN</t>
  </si>
  <si>
    <t>YBB5105@moe.edu.my</t>
  </si>
  <si>
    <t>YBA5102</t>
  </si>
  <si>
    <t>SEKOLAH KEBANGSAAN KUBONG</t>
  </si>
  <si>
    <t>YBA5102@moe.edu.my</t>
  </si>
  <si>
    <t>YBA5125</t>
  </si>
  <si>
    <t>SEKOLAH KEBANGSAAN LIMBANG</t>
  </si>
  <si>
    <t>YBA5125@moe.edu.my</t>
  </si>
  <si>
    <t>YBA5111</t>
  </si>
  <si>
    <t>SEKOLAH KEBANGSAAN LIMPAKI</t>
  </si>
  <si>
    <t>YBA5111@moe.edu.my</t>
  </si>
  <si>
    <t>YBA5105</t>
  </si>
  <si>
    <t>SEKOLAH KEBANGSAAN LIMPAKU PINANG</t>
  </si>
  <si>
    <t>YBA5105@moe.edu.my</t>
  </si>
  <si>
    <t>YBB5106</t>
  </si>
  <si>
    <t>SEKOLAH KEBANGSAAN LONG NAPIR</t>
  </si>
  <si>
    <t>YBB5106@moe.edu.my</t>
  </si>
  <si>
    <t>YBA5121</t>
  </si>
  <si>
    <t>SEKOLAH KEBANGSAAN LUBOK TEKUROK</t>
  </si>
  <si>
    <t>YBA5121@moe.edu.my</t>
  </si>
  <si>
    <t>YBB5113</t>
  </si>
  <si>
    <t>SEKOLAH KEBANGSAAN MELABAN</t>
  </si>
  <si>
    <t>YBB5113@moe.edu.my</t>
  </si>
  <si>
    <t>YBA5108</t>
  </si>
  <si>
    <t>SEKOLAH KEBANGSAAN MELAYU PUSAT</t>
  </si>
  <si>
    <t>YBA5108@moe.edu.my</t>
  </si>
  <si>
    <t>YBB5104</t>
  </si>
  <si>
    <t>SEKOLAH KEBANGSAAN MENUANG</t>
  </si>
  <si>
    <t>YBB5104@moe.edu.my</t>
  </si>
  <si>
    <t>YBA5117</t>
  </si>
  <si>
    <t>SEKOLAH KEBANGSAAN MERAMBUT</t>
  </si>
  <si>
    <t>YBA5117@moe.edu.my</t>
  </si>
  <si>
    <t>YBA5122</t>
  </si>
  <si>
    <t>SEKOLAH KEBANGSAAN MERITAM</t>
  </si>
  <si>
    <t>YBA5122@moe.edu.my</t>
  </si>
  <si>
    <t>YBB5103</t>
  </si>
  <si>
    <t>SEKOLAH KEBANGSAAN NANGA MEDAMIT</t>
  </si>
  <si>
    <t>YBB5103@moe.edu.my</t>
  </si>
  <si>
    <t>YBB5107</t>
  </si>
  <si>
    <t>SEKOLAH KEBANGSAAN NANGA MERIT</t>
  </si>
  <si>
    <t>YBB5107@moe.edu.my</t>
  </si>
  <si>
    <t>YBA5116</t>
  </si>
  <si>
    <t>SEKOLAH KEBANGSAAN PENGKALAN JAWA</t>
  </si>
  <si>
    <t>YBA5116@moe.edu.my</t>
  </si>
  <si>
    <t>YCB5102</t>
  </si>
  <si>
    <t>SEKOLAH KEBANGSAAN R C KUBONG</t>
  </si>
  <si>
    <t>D/A PEJABAT PENDIDIKAN DAERAH LIMBANG,TINGKAT 1 WISMA PERSEKUTUAN, JALAN MUHIBBAH</t>
  </si>
  <si>
    <t>YCB5102@moe.edu.my</t>
  </si>
  <si>
    <t>YCB5101</t>
  </si>
  <si>
    <t>SEKOLAH KEBANGSAAN ST EDMUND</t>
  </si>
  <si>
    <t>PETI SURAT NO.189</t>
  </si>
  <si>
    <t>YCB5101@moe.edu.my</t>
  </si>
  <si>
    <t>YBA5113</t>
  </si>
  <si>
    <t>SEKOLAH KEBANGSAAN SUNGAI POYAN</t>
  </si>
  <si>
    <t>YBA5113@moe.edu.my</t>
  </si>
  <si>
    <t>YBA5120</t>
  </si>
  <si>
    <t>SEKOLAH KEBANGSAAN TANJONG</t>
  </si>
  <si>
    <t>YBA5120@moe.edu.my</t>
  </si>
  <si>
    <t>YBA5107</t>
  </si>
  <si>
    <t>SEKOLAH KEBANGSAAN TEDUNGAN (BAMBANGAN)</t>
  </si>
  <si>
    <t>YBA5107@moe.edu.my</t>
  </si>
  <si>
    <t>YBA5112</t>
  </si>
  <si>
    <t>SEKOLAH KEBANGSAAN TELAHAK</t>
  </si>
  <si>
    <t>YBA5112@moe.edu.my</t>
  </si>
  <si>
    <t>YBA5118</t>
  </si>
  <si>
    <t>SEKOLAH KEBANGSAAN TIGA KAMPUNG</t>
  </si>
  <si>
    <t>YBA5118@moe.edu.my</t>
  </si>
  <si>
    <t>YBB5102</t>
  </si>
  <si>
    <t>SEKOLAH KEBANGSAAN UKONG</t>
  </si>
  <si>
    <t>YBB5102@moe.edu.my</t>
  </si>
  <si>
    <t>YBB5112</t>
  </si>
  <si>
    <t>SEKOLAH KEBANGSAAN ULU LUBAI</t>
  </si>
  <si>
    <t>YBB5112@moe.edu.my</t>
  </si>
  <si>
    <t>PPD LUBOK ANTU</t>
  </si>
  <si>
    <t>YCC2301</t>
  </si>
  <si>
    <t>SEKOLAH JENIS KEBANGSAAN (CINA) CHUNG HUA ENGKILILI</t>
  </si>
  <si>
    <t>D/A PEJABAT PENDIDIKAN DAERAH LUBOK ANTU</t>
  </si>
  <si>
    <t>LUBOK ANTU</t>
  </si>
  <si>
    <t>YCC2301@moe.edu.my</t>
  </si>
  <si>
    <t>YBB2310</t>
  </si>
  <si>
    <t>SEKOLAH KEBANGSAAN BASI</t>
  </si>
  <si>
    <t>YBB2310@moe.edu.my</t>
  </si>
  <si>
    <t>YBA2301</t>
  </si>
  <si>
    <t>SEKOLAH KEBANGSAAN BATANG AI</t>
  </si>
  <si>
    <t>YBA2301@moe.edu.my</t>
  </si>
  <si>
    <t>YBB2320</t>
  </si>
  <si>
    <t>SEKOLAH KEBANGSAAN EMPLAM</t>
  </si>
  <si>
    <t>YBB2320@moe.edu.my</t>
  </si>
  <si>
    <t>YBB2301</t>
  </si>
  <si>
    <t>SEKOLAH KEBANGSAAN ENGKILILI NO. 1</t>
  </si>
  <si>
    <t>JALAN SELINDONG</t>
  </si>
  <si>
    <t>ENGKILILI</t>
  </si>
  <si>
    <t>YBB2301@moe.edu.my</t>
  </si>
  <si>
    <t>YBB2319</t>
  </si>
  <si>
    <t>SEKOLAH KEBANGSAAN ENGKILILI NO.2</t>
  </si>
  <si>
    <t>SUNGAI KERUH, ENGKILILI</t>
  </si>
  <si>
    <t>YBB2319@moe.edu.my</t>
  </si>
  <si>
    <t>YBB2304</t>
  </si>
  <si>
    <t>SEKOLAH KEBANGSAAN IJOK</t>
  </si>
  <si>
    <t>YBB2304@moe.edu.my</t>
  </si>
  <si>
    <t>YBB2132</t>
  </si>
  <si>
    <t>SEKOLAH KEBANGSAAN KEM SKRANG</t>
  </si>
  <si>
    <t>YBB2132@moe.edu.my</t>
  </si>
  <si>
    <t>YBB2302</t>
  </si>
  <si>
    <t>SEKOLAH KEBANGSAAN LUBOK ANTU</t>
  </si>
  <si>
    <t>OFF JALAN TEMENGGONG SIMPI</t>
  </si>
  <si>
    <t>YBB2302@moe.edu.my</t>
  </si>
  <si>
    <t>YBB2305</t>
  </si>
  <si>
    <t>YBB2305@moe.edu.my</t>
  </si>
  <si>
    <t>YBB2318</t>
  </si>
  <si>
    <t>SEKOLAH KEBANGSAAN MERBONG</t>
  </si>
  <si>
    <t>YBB2318@moe.edu.my</t>
  </si>
  <si>
    <t>YBB2311</t>
  </si>
  <si>
    <t>SEKOLAH KEBANGSAAN NANGA AUP</t>
  </si>
  <si>
    <t>P.O BOX 739</t>
  </si>
  <si>
    <t>YBB2311@moe.edu.my</t>
  </si>
  <si>
    <t>YBB2317</t>
  </si>
  <si>
    <t>SEKOLAH KEBANGSAAN NANGA KESIT</t>
  </si>
  <si>
    <t>YBB2317@moe.edu.my</t>
  </si>
  <si>
    <t>YBB2306</t>
  </si>
  <si>
    <t>SEKOLAH KEBANGSAAN NANGA KUMPANG</t>
  </si>
  <si>
    <t>YBB2306@moe.edu.my</t>
  </si>
  <si>
    <t>YBB2123</t>
  </si>
  <si>
    <t>SEKOLAH KEBANGSAAN NANGA TEBAT</t>
  </si>
  <si>
    <t>YBB2123@moe.edu.my</t>
  </si>
  <si>
    <t>YBB2308</t>
  </si>
  <si>
    <t>SEKOLAH KEBANGSAAN NANGA TIBU</t>
  </si>
  <si>
    <t>YBB2308@moe.edu.my</t>
  </si>
  <si>
    <t>YBA2302</t>
  </si>
  <si>
    <t>SEKOLAH KEBANGSAAN NG DELOK</t>
  </si>
  <si>
    <t>YBA2302@moe.edu.my</t>
  </si>
  <si>
    <t>YBB2129</t>
  </si>
  <si>
    <t>SEKOLAH KEBANGSAAN NG ENTALAU</t>
  </si>
  <si>
    <t>YBB2129@moe.edu.my</t>
  </si>
  <si>
    <t>YBB2125</t>
  </si>
  <si>
    <t>SEKOLAH KEBANGSAAN NG MENJUAU</t>
  </si>
  <si>
    <t>D/A PPD LUBOK ANTU</t>
  </si>
  <si>
    <t>YBB2125@moe.edu.my</t>
  </si>
  <si>
    <t>YBB2321</t>
  </si>
  <si>
    <t>SEKOLAH KEBANGSAAN NG MENYEBAT</t>
  </si>
  <si>
    <t>YBB2321@moe.edu.my</t>
  </si>
  <si>
    <t>YBB2303</t>
  </si>
  <si>
    <t>SEKOLAH KEBANGSAAN RIDAN</t>
  </si>
  <si>
    <t>YBB2303@moe.edu.my</t>
  </si>
  <si>
    <t>YBB2323</t>
  </si>
  <si>
    <t>SEKOLAH KEBANGSAAN SAN SEMANJU</t>
  </si>
  <si>
    <t>YBB2323@moe.edu.my</t>
  </si>
  <si>
    <t>YBB2313</t>
  </si>
  <si>
    <t>SEKOLAH KEBANGSAAN SBANGKI</t>
  </si>
  <si>
    <t>YBB2313@moe.edu.my</t>
  </si>
  <si>
    <t>YBB2312</t>
  </si>
  <si>
    <t>SEKOLAH KEBANGSAAN SKAROK</t>
  </si>
  <si>
    <t>YBB2312@moe.edu.my</t>
  </si>
  <si>
    <t>YBB2324</t>
  </si>
  <si>
    <t>SEKOLAH KEBANGSAAN STENGIN/SEDARAT</t>
  </si>
  <si>
    <t>YBB2324@moe.edu.my</t>
  </si>
  <si>
    <t>YBB2120</t>
  </si>
  <si>
    <t>SEKOLAH KEBANGSAAN TABUT</t>
  </si>
  <si>
    <t>YBB2120@moe.edu.my</t>
  </si>
  <si>
    <t>YBB2325</t>
  </si>
  <si>
    <t>SEKOLAH KEBANGSAAN ULU ENGKARI</t>
  </si>
  <si>
    <t>YBB2325@moe.edu.my</t>
  </si>
  <si>
    <t>YBB2322</t>
  </si>
  <si>
    <t>SEKOLAH KEBANGSAAN ULU LEMANAK</t>
  </si>
  <si>
    <t>skululemanak@gmail.com</t>
  </si>
  <si>
    <t>PPD LUNDU</t>
  </si>
  <si>
    <t>YCC1402</t>
  </si>
  <si>
    <t>SEKOLAH JENIS KEBANGSAAN (CINA) CHUNG HUA LUNDU</t>
  </si>
  <si>
    <t>D/A PEJABAT PENDIDIKAN DAERAH LUNDU</t>
  </si>
  <si>
    <t>LUNDU</t>
  </si>
  <si>
    <t>YCC1402@moe.edu.my</t>
  </si>
  <si>
    <t>YCC1401</t>
  </si>
  <si>
    <t>SEKOLAH JENIS KEBANGSAAN (CINA) CHUNG HUA SEMATAN</t>
  </si>
  <si>
    <t>YCC1401@moe.edu.my</t>
  </si>
  <si>
    <t>YCC1404</t>
  </si>
  <si>
    <t>SEKOLAH JENIS KEBANGSAAN (CINA) CHUNG HUA SERAYAN/SELARAT</t>
  </si>
  <si>
    <t>YCC1404@moe.edu.my</t>
  </si>
  <si>
    <t>YBB1410</t>
  </si>
  <si>
    <t>SEKOLAH KEBANGSAAN BIAWAK</t>
  </si>
  <si>
    <t>YBB1410@moe.edu.my</t>
  </si>
  <si>
    <t>YBB1422</t>
  </si>
  <si>
    <t>SEKOLAH KEBANGSAAN BOKAH</t>
  </si>
  <si>
    <t>YBB1422@moe.edu.my</t>
  </si>
  <si>
    <t>YBE1401</t>
  </si>
  <si>
    <t>SEKOLAH KEBANGSAAN BUMIPUTERA</t>
  </si>
  <si>
    <t>YBE1401@moe.edu.my</t>
  </si>
  <si>
    <t>YCB1401</t>
  </si>
  <si>
    <t>SEKOLAH KEBANGSAAN HOLY NAME</t>
  </si>
  <si>
    <t>YCB1401@moe.edu.my</t>
  </si>
  <si>
    <t>YBB1407</t>
  </si>
  <si>
    <t>SEKOLAH KEBANGSAAN JANGKAR</t>
  </si>
  <si>
    <t>YBB1407@moe.edu.my</t>
  </si>
  <si>
    <t>YBB1418</t>
  </si>
  <si>
    <t>SEKOLAH KEBANGSAAN KENDAIE</t>
  </si>
  <si>
    <t>YBB1418@moe.edu.my</t>
  </si>
  <si>
    <t>YBB1406</t>
  </si>
  <si>
    <t>SEKOLAH KEBANGSAAN LEBAI MENTALI</t>
  </si>
  <si>
    <t>YBB1406@moe.edu.my</t>
  </si>
  <si>
    <t>YBB1411</t>
  </si>
  <si>
    <t>SEKOLAH KEBANGSAAN PAON/TEMAGA</t>
  </si>
  <si>
    <t>YBB1411@moe.edu.my</t>
  </si>
  <si>
    <t>YBB1414</t>
  </si>
  <si>
    <t>SEKOLAH KEBANGSAAN PASIR TENGAH</t>
  </si>
  <si>
    <t>KAMPUNG PASIR TENGAH</t>
  </si>
  <si>
    <t>YBB1414@moe.edu.my</t>
  </si>
  <si>
    <t>YBB1402</t>
  </si>
  <si>
    <t>SEKOLAH KEBANGSAAN PUEH</t>
  </si>
  <si>
    <t>YBB1402@moe.edu.my</t>
  </si>
  <si>
    <t>YBB1415</t>
  </si>
  <si>
    <t>SEKOLAH KEBANGSAAN PUGU</t>
  </si>
  <si>
    <t>YBB1415@moe.edu.my</t>
  </si>
  <si>
    <t>YBE1402</t>
  </si>
  <si>
    <t>SEKOLAH KEBANGSAAN RAMBUNGAN</t>
  </si>
  <si>
    <t>YBE1402@moe.edu.my</t>
  </si>
  <si>
    <t>YBB1416</t>
  </si>
  <si>
    <t>SEKOLAH KEBANGSAAN RASO</t>
  </si>
  <si>
    <t>YBB1416@moe.edu.my</t>
  </si>
  <si>
    <t>YBB1409</t>
  </si>
  <si>
    <t>SEKOLAH KEBANGSAAN SAMPADI</t>
  </si>
  <si>
    <t>YBB1409@moe.edu.my</t>
  </si>
  <si>
    <t>YBB1423</t>
  </si>
  <si>
    <t>YBB1423@moe.edu.my</t>
  </si>
  <si>
    <t>YBB1417</t>
  </si>
  <si>
    <t>SEKOLAH KEBANGSAAN SEBANDI</t>
  </si>
  <si>
    <t>Kampung Sebandi , Jalan Bau Lundu</t>
  </si>
  <si>
    <t>YBB1417@moe.edu.my</t>
  </si>
  <si>
    <t>YBB1413</t>
  </si>
  <si>
    <t>SEKOLAH KEBANGSAAN SEBAT</t>
  </si>
  <si>
    <t>YBB1413@moe.edu.my</t>
  </si>
  <si>
    <t>YBB1403</t>
  </si>
  <si>
    <t>SEKOLAH KEBANGSAAN SEBIRIS</t>
  </si>
  <si>
    <t>KAMPUNG SEBIRIS, JALAN LUNDU - SEMATAN</t>
  </si>
  <si>
    <t>YBB1403@moe.edu.my</t>
  </si>
  <si>
    <t>YBB1404</t>
  </si>
  <si>
    <t>SEKOLAH KEBANGSAAN SELAMPIT</t>
  </si>
  <si>
    <t>YBB1404@moe.edu.my</t>
  </si>
  <si>
    <t>YBB1401</t>
  </si>
  <si>
    <t>SEKOLAH KEBANGSAAN SEMATAN</t>
  </si>
  <si>
    <t>YBB1401@moe.edu.my</t>
  </si>
  <si>
    <t>YBB1419</t>
  </si>
  <si>
    <t>SEKOLAH KEBANGSAAN SENIBONG SEJERIN</t>
  </si>
  <si>
    <t>YBB1419@moe.edu.my</t>
  </si>
  <si>
    <t>YBB1420</t>
  </si>
  <si>
    <t>SEKOLAH KEBANGSAAN SERAYAN/KERANJI</t>
  </si>
  <si>
    <t>YBB1420@moe.edu.my</t>
  </si>
  <si>
    <t>YBB1424</t>
  </si>
  <si>
    <t>SEKOLAH KEBANGSAAN SIAR CAMPURAN</t>
  </si>
  <si>
    <t>YBB1424@moe.edu.my</t>
  </si>
  <si>
    <t>YBA1403</t>
  </si>
  <si>
    <t>SEKOLAH KEBANGSAAN STOH</t>
  </si>
  <si>
    <t>YBA1403@moe.edu.my</t>
  </si>
  <si>
    <t>YBA1401</t>
  </si>
  <si>
    <t>SEKOLAH KEBANGSAAN STUNGGANG MELAYU</t>
  </si>
  <si>
    <t>YBA1401@moe.edu.my</t>
  </si>
  <si>
    <t>YBB1425</t>
  </si>
  <si>
    <t>SEKOLAH KEBANGSAAN STUNGGANG/TEMELAN</t>
  </si>
  <si>
    <t>YBB1425@moe.edu.my</t>
  </si>
  <si>
    <t>YBB1412</t>
  </si>
  <si>
    <t>SEKOLAH KEBANGSAAN STUNGKOR</t>
  </si>
  <si>
    <t>YBB1412@moe.edu.my</t>
  </si>
  <si>
    <t>YBA1402</t>
  </si>
  <si>
    <t>SEKOLAH KEBANGSAAN TELOK MELANO</t>
  </si>
  <si>
    <t>YBA1402@moe.edu.my</t>
  </si>
  <si>
    <t>PPD MARADONG</t>
  </si>
  <si>
    <t>YCC6310</t>
  </si>
  <si>
    <t>SEKOLAH JENIS KEBANGSAAN (CINA) KAI CHUNG</t>
  </si>
  <si>
    <t>D/A PEJABAT PENDIDIKAN DAERAH MERADONG, JALAN BERJAYA</t>
  </si>
  <si>
    <t>BINTANGOR</t>
  </si>
  <si>
    <t>YCC6310@moe.edu.my</t>
  </si>
  <si>
    <t>YCC6317</t>
  </si>
  <si>
    <t>SEKOLAH JENIS KEBANGSAAN (CINA) KAI SING</t>
  </si>
  <si>
    <t>YCC6317@moe.edu.my</t>
  </si>
  <si>
    <t>YCC6302</t>
  </si>
  <si>
    <t>SEKOLAH JENIS KEBANGSAAN (CINA) KUNG CHENG</t>
  </si>
  <si>
    <t>YCC6302@moe.edu.my</t>
  </si>
  <si>
    <t>YCC6313</t>
  </si>
  <si>
    <t>SEKOLAH JENIS KEBANGSAAN (CINA) MIN DAIK</t>
  </si>
  <si>
    <t>YCC6313@moe.edu.my</t>
  </si>
  <si>
    <t>YCC6308</t>
  </si>
  <si>
    <t>SEKOLAH JENIS KEBANGSAAN (CINA) MING CHIANG</t>
  </si>
  <si>
    <t>YCC6308@moe.edu.my</t>
  </si>
  <si>
    <t>YCC6314</t>
  </si>
  <si>
    <t>SEKOLAH JENIS KEBANGSAAN (CINA) MING CHING</t>
  </si>
  <si>
    <t>YCC6314@moe.edu.my</t>
  </si>
  <si>
    <t>YCC6303</t>
  </si>
  <si>
    <t>SEKOLAH JENIS KEBANGSAAN (CINA) MING LU</t>
  </si>
  <si>
    <t>YCC6303@moe.edu.my</t>
  </si>
  <si>
    <t>YCC6309</t>
  </si>
  <si>
    <t>SEKOLAH JENIS KEBANGSAAN (CINA) MING SHING</t>
  </si>
  <si>
    <t>YCC6309@moe.edu.my</t>
  </si>
  <si>
    <t>YCC6311</t>
  </si>
  <si>
    <t>SEKOLAH JENIS KEBANGSAAN (CINA) MING TEE</t>
  </si>
  <si>
    <t>YCC6311@moe.edu.my</t>
  </si>
  <si>
    <t>YCC6306</t>
  </si>
  <si>
    <t>SEKOLAH JENIS KEBANGSAAN (CINA) NAN CHIEW</t>
  </si>
  <si>
    <t>YCC6306@moe.edu.my</t>
  </si>
  <si>
    <t>YCC6315</t>
  </si>
  <si>
    <t>SEKOLAH JENIS KEBANGSAAN (CINA) NANG HUA</t>
  </si>
  <si>
    <t>YCC6315@moe.edu.my</t>
  </si>
  <si>
    <t>YCC6305</t>
  </si>
  <si>
    <t>SEKOLAH JENIS KEBANGSAAN (CINA) TONG HUA</t>
  </si>
  <si>
    <t>YCC6305@moe.edu.my</t>
  </si>
  <si>
    <t>YCC6307</t>
  </si>
  <si>
    <t>SEKOLAH JENIS KEBANGSAAN (CINA) TUNG KWONG</t>
  </si>
  <si>
    <t>YCC6307@moe.edu.my</t>
  </si>
  <si>
    <t>YCC6304</t>
  </si>
  <si>
    <t>SEKOLAH JENIS KEBANGSAAN (CINA) YONG KWONG</t>
  </si>
  <si>
    <t>YCC6304@moe.edu.my</t>
  </si>
  <si>
    <t>YBE6301</t>
  </si>
  <si>
    <t>SEKOLAH KEBANGSAAN ABANG AMIN</t>
  </si>
  <si>
    <t>YBE6301@moe.edu.my</t>
  </si>
  <si>
    <t>YBB6319</t>
  </si>
  <si>
    <t>SEKOLAH KEBANGSAAN BANDAR BINTANGOR</t>
  </si>
  <si>
    <t>YBB6319@moe.edu.my</t>
  </si>
  <si>
    <t>YBB6321</t>
  </si>
  <si>
    <t>SEKOLAH KEBANGSAAN BUKIT NIBONG</t>
  </si>
  <si>
    <t>YBB6321@moe.edu.my</t>
  </si>
  <si>
    <t>YBB6315</t>
  </si>
  <si>
    <t>SEKOLAH KEBANGSAAN BUKIT PAPIT</t>
  </si>
  <si>
    <t>YBB6315@moe.edu.my</t>
  </si>
  <si>
    <t>YBB6320</t>
  </si>
  <si>
    <t>SEKOLAH KEBANGSAAN GEMUAN</t>
  </si>
  <si>
    <t>YBB6320@moe.edu.my</t>
  </si>
  <si>
    <t>YBB6310</t>
  </si>
  <si>
    <t>SEKOLAH KEBANGSAAN MUPONG</t>
  </si>
  <si>
    <t>YBB6310@moe.edu.my</t>
  </si>
  <si>
    <t>YBA6302</t>
  </si>
  <si>
    <t>SEKOLAH KEBANGSAAN MUPONG ULIN</t>
  </si>
  <si>
    <t>YBA6302@moe.edu.my</t>
  </si>
  <si>
    <t>YBB6317</t>
  </si>
  <si>
    <t>SEKOLAH KEBANGSAAN NANGA STRAS</t>
  </si>
  <si>
    <t>YBB6317@moe.edu.my</t>
  </si>
  <si>
    <t>YBB6318</t>
  </si>
  <si>
    <t>SEKOLAH KEBANGSAAN SG KAWI</t>
  </si>
  <si>
    <t>YBB6318@moe.edu.my</t>
  </si>
  <si>
    <t>YBB6303</t>
  </si>
  <si>
    <t>SEKOLAH KEBANGSAAN SG MADOR</t>
  </si>
  <si>
    <t>YBB6303@moe.edu.my</t>
  </si>
  <si>
    <t>YBB6304</t>
  </si>
  <si>
    <t>SEKOLAH KEBANGSAAN SG SELIDAP</t>
  </si>
  <si>
    <t>YBB6304@moe.edu.my</t>
  </si>
  <si>
    <t>YBA6303</t>
  </si>
  <si>
    <t>SEKOLAH KEBANGSAAN SG SIAN</t>
  </si>
  <si>
    <t>YBA6303@moe.edu.my</t>
  </si>
  <si>
    <t>YCB6301</t>
  </si>
  <si>
    <t>SEKOLAH KEBANGSAAN ST AUGUSTINE</t>
  </si>
  <si>
    <t>KM 1 JALAN KELUPU</t>
  </si>
  <si>
    <t>YCB6301@moe.edu.my</t>
  </si>
  <si>
    <t>YBB6307</t>
  </si>
  <si>
    <t>SEKOLAH KEBANGSAAN TANJUNG BUNDUNG</t>
  </si>
  <si>
    <t>YBB6307@moe.edu.my</t>
  </si>
  <si>
    <t>YBB6306</t>
  </si>
  <si>
    <t>SEKOLAH KEBANGSAAN TULAI</t>
  </si>
  <si>
    <t>YBB6306@moe.edu.my</t>
  </si>
  <si>
    <t>YBB6302</t>
  </si>
  <si>
    <t>SEKOLAH KEBANGSAAN ULU BINATANG</t>
  </si>
  <si>
    <t>YBB6302@moe.edu.my</t>
  </si>
  <si>
    <t>YBB6314</t>
  </si>
  <si>
    <t>SEKOLAH KEBANGSAAN ULU MERADONG</t>
  </si>
  <si>
    <t>YBB6314@moe.edu.my</t>
  </si>
  <si>
    <t>YBB6312</t>
  </si>
  <si>
    <t>SEKOLAH KEBANGSAAN ULU STRAS</t>
  </si>
  <si>
    <t>YBB6312@moe.edu.my</t>
  </si>
  <si>
    <t>PPD MIRI</t>
  </si>
  <si>
    <t>YCC4105</t>
  </si>
  <si>
    <t>SEKOLAH JENIS KEBANGSAAN (CINA) CHUNG HUA BAKAM</t>
  </si>
  <si>
    <t>D/A PEJABAT PENDIDIKAN DAERAH MIRI, TINGKAT 2, WISMA PERSEKUTUAN, JALAN KIPAS</t>
  </si>
  <si>
    <t>MIRI</t>
  </si>
  <si>
    <t>ycc4105@moe.edu.my</t>
  </si>
  <si>
    <t>YCC4102</t>
  </si>
  <si>
    <t>SEKOLAH JENIS KEBANGSAAN (CINA) CHUNG HUA KROKOP</t>
  </si>
  <si>
    <t>ycc4102@moe.edu.my</t>
  </si>
  <si>
    <t>YCC4103</t>
  </si>
  <si>
    <t>SEKOLAH JENIS KEBANGSAAN (CINA) CHUNG HUA LUTONG</t>
  </si>
  <si>
    <t>JALAN SEKOLAH, LUTONG</t>
  </si>
  <si>
    <t>ycc4103@moe.edu.my</t>
  </si>
  <si>
    <t>YCC4101</t>
  </si>
  <si>
    <t>SEKOLAH JENIS KEBANGSAAN (CINA) CHUNG HUA MIRI</t>
  </si>
  <si>
    <t>ycc4101@moe.edu.my</t>
  </si>
  <si>
    <t>YCC4104</t>
  </si>
  <si>
    <t>SEKOLAH JENIS KEBANGSAAN (CINA) CHUNG HUA PUJUT</t>
  </si>
  <si>
    <t>ycc4104@moe.edu.my</t>
  </si>
  <si>
    <t>YCC4107</t>
  </si>
  <si>
    <t>SEKOLAH JENIS KEBANGSAAN (CINA) CHUNG HUA TUDAN</t>
  </si>
  <si>
    <t>ycc4107@moe.edu.my</t>
  </si>
  <si>
    <t>YCC4106</t>
  </si>
  <si>
    <t>SEKOLAH JENIS KEBANGSAAN (CINA) CHUNG SAN MIRI</t>
  </si>
  <si>
    <t>ycc4106@moe.edu.my</t>
  </si>
  <si>
    <t>YBC4303</t>
  </si>
  <si>
    <t>SEKOLAH JENIS KEBANGSAAN (CINA) HUA KWONG</t>
  </si>
  <si>
    <t>ybc4303@moe.edu.my</t>
  </si>
  <si>
    <t>YBC4101</t>
  </si>
  <si>
    <t>SEKOLAH JENIS KEBANGSAAN (CINA) NORTH</t>
  </si>
  <si>
    <t>ybc4101@moe.edu.my</t>
  </si>
  <si>
    <t>YBC4103</t>
  </si>
  <si>
    <t>SEKOLAH JENIS KEBANGSAAN (CINA) TUKAU</t>
  </si>
  <si>
    <t>ybc4103@moe.edu.my</t>
  </si>
  <si>
    <t>YCA4101</t>
  </si>
  <si>
    <t>SEKOLAH KEBANGSAAN AGAMA</t>
  </si>
  <si>
    <t>yca4101@moe.edu.my</t>
  </si>
  <si>
    <t>YBA4103</t>
  </si>
  <si>
    <t>SEKOLAH KEBANGSAAN ANCHI</t>
  </si>
  <si>
    <t>yba4103@moe.edu.my</t>
  </si>
  <si>
    <t>YBB4302</t>
  </si>
  <si>
    <t>SEKOLAH KEBANGSAAN BELURU CENTRAL</t>
  </si>
  <si>
    <t>ybb4302@moe.edu.my</t>
  </si>
  <si>
    <t>YBA4101</t>
  </si>
  <si>
    <t>SEKOLAH KEBANGSAAN JALAN BINTANG</t>
  </si>
  <si>
    <t>yba4101@moe.edu.my</t>
  </si>
  <si>
    <t>YBA4105</t>
  </si>
  <si>
    <t>SEKOLAH KEBANGSAAN KG. BAKAM</t>
  </si>
  <si>
    <t>yba105@moe.edu.my</t>
  </si>
  <si>
    <t>YBB4101</t>
  </si>
  <si>
    <t>SEKOLAH KEBANGSAAN KG. BERAYA</t>
  </si>
  <si>
    <t>ybb4101@moe.edu.my</t>
  </si>
  <si>
    <t>YBA4107</t>
  </si>
  <si>
    <t>SEKOLAH KEBANGSAAN KG. LUAK</t>
  </si>
  <si>
    <t>yba4107@moe.edu.my</t>
  </si>
  <si>
    <t>YBA4104</t>
  </si>
  <si>
    <t>SEKOLAH KEBANGSAAN KUALA BARAM</t>
  </si>
  <si>
    <t>yba4104@moe.edu.my</t>
  </si>
  <si>
    <t>YBA4114</t>
  </si>
  <si>
    <t>SEKOLAH KEBANGSAAN KUALA BARAM II</t>
  </si>
  <si>
    <t>yba4114@moe.edu.my</t>
  </si>
  <si>
    <t>YBE4107</t>
  </si>
  <si>
    <t>SEKOLAH KEBANGSAAN LAMBIR VILLAGE</t>
  </si>
  <si>
    <t>ybe4107@moe.edu.my</t>
  </si>
  <si>
    <t>YBA4302</t>
  </si>
  <si>
    <t>SEKOLAH KEBANGSAAN LEPONG AJAI</t>
  </si>
  <si>
    <t>yba4302@moe.edu.my</t>
  </si>
  <si>
    <t>YBE4105</t>
  </si>
  <si>
    <t>SEKOLAH KEBANGSAAN LUTONG</t>
  </si>
  <si>
    <t>ybe4105@moe.edu.my</t>
  </si>
  <si>
    <t>YBA4113</t>
  </si>
  <si>
    <t>SEKOLAH KEBANGSAAN MERBAU</t>
  </si>
  <si>
    <t>yba4113@moe.edu.my</t>
  </si>
  <si>
    <t>YBA4116</t>
  </si>
  <si>
    <t>SEKOLAH KEBANGSAAN MIRI</t>
  </si>
  <si>
    <t>yba4116@moe.edu.my</t>
  </si>
  <si>
    <t>YBA4112</t>
  </si>
  <si>
    <t>SEKOLAH KEBANGSAAN PENDIDIKAN KHAS MIRI</t>
  </si>
  <si>
    <t>yba4112@moe.edu.my</t>
  </si>
  <si>
    <t>YBA4106</t>
  </si>
  <si>
    <t>SEKOLAH KEBANGSAAN PUJUT CORNER</t>
  </si>
  <si>
    <t>yba4106@moe.edu.my</t>
  </si>
  <si>
    <t>YBA4108</t>
  </si>
  <si>
    <t>SEKOLAH KEBANGSAAN PULAU MELAYU</t>
  </si>
  <si>
    <t>yba4108@moe.edu.my</t>
  </si>
  <si>
    <t>YBA4102</t>
  </si>
  <si>
    <t>SEKOLAH KEBANGSAAN RIAM BATU DUA</t>
  </si>
  <si>
    <t>yba4102@moe.edu.my</t>
  </si>
  <si>
    <t>YBE4104</t>
  </si>
  <si>
    <t>SEKOLAH KEBANGSAAN SAYED OTHMAN</t>
  </si>
  <si>
    <t>ybe4104@moe.edu.my</t>
  </si>
  <si>
    <t>YBA4115</t>
  </si>
  <si>
    <t>SEKOLAH KEBANGSAAN SENADIN</t>
  </si>
  <si>
    <t>yba4115@moe.edu.my</t>
  </si>
  <si>
    <t>YBB4358</t>
  </si>
  <si>
    <t>SEKOLAH KEBANGSAAN SG. BAKAS</t>
  </si>
  <si>
    <t>ybb4358@moe.edu.my</t>
  </si>
  <si>
    <t>YBB4350</t>
  </si>
  <si>
    <t>SEKOLAH KEBANGSAAN SG. BIAR</t>
  </si>
  <si>
    <t>ybb4350@moe.edu.my</t>
  </si>
  <si>
    <t>YBB4365</t>
  </si>
  <si>
    <t>SEKOLAH KEBANGSAAN SG. BURI</t>
  </si>
  <si>
    <t>ybb4365@moe.edu.my</t>
  </si>
  <si>
    <t>YBB4321</t>
  </si>
  <si>
    <t>SEKOLAH KEBANGSAAN SG. ENTULANG</t>
  </si>
  <si>
    <t>ybb4321@moe.edu.my</t>
  </si>
  <si>
    <t>YBB4355</t>
  </si>
  <si>
    <t>SEKOLAH KEBANGSAAN SG. KELABIT</t>
  </si>
  <si>
    <t>ybb4355@moe.edu.my</t>
  </si>
  <si>
    <t>YBB4353</t>
  </si>
  <si>
    <t>SEKOLAH KEBANGSAAN SG. LAONG</t>
  </si>
  <si>
    <t>ybb4353@moe.edu.my</t>
  </si>
  <si>
    <t>YBB4323</t>
  </si>
  <si>
    <t>SEKOLAH KEBANGSAAN SG. LIAM</t>
  </si>
  <si>
    <t>ybb4323@moe.edu.my</t>
  </si>
  <si>
    <t>YBB4336</t>
  </si>
  <si>
    <t>SEKOLAH KEBANGSAAN SG. SELEPIN</t>
  </si>
  <si>
    <t>D/A PEJABAT PELAJARAN DAERAH MIRI, BLOK 1, TINGKAT 2, BANGUNAN WISMA PERSEKUTUAN, JALAN KIPAS</t>
  </si>
  <si>
    <t>ybb4336@moe.edu.my</t>
  </si>
  <si>
    <t>YBB4345</t>
  </si>
  <si>
    <t>SEKOLAH KEBANGSAAN SG. SEPUTI</t>
  </si>
  <si>
    <t>ybb4345@moe.edu.my</t>
  </si>
  <si>
    <t>YBB4102</t>
  </si>
  <si>
    <t>SEKOLAH KEBANGSAAN SOUTH</t>
  </si>
  <si>
    <t>ybb4102@moe.edu.my</t>
  </si>
  <si>
    <t>YCB4102</t>
  </si>
  <si>
    <t>SEKOLAH KEBANGSAAN ST COLUMBA</t>
  </si>
  <si>
    <t>ycb4102@moe.edu.my</t>
  </si>
  <si>
    <t>YCB4101</t>
  </si>
  <si>
    <t>ycb4101@moe.edu.my</t>
  </si>
  <si>
    <t>YBA4110</t>
  </si>
  <si>
    <t>SEKOLAH KEBANGSAAN TEMENGGONG DATUK MUIP</t>
  </si>
  <si>
    <t>yba4110@moe.edu.my</t>
  </si>
  <si>
    <t>YBA4111</t>
  </si>
  <si>
    <t>SEKOLAH KEBANGSAAN TUDAN</t>
  </si>
  <si>
    <t>yba4111@moe.edu.my</t>
  </si>
  <si>
    <t>PPD MUKAH</t>
  </si>
  <si>
    <t>YCC3403</t>
  </si>
  <si>
    <t>SEKOLAH JENIS KEBANGSAAN (CINA) CHONG BOON</t>
  </si>
  <si>
    <t>D/A PEJABAT PENDIDIKAN DAERAH MUKAH, JALAN HAJI MOHAMAD FAUZI</t>
  </si>
  <si>
    <t>MUKAH</t>
  </si>
  <si>
    <t>YCC3403@moe.edu.my</t>
  </si>
  <si>
    <t>YCC3404</t>
  </si>
  <si>
    <t>SEKOLAH JENIS KEBANGSAAN (CINA) CHUNG HUA BALINGIAN</t>
  </si>
  <si>
    <t>YCC3404@moe.edu.my</t>
  </si>
  <si>
    <t>YCC3402</t>
  </si>
  <si>
    <t>SEKOLAH JENIS KEBANGSAAN (CINA) EK HUA</t>
  </si>
  <si>
    <t>YCC3402@moe.edu.my</t>
  </si>
  <si>
    <t>YCAB101</t>
  </si>
  <si>
    <t>SEKOLAH KEBANGSAAN (AGAMA) MAJLIS ISLAM SARAWAK MUKAH</t>
  </si>
  <si>
    <t>JALAN BESTARI</t>
  </si>
  <si>
    <t>YCAB101@moe.edu.my</t>
  </si>
  <si>
    <t>YBE3404</t>
  </si>
  <si>
    <t>SEKOLAH KEBANGSAAN BUKIT INKERBAI</t>
  </si>
  <si>
    <t>D/A PEJABAT PENDIDIKAN DAERAH MUKAH, JALAN HAJI MOHD. FAUZI</t>
  </si>
  <si>
    <t>YBE3404@moe.edu.my</t>
  </si>
  <si>
    <t>YBE3401</t>
  </si>
  <si>
    <t>SEKOLAH KEBANGSAAN DATUK AWANG UDIN</t>
  </si>
  <si>
    <t>JALAN PAM STESEN</t>
  </si>
  <si>
    <t>YBE3401@moe.edu.my</t>
  </si>
  <si>
    <t>YBA3403</t>
  </si>
  <si>
    <t>SEKOLAH KEBANGSAAN DUA SUNGAI</t>
  </si>
  <si>
    <t>YBA3403@moe.edu.my</t>
  </si>
  <si>
    <t>YBA3401</t>
  </si>
  <si>
    <t>SEKOLAH KEBANGSAAN KAMPUNG SAU</t>
  </si>
  <si>
    <t>YBA3401@moe.edu.my</t>
  </si>
  <si>
    <t>YBE3405</t>
  </si>
  <si>
    <t>SEKOLAH KEBANGSAAN KAMPUNG TEH</t>
  </si>
  <si>
    <t>YBE3405@moe.edu.my</t>
  </si>
  <si>
    <t>YBE3403</t>
  </si>
  <si>
    <t>SEKOLAH KEBANGSAAN KG JEBUNGAN</t>
  </si>
  <si>
    <t>KAMPUNG JEBUNGAN MUKAH</t>
  </si>
  <si>
    <t>YBE3403@moe.edu.my</t>
  </si>
  <si>
    <t>YBA3402</t>
  </si>
  <si>
    <t>SEKOLAH KEBANGSAAN KG PETANAK</t>
  </si>
  <si>
    <t>YBA3402@moe.edu.my</t>
  </si>
  <si>
    <t>YBE3409</t>
  </si>
  <si>
    <t>YBE3409@moe.edu.my</t>
  </si>
  <si>
    <t>YBE3402</t>
  </si>
  <si>
    <t>SEKOLAH KEBANGSAAN KG TELLIAN</t>
  </si>
  <si>
    <t>YBE3402@moe.edu.my</t>
  </si>
  <si>
    <t>YBB3411</t>
  </si>
  <si>
    <t>SEKOLAH KEBANGSAAN KUALA BALINGIAN</t>
  </si>
  <si>
    <t>YBB3411@moe.edu.my</t>
  </si>
  <si>
    <t>YBB3401</t>
  </si>
  <si>
    <t>SEKOLAH KEBANGSAAN KUALA KENYANA</t>
  </si>
  <si>
    <t>YBB3401@moe.edu.my</t>
  </si>
  <si>
    <t>YBB3403</t>
  </si>
  <si>
    <t>SEKOLAH KEBANGSAAN LUBOK BEMBAN</t>
  </si>
  <si>
    <t>YBB3403@moe.edu.my</t>
  </si>
  <si>
    <t>YBA3400</t>
  </si>
  <si>
    <t>SEKOLAH KEBANGSAAN MUKAH</t>
  </si>
  <si>
    <t>YBA3400@moe.edu.my</t>
  </si>
  <si>
    <t>YBB3402</t>
  </si>
  <si>
    <t>SEKOLAH KEBANGSAAN NANGA SIKAT</t>
  </si>
  <si>
    <t>YBB3402@moe.edu.my</t>
  </si>
  <si>
    <t>YBE3411</t>
  </si>
  <si>
    <t>SEKOLAH KEBANGSAAN PARISH</t>
  </si>
  <si>
    <t>YBE3411@moe.edu.my</t>
  </si>
  <si>
    <t>YBA3409</t>
  </si>
  <si>
    <t>SEKOLAH KEBANGSAAN PENAKUP ULU</t>
  </si>
  <si>
    <t>YBA3409@moe.edu.my</t>
  </si>
  <si>
    <t>YBB3414</t>
  </si>
  <si>
    <t>SEKOLAH KEBANGSAAN PENGKALAN LOBANG</t>
  </si>
  <si>
    <t>YBB3414@moe.edu.my</t>
  </si>
  <si>
    <t>YBB3404</t>
  </si>
  <si>
    <t>SEKOLAH KEBANGSAAN SG BADENGAN</t>
  </si>
  <si>
    <t>YBB3404@moe.edu.my</t>
  </si>
  <si>
    <t>YBA3410</t>
  </si>
  <si>
    <t>SEKOLAH KEBANGSAAN SG BAYAN</t>
  </si>
  <si>
    <t>YBA3410@moe.edu.my</t>
  </si>
  <si>
    <t>YBA3404</t>
  </si>
  <si>
    <t>SEKOLAH KEBANGSAAN SG LIUK</t>
  </si>
  <si>
    <t>YBA3404@moe.edu.my</t>
  </si>
  <si>
    <t>YBE3410</t>
  </si>
  <si>
    <t>SEKOLAH KEBANGSAAN SG PENIPAH</t>
  </si>
  <si>
    <t>YBE3410@moe.edu.my</t>
  </si>
  <si>
    <t>YBA3407</t>
  </si>
  <si>
    <t>SEKOLAH KEBANGSAAN SLDB LADANG 3</t>
  </si>
  <si>
    <t>YBA3407@moe.edu.my</t>
  </si>
  <si>
    <t>YBE3415</t>
  </si>
  <si>
    <t>SEKOLAH KEBANGSAAN SLDB NO. 1</t>
  </si>
  <si>
    <t>YBE3415@moe.edu.my</t>
  </si>
  <si>
    <t>YCB3401</t>
  </si>
  <si>
    <t>SEKOLAH KEBANGSAAN ST. PATRICK</t>
  </si>
  <si>
    <t>YCB3401@moe.edu.my</t>
  </si>
  <si>
    <t>YBA3406</t>
  </si>
  <si>
    <t>SEKOLAH KEBANGSAAN SUNGAI DUAN</t>
  </si>
  <si>
    <t>YBA3406@moe.edu.my</t>
  </si>
  <si>
    <t>PPD PADAWAN</t>
  </si>
  <si>
    <t>YBC1304</t>
  </si>
  <si>
    <t>SEKOLAH JENIS KEBANGSAAN (CINA) BERATOK</t>
  </si>
  <si>
    <t>BATU21, JALAN KUCHING/SERIAN</t>
  </si>
  <si>
    <t>YBC1304@moe.edu.my</t>
  </si>
  <si>
    <t>YCC1327</t>
  </si>
  <si>
    <t>SEKOLAH JENIS KEBANGSAAN (CINA) CHUNG HUA BATU 10</t>
  </si>
  <si>
    <t>D/A PEJABAT PENDIDIKAN DAERAH PADAWAN, LORONG 17, OFF JALAN KAPOR, SUNGAI MAONG HILIR</t>
  </si>
  <si>
    <t>YCC1327@moe.edu.my</t>
  </si>
  <si>
    <t>YCC1307</t>
  </si>
  <si>
    <t>SEKOLAH JENIS KEBANGSAAN (CINA) CHUNG HUA BATU 11</t>
  </si>
  <si>
    <t>YCC1307@moe.edu.my</t>
  </si>
  <si>
    <t>YCC1310</t>
  </si>
  <si>
    <t>SEKOLAH JENIS KEBANGSAAN (CINA) CHUNG HUA BATU 15</t>
  </si>
  <si>
    <t>YCC1310@moe.edu.my</t>
  </si>
  <si>
    <t>YCC1322</t>
  </si>
  <si>
    <t>SEKOLAH JENIS KEBANGSAAN (CINA) CHUNG HUA BATU 4 1/2</t>
  </si>
  <si>
    <t>JLN DATUK AMAR KALONG NINGKAN, BATU 4 1/2</t>
  </si>
  <si>
    <t>YCC1322@moe.edu.my</t>
  </si>
  <si>
    <t>YCC1331</t>
  </si>
  <si>
    <t>SEKOLAH JENIS KEBANGSAAN (CINA) CHUNG HUA BATU 7</t>
  </si>
  <si>
    <t>YCC1331@moe.edu.my</t>
  </si>
  <si>
    <t>YCC1303</t>
  </si>
  <si>
    <t>SEKOLAH JENIS KEBANGSAAN (CINA) CHUNG HUA BATU 8 1/2</t>
  </si>
  <si>
    <t>YCC1303@moe.edu.my</t>
  </si>
  <si>
    <t>YCC1314</t>
  </si>
  <si>
    <t>SEKOLAH JENIS KEBANGSAAN (CINA) CHUNG HUA BT KAWA</t>
  </si>
  <si>
    <t>YCC1314@moe.edu.my</t>
  </si>
  <si>
    <t>YCC1312</t>
  </si>
  <si>
    <t>SEKOLAH JENIS KEBANGSAAN (CINA) CHUNG HUA BT KITANG</t>
  </si>
  <si>
    <t>YCC1312@moe.edu.my</t>
  </si>
  <si>
    <t>YCC1317</t>
  </si>
  <si>
    <t>SEKOLAH JENIS KEBANGSAAN (CINA) CHUNG HUA KIM CHOO SENG</t>
  </si>
  <si>
    <t>YCC1317@moe.edu.my</t>
  </si>
  <si>
    <t>YCC1207</t>
  </si>
  <si>
    <t>SEKOLAH JENIS KEBANGSAAN (CINA) CHUNG HUA NO.6</t>
  </si>
  <si>
    <t>YCC1207@moe.edu.my</t>
  </si>
  <si>
    <t>YCC1324</t>
  </si>
  <si>
    <t>SEKOLAH JENIS KEBANGSAAN (CINA) CHUNG HUA PANGKALAN BARU</t>
  </si>
  <si>
    <t>YCC1324@moe.edu.my</t>
  </si>
  <si>
    <t>YCC1318</t>
  </si>
  <si>
    <t>SEKOLAH JENIS KEBANGSAAN (CINA) CHUNG HUA RANTAU PANJANG</t>
  </si>
  <si>
    <t>YCC1318@moe.edu.my</t>
  </si>
  <si>
    <t>YCC1308</t>
  </si>
  <si>
    <t>SEKOLAH JENIS KEBANGSAAN (CINA) CHUNG HUA SEJIJAK</t>
  </si>
  <si>
    <t>YCC1308@moe.edu.my</t>
  </si>
  <si>
    <t>YCC1313</t>
  </si>
  <si>
    <t>SEKOLAH JENIS KEBANGSAAN (CINA) CHUNG HUA SG MOYAN</t>
  </si>
  <si>
    <t>LORONG PEI YUAN , JALAN BATU KAWA MATANG</t>
  </si>
  <si>
    <t>YCC1313@moe.edu.my</t>
  </si>
  <si>
    <t>YCC1330</t>
  </si>
  <si>
    <t>SEKOLAH JENIS KEBANGSAAN (CINA) CHUNG HUA SG TAPANG BT KAWA</t>
  </si>
  <si>
    <t>YCC1330@moe.edu.my</t>
  </si>
  <si>
    <t>YCC1302</t>
  </si>
  <si>
    <t>SEKOLAH JENIS KEBANGSAAN (CINA) CHUNG HUA SG TENGAH</t>
  </si>
  <si>
    <t>YCC1302@moe.edu.my</t>
  </si>
  <si>
    <t>YCC1315</t>
  </si>
  <si>
    <t>SEKOLAH JENIS KEBANGSAAN (CINA) CHUNG HUA SG. LUBAK</t>
  </si>
  <si>
    <t>YCC1315@moe.edu.my</t>
  </si>
  <si>
    <t>YCC1305</t>
  </si>
  <si>
    <t>SEKOLAH JENIS KEBANGSAAN (CINA) CHUNG HUA SG.TAPANG</t>
  </si>
  <si>
    <t>MJC BATU KAWAH NEW TOWNSHIP, JALAN BATU KAWA</t>
  </si>
  <si>
    <t>YCC1305@moe.edu.my</t>
  </si>
  <si>
    <t>YCC1334</t>
  </si>
  <si>
    <t>SEKOLAH JENIS KEBANGSAAN (CINA) CHUNG HUA SIBURAN</t>
  </si>
  <si>
    <t>YCC1334@moe.edu.my</t>
  </si>
  <si>
    <t>YCC1319</t>
  </si>
  <si>
    <t>SEKOLAH JENIS KEBANGSAAN (CINA) CHUNG HUA STAMPIN</t>
  </si>
  <si>
    <t>YCC1319@moe.edu.my</t>
  </si>
  <si>
    <t>YCC1316</t>
  </si>
  <si>
    <t>SEKOLAH JENIS KEBANGSAAN (CINA) CHUNG HUA STAPOK</t>
  </si>
  <si>
    <t>YCC1316@moe.edu.my</t>
  </si>
  <si>
    <t>YCC1329</t>
  </si>
  <si>
    <t>SEKOLAH JENIS KEBANGSAAN (CINA) CHUNG HUA SYN-SAN-TU</t>
  </si>
  <si>
    <t>YCC1329@moe.edu.my</t>
  </si>
  <si>
    <t>YCC1306</t>
  </si>
  <si>
    <t>SEKOLAH JENIS KEBANGSAAN (CINA) SAM HAP HIN</t>
  </si>
  <si>
    <t>YCC1306@moe.edu.my</t>
  </si>
  <si>
    <t>YBC1303</t>
  </si>
  <si>
    <t>SEKOLAH JENIS KEBANGSAAN (CINA) SG TENGAH</t>
  </si>
  <si>
    <t>YBC1303@moe.edu.my</t>
  </si>
  <si>
    <t>YBC1305</t>
  </si>
  <si>
    <t>SEKOLAH JENIS KEBANGSAAN (CINA) TAPAH</t>
  </si>
  <si>
    <t>YBC1305@moe.edu.my</t>
  </si>
  <si>
    <t>YBA1304</t>
  </si>
  <si>
    <t>SEKOLAH KEBANGSAAN BATU KITANG</t>
  </si>
  <si>
    <t>YBA1304@moe.edu.my</t>
  </si>
  <si>
    <t>YBB1305</t>
  </si>
  <si>
    <t>SEKOLAH KEBANGSAAN BENGOH</t>
  </si>
  <si>
    <t>YBB1305@moe.edu.my</t>
  </si>
  <si>
    <t>YBA1302</t>
  </si>
  <si>
    <t>SEKOLAH KEBANGSAAN BERADEK</t>
  </si>
  <si>
    <t>YBA1302@moe.edu.my</t>
  </si>
  <si>
    <t>YBE1341</t>
  </si>
  <si>
    <t>SEKOLAH KEBANGSAAN BINYU</t>
  </si>
  <si>
    <t>YBE1341@moe.edu.my</t>
  </si>
  <si>
    <t>YCB1301</t>
  </si>
  <si>
    <t>SEKOLAH KEBANGSAAN EMPEROH JAMBU</t>
  </si>
  <si>
    <t>YCB1301@moe.edu.my</t>
  </si>
  <si>
    <t>YCB1335</t>
  </si>
  <si>
    <t>SEKOLAH KEBANGSAAN GARLAND</t>
  </si>
  <si>
    <t>YCB1335@moe.edu.my</t>
  </si>
  <si>
    <t>YCB1319</t>
  </si>
  <si>
    <t>SEKOLAH KEBANGSAAN GEORGE</t>
  </si>
  <si>
    <t>YCB1319@moe.edu.my</t>
  </si>
  <si>
    <t>YBA1208</t>
  </si>
  <si>
    <t>SEKOLAH KEBANGSAAN JALAN ARANG</t>
  </si>
  <si>
    <t>LOT 4542, BLOK 225, JALAN KHONG PING</t>
  </si>
  <si>
    <t>YBA1208@moe.edu.my</t>
  </si>
  <si>
    <t>YBE1342</t>
  </si>
  <si>
    <t>SEKOLAH KEBANGSAAN JALAN HAJI BAKI</t>
  </si>
  <si>
    <t>YBE1342@moe.edu.my</t>
  </si>
  <si>
    <t>YBB1318</t>
  </si>
  <si>
    <t>SEKOLAH KEBANGSAAN KAMBUG</t>
  </si>
  <si>
    <t>YBB1318@moe.edu.my</t>
  </si>
  <si>
    <t>YCB1311</t>
  </si>
  <si>
    <t>SEKOLAH KEBANGSAAN KG GAYU</t>
  </si>
  <si>
    <t>YCB1311@moe.edu.my</t>
  </si>
  <si>
    <t>YBE1308</t>
  </si>
  <si>
    <t>SEKOLAH KEBANGSAAN LANDEH</t>
  </si>
  <si>
    <t>KAMPUNG LANDEH, JALAN LANDEH, KOTA PADAWAN</t>
  </si>
  <si>
    <t>YBE1308@moe.edu.my</t>
  </si>
  <si>
    <t>YBA1311</t>
  </si>
  <si>
    <t>SEKOLAH KEBANGSAAN MATANG</t>
  </si>
  <si>
    <t>YBA1311@moe.edu.my</t>
  </si>
  <si>
    <t>YBA1206</t>
  </si>
  <si>
    <t>SEKOLAH KEBANGSAAN MATANG JAYA</t>
  </si>
  <si>
    <t>KM 6, JALAN MATANG</t>
  </si>
  <si>
    <t>YBA1206@moe.edu.my</t>
  </si>
  <si>
    <t>YBB1319</t>
  </si>
  <si>
    <t>SEKOLAH KEBANGSAAN PANGKALAN AMPAT</t>
  </si>
  <si>
    <t>YBB1319@moe.edu.my</t>
  </si>
  <si>
    <t>YCB1306</t>
  </si>
  <si>
    <t>SEKOLAH KEBANGSAAN PANGKALAN KUUD</t>
  </si>
  <si>
    <t>YCB1306@moe.edu.my</t>
  </si>
  <si>
    <t>YBB1317</t>
  </si>
  <si>
    <t>SEKOLAH KEBANGSAAN PATUNG</t>
  </si>
  <si>
    <t>YBB1317@moe.edu.my</t>
  </si>
  <si>
    <t>YBA1308</t>
  </si>
  <si>
    <t>SEKOLAH KEBANGSAAN PAYA MEBI</t>
  </si>
  <si>
    <t>YBA1308@moe.edu.my</t>
  </si>
  <si>
    <t>YBB1314</t>
  </si>
  <si>
    <t>SEKOLAH KEBANGSAAN PELAMAN SIDUNUK</t>
  </si>
  <si>
    <t>YBB1314@moe.edu.my</t>
  </si>
  <si>
    <t>YBB1304</t>
  </si>
  <si>
    <t>SEKOLAH KEBANGSAAN PELAMAN SIGANDAR</t>
  </si>
  <si>
    <t>KM 58, JALAN PUNCAK BORNEO, PADAWAN</t>
  </si>
  <si>
    <t>YBB1304@moe.edu.my</t>
  </si>
  <si>
    <t>YCB1309</t>
  </si>
  <si>
    <t>SEKOLAH KEBANGSAAN PESANG BEGU</t>
  </si>
  <si>
    <t>YCB1309@moe.edu.my</t>
  </si>
  <si>
    <t>YBA1352</t>
  </si>
  <si>
    <t>SEKOLAH KEBANGSAAN PETRA JAYA</t>
  </si>
  <si>
    <t>YBA1352@moe.edu.my</t>
  </si>
  <si>
    <t>YBB1306</t>
  </si>
  <si>
    <t>SEKOLAH KEBANGSAAN PURUH KARU</t>
  </si>
  <si>
    <t>YBB1306@moe.edu.my</t>
  </si>
  <si>
    <t>YBA1346</t>
  </si>
  <si>
    <t>SEKOLAH KEBANGSAAN RANTAU PANJANG</t>
  </si>
  <si>
    <t>YBA1346@moe.edu.my</t>
  </si>
  <si>
    <t>YBA1207</t>
  </si>
  <si>
    <t>SEKOLAH KEBANGSAAN RPR BATU KAWA</t>
  </si>
  <si>
    <t>YBA1207@moe.edu.my</t>
  </si>
  <si>
    <t>YCB1305</t>
  </si>
  <si>
    <t>SEKOLAH KEBANGSAAN SACRED HEART</t>
  </si>
  <si>
    <t>YCB1305@moe.edu.my</t>
  </si>
  <si>
    <t>YBB1322</t>
  </si>
  <si>
    <t>SEKOLAH KEBANGSAAN SEJIJAK</t>
  </si>
  <si>
    <t>YBB1322@moe.edu.my</t>
  </si>
  <si>
    <t>YBA1326</t>
  </si>
  <si>
    <t>SEKOLAH KEBANGSAAN SEMENGGOK</t>
  </si>
  <si>
    <t>KM 20 JALAN KUCHING SERIAN</t>
  </si>
  <si>
    <t>YBA1326@moe.edu.my</t>
  </si>
  <si>
    <t>YBA1341</t>
  </si>
  <si>
    <t>SEKOLAH KEBANGSAAN SG AUR</t>
  </si>
  <si>
    <t>YBA1341@moe.edu.my</t>
  </si>
  <si>
    <t>YBA1205</t>
  </si>
  <si>
    <t>SEKOLAH KEBANGSAAN SG. MAONG HILIR KUCHING</t>
  </si>
  <si>
    <t>YBA1205@moe.edu.my</t>
  </si>
  <si>
    <t>YBB1315</t>
  </si>
  <si>
    <t>SEKOLAH KEBANGSAAN SIBU LAUT</t>
  </si>
  <si>
    <t>YBB1315@moe.edu.my</t>
  </si>
  <si>
    <t>YBB1310</t>
  </si>
  <si>
    <t>SEKOLAH KEBANGSAAN SIBURAN BATU</t>
  </si>
  <si>
    <t>YBB1310@moe.edu.my</t>
  </si>
  <si>
    <t>YCB1308</t>
  </si>
  <si>
    <t>SEKOLAH KEBANGSAAN SIRA/KRIAN</t>
  </si>
  <si>
    <t>YCB1308@moe.edu.my</t>
  </si>
  <si>
    <t>YBB1316</t>
  </si>
  <si>
    <t>SEKOLAH KEBANGSAAN SITANG PETAG</t>
  </si>
  <si>
    <t>YBB1316@moe.edu.my</t>
  </si>
  <si>
    <t>YCB1312</t>
  </si>
  <si>
    <t>SEKOLAH KEBANGSAAN ST ALBAN</t>
  </si>
  <si>
    <t>YCB1312@moe.edu.my</t>
  </si>
  <si>
    <t>YCB1322</t>
  </si>
  <si>
    <t>SEKOLAH KEBANGSAAN ST ALBAN DURAS</t>
  </si>
  <si>
    <t>YCB1322@moe.edu.my</t>
  </si>
  <si>
    <t>YCB1318</t>
  </si>
  <si>
    <t>YCB1318@moe.edu.my</t>
  </si>
  <si>
    <t>YCB1331</t>
  </si>
  <si>
    <t>YCB1331@moe.edu.my</t>
  </si>
  <si>
    <t>YCB1330</t>
  </si>
  <si>
    <t>SEKOLAH KEBANGSAAN ST DAVID</t>
  </si>
  <si>
    <t>YCB1330@moe.edu.my</t>
  </si>
  <si>
    <t>YCB1328</t>
  </si>
  <si>
    <t>SEKOLAH KEBANGSAAN ST DUNSTAN</t>
  </si>
  <si>
    <t>YCB1328@moe.edu.my</t>
  </si>
  <si>
    <t>YCB1332</t>
  </si>
  <si>
    <t>SEKOLAH KEBANGSAAN ST EDWARD BELIMBING</t>
  </si>
  <si>
    <t>YCB1332@moe.edu.my</t>
  </si>
  <si>
    <t>YCB1303</t>
  </si>
  <si>
    <t>SEKOLAH KEBANGSAAN ST ELIZABETH</t>
  </si>
  <si>
    <t>YCB1303@moe.edu.my</t>
  </si>
  <si>
    <t>YCB1302</t>
  </si>
  <si>
    <t>SEKOLAH KEBANGSAAN ST FRANCIS XAVIER SERATAU</t>
  </si>
  <si>
    <t>KPG SERATAU, KM 24, JLN. KUCHING/SERIAN</t>
  </si>
  <si>
    <t>YCB1302@moe.edu.my</t>
  </si>
  <si>
    <t>YCB1333</t>
  </si>
  <si>
    <t>SEKOLAH KEBANGSAAN ST GILE</t>
  </si>
  <si>
    <t>YCB1333@moe.edu.my</t>
  </si>
  <si>
    <t>YCB1329</t>
  </si>
  <si>
    <t>SEKOLAH KEBANGSAAN ST GREGORY</t>
  </si>
  <si>
    <t>YCB1329@moe.edu.my</t>
  </si>
  <si>
    <t>YCB1321</t>
  </si>
  <si>
    <t>SEKOLAH KEBANGSAAN ST JAMES QUOP</t>
  </si>
  <si>
    <t>YCB1321@moe.edu.my</t>
  </si>
  <si>
    <t>YCB1327</t>
  </si>
  <si>
    <t>SEKOLAH KEBANGSAAN ST JAMES RAYANG</t>
  </si>
  <si>
    <t>YCB1327@moe.edu.my</t>
  </si>
  <si>
    <t>YCB1320</t>
  </si>
  <si>
    <t>SEKOLAH KEBANGSAAN ST MATTHEW</t>
  </si>
  <si>
    <t>YCB1320@moe.edu.my</t>
  </si>
  <si>
    <t>YCB1324</t>
  </si>
  <si>
    <t>YCB1324@moe.edu.my</t>
  </si>
  <si>
    <t>YCB1325</t>
  </si>
  <si>
    <t>SEKOLAH KEBANGSAAN ST PAUL</t>
  </si>
  <si>
    <t>YCB1325@moe.edu.my</t>
  </si>
  <si>
    <t>YCB1304</t>
  </si>
  <si>
    <t>SEKOLAH KEBANGSAAN ST PETER</t>
  </si>
  <si>
    <t>YCB1304@moe.edu.my</t>
  </si>
  <si>
    <t>YCB1317</t>
  </si>
  <si>
    <t>SEKOLAH KEBANGSAAN ST PHILIP</t>
  </si>
  <si>
    <t>YCB1317@moe.edu.my</t>
  </si>
  <si>
    <t>YCB1334</t>
  </si>
  <si>
    <t>SEKOLAH KEBANGSAAN ST SWITHUN</t>
  </si>
  <si>
    <t>YCB1334@moe.edu.my</t>
  </si>
  <si>
    <t>YBE1321</t>
  </si>
  <si>
    <t>SEKOLAH KEBANGSAAN STAPOK</t>
  </si>
  <si>
    <t>YBE1321@moe.edu.my</t>
  </si>
  <si>
    <t>YCB1307</t>
  </si>
  <si>
    <t>SEKOLAH KEBANGSAAN SUBANG</t>
  </si>
  <si>
    <t>YCB1307@moe.edu.my</t>
  </si>
  <si>
    <t>YBB1320</t>
  </si>
  <si>
    <t>SEKOLAH KEBANGSAAN TABA SAIT</t>
  </si>
  <si>
    <t>OFF JLN. BORNEO HEIGHTS, ULU SUNGAI BENGOH</t>
  </si>
  <si>
    <t>YBB1320@moe.edu.my</t>
  </si>
  <si>
    <t>YBA1347</t>
  </si>
  <si>
    <t>SEKOLAH KEBANGSAAN TAN SRI DATUK HAJI MOHAMED</t>
  </si>
  <si>
    <t>TAMAN MALIHAH, JALAN BELATOK, MATANG</t>
  </si>
  <si>
    <t>YBA1347@moe.edu.my</t>
  </si>
  <si>
    <t>YBA1348</t>
  </si>
  <si>
    <t>SEKOLAH KEBANGSAAN TELAGA AIR</t>
  </si>
  <si>
    <t>YBA1348@moe.edu.my</t>
  </si>
  <si>
    <t>YBA1333</t>
  </si>
  <si>
    <t>SEKOLAH KEBANGSAAN TEMENGGONG</t>
  </si>
  <si>
    <t>YBA1333@moe.edu.my</t>
  </si>
  <si>
    <t>YBA1334</t>
  </si>
  <si>
    <t>SEKOLAH KEBANGSAAN TG BAKO</t>
  </si>
  <si>
    <t>YBA1334@moe.edu.my</t>
  </si>
  <si>
    <t>PPD SAMARAHAN</t>
  </si>
  <si>
    <t>YCC8103</t>
  </si>
  <si>
    <t>SEKOLAH JENIS KEBANGSAAN (CINA) CHUNG HUA ASAJAYA</t>
  </si>
  <si>
    <t>D/A PEJABAT PENDIDIKAN DAERAH SAMARAHAN, JALAN DATO MOHD MUSA</t>
  </si>
  <si>
    <t>KOTA SAMARAHAN</t>
  </si>
  <si>
    <t>YCC8103@moe.edu.my</t>
  </si>
  <si>
    <t>YCC1323</t>
  </si>
  <si>
    <t>SEKOLAH JENIS KEBANGSAAN (CINA) CHUNG HUA BELIONG</t>
  </si>
  <si>
    <t>YCC1323@moe.edu.my</t>
  </si>
  <si>
    <t>YCC8304</t>
  </si>
  <si>
    <t>SEKOLAH JENIS KEBANGSAAN (CINA) CHUNG HUA JEMUKAN</t>
  </si>
  <si>
    <t>YCC8304@moe.edu.my</t>
  </si>
  <si>
    <t>YCC8104</t>
  </si>
  <si>
    <t>SEKOLAH JENIS KEBANGSAAN (CINA) CHUNG HUA SAMBIR</t>
  </si>
  <si>
    <t>ASAJAYA</t>
  </si>
  <si>
    <t>YCC8104@moe.edu.my</t>
  </si>
  <si>
    <t>YCC8302</t>
  </si>
  <si>
    <t>SEKOLAH JENIS KEBANGSAAN (CINA) CHUNG HUA SEMERA</t>
  </si>
  <si>
    <t>YCC8302@moe.edu.my</t>
  </si>
  <si>
    <t>YCC8101</t>
  </si>
  <si>
    <t>SEKOLAH JENIS KEBANGSAAN (CINA) CHUNG HUA SG JERNANG</t>
  </si>
  <si>
    <t>YCC8101@moe.edu.my</t>
  </si>
  <si>
    <t>YCC8102</t>
  </si>
  <si>
    <t>SEKOLAH JENIS KEBANGSAAN (CINA) CHUNG HUA TAMBIRAT</t>
  </si>
  <si>
    <t>YCC8102@moe.edu.my</t>
  </si>
  <si>
    <t>YCA8101</t>
  </si>
  <si>
    <t>SEKOLAH KEBANGSAAN (A) IBNU KHALDUN</t>
  </si>
  <si>
    <t>YCA8101@moe.edu.my</t>
  </si>
  <si>
    <t>YBE8108</t>
  </si>
  <si>
    <t>SEKOLAH KEBANGSAAN ASAJAYA LAUT</t>
  </si>
  <si>
    <t>YBE8108@moe.edu.my</t>
  </si>
  <si>
    <t>YBE8109</t>
  </si>
  <si>
    <t>SEKOLAH KEBANGSAAN ASAJAYA ULU</t>
  </si>
  <si>
    <t>YBE8109@moe.edu.my</t>
  </si>
  <si>
    <t>YBE1327</t>
  </si>
  <si>
    <t>SEKOLAH KEBANGSAAN BELIONG</t>
  </si>
  <si>
    <t>D/A PEJABAT PENDIDIKAN DAERAH SAMARAHAN, JALAN DATO MOHD. MUSA</t>
  </si>
  <si>
    <t>YBE1327@moe.edu.my</t>
  </si>
  <si>
    <t>YBA8120</t>
  </si>
  <si>
    <t>SEKOLAH KEBANGSAAN DATO MOHD MUSA</t>
  </si>
  <si>
    <t>YBA8120@moe.edu.my</t>
  </si>
  <si>
    <t>YBA8107</t>
  </si>
  <si>
    <t>SEKOLAH KEBANGSAAN DATO TRAOH MUARA TUANG</t>
  </si>
  <si>
    <t>YBA8107@moe.edu.my</t>
  </si>
  <si>
    <t>YBA8109</t>
  </si>
  <si>
    <t>SEKOLAH KEBANGSAAN ENDAP</t>
  </si>
  <si>
    <t>YBA8109@moe.edu.my</t>
  </si>
  <si>
    <t>YBE8303</t>
  </si>
  <si>
    <t>SEKOLAH KEBANGSAAN HAJI BUJANG RANGAWAN PUTIN</t>
  </si>
  <si>
    <t>YBE8303@moe.edu.my</t>
  </si>
  <si>
    <t>YBA8311</t>
  </si>
  <si>
    <t>SEKOLAH KEBANGSAAN HAJI KELALI SEMERA</t>
  </si>
  <si>
    <t>YBA8311@moe.edu.my</t>
  </si>
  <si>
    <t>YBA8304</t>
  </si>
  <si>
    <t>SEKOLAH KEBANGSAAN IBOI/PELANDUK</t>
  </si>
  <si>
    <t>YBA8304@moe.edu.my</t>
  </si>
  <si>
    <t>YBE8305</t>
  </si>
  <si>
    <t>SEKOLAH KEBANGSAAN JA'IE</t>
  </si>
  <si>
    <t>YBE8305@moe.edu.my</t>
  </si>
  <si>
    <t>YBB8105</t>
  </si>
  <si>
    <t>SEKOLAH KEBANGSAAN JALAN MUARA TUANG</t>
  </si>
  <si>
    <t>JALAN DATO MOHD MUSA</t>
  </si>
  <si>
    <t>YBB8105@moe.edu.my</t>
  </si>
  <si>
    <t>YBA8302</t>
  </si>
  <si>
    <t>SEKOLAH KEBANGSAAN JEMUKAN</t>
  </si>
  <si>
    <t>YBA8302@moe.edu.my</t>
  </si>
  <si>
    <t>YCB8110</t>
  </si>
  <si>
    <t>SEKOLAH KEBANGSAAN KAMPUNG REMBUS</t>
  </si>
  <si>
    <t>YCB8110@moe.edu.my</t>
  </si>
  <si>
    <t>YBA8108</t>
  </si>
  <si>
    <t>YBA8108@moe.edu.my</t>
  </si>
  <si>
    <t>YBA8115</t>
  </si>
  <si>
    <t>SEKOLAH KEBANGSAAN KG EMPILA</t>
  </si>
  <si>
    <t>YBA8115@moe.edu.my</t>
  </si>
  <si>
    <t>YBA8112</t>
  </si>
  <si>
    <t>SEKOLAH KEBANGSAAN KG MELAYU</t>
  </si>
  <si>
    <t>D/A PEJABAT PENDIDIKAN KOTA SAMARAHAN, JALAN DATO MOHD MUSA</t>
  </si>
  <si>
    <t>YBA8112@moe.edu.my</t>
  </si>
  <si>
    <t>YBA8117</t>
  </si>
  <si>
    <t>SEKOLAH KEBANGSAAN KG TANJUNG TUANG</t>
  </si>
  <si>
    <t>KPG TANJUNG TUANG</t>
  </si>
  <si>
    <t>YBA8117@moe.edu.my</t>
  </si>
  <si>
    <t>YBA8102</t>
  </si>
  <si>
    <t>SEKOLAH KEBANGSAAN MANG</t>
  </si>
  <si>
    <t>YBA8102@moe.edu.my</t>
  </si>
  <si>
    <t>YBA8104</t>
  </si>
  <si>
    <t>SEKOLAH KEBANGSAAN MATA PARANG</t>
  </si>
  <si>
    <t>YBA8104@moe.edu.my</t>
  </si>
  <si>
    <t>YBA8101</t>
  </si>
  <si>
    <t>SEKOLAH KEBANGSAAN MERANEK</t>
  </si>
  <si>
    <t>YBA8101@moe.edu.my</t>
  </si>
  <si>
    <t>YBA8118</t>
  </si>
  <si>
    <t>SEKOLAH KEBANGSAAN MOYAN LAUT</t>
  </si>
  <si>
    <t>YBA8118@moe.edu.my</t>
  </si>
  <si>
    <t>YBA8116</t>
  </si>
  <si>
    <t>SEKOLAH KEBANGSAAN NIUP</t>
  </si>
  <si>
    <t>YBA8116@moe.edu.my</t>
  </si>
  <si>
    <t>YBE8313</t>
  </si>
  <si>
    <t>SEKOLAH KEBANGSAAN PENDAM</t>
  </si>
  <si>
    <t>YBE8313@moe.edu.my</t>
  </si>
  <si>
    <t>YBB1204</t>
  </si>
  <si>
    <t>SEKOLAH KEBANGSAAN PENDIDIKAN KHAS KOTA SAMARAHAN</t>
  </si>
  <si>
    <t>YBB1204@moe.edu.my</t>
  </si>
  <si>
    <t>YBA8106</t>
  </si>
  <si>
    <t>SEKOLAH KEBANGSAAN PINANG</t>
  </si>
  <si>
    <t>KAMPUNG PINANG</t>
  </si>
  <si>
    <t>YBA8106@moe.edu.my</t>
  </si>
  <si>
    <t>YBB8101</t>
  </si>
  <si>
    <t>SEKOLAH KEBANGSAAN PLAIE D C</t>
  </si>
  <si>
    <t>YBB8101@moe.edu.my</t>
  </si>
  <si>
    <t>YBE8107</t>
  </si>
  <si>
    <t>SEKOLAH KEBANGSAAN REBAK</t>
  </si>
  <si>
    <t>YBE8107@moe.edu.my</t>
  </si>
  <si>
    <t>YBA8110</t>
  </si>
  <si>
    <t>SEKOLAH KEBANGSAAN SAMBIR</t>
  </si>
  <si>
    <t>YBA8110@moe.edu.my</t>
  </si>
  <si>
    <t>YBB8102</t>
  </si>
  <si>
    <t>SEKOLAH KEBANGSAAN SAMPUN</t>
  </si>
  <si>
    <t>YBB8102@moe.edu.my</t>
  </si>
  <si>
    <t>YBB8103</t>
  </si>
  <si>
    <t>SEKOLAH KEBANGSAAN SAMPUN TEBUN</t>
  </si>
  <si>
    <t>KPG. SAMPUN TEBUN</t>
  </si>
  <si>
    <t>YBB8103@moe.edu.my</t>
  </si>
  <si>
    <t>YBA8113</t>
  </si>
  <si>
    <t>SEKOLAH KEBANGSAAN SEBANDI MATANG</t>
  </si>
  <si>
    <t>YBA8113@moe.edu.my</t>
  </si>
  <si>
    <t>YBA8119</t>
  </si>
  <si>
    <t>SEKOLAH KEBANGSAAN SEBANDI ULU</t>
  </si>
  <si>
    <t>YBA8119@moe.edu.my</t>
  </si>
  <si>
    <t>YBA8103</t>
  </si>
  <si>
    <t>SEKOLAH KEBANGSAAN SERPAN</t>
  </si>
  <si>
    <t>YBA8103@moe.edu.my</t>
  </si>
  <si>
    <t>YCB8111</t>
  </si>
  <si>
    <t>YCB8111@moe.edu.my</t>
  </si>
  <si>
    <t>YCB8113</t>
  </si>
  <si>
    <t>SEKOLAH KEBANGSAAN ST MARTIN</t>
  </si>
  <si>
    <t>YCB8113@moe.edu.my</t>
  </si>
  <si>
    <t>YCB8112</t>
  </si>
  <si>
    <t>SEKOLAH KEBANGSAAN ST MICHAEL</t>
  </si>
  <si>
    <t>YCB8112@moe.edu.my</t>
  </si>
  <si>
    <t>YBB8311</t>
  </si>
  <si>
    <t>SEKOLAH KEBANGSAAN SUNGAI BULU/SENANGEH</t>
  </si>
  <si>
    <t>PPD SAMARAHAN,JLN DATO MOHD.MUSA</t>
  </si>
  <si>
    <t>YBB8311@moe.edu.my</t>
  </si>
  <si>
    <t>YBA8114</t>
  </si>
  <si>
    <t>SEKOLAH KEBANGSAAN TAMBAY</t>
  </si>
  <si>
    <t>YBA8114@moe.edu.my</t>
  </si>
  <si>
    <t>YBA8105</t>
  </si>
  <si>
    <t>SEKOLAH KEBANGSAAN TAMBIRAT</t>
  </si>
  <si>
    <t>YBA8105@moe.edu.my</t>
  </si>
  <si>
    <t>YBA8111</t>
  </si>
  <si>
    <t>SEKOLAH KEBANGSAAN TANJONG APONG</t>
  </si>
  <si>
    <t>YBA8111@moe.edu.my</t>
  </si>
  <si>
    <t>YBB8316</t>
  </si>
  <si>
    <t>SEKOLAH KEBANGSAAN TERASI</t>
  </si>
  <si>
    <t>YBB8316@moe.edu.my</t>
  </si>
  <si>
    <t>YBA1349</t>
  </si>
  <si>
    <t>SEKOLAH KEBANGSAAN WIRA JAYA</t>
  </si>
  <si>
    <t>YBA1349@moe.edu.my</t>
  </si>
  <si>
    <t>PPD SARATOK</t>
  </si>
  <si>
    <t>YCC2203</t>
  </si>
  <si>
    <t>SEKOLAH JENIS KEBANGSAAN (CINA) CHUNG HUA KABONG</t>
  </si>
  <si>
    <t>D/A PEJABAT PENDIDIKAN DAERAH SARATOK, TINGKAT 1, WISMA PERSEKUTUAN, JALAN SARATOK</t>
  </si>
  <si>
    <t>SARATOK</t>
  </si>
  <si>
    <t>ycc2203@moe.edu.my</t>
  </si>
  <si>
    <t>YCC2201</t>
  </si>
  <si>
    <t>SEKOLAH JENIS KEBANGSAAN (CINA) CHUNG HUA ROBAN</t>
  </si>
  <si>
    <t>ycc2201@moe.edu.my</t>
  </si>
  <si>
    <t>YCC2202</t>
  </si>
  <si>
    <t>SEKOLAH JENIS KEBANGSAAN (CINA) MIN SYN SARATOK</t>
  </si>
  <si>
    <t>ycc2202@moe.edu.my</t>
  </si>
  <si>
    <t>YBA2209</t>
  </si>
  <si>
    <t>SEKOLAH KEBANGSAAN ABANG ABDUL RAHMAN</t>
  </si>
  <si>
    <t>yba2209@moe.edu.my</t>
  </si>
  <si>
    <t>YBA2208</t>
  </si>
  <si>
    <t>SEKOLAH KEBANGSAAN ABANG LEMAN</t>
  </si>
  <si>
    <t>yba2208@moe.edu.my</t>
  </si>
  <si>
    <t>YBA2206</t>
  </si>
  <si>
    <t>SEKOLAH KEBANGSAAN ABG. MOH SESSANG</t>
  </si>
  <si>
    <t>KAMPUNG SESSANG, KABONG</t>
  </si>
  <si>
    <t>KABONG</t>
  </si>
  <si>
    <t>yba2206@moe.edu.my</t>
  </si>
  <si>
    <t>YBB2209</t>
  </si>
  <si>
    <t>SEKOLAH KEBANGSAAN BABANG</t>
  </si>
  <si>
    <t>ybb2209@moe.edu.my</t>
  </si>
  <si>
    <t>YBA2415</t>
  </si>
  <si>
    <t>SEKOLAH KEBANGSAAN BATANG MARO</t>
  </si>
  <si>
    <t>yba2415@moe.edu.my</t>
  </si>
  <si>
    <t>YBB2219</t>
  </si>
  <si>
    <t>SEKOLAH KEBANGSAAN BERAYANG</t>
  </si>
  <si>
    <t>ybb2219@moe.edu.my</t>
  </si>
  <si>
    <t>YBB2205</t>
  </si>
  <si>
    <t>SEKOLAH KEBANGSAAN ENGKABANG</t>
  </si>
  <si>
    <t>ybb2205@moe.edu.my</t>
  </si>
  <si>
    <t>YBB2207</t>
  </si>
  <si>
    <t>SEKOLAH KEBANGSAAN ENGKUDU</t>
  </si>
  <si>
    <t>ybb2207@moe.edu.my</t>
  </si>
  <si>
    <t>YBA2210</t>
  </si>
  <si>
    <t>SEKOLAH KEBANGSAAN HAJI BOLLAH</t>
  </si>
  <si>
    <t>yba2210@moe.edu.my</t>
  </si>
  <si>
    <t>YBA2204</t>
  </si>
  <si>
    <t>SEKOLAH KEBANGSAAN HJ JUNID</t>
  </si>
  <si>
    <t>yba2204@moe.edu.my</t>
  </si>
  <si>
    <t>YBB2212</t>
  </si>
  <si>
    <t>SEKOLAH KEBANGSAAN KABO HILIR</t>
  </si>
  <si>
    <t>ybb2212@moe.edu.my</t>
  </si>
  <si>
    <t>YBB2238</t>
  </si>
  <si>
    <t>SEKOLAH KEBANGSAAN KALAKA CENTRAL</t>
  </si>
  <si>
    <t>ybb2238@moe.edu.my</t>
  </si>
  <si>
    <t>YBA2202</t>
  </si>
  <si>
    <t>SEKOLAH KEBANGSAAN KG EMPLAM</t>
  </si>
  <si>
    <t>yba2202@moe.edu.my</t>
  </si>
  <si>
    <t>YBA2211</t>
  </si>
  <si>
    <t>SEKOLAH KEBANGSAAN KG KUPANG</t>
  </si>
  <si>
    <t>yba2211@moe.edu.my</t>
  </si>
  <si>
    <t>YBA2205</t>
  </si>
  <si>
    <t>SEKOLAH KEBANGSAAN KG PALOH</t>
  </si>
  <si>
    <t>KG PALOH, KABONG</t>
  </si>
  <si>
    <t>yba2205@moe.edu.my</t>
  </si>
  <si>
    <t>YBB2237</t>
  </si>
  <si>
    <t>SEKOLAH KEBANGSAAN KLUA</t>
  </si>
  <si>
    <t>ybb237@moe.edu.my</t>
  </si>
  <si>
    <t>YBA2207</t>
  </si>
  <si>
    <t>SEKOLAH KEBANGSAAN KPG ALIT</t>
  </si>
  <si>
    <t>yba2207@moe.edu.my</t>
  </si>
  <si>
    <t>YBB2223</t>
  </si>
  <si>
    <t>SEKOLAH KEBANGSAAN LEMPA</t>
  </si>
  <si>
    <t>ybb2223@moe.edu.my</t>
  </si>
  <si>
    <t>YBB2203</t>
  </si>
  <si>
    <t>SEKOLAH KEBANGSAAN LICHOK</t>
  </si>
  <si>
    <t>ROBAN</t>
  </si>
  <si>
    <t>ybb2203@moe.edu.my</t>
  </si>
  <si>
    <t>YBB2204</t>
  </si>
  <si>
    <t>SEKOLAH KEBANGSAAN LUBOK KEPAYANG</t>
  </si>
  <si>
    <t>ybb2204@moe.edu.my</t>
  </si>
  <si>
    <t>YBB2231</t>
  </si>
  <si>
    <t>ybb2231@moe.edu.my</t>
  </si>
  <si>
    <t>YBB2218</t>
  </si>
  <si>
    <t>SEKOLAH KEBANGSAAN MENDAS</t>
  </si>
  <si>
    <t>ybb2218@moe.edu.my</t>
  </si>
  <si>
    <t>YBB2220</t>
  </si>
  <si>
    <t>SEKOLAH KEBANGSAAN MUDONG</t>
  </si>
  <si>
    <t>ybb2220@moe.edu.my</t>
  </si>
  <si>
    <t>YBB2228</t>
  </si>
  <si>
    <t>SEKOLAH KEBANGSAAN NG ABU</t>
  </si>
  <si>
    <t>ybb2228@moe.edu.my</t>
  </si>
  <si>
    <t>YBB2221</t>
  </si>
  <si>
    <t>SEKOLAH KEBANGSAAN NG ASSAM</t>
  </si>
  <si>
    <t>ybb2221@moe.edu.my</t>
  </si>
  <si>
    <t>YBB2214</t>
  </si>
  <si>
    <t>SEKOLAH KEBANGSAAN NG ATOI</t>
  </si>
  <si>
    <t>ybb2214@moe.edu.my</t>
  </si>
  <si>
    <t>YBB2211</t>
  </si>
  <si>
    <t>SEKOLAH KEBANGSAAN NG BUDU</t>
  </si>
  <si>
    <t>YBB2211@moe.edu.my</t>
  </si>
  <si>
    <t>YBB2208</t>
  </si>
  <si>
    <t>SEKOLAH KEBANGSAAN NG DRAU</t>
  </si>
  <si>
    <t>KRIAN</t>
  </si>
  <si>
    <t>ybb2208@moe.edu.my</t>
  </si>
  <si>
    <t>YBB2202</t>
  </si>
  <si>
    <t>SEKOLAH KEBANGSAAN NG GRENJANG</t>
  </si>
  <si>
    <t>ybb2202@moe.edu.my</t>
  </si>
  <si>
    <t>YBB2230</t>
  </si>
  <si>
    <t>SEKOLAH KEBANGSAAN NG MALONG</t>
  </si>
  <si>
    <t>ybb2230@moe.edu.my</t>
  </si>
  <si>
    <t>YBB2213</t>
  </si>
  <si>
    <t>SEKOLAH KEBANGSAAN ORANG KAYA TEMENGGONG TANDUK</t>
  </si>
  <si>
    <t>ybb2213@moe.edu.my</t>
  </si>
  <si>
    <t>YBA2203</t>
  </si>
  <si>
    <t>SEKOLAH KEBANGSAAN PERPAT</t>
  </si>
  <si>
    <t>yba2203@moe.edu.my</t>
  </si>
  <si>
    <t>YBB2229</t>
  </si>
  <si>
    <t>SEKOLAH KEBANGSAAN PRAJA</t>
  </si>
  <si>
    <t>ybb2229@moe.edu.my</t>
  </si>
  <si>
    <t>YBB2222</t>
  </si>
  <si>
    <t>SEKOLAH KEBANGSAAN SG ENTEBU</t>
  </si>
  <si>
    <t>ybb2222@moe.edu.my</t>
  </si>
  <si>
    <t>YBB2235</t>
  </si>
  <si>
    <t>SEKOLAH KEBANGSAAN SG NYIAR</t>
  </si>
  <si>
    <t>ybb2235@moe.edu.my</t>
  </si>
  <si>
    <t>YBA2212</t>
  </si>
  <si>
    <t>SEKOLAH KEBANGSAAN SG PASIR</t>
  </si>
  <si>
    <t>yba2212@moe.edu.my</t>
  </si>
  <si>
    <t>YCB2203</t>
  </si>
  <si>
    <t>SEKOLAH KEBANGSAAN ST MICHAEL PLASSU</t>
  </si>
  <si>
    <t>ycb2203@moe.edu.my</t>
  </si>
  <si>
    <t>YCB2202</t>
  </si>
  <si>
    <t>SEKOLAH KEBANGSAAN ST PAUL ROBAN</t>
  </si>
  <si>
    <t>ycb2202@moe.edu.my</t>
  </si>
  <si>
    <t>YCB2201</t>
  </si>
  <si>
    <t>SEKOLAH KEBANGSAAN ST PETER SARATOK</t>
  </si>
  <si>
    <t>ycb2201@moe.edu.my</t>
  </si>
  <si>
    <t>YBB2201</t>
  </si>
  <si>
    <t>SEKOLAH KEBANGSAAN SUNGAI KLAMPAI</t>
  </si>
  <si>
    <t>ybb2201@moe.edu.my</t>
  </si>
  <si>
    <t>YBB2206</t>
  </si>
  <si>
    <t>SEKOLAH KEBANGSAAN SUNGEI ANTU</t>
  </si>
  <si>
    <t>ybb2206@moe.edu.my</t>
  </si>
  <si>
    <t>YBB2224</t>
  </si>
  <si>
    <t>SEKOLAH KEBANGSAAN SUPOK</t>
  </si>
  <si>
    <t>ybb2224@moe.edu.my</t>
  </si>
  <si>
    <t>YBB2225</t>
  </si>
  <si>
    <t>SEKOLAH KEBANGSAAN TEMUDOK AWIK</t>
  </si>
  <si>
    <t>ybb2225@moe.edu.my</t>
  </si>
  <si>
    <t>YBA2201</t>
  </si>
  <si>
    <t>SEKOLAH KEBANGSAAN TO' EMAN</t>
  </si>
  <si>
    <t>yba2201@moe.edu.my</t>
  </si>
  <si>
    <t>YBB2234</t>
  </si>
  <si>
    <t>SEKOLAH KEBANGSAAN ULU AWIK</t>
  </si>
  <si>
    <t>ybb2234@moe.edu.my</t>
  </si>
  <si>
    <t>YBB2216</t>
  </si>
  <si>
    <t>SEKOLAH KEBANGSAAN ULU BUDU</t>
  </si>
  <si>
    <t>ybb2216@moe.edu.my</t>
  </si>
  <si>
    <t>YBB2217</t>
  </si>
  <si>
    <t>SEKOLAH KEBANGSAAN ULU KABO</t>
  </si>
  <si>
    <t>ybb2217@moe.edu.my</t>
  </si>
  <si>
    <t>YBB2239</t>
  </si>
  <si>
    <t>SEKOLAH KEBANGSAAN ULU ROBAN</t>
  </si>
  <si>
    <t>ybb2239@moe.edu.my</t>
  </si>
  <si>
    <t>YBA2213</t>
  </si>
  <si>
    <t>SEKOLAH KEBANGSAAN ULU SEBETAN</t>
  </si>
  <si>
    <t>yba2213@moe.edu.my</t>
  </si>
  <si>
    <t>YBB2232</t>
  </si>
  <si>
    <t>SEKOLAH KEBANGSAAN WONG BESI</t>
  </si>
  <si>
    <t>ybb2232@moe.edu.my</t>
  </si>
  <si>
    <t>PPD SARIKEI</t>
  </si>
  <si>
    <t>YCC6102</t>
  </si>
  <si>
    <t>SEKOLAH JENIS KEBANGSAAN (CINA) BULAT</t>
  </si>
  <si>
    <t>D/A PEJABAT PENDIDIKAN DAERAH SARIKEI, TINGKAT 1, WISMA PERSEKUTUAN, JALAN BANGUNAN KERAJAAN</t>
  </si>
  <si>
    <t>YCC6102@moe.edu.my</t>
  </si>
  <si>
    <t>YBC6101</t>
  </si>
  <si>
    <t>SEKOLAH JENIS KEBANGSAAN (CINA) CHUNG HIEN</t>
  </si>
  <si>
    <t>YBC6101@moe.edu.my</t>
  </si>
  <si>
    <t>YBC6108</t>
  </si>
  <si>
    <t>SEKOLAH JENIS KEBANGSAAN (CINA) HUA KEE</t>
  </si>
  <si>
    <t>YBC6108@moe.edu.my</t>
  </si>
  <si>
    <t>YBC6109</t>
  </si>
  <si>
    <t>YBC6109@moe.edu.my</t>
  </si>
  <si>
    <t>YBC6107</t>
  </si>
  <si>
    <t>SEKOLAH JENIS KEBANGSAAN (CINA) KIEW MANG</t>
  </si>
  <si>
    <t>YBC6107@moe.edu.my</t>
  </si>
  <si>
    <t>YCC6103</t>
  </si>
  <si>
    <t>SEKOLAH JENIS KEBANGSAAN (CINA) KWANG CHIEN</t>
  </si>
  <si>
    <t>YCC6103@moe.edu.my</t>
  </si>
  <si>
    <t>YBC6104</t>
  </si>
  <si>
    <t>SEKOLAH JENIS KEBANGSAAN (CINA) MINAR</t>
  </si>
  <si>
    <t>YBC6104@moe.edu.my</t>
  </si>
  <si>
    <t>YCC6115</t>
  </si>
  <si>
    <t>SEKOLAH JENIS KEBANGSAAN (CINA) MING TAK</t>
  </si>
  <si>
    <t>YCC6115@moe.edu.my</t>
  </si>
  <si>
    <t>YBC6105</t>
  </si>
  <si>
    <t>SEKOLAH JENIS KEBANGSAAN (CINA) NAM KIEW</t>
  </si>
  <si>
    <t>YBC6105@moe.edu.my</t>
  </si>
  <si>
    <t>YCC6114</t>
  </si>
  <si>
    <t>SEKOLAH JENIS KEBANGSAAN (CINA) SAN MING</t>
  </si>
  <si>
    <t>YCC6114@moe.edu.my</t>
  </si>
  <si>
    <t>YCC6111</t>
  </si>
  <si>
    <t>SEKOLAH JENIS KEBANGSAAN (CINA) SING MING</t>
  </si>
  <si>
    <t>YCC6111@moe.edu.my</t>
  </si>
  <si>
    <t>YCC6108</t>
  </si>
  <si>
    <t>SEKOLAH JENIS KEBANGSAAN (CINA) SIUNG HUA</t>
  </si>
  <si>
    <t>YCC6108@moe.edu.my</t>
  </si>
  <si>
    <t>YCC6117</t>
  </si>
  <si>
    <t>SEKOLAH JENIS KEBANGSAAN (CINA) ST MARTIN</t>
  </si>
  <si>
    <t>YCC6117@moe.edu.my</t>
  </si>
  <si>
    <t>YCC6113</t>
  </si>
  <si>
    <t>SEKOLAH JENIS KEBANGSAAN (CINA) SU DOK</t>
  </si>
  <si>
    <t>YCC6113@moe.edu.my</t>
  </si>
  <si>
    <t>YCC6104</t>
  </si>
  <si>
    <t>SEKOLAH JENIS KEBANGSAAN (CINA) SU HING</t>
  </si>
  <si>
    <t>YCC6104@moe.edu.my</t>
  </si>
  <si>
    <t>YCC6105</t>
  </si>
  <si>
    <t>SEKOLAH JENIS KEBANGSAAN (CINA) SU KWONG</t>
  </si>
  <si>
    <t>YCC6105@moe.edu.my</t>
  </si>
  <si>
    <t>YCC6112</t>
  </si>
  <si>
    <t>SEKOLAH JENIS KEBANGSAAN (CINA) SU LEE</t>
  </si>
  <si>
    <t>YCC6112@moe.edu.my</t>
  </si>
  <si>
    <t>YBC6106</t>
  </si>
  <si>
    <t>SEKOLAH JENIS KEBANGSAAN (CINA) SU LOK</t>
  </si>
  <si>
    <t>YBC6106@moe.edu.my</t>
  </si>
  <si>
    <t>YCC6106</t>
  </si>
  <si>
    <t>SEKOLAH JENIS KEBANGSAAN (CINA) SU MING</t>
  </si>
  <si>
    <t>YCC6106@moe.edu.my</t>
  </si>
  <si>
    <t>YCC6107</t>
  </si>
  <si>
    <t>SEKOLAH JENIS KEBANGSAAN (CINA) SU TAK</t>
  </si>
  <si>
    <t>YCC6107@moe.edu.my</t>
  </si>
  <si>
    <t>YBC6103</t>
  </si>
  <si>
    <t>SEKOLAH JENIS KEBANGSAAN (CINA) SZE LU</t>
  </si>
  <si>
    <t>YBC6103@moe.edu.my</t>
  </si>
  <si>
    <t>YBC6102</t>
  </si>
  <si>
    <t>SEKOLAH JENIS KEBANGSAAN (CINA) TIONG HO</t>
  </si>
  <si>
    <t>YBC6102@moe.edu.my</t>
  </si>
  <si>
    <t>YCC6110</t>
  </si>
  <si>
    <t>SEKOLAH JENIS KEBANGSAAN (CINA) WAH MAN</t>
  </si>
  <si>
    <t>YCC6110@moe.edu.my</t>
  </si>
  <si>
    <t>YBA6105</t>
  </si>
  <si>
    <t>SEKOLAH KEBANGSAAN ABANG HAJI MATAHIR</t>
  </si>
  <si>
    <t>JALAN MASJID BARU</t>
  </si>
  <si>
    <t>YBA6105@moe.edu.my</t>
  </si>
  <si>
    <t>YBB6102</t>
  </si>
  <si>
    <t>SEKOLAH KEBANGSAAN ADIN</t>
  </si>
  <si>
    <t>YBB6102@moe.edu.my</t>
  </si>
  <si>
    <t>YCA6101</t>
  </si>
  <si>
    <t>SEKOLAH KEBANGSAAN AGAMA SARIKEI</t>
  </si>
  <si>
    <t>YCA6101@moe.edu.my</t>
  </si>
  <si>
    <t>YBB6107</t>
  </si>
  <si>
    <t>SEKOLAH KEBANGSAAN ASSUN</t>
  </si>
  <si>
    <t>YBB6107@moe.edu.my</t>
  </si>
  <si>
    <t>YBB6103</t>
  </si>
  <si>
    <t>SEKOLAH KEBANGSAAN BALONG</t>
  </si>
  <si>
    <t>YBB6103@moe.edu.my</t>
  </si>
  <si>
    <t>YBA6109</t>
  </si>
  <si>
    <t>SEKOLAH KEBANGSAAN BUKIT KINYAU</t>
  </si>
  <si>
    <t>YBA6109@moe.edu.my</t>
  </si>
  <si>
    <t>YBB6111</t>
  </si>
  <si>
    <t>SEKOLAH KEBANGSAAN JAWA</t>
  </si>
  <si>
    <t>YBB6111@moe.edu.my</t>
  </si>
  <si>
    <t>YBA6107</t>
  </si>
  <si>
    <t>SEKOLAH KEBANGSAAN MANDOR ARIS</t>
  </si>
  <si>
    <t>YBA6107@moe.edu.my</t>
  </si>
  <si>
    <t>YCH6101</t>
  </si>
  <si>
    <t>SEKOLAH KEBANGSAAN METHODIST ANGLO-CHINESE</t>
  </si>
  <si>
    <t>YCH6101@moe.edu.my</t>
  </si>
  <si>
    <t>YBB6118</t>
  </si>
  <si>
    <t>SEKOLAH KEBANGSAAN MUARA PAYANG</t>
  </si>
  <si>
    <t>YBB6118@moe.edu.my</t>
  </si>
  <si>
    <t>YBB6104</t>
  </si>
  <si>
    <t>SEKOLAH KEBANGSAAN PENGHULU ANDIN</t>
  </si>
  <si>
    <t>YBB6104@moe.edu.my</t>
  </si>
  <si>
    <t>YBB6108</t>
  </si>
  <si>
    <t>SEKOLAH KEBANGSAAN RENTAP</t>
  </si>
  <si>
    <t>YBB6108@moe.edu.my</t>
  </si>
  <si>
    <t>YBA6111</t>
  </si>
  <si>
    <t>SEKOLAH KEBANGSAAN SARIKEI</t>
  </si>
  <si>
    <t>YBA6111@moe.edu.my</t>
  </si>
  <si>
    <t>YBB6115</t>
  </si>
  <si>
    <t>SEKOLAH KEBANGSAAN SELANGAN</t>
  </si>
  <si>
    <t>YBB6115@moe.edu.my</t>
  </si>
  <si>
    <t>YBB6112</t>
  </si>
  <si>
    <t>SEKOLAH KEBANGSAAN SG PAOH</t>
  </si>
  <si>
    <t>YBB6112@moe.edu.my</t>
  </si>
  <si>
    <t>YBB6113</t>
  </si>
  <si>
    <t>SEKOLAH KEBANGSAAN SG PETAI</t>
  </si>
  <si>
    <t>YBB6113@moe.edu.my</t>
  </si>
  <si>
    <t>YBA6102</t>
  </si>
  <si>
    <t>SEKOLAH KEBANGSAAN SG SENTEBU</t>
  </si>
  <si>
    <t>YBA6102@moe.edu.my</t>
  </si>
  <si>
    <t>YCB6101</t>
  </si>
  <si>
    <t>SEKOLAH KEBANGSAAN ST ANNE</t>
  </si>
  <si>
    <t>YCB6101@moe.edu.my</t>
  </si>
  <si>
    <t>YBB6106</t>
  </si>
  <si>
    <t>SEKOLAH KEBANGSAAN ST. ANDREW</t>
  </si>
  <si>
    <t>YBB6106@moe.edu.my</t>
  </si>
  <si>
    <t>YBB6114</t>
  </si>
  <si>
    <t>SEKOLAH KEBANGSAAN TANAH PUTIH</t>
  </si>
  <si>
    <t>YBB6114@moe.edu.my</t>
  </si>
  <si>
    <t>YBB6101</t>
  </si>
  <si>
    <t>SEKOLAH KEBANGSAAN UDIN</t>
  </si>
  <si>
    <t>YBB6101@moe.edu.my</t>
  </si>
  <si>
    <t>PPD SELANGAU</t>
  </si>
  <si>
    <t>YCC3405</t>
  </si>
  <si>
    <t>SEKOLAH JENIS KEBANGSAAN (CINA) TONG AH</t>
  </si>
  <si>
    <t>KM 83, JALAN SIBU-BINTULU, SELANGAU</t>
  </si>
  <si>
    <t>SIBU</t>
  </si>
  <si>
    <t>YCC3405@moe.edu.my</t>
  </si>
  <si>
    <t>YBA3501</t>
  </si>
  <si>
    <t>SEKOLAH KEBANGSAAN BATU 36</t>
  </si>
  <si>
    <t>D/A PEJABAT PENDIDIKAN DAERAH SELANGAU, LOT 363, BLOK 15, NEW TOWNSHIP, SELANGAU</t>
  </si>
  <si>
    <t>YBA3501@moe.edu.my</t>
  </si>
  <si>
    <t>YBA3206</t>
  </si>
  <si>
    <t>SEKOLAH KEBANGSAAN BUKIT ARIP</t>
  </si>
  <si>
    <t>YBA3206@moe.edu.my</t>
  </si>
  <si>
    <t>YBA3408</t>
  </si>
  <si>
    <t>SEKOLAH KEBANGSAAN DIJIH</t>
  </si>
  <si>
    <t>YBA3408@moe.edu.my</t>
  </si>
  <si>
    <t>YBE3413</t>
  </si>
  <si>
    <t>SEKOLAH KEBANGSAAN IBAN UNION</t>
  </si>
  <si>
    <t>YBE3413@moe.edu.my</t>
  </si>
  <si>
    <t>YBE3412</t>
  </si>
  <si>
    <t>SEKOLAH KEBANGSAAN KUALA LEMAI</t>
  </si>
  <si>
    <t>YBE3412@moe.edu.my</t>
  </si>
  <si>
    <t>YBB3412</t>
  </si>
  <si>
    <t>SEKOLAH KEBANGSAAN KUALA PELUGAU</t>
  </si>
  <si>
    <t>YBB3412@moe.edu.my</t>
  </si>
  <si>
    <t>YBB3405</t>
  </si>
  <si>
    <t>SEKOLAH KEBANGSAAN NANGA KUA</t>
  </si>
  <si>
    <t>YBB3405@moe.edu.my</t>
  </si>
  <si>
    <t>YBE3408</t>
  </si>
  <si>
    <t>SEKOLAH KEBANGSAAN NANGA SELANGAU</t>
  </si>
  <si>
    <t>YBE3408@moe.edu.my</t>
  </si>
  <si>
    <t>YBB3502</t>
  </si>
  <si>
    <t>SEKOLAH KEBANGSAAN NANGA TAJAM</t>
  </si>
  <si>
    <t>YBB3502@moe.edu.my</t>
  </si>
  <si>
    <t>YBB3506</t>
  </si>
  <si>
    <t>SEKOLAH KEBANGSAAN PENGHULU IMBAN</t>
  </si>
  <si>
    <t>YBB3506@moe.edu.my</t>
  </si>
  <si>
    <t>YBB3415</t>
  </si>
  <si>
    <t>SEKOLAH KEBANGSAAN SG ANAK</t>
  </si>
  <si>
    <t>YBB3415@moe.edu.my</t>
  </si>
  <si>
    <t>YBB3406</t>
  </si>
  <si>
    <t>SEKOLAH KEBANGSAAN SG ARAU</t>
  </si>
  <si>
    <t>YBB3406@moe.edu.my</t>
  </si>
  <si>
    <t>YBB3408</t>
  </si>
  <si>
    <t>SEKOLAH KEBANGSAAN SG BAWANG</t>
  </si>
  <si>
    <t>YBB3408@moe.edu.my</t>
  </si>
  <si>
    <t>YBB3409</t>
  </si>
  <si>
    <t>SEKOLAH KEBANGSAAN SG BULOH</t>
  </si>
  <si>
    <t>SELANGAU</t>
  </si>
  <si>
    <t>YBB3409@moe.edu.my</t>
  </si>
  <si>
    <t>YBA3405</t>
  </si>
  <si>
    <t>SEKOLAH KEBANGSAAN SG KEMENA</t>
  </si>
  <si>
    <t>YBA3405@moe.edu.my</t>
  </si>
  <si>
    <t>YBB3416</t>
  </si>
  <si>
    <t>SEKOLAH KEBANGSAAN SG SEPIRING/SG TEPUS</t>
  </si>
  <si>
    <t>YBB3416@moe.edu.my</t>
  </si>
  <si>
    <t>YBB3410</t>
  </si>
  <si>
    <t>SEKOLAH KEBANGSAAN SG TAU</t>
  </si>
  <si>
    <t>YBB3410@moe.edu.my</t>
  </si>
  <si>
    <t>YCB3503</t>
  </si>
  <si>
    <t>SEKOLAH KEBANGSAAN ST MARK</t>
  </si>
  <si>
    <t>YCB3503@moe.edu.my</t>
  </si>
  <si>
    <t>YCB3501</t>
  </si>
  <si>
    <t>SEKOLAH KEBANGSAAN ST MATTHEW SEKUAU</t>
  </si>
  <si>
    <t>YCB3501@moe.edu.my</t>
  </si>
  <si>
    <t>YBB3505</t>
  </si>
  <si>
    <t>SEKOLAH KEBANGSAAN SUNGAI PAKOH</t>
  </si>
  <si>
    <t>YBB3505@moe.edu.my</t>
  </si>
  <si>
    <t>YBE3414</t>
  </si>
  <si>
    <t>SEKOLAH KEBANGSAAN ULU SG ARIP</t>
  </si>
  <si>
    <t>YBE3414@moe.edu.my</t>
  </si>
  <si>
    <t>PPD SERIAN</t>
  </si>
  <si>
    <t>YCC8202</t>
  </si>
  <si>
    <t>SEKOLAH JENIS KEBANGSAAN (CINA) CHUNG HUA BATU 29</t>
  </si>
  <si>
    <t>D/A PEJABAT PENDIDIKAN DAERAH SERIAN, BATU 1, JALAN SERIAN/SRI AMAN</t>
  </si>
  <si>
    <t>SERIAN</t>
  </si>
  <si>
    <t>YCC8202@moe.edu.my</t>
  </si>
  <si>
    <t>YCC8205</t>
  </si>
  <si>
    <t>SEKOLAH JENIS KEBANGSAAN (CINA) CHUNG HUA BATU 32</t>
  </si>
  <si>
    <t>YCC8205@moe.edu.my</t>
  </si>
  <si>
    <t>YCC8204</t>
  </si>
  <si>
    <t>SEKOLAH JENIS KEBANGSAAN (CINA) CHUNG HUA BATU 35</t>
  </si>
  <si>
    <t>YCC8204@moe.edu.my</t>
  </si>
  <si>
    <t>YCC8201</t>
  </si>
  <si>
    <t>SEKOLAH JENIS KEBANGSAAN (CINA) CHUNG HUA SERIAN</t>
  </si>
  <si>
    <t>YCC8201@moe.edu.my</t>
  </si>
  <si>
    <t>YBC8202</t>
  </si>
  <si>
    <t>SEKOLAH JENIS KEBANGSAAN (CINA) PANGKALAN BEDUP</t>
  </si>
  <si>
    <t>BATU 7, JALAN SERIAN/SRI AMAN</t>
  </si>
  <si>
    <t>YBC8202@moe.edu.my</t>
  </si>
  <si>
    <t>YBC8201</t>
  </si>
  <si>
    <t>SEKOLAH JENIS KEBANGSAAN (CINA) SG MENYAN</t>
  </si>
  <si>
    <t>YBC8201@moe.edu.my</t>
  </si>
  <si>
    <t>YCB8217</t>
  </si>
  <si>
    <t>SEKOLAH KEBANGSAAN ALL SAINTS PLAMAN NYABET</t>
  </si>
  <si>
    <t>YCB8217@moe.edu.my</t>
  </si>
  <si>
    <t>YBB8211</t>
  </si>
  <si>
    <t>SEKOLAH KEBANGSAAN BALAI RINGIN</t>
  </si>
  <si>
    <t>YBB8211@moe.edu.my</t>
  </si>
  <si>
    <t>YBB8228</t>
  </si>
  <si>
    <t>SEKOLAH KEBANGSAAN BEDUP</t>
  </si>
  <si>
    <t>YBB8228@moe.edu.my</t>
  </si>
  <si>
    <t>YBB8232</t>
  </si>
  <si>
    <t>SEKOLAH KEBANGSAAN DAHA</t>
  </si>
  <si>
    <t>YBB8232@moe.edu.my</t>
  </si>
  <si>
    <t>YBB8231</t>
  </si>
  <si>
    <t>SEKOLAH KEBANGSAAN ENGKAROH</t>
  </si>
  <si>
    <t>KPG. ENGKEROH, JALAN SERIAN/MONGKOS</t>
  </si>
  <si>
    <t>YBB8231@moe.edu.my</t>
  </si>
  <si>
    <t>YBB8241</t>
  </si>
  <si>
    <t>SEKOLAH KEBANGSAAN ENTAYAN</t>
  </si>
  <si>
    <t>YBB8241@moe.edu.my</t>
  </si>
  <si>
    <t>YBB8254</t>
  </si>
  <si>
    <t>SEKOLAH KEBANGSAAN ENTUBUH</t>
  </si>
  <si>
    <t>YBB8254@moe.edu.my</t>
  </si>
  <si>
    <t>YBB8233</t>
  </si>
  <si>
    <t>SEKOLAH KEBANGSAAN GAHAT MAWANG</t>
  </si>
  <si>
    <t>YBB8233@moe.edu.my</t>
  </si>
  <si>
    <t>YBB8237</t>
  </si>
  <si>
    <t>SEKOLAH KEBANGSAAN GEMANG</t>
  </si>
  <si>
    <t>YBB8237@moe.edu.my</t>
  </si>
  <si>
    <t>YBB8219</t>
  </si>
  <si>
    <t>SEKOLAH KEBANGSAAN KORAN</t>
  </si>
  <si>
    <t>YBB8219@moe.edu.my</t>
  </si>
  <si>
    <t>YBB8243</t>
  </si>
  <si>
    <t>SEKOLAH KEBANGSAAN KRAIT</t>
  </si>
  <si>
    <t>KAMPUNG KRAIT, JALAN BATANG KEDUP</t>
  </si>
  <si>
    <t>YBB8243@moe.edu.my</t>
  </si>
  <si>
    <t>YBB8240</t>
  </si>
  <si>
    <t>SEKOLAH KEBANGSAAN KRANGAN</t>
  </si>
  <si>
    <t>YBB8240@moe.edu.my</t>
  </si>
  <si>
    <t>YBB8206</t>
  </si>
  <si>
    <t>SEKOLAH KEBANGSAAN KRUSEN</t>
  </si>
  <si>
    <t>YBB8206@moe.edu.my</t>
  </si>
  <si>
    <t>YBB8249</t>
  </si>
  <si>
    <t>SEKOLAH KEBANGSAAN KUJANG MAWANG</t>
  </si>
  <si>
    <t>YBB8249@moe.edu.my</t>
  </si>
  <si>
    <t>YBB8246</t>
  </si>
  <si>
    <t>SEKOLAH KEBANGSAAN KUJANG SAIN</t>
  </si>
  <si>
    <t>YBB8246@moe.edu.my</t>
  </si>
  <si>
    <t>YBB8207</t>
  </si>
  <si>
    <t>SEKOLAH KEBANGSAAN LEBUR / REMUN</t>
  </si>
  <si>
    <t>YBB8207@moe.edu.my</t>
  </si>
  <si>
    <t>YBB8222</t>
  </si>
  <si>
    <t>SEKOLAH KEBANGSAAN LOBANG BATU</t>
  </si>
  <si>
    <t>YBB8222@moe.edu.my</t>
  </si>
  <si>
    <t>YBB8252</t>
  </si>
  <si>
    <t>SEKOLAH KEBANGSAAN LUBOK ANTU REBAN</t>
  </si>
  <si>
    <t>YBB8252@moe.edu.my</t>
  </si>
  <si>
    <t>YBB8218</t>
  </si>
  <si>
    <t>SEKOLAH KEBANGSAAN MAPU</t>
  </si>
  <si>
    <t>YBB8218@moe.edu.my</t>
  </si>
  <si>
    <t>YBB8239</t>
  </si>
  <si>
    <t>SEKOLAH KEBANGSAAN MAWANG TAUP</t>
  </si>
  <si>
    <t>YBB8239@moe.edu.my</t>
  </si>
  <si>
    <t>YBB8215</t>
  </si>
  <si>
    <t>SEKOLAH KEBANGSAAN MELANSAI</t>
  </si>
  <si>
    <t>YBB8215@moe.edu.my</t>
  </si>
  <si>
    <t>YBB8256</t>
  </si>
  <si>
    <t>SEKOLAH KEBANGSAAN MENTU TAPU</t>
  </si>
  <si>
    <t>YBB8256@moe.edu.my</t>
  </si>
  <si>
    <t>YBB8244</t>
  </si>
  <si>
    <t>SEKOLAH KEBANGSAAN MERAKAI</t>
  </si>
  <si>
    <t>YBB8244@moe.edu.my</t>
  </si>
  <si>
    <t>YBB8242</t>
  </si>
  <si>
    <t>YBB8242@moe.edu.my</t>
  </si>
  <si>
    <t>YBA8202</t>
  </si>
  <si>
    <t>SEKOLAH KEBANGSAAN MUBOK BERAWAN</t>
  </si>
  <si>
    <t>YBA8202@moe.edu.my</t>
  </si>
  <si>
    <t>YBB8251</t>
  </si>
  <si>
    <t>SEKOLAH KEBANGSAAN PANGKALAN SORAH</t>
  </si>
  <si>
    <t>KAMPUNG SORAH MELAYU, JALAN SERIAN-TEBEDU</t>
  </si>
  <si>
    <t>YBB8251@moe.edu.my</t>
  </si>
  <si>
    <t>YBB8220</t>
  </si>
  <si>
    <t>SEKOLAH KEBANGSAAN PARUN SUAN</t>
  </si>
  <si>
    <t>YBB8220@moe.edu.my</t>
  </si>
  <si>
    <t>YBB8227</t>
  </si>
  <si>
    <t>SEKOLAH KEBANGSAAN PATI</t>
  </si>
  <si>
    <t>YBB8227@moe.edu.my</t>
  </si>
  <si>
    <t>YBB8224</t>
  </si>
  <si>
    <t>SEKOLAH KEBANGSAAN PAYAU</t>
  </si>
  <si>
    <t>YBB8224@moe.edu.my</t>
  </si>
  <si>
    <t>YBB8257</t>
  </si>
  <si>
    <t>SEKOLAH KEBANGSAAN PLAMAN BAKI / MENAUL</t>
  </si>
  <si>
    <t>YBB8257@moe.edu.my</t>
  </si>
  <si>
    <t>YBB8255</t>
  </si>
  <si>
    <t>SEKOLAH KEBANGSAAN PRIDAN</t>
  </si>
  <si>
    <t>YBB8255@moe.edu.my</t>
  </si>
  <si>
    <t>YBB8210</t>
  </si>
  <si>
    <t>SEKOLAH KEBANGSAAN RAYANG</t>
  </si>
  <si>
    <t>YBB8210@moe.edu.my</t>
  </si>
  <si>
    <t>YBB8216</t>
  </si>
  <si>
    <t>SEKOLAH KEBANGSAAN RETEH</t>
  </si>
  <si>
    <t>YBB8216@moe.edu.my</t>
  </si>
  <si>
    <t>YBB8238</t>
  </si>
  <si>
    <t>SEKOLAH KEBANGSAAN RIIH DASO</t>
  </si>
  <si>
    <t>YBB8238@moe.edu.my</t>
  </si>
  <si>
    <t>YBB8223</t>
  </si>
  <si>
    <t>SEKOLAH KEBANGSAAN RITUH</t>
  </si>
  <si>
    <t>YBB8223@moe.edu.my</t>
  </si>
  <si>
    <t>YBB8201</t>
  </si>
  <si>
    <t>SEKOLAH KEBANGSAAN SAMARAHAN ESTATE</t>
  </si>
  <si>
    <t>YBB8201@moe.edu.my</t>
  </si>
  <si>
    <t>YBB8229</t>
  </si>
  <si>
    <t>SEKOLAH KEBANGSAAN SANGAI</t>
  </si>
  <si>
    <t>YBB8229@moe.edu.my</t>
  </si>
  <si>
    <t>YBB8234</t>
  </si>
  <si>
    <t>SEKOLAH KEBANGSAAN SEBANBAN</t>
  </si>
  <si>
    <t>YBB8234@moe.edu.my</t>
  </si>
  <si>
    <t>YBB8236</t>
  </si>
  <si>
    <t>SEKOLAH KEBANGSAAN SEJIJAG</t>
  </si>
  <si>
    <t>YBB8236@moe.edu.my</t>
  </si>
  <si>
    <t>YBB8245</t>
  </si>
  <si>
    <t>SEKOLAH KEBANGSAAN SEMADA</t>
  </si>
  <si>
    <t>YBB8245@moe.edu.my</t>
  </si>
  <si>
    <t>YBB8214</t>
  </si>
  <si>
    <t>SEKOLAH KEBANGSAAN SEMUKOI</t>
  </si>
  <si>
    <t>YBB8214@moe.edu.my</t>
  </si>
  <si>
    <t>YBE8201</t>
  </si>
  <si>
    <t>SEKOLAH KEBANGSAAN SERIAN</t>
  </si>
  <si>
    <t>YBE8201@moe.edu.my</t>
  </si>
  <si>
    <t>YBB8230</t>
  </si>
  <si>
    <t>SEKOLAH KEBANGSAAN SG KENYAH</t>
  </si>
  <si>
    <t>YBB8230@moe.edu.my</t>
  </si>
  <si>
    <t>YBB8225</t>
  </si>
  <si>
    <t>SEKOLAH KEBANGSAAN SG RIMU</t>
  </si>
  <si>
    <t>YBB8225@moe.edu.my</t>
  </si>
  <si>
    <t>YBB8217</t>
  </si>
  <si>
    <t>SEKOLAH KEBANGSAAN SG SAMERAN</t>
  </si>
  <si>
    <t>YBB8217@moe.edu.my</t>
  </si>
  <si>
    <t>YCB8210</t>
  </si>
  <si>
    <t>SEKOLAH KEBANGSAAN ST ALBAN AMPUNGAN</t>
  </si>
  <si>
    <t>YCB8210@moe.edu.my</t>
  </si>
  <si>
    <t>YCB8216</t>
  </si>
  <si>
    <t>SEKOLAH KEBANGSAAN ST AMBROSE PANCHOR</t>
  </si>
  <si>
    <t>YCB8216@moe.edu.my</t>
  </si>
  <si>
    <t>YCB8206</t>
  </si>
  <si>
    <t>SEKOLAH KEBANGSAAN ST ANTHONY KAWAN</t>
  </si>
  <si>
    <t>YCB8206@moe.edu.my</t>
  </si>
  <si>
    <t>YCB8213</t>
  </si>
  <si>
    <t>SEKOLAH KEBANGSAAN ST BARNABAS BARU</t>
  </si>
  <si>
    <t>YCB8213@moe.edu.my</t>
  </si>
  <si>
    <t>YCB8205</t>
  </si>
  <si>
    <t>SEKOLAH KEBANGSAAN ST DOMINIC PICHIN</t>
  </si>
  <si>
    <t>YCB8205@moe.edu.my</t>
  </si>
  <si>
    <t>YCB8209</t>
  </si>
  <si>
    <t>SEKOLAH KEBANGSAAN ST HENRY SLABI</t>
  </si>
  <si>
    <t>YCB8209@moe.edu.my</t>
  </si>
  <si>
    <t>YCB8203</t>
  </si>
  <si>
    <t>SEKOLAH KEBANGSAAN ST JOHN MANTUNG</t>
  </si>
  <si>
    <t>YCB8203@moe.edu.my</t>
  </si>
  <si>
    <t>YCB8214</t>
  </si>
  <si>
    <t>SEKOLAH KEBANGSAAN ST JOHN TAEE</t>
  </si>
  <si>
    <t>YCB8214@moe.edu.my</t>
  </si>
  <si>
    <t>YCB8207</t>
  </si>
  <si>
    <t>SEKOLAH KEBANGSAAN ST JUDE BUNAN</t>
  </si>
  <si>
    <t>YCB8207@moe.edu.my</t>
  </si>
  <si>
    <t>YCB8215</t>
  </si>
  <si>
    <t>SEKOLAH KEBANGSAAN ST MATHEW LANCHANG</t>
  </si>
  <si>
    <t>YCB8215@moe.edu.my</t>
  </si>
  <si>
    <t>YCB8204</t>
  </si>
  <si>
    <t>SEKOLAH KEBANGSAAN ST MICHAEL MONGKOS</t>
  </si>
  <si>
    <t>YCB8204@moe.edu.my</t>
  </si>
  <si>
    <t>YCB8211</t>
  </si>
  <si>
    <t>SEKOLAH KEBANGSAAN ST NORBERT PAUN GAHAT</t>
  </si>
  <si>
    <t>YCB8211@moe.edu.my</t>
  </si>
  <si>
    <t>YCB8208</t>
  </si>
  <si>
    <t>SEKOLAH KEBANGSAAN ST PATRICK TANGGA</t>
  </si>
  <si>
    <t>YCB8208@moe.edu.my</t>
  </si>
  <si>
    <t>YCB8202</t>
  </si>
  <si>
    <t>SEKOLAH KEBANGSAAN ST PHILIP BUGU</t>
  </si>
  <si>
    <t>YCB8202@moe.edu.my</t>
  </si>
  <si>
    <t>YCB8212</t>
  </si>
  <si>
    <t>SEKOLAH KEBANGSAAN ST RAYMOND MUJAT</t>
  </si>
  <si>
    <t>YCB8212@moe.edu.my</t>
  </si>
  <si>
    <t>YCB8201</t>
  </si>
  <si>
    <t>SEKOLAH KEBANGSAAN ST TERESA SERIAN</t>
  </si>
  <si>
    <t>YCB8201@moe.edu.my</t>
  </si>
  <si>
    <t>YBB8253</t>
  </si>
  <si>
    <t>SEKOLAH KEBANGSAAN SUMPAS</t>
  </si>
  <si>
    <t>YBB8253@moe.edu.my</t>
  </si>
  <si>
    <t>YBB8247</t>
  </si>
  <si>
    <t>SEKOLAH KEBANGSAAN SUNGAN</t>
  </si>
  <si>
    <t>YBB8247@moe.edu.my</t>
  </si>
  <si>
    <t>YBB8205</t>
  </si>
  <si>
    <t>SEKOLAH KEBANGSAAN TANAH MERAH</t>
  </si>
  <si>
    <t>YBB8205@moe.edu.my</t>
  </si>
  <si>
    <t>YBB8226</t>
  </si>
  <si>
    <t>SEKOLAH KEBANGSAAN TANAH PUTEH</t>
  </si>
  <si>
    <t>YBB8226@moe.edu.my</t>
  </si>
  <si>
    <t>YBB8209</t>
  </si>
  <si>
    <t>SEKOLAH KEBANGSAAN TARAT</t>
  </si>
  <si>
    <t>YBB8209@moe.edu.my</t>
  </si>
  <si>
    <t>YBB8202</t>
  </si>
  <si>
    <t>SEKOLAH KEBANGSAAN TEBAKANG</t>
  </si>
  <si>
    <t>YBB8202@moe.edu.my</t>
  </si>
  <si>
    <t>YBB8203</t>
  </si>
  <si>
    <t>SEKOLAH KEBANGSAAN TEBEDU</t>
  </si>
  <si>
    <t>YBB8203@moe.edu.my</t>
  </si>
  <si>
    <t>YBB8204</t>
  </si>
  <si>
    <t>SEKOLAH KEBANGSAAN TEMA</t>
  </si>
  <si>
    <t>YBB8204@moe.edu.my</t>
  </si>
  <si>
    <t>YBB8221</t>
  </si>
  <si>
    <t>SEKOLAH KEBANGSAAN TEMONG</t>
  </si>
  <si>
    <t>YBB8221@moe.edu.my</t>
  </si>
  <si>
    <t>YBA8201</t>
  </si>
  <si>
    <t>SEKOLAH KEBANGSAAN TEPOI</t>
  </si>
  <si>
    <t>YBA8201@moe.edu.my</t>
  </si>
  <si>
    <t>YBB8213</t>
  </si>
  <si>
    <t>SEKOLAH KEBANGSAAN TESU</t>
  </si>
  <si>
    <t>YBB8213@moe.edu.my</t>
  </si>
  <si>
    <t>YBB8212</t>
  </si>
  <si>
    <t>SEKOLAH KEBANGSAAN TIAN MURUD</t>
  </si>
  <si>
    <t>YBB8212@moe.edu.my</t>
  </si>
  <si>
    <t>YBA8203</t>
  </si>
  <si>
    <t>SEKOLAH KEBANGSAAN TRIANG</t>
  </si>
  <si>
    <t>JALAN MENTUNG OFF JALAN TONG NIBONG</t>
  </si>
  <si>
    <t>BELUM ADA</t>
  </si>
  <si>
    <t>PPD SIBU</t>
  </si>
  <si>
    <t>YCC3231</t>
  </si>
  <si>
    <t>SEKOLAH JENIS KEBANGSAAN (CINA) BOI ING</t>
  </si>
  <si>
    <t>YCC3231@moe.edu.my</t>
  </si>
  <si>
    <t>YCC3230</t>
  </si>
  <si>
    <t>SEKOLAH JENIS KEBANGSAAN (CINA) CHAO SU</t>
  </si>
  <si>
    <t>D/A PEJABAT PENDIDIKAN DAERAH SIBU, TINGKAT 6, WISMA PERSEKUTUAN, BLOK 3, LOT 462, BROOKE DRIVE</t>
  </si>
  <si>
    <t>YCC3230@moe.edu.my</t>
  </si>
  <si>
    <t>YCC3236</t>
  </si>
  <si>
    <t>SEKOLAH JENIS KEBANGSAAN (CINA) CHUNG CHENG</t>
  </si>
  <si>
    <t>YCC3236@moe.edu.my</t>
  </si>
  <si>
    <t>YCC3105</t>
  </si>
  <si>
    <t>YCC3105@moe.edu.my</t>
  </si>
  <si>
    <t>YCC3111</t>
  </si>
  <si>
    <t>SEKOLAH JENIS KEBANGSAAN (CINA) CHUNG SING</t>
  </si>
  <si>
    <t>YCC3111@moe.edu.my</t>
  </si>
  <si>
    <t>YCC3209</t>
  </si>
  <si>
    <t>SEKOLAH JENIS KEBANGSAAN (CINA) CHUNG UNG</t>
  </si>
  <si>
    <t>YCC3209@moe.edu.my</t>
  </si>
  <si>
    <t>YCC3205</t>
  </si>
  <si>
    <t>SEKOLAH JENIS KEBANGSAAN (CINA) DO NANG</t>
  </si>
  <si>
    <t>YCC3205@moe.edu.my</t>
  </si>
  <si>
    <t>YCC3106</t>
  </si>
  <si>
    <t>SEKOLAH JENIS KEBANGSAAN (CINA) DUNG SANG</t>
  </si>
  <si>
    <t>YCC3106@moe.edu.my</t>
  </si>
  <si>
    <t>YCC3110</t>
  </si>
  <si>
    <t>SEKOLAH JENIS KEBANGSAAN (CINA) EK THEI</t>
  </si>
  <si>
    <t>YCC3110@moe.edu.my</t>
  </si>
  <si>
    <t>YCC3104</t>
  </si>
  <si>
    <t>SEKOLAH JENIS KEBANGSAAN (CINA) GUONG ANN</t>
  </si>
  <si>
    <t>YCC3104@moe.edu.my</t>
  </si>
  <si>
    <t>YCC3206</t>
  </si>
  <si>
    <t>SEKOLAH JENIS KEBANGSAAN (CINA) GUONG MING</t>
  </si>
  <si>
    <t>YCC3206@moe.edu.my</t>
  </si>
  <si>
    <t>YCC3212</t>
  </si>
  <si>
    <t>SEKOLAH JENIS KEBANGSAAN (CINA) HANG KWONG</t>
  </si>
  <si>
    <t>YCC3212@moe.edu.my</t>
  </si>
  <si>
    <t>YCC3233</t>
  </si>
  <si>
    <t>SEKOLAH JENIS KEBANGSAAN (CINA) HING UNG</t>
  </si>
  <si>
    <t>YCC3233@moe.edu.my</t>
  </si>
  <si>
    <t>YCC3223</t>
  </si>
  <si>
    <t>SEKOLAH JENIS KEBANGSAAN (CINA) ING GUONG</t>
  </si>
  <si>
    <t>YCC3223@moe.edu.my</t>
  </si>
  <si>
    <t>YCC3237</t>
  </si>
  <si>
    <t>SEKOLAH JENIS KEBANGSAAN (CINA) KAI DEE</t>
  </si>
  <si>
    <t>YCC3237@moe.edu.my</t>
  </si>
  <si>
    <t>YCC3214</t>
  </si>
  <si>
    <t>SEKOLAH JENIS KEBANGSAAN (CINA) KAI NANG</t>
  </si>
  <si>
    <t>YCC3214@moe.edu.my</t>
  </si>
  <si>
    <t>YCC3208</t>
  </si>
  <si>
    <t>SEKOLAH JENIS KEBANGSAAN (CINA) KENG NANG</t>
  </si>
  <si>
    <t>YCC3208@moe.edu.my</t>
  </si>
  <si>
    <t>YCC3234</t>
  </si>
  <si>
    <t>SEKOLAH JENIS KEBANGSAAN (CINA) KIANG HIN</t>
  </si>
  <si>
    <t>YCC3234@moe.edu.my</t>
  </si>
  <si>
    <t>YCC3112</t>
  </si>
  <si>
    <t>SEKOLAH JENIS KEBANGSAAN (CINA) KIEW NANG</t>
  </si>
  <si>
    <t>YCC3112@moe.edu.my</t>
  </si>
  <si>
    <t>YCC3222</t>
  </si>
  <si>
    <t>SEKOLAH JENIS KEBANGSAAN (CINA) KWONG HUA</t>
  </si>
  <si>
    <t>YCC3222@moe.edu.my</t>
  </si>
  <si>
    <t>YCC3228</t>
  </si>
  <si>
    <t>SEKOLAH JENIS KEBANGSAAN (CINA) KWONG KOK</t>
  </si>
  <si>
    <t>YCC3228@moe.edu.my</t>
  </si>
  <si>
    <t>YCH3101</t>
  </si>
  <si>
    <t>SEKOLAH JENIS KEBANGSAAN (CINA) METHODIST</t>
  </si>
  <si>
    <t>YCH3101@moe.edu.my</t>
  </si>
  <si>
    <t>YCC3211</t>
  </si>
  <si>
    <t>SEKOLAH JENIS KEBANGSAAN (CINA) NANG KIANG</t>
  </si>
  <si>
    <t>YCC3211@moe.edu.my</t>
  </si>
  <si>
    <t>YCC3220</t>
  </si>
  <si>
    <t>SEKOLAH JENIS KEBANGSAAN (CINA) NANG SANG</t>
  </si>
  <si>
    <t>YCC3220@moe.edu.my</t>
  </si>
  <si>
    <t>YCC3235</t>
  </si>
  <si>
    <t>SEKOLAH JENIS KEBANGSAAN (CINA) NENG SHING</t>
  </si>
  <si>
    <t>YCC3235@moe.edu.my</t>
  </si>
  <si>
    <t>YCC3101</t>
  </si>
  <si>
    <t>SEKOLAH JENIS KEBANGSAAN (CINA) SACRED HEART CHINESE</t>
  </si>
  <si>
    <t>YCC3101@moe.edu.my</t>
  </si>
  <si>
    <t>YCC3221</t>
  </si>
  <si>
    <t>SEKOLAH JENIS KEBANGSAAN (CINA) SAM LAM</t>
  </si>
  <si>
    <t>YCC3221@moe.edu.my</t>
  </si>
  <si>
    <t>YBC3201</t>
  </si>
  <si>
    <t>SEKOLAH JENIS KEBANGSAAN (CINA) SANG MING</t>
  </si>
  <si>
    <t>YBC3201@moe.edu.my</t>
  </si>
  <si>
    <t>YCC3225</t>
  </si>
  <si>
    <t>YCC3225@moe.edu.my</t>
  </si>
  <si>
    <t>YCC3215</t>
  </si>
  <si>
    <t>SEKOLAH JENIS KEBANGSAAN (CINA) SU LAI</t>
  </si>
  <si>
    <t>YCC3215@moe.edu.my</t>
  </si>
  <si>
    <t>YCC3219</t>
  </si>
  <si>
    <t>SEKOLAH JENIS KEBANGSAAN (CINA) SUNG SANG</t>
  </si>
  <si>
    <t>YCC3219@moe.edu.my</t>
  </si>
  <si>
    <t>YCC3232</t>
  </si>
  <si>
    <t>SEKOLAH JENIS KEBANGSAAN (CINA) TAI TUNG 2</t>
  </si>
  <si>
    <t>YCC3232@moe.edu.my</t>
  </si>
  <si>
    <t>YBC3101</t>
  </si>
  <si>
    <t>SEKOLAH JENIS KEBANGSAAN (CINA) TAMAN RAJANG</t>
  </si>
  <si>
    <t>YBC3101@moe.edu.my</t>
  </si>
  <si>
    <t>YCC3107</t>
  </si>
  <si>
    <t>SEKOLAH JENIS KEBANGSAAN (CINA) THAI KWANG</t>
  </si>
  <si>
    <t>YCC3107@moe.edu.my</t>
  </si>
  <si>
    <t>YCC3201</t>
  </si>
  <si>
    <t>SEKOLAH JENIS KEBANGSAAN (CINA) THIAN CHIN</t>
  </si>
  <si>
    <t>YCC3201@moe.edu.my</t>
  </si>
  <si>
    <t>YCC3113</t>
  </si>
  <si>
    <t>SEKOLAH JENIS KEBANGSAAN (CINA) THIAN HUA</t>
  </si>
  <si>
    <t>YCC3113@moe.edu.my</t>
  </si>
  <si>
    <t>YCC3217</t>
  </si>
  <si>
    <t>SEKOLAH JENIS KEBANGSAAN (CINA) TING SING</t>
  </si>
  <si>
    <t>YCC3217@moe.edu.my</t>
  </si>
  <si>
    <t>YCC3109</t>
  </si>
  <si>
    <t>SEKOLAH JENIS KEBANGSAAN (CINA) TIONG HIN</t>
  </si>
  <si>
    <t>YCC3109@moe.edu.my</t>
  </si>
  <si>
    <t>YCC3103</t>
  </si>
  <si>
    <t>SEKOLAH JENIS KEBANGSAAN (CINA) TUNG HUA</t>
  </si>
  <si>
    <t>YCC3103@moe.edu.my</t>
  </si>
  <si>
    <t>YCC3210</t>
  </si>
  <si>
    <t>SEKOLAH JENIS KEBANGSAAN (CINA) TUNG KIEW</t>
  </si>
  <si>
    <t>YCC3210@moe.edu.my</t>
  </si>
  <si>
    <t>YCC3108</t>
  </si>
  <si>
    <t>SEKOLAH JENIS KEBANGSAAN (CINA) UK DAIK</t>
  </si>
  <si>
    <t>YCC3108@moe.edu.my</t>
  </si>
  <si>
    <t>YCC3226</t>
  </si>
  <si>
    <t>SEKOLAH JENIS KEBANGSAAN (CINA) UNG NANG</t>
  </si>
  <si>
    <t>YCC3226@moe.edu.my</t>
  </si>
  <si>
    <t>YCC3203</t>
  </si>
  <si>
    <t>SEKOLAH JENIS KEBANGSAAN (CINA) YONG CHENG</t>
  </si>
  <si>
    <t>YCC3203@moe.edu.my</t>
  </si>
  <si>
    <t>YCC3213</t>
  </si>
  <si>
    <t>SEKOLAH JENIS KEBANGSAAN (CINA) YONG SHING</t>
  </si>
  <si>
    <t>YCC3213@moe.edu.my</t>
  </si>
  <si>
    <t>YCC3238</t>
  </si>
  <si>
    <t>SEKOLAH JENIS KEBANGSAAN (CINA) YUK CHAI</t>
  </si>
  <si>
    <t>YCC3238@moe.edu.my</t>
  </si>
  <si>
    <t>YBE3101</t>
  </si>
  <si>
    <t>SEKOLAH KEBANGSAAN ABANG ALI</t>
  </si>
  <si>
    <t>JLN KPG. BAHARU</t>
  </si>
  <si>
    <t>YBE3101@moe.edu.my</t>
  </si>
  <si>
    <t>YCA3101</t>
  </si>
  <si>
    <t>SEKOLAH KEBANGSAAN AGAMA SIBU</t>
  </si>
  <si>
    <t>JALAN TEKU OFF JALAN DISA</t>
  </si>
  <si>
    <t>YCA3101@moe.edu.my</t>
  </si>
  <si>
    <t>YBB3225</t>
  </si>
  <si>
    <t>SEKOLAH KEBANGSAAN ASSAN NUNGGANG</t>
  </si>
  <si>
    <t>YBB3225@moe.edu.my</t>
  </si>
  <si>
    <t>YBA3201</t>
  </si>
  <si>
    <t>SEKOLAH KEBANGSAAN BATU 10 JALAN OYA</t>
  </si>
  <si>
    <t>YBA3201@moe.edu.my</t>
  </si>
  <si>
    <t>YBE3203</t>
  </si>
  <si>
    <t>SEKOLAH KEBANGSAAN BATU 15</t>
  </si>
  <si>
    <t>YBE3203@moe.edu.my</t>
  </si>
  <si>
    <t>YBB3205</t>
  </si>
  <si>
    <t>SEKOLAH KEBANGSAAN BATU WONG</t>
  </si>
  <si>
    <t>YBB3205@moe.edu.my</t>
  </si>
  <si>
    <t>YBB3208</t>
  </si>
  <si>
    <t>SEKOLAH KEBANGSAAN BAWANG ASSAN</t>
  </si>
  <si>
    <t>YBB3208@moe.edu.my</t>
  </si>
  <si>
    <t>YCB3105</t>
  </si>
  <si>
    <t>SEKOLAH KEBANGSAAN HUA HIN ENGLISH</t>
  </si>
  <si>
    <t>YCB3105@moe.edu.my</t>
  </si>
  <si>
    <t>YBA3103</t>
  </si>
  <si>
    <t>SEKOLAH KEBANGSAAN JALAN DESHON</t>
  </si>
  <si>
    <t>OFF JALAN APOLLO</t>
  </si>
  <si>
    <t>YBA3103@moe.edu.my</t>
  </si>
  <si>
    <t>YBA3101</t>
  </si>
  <si>
    <t>SEKOLAH KEBANGSAAN KG BAHAGIA JAYA</t>
  </si>
  <si>
    <t>YBA3101@moe.edu.my</t>
  </si>
  <si>
    <t>YBB3227</t>
  </si>
  <si>
    <t>SEKOLAH KEBANGSAAN KPG BANYOK</t>
  </si>
  <si>
    <t>YBB3227@moe.edu.my</t>
  </si>
  <si>
    <t>YBB3231</t>
  </si>
  <si>
    <t>SEKOLAH KEBANGSAAN LUBOK PELAIE</t>
  </si>
  <si>
    <t>YBB3231@moe.edu.my</t>
  </si>
  <si>
    <t>YBB3217</t>
  </si>
  <si>
    <t>SEKOLAH KEBANGSAAN NANGA ASSAN</t>
  </si>
  <si>
    <t>YBB3217@moe.edu.my</t>
  </si>
  <si>
    <t>YBB3219</t>
  </si>
  <si>
    <t>SEKOLAH KEBANGSAAN NANGA BON</t>
  </si>
  <si>
    <t>YBB3219@moe.edu.my</t>
  </si>
  <si>
    <t>YBB3221</t>
  </si>
  <si>
    <t>SEKOLAH KEBANGSAAN NANGA PAK</t>
  </si>
  <si>
    <t>YBB3221@moe.edu.my</t>
  </si>
  <si>
    <t>YBB3216</t>
  </si>
  <si>
    <t>SEKOLAH KEBANGSAAN NANGA TUTUS</t>
  </si>
  <si>
    <t>YBB3216@moe.edu.my</t>
  </si>
  <si>
    <t>YBB3228</t>
  </si>
  <si>
    <t>SEKOLAH KEBANGSAAN NG SALIM</t>
  </si>
  <si>
    <t>YBB3228@moe.edu.my</t>
  </si>
  <si>
    <t>YBA3102</t>
  </si>
  <si>
    <t>SEKOLAH KEBANGSAAN PENDIDIKAN KHAS SIBU</t>
  </si>
  <si>
    <t>YBA3102@moe.edu.my</t>
  </si>
  <si>
    <t>YBH3102</t>
  </si>
  <si>
    <t>SEKOLAH KEBANGSAAN PERBANDARAN SIBU NO. 4</t>
  </si>
  <si>
    <t>YBH3102@moe.edu.my</t>
  </si>
  <si>
    <t>YBB3226</t>
  </si>
  <si>
    <t>YBB3226@moe.edu.my</t>
  </si>
  <si>
    <t>YCB3102</t>
  </si>
  <si>
    <t>YCB3102@moe.edu.my</t>
  </si>
  <si>
    <t>YBA3104</t>
  </si>
  <si>
    <t>SEKOLAH KEBANGSAAN SEDC</t>
  </si>
  <si>
    <t>YBA3104@moe.edu.my</t>
  </si>
  <si>
    <t>YBA3105</t>
  </si>
  <si>
    <t>SEKOLAH KEBANGSAAN SENTOSA SIBU</t>
  </si>
  <si>
    <t>YBA3105@moe.edu.my</t>
  </si>
  <si>
    <t>YBB3201</t>
  </si>
  <si>
    <t>SEKOLAH KEBANGSAAN SG AUP</t>
  </si>
  <si>
    <t>YBB3201@moe.edu.my</t>
  </si>
  <si>
    <t>YBB3203</t>
  </si>
  <si>
    <t>SEKOLAH KEBANGSAAN SG DURIN</t>
  </si>
  <si>
    <t>YBB3203@moe.edu.my</t>
  </si>
  <si>
    <t>YBB3211</t>
  </si>
  <si>
    <t>SEKOLAH KEBANGSAAN SG LENGAN</t>
  </si>
  <si>
    <t>YBB3211@moe.edu.my</t>
  </si>
  <si>
    <t>YBE3201</t>
  </si>
  <si>
    <t>SEKOLAH KEBANGSAAN SG MENYAN</t>
  </si>
  <si>
    <t>YBE3201@moe.edu.my</t>
  </si>
  <si>
    <t>YBB3204</t>
  </si>
  <si>
    <t>SEKOLAH KEBANGSAAN SG NAMAN</t>
  </si>
  <si>
    <t>YBB3204@moe.edu.my</t>
  </si>
  <si>
    <t>YBB3230</t>
  </si>
  <si>
    <t>SEKOLAH KEBANGSAAN SG NIBONG</t>
  </si>
  <si>
    <t>YBB3230@moe.edu.my</t>
  </si>
  <si>
    <t>YBB3202</t>
  </si>
  <si>
    <t>SEKOLAH KEBANGSAAN SG PASSAI</t>
  </si>
  <si>
    <t>YBB3202@moe.edu.my</t>
  </si>
  <si>
    <t>YBB3206</t>
  </si>
  <si>
    <t>SEKOLAH KEBANGSAAN SG SALIM</t>
  </si>
  <si>
    <t>YBB3206@moe.edu.my</t>
  </si>
  <si>
    <t>YBB3233</t>
  </si>
  <si>
    <t>SEKOLAH KEBANGSAAN SG SEBINTEK</t>
  </si>
  <si>
    <t>YBB3233@moe.edu.my</t>
  </si>
  <si>
    <t>YBB3210</t>
  </si>
  <si>
    <t>SEKOLAH KEBANGSAAN SG SIONG</t>
  </si>
  <si>
    <t>YBB3210@moe.edu.my</t>
  </si>
  <si>
    <t>YBB3223</t>
  </si>
  <si>
    <t>SEKOLAH KEBANGSAAN SG. SIONG TENGAH</t>
  </si>
  <si>
    <t>YBB3223@moe.edu.my</t>
  </si>
  <si>
    <t>YBH3101</t>
  </si>
  <si>
    <t>SEKOLAH KEBANGSAAN SIBU BANDARAN NO 2</t>
  </si>
  <si>
    <t>YBH3101@moe.edu.my</t>
  </si>
  <si>
    <t>YBE3102</t>
  </si>
  <si>
    <t>SEKOLAH KEBANGSAAN SIBU BANDARAN NO 3</t>
  </si>
  <si>
    <t>YBE3102@moe.edu.my</t>
  </si>
  <si>
    <t>YBA3205</t>
  </si>
  <si>
    <t>SEKOLAH KEBANGSAAN SIBU JAYA</t>
  </si>
  <si>
    <t>YBA3205@moe.edu.my</t>
  </si>
  <si>
    <t>YBA3204</t>
  </si>
  <si>
    <t>SEKOLAH KEBANGSAAN SINGAT</t>
  </si>
  <si>
    <t>YBA3204@moe.edu.my</t>
  </si>
  <si>
    <t>YCB3101</t>
  </si>
  <si>
    <t>SEKOLAH KEBANGSAAN ST RITA</t>
  </si>
  <si>
    <t>JALAN BUKIT ASSEK</t>
  </si>
  <si>
    <t>YCB3101@moe.edu.my</t>
  </si>
  <si>
    <t>YCB3103</t>
  </si>
  <si>
    <t>SEKOLAH KEBANGSAAN ST. MARY</t>
  </si>
  <si>
    <t>YCB3103@moe.edu.my</t>
  </si>
  <si>
    <t>YBB3213</t>
  </si>
  <si>
    <t>SEKOLAH KEBANGSAAN TANJUNG BEKAKAP</t>
  </si>
  <si>
    <t>YBB3213@moe.edu.my</t>
  </si>
  <si>
    <t>YBB3235</t>
  </si>
  <si>
    <t>SEKOLAH KEBANGSAAN TANJUNG LATAP</t>
  </si>
  <si>
    <t>YBB3235@moe.edu.my</t>
  </si>
  <si>
    <t>YBB3207</t>
  </si>
  <si>
    <t>SEKOLAH KEBANGSAAN TANJUNG PENASU</t>
  </si>
  <si>
    <t>YBB3207@moe.edu.my</t>
  </si>
  <si>
    <t>YBB3239</t>
  </si>
  <si>
    <t>SEKOLAH KEBANGSAAN ULU DURIN KIBA</t>
  </si>
  <si>
    <t>YBB3239@moe.edu.my</t>
  </si>
  <si>
    <t>YBB3240</t>
  </si>
  <si>
    <t>SEKOLAH KEBANGSAAN ULU SG MERAH</t>
  </si>
  <si>
    <t>D/A PEJABAT PELAJARAN DAERAH SIBU, TINGKAT 6, WISMA PERSEKUTUAN</t>
  </si>
  <si>
    <t>YBB3240@moe.edu.my</t>
  </si>
  <si>
    <t>YBB3215</t>
  </si>
  <si>
    <t>SEKOLAH KEBANGSAAN ULU SG SENGAN</t>
  </si>
  <si>
    <t>YBB3215@moe.edu.my</t>
  </si>
  <si>
    <t>YBB3209</t>
  </si>
  <si>
    <t>SEKOLAH KEBANGSAAN ULU SUNGAI SALIM</t>
  </si>
  <si>
    <t>ULU SUNGAI SALIM, JALAN DURIN</t>
  </si>
  <si>
    <t>YBB3209@moe.edu.my</t>
  </si>
  <si>
    <t>YBB3218</t>
  </si>
  <si>
    <t>SEKOLAH KEBANGSAAN ULU SUNGAI SIONG</t>
  </si>
  <si>
    <t>YBB3218@moe.edu.my</t>
  </si>
  <si>
    <t>PPD SIMUNJAN</t>
  </si>
  <si>
    <t>YCC8303</t>
  </si>
  <si>
    <t>SEKOLAH JENIS KEBANGSAAN (CINA) CHUNG HUA SEBANGAN</t>
  </si>
  <si>
    <t>D/A PEJABAT PENDIDIKAN DAERAH SIMUNJAN</t>
  </si>
  <si>
    <t>SIMUNJAN</t>
  </si>
  <si>
    <t>YCC8303@moe.edu.my</t>
  </si>
  <si>
    <t>YCC8306</t>
  </si>
  <si>
    <t>SEKOLAH JENIS KEBANGSAAN (CINA) CHUNG HUA SEBUYAU</t>
  </si>
  <si>
    <t>YCC8306@moe.edu.my</t>
  </si>
  <si>
    <t>YCC8301</t>
  </si>
  <si>
    <t>SEKOLAH JENIS KEBANGSAAN (CINA) CHUNG HUA SIMUNJAN</t>
  </si>
  <si>
    <t>YCC8301@moe.edu.my</t>
  </si>
  <si>
    <t>YBA8305</t>
  </si>
  <si>
    <t>SEKOLAH KEBANGSAAN ABANG KADIR GEDONG</t>
  </si>
  <si>
    <t>YBA8305@moe.edu.my</t>
  </si>
  <si>
    <t>YBE8307</t>
  </si>
  <si>
    <t>SEKOLAH KEBANGSAAN ABANG MAN</t>
  </si>
  <si>
    <t>YBE8307@moe.edu.my</t>
  </si>
  <si>
    <t>YBB8330</t>
  </si>
  <si>
    <t>SEKOLAH KEBANGSAAN BAJONG</t>
  </si>
  <si>
    <t>YBB8330@moe.edu.my</t>
  </si>
  <si>
    <t>YBB8334</t>
  </si>
  <si>
    <t>SEKOLAH KEBANGSAAN BULAN JERAGAM</t>
  </si>
  <si>
    <t>KAMPUNG BULAN/JERAGAM</t>
  </si>
  <si>
    <t>SEBUYAU</t>
  </si>
  <si>
    <t>YBB8334@moe.edu.my</t>
  </si>
  <si>
    <t>YBA8316</t>
  </si>
  <si>
    <t>SEKOLAH KEBANGSAAN GAWANG EMPILI</t>
  </si>
  <si>
    <t>YBA8316@moe.edu.my</t>
  </si>
  <si>
    <t>YBB8325</t>
  </si>
  <si>
    <t>SEKOLAH KEBANGSAAN GUNONG NGELI</t>
  </si>
  <si>
    <t>YBB8325@moe.edu.my</t>
  </si>
  <si>
    <t>YBA8308</t>
  </si>
  <si>
    <t>SEKOLAH KEBANGSAAN HJ BUJANG SEBANGAN</t>
  </si>
  <si>
    <t>KAMPUNG MENIK, SEBANGAN</t>
  </si>
  <si>
    <t>YBA8308@moe.edu.my</t>
  </si>
  <si>
    <t>YBA8319</t>
  </si>
  <si>
    <t>SEKOLAH KEBANGSAAN KEDUMPAI</t>
  </si>
  <si>
    <t>YBA8319@moe.edu.my</t>
  </si>
  <si>
    <t>YBB8313</t>
  </si>
  <si>
    <t>SEKOLAH KEBANGSAAN KENIONG</t>
  </si>
  <si>
    <t>YBB8313@moe.edu.my</t>
  </si>
  <si>
    <t>YBB8312</t>
  </si>
  <si>
    <t>SEKOLAH KEBANGSAAN KEPAYANG</t>
  </si>
  <si>
    <t>YBB8312@moe.edu.my</t>
  </si>
  <si>
    <t>YBA8307</t>
  </si>
  <si>
    <t>SEKOLAH KEBANGSAAN KG GUMPEY</t>
  </si>
  <si>
    <t>KAMPUNG GUMPEY</t>
  </si>
  <si>
    <t>YBA8307@moe.edu.my</t>
  </si>
  <si>
    <t>YBA8321</t>
  </si>
  <si>
    <t>SEKOLAH KEBANGSAAN KLAIT</t>
  </si>
  <si>
    <t>YBA8321@moe.edu.my</t>
  </si>
  <si>
    <t>YBB8329</t>
  </si>
  <si>
    <t>SEKOLAH KEBANGSAAN LEPONG EMPLAS</t>
  </si>
  <si>
    <t>YBB8329@moe.edu.my</t>
  </si>
  <si>
    <t>YBA8301</t>
  </si>
  <si>
    <t>SEKOLAH KEBANGSAAN LUBOK BUNTIN</t>
  </si>
  <si>
    <t>YBA8301@moe.edu.my</t>
  </si>
  <si>
    <t>YBE8310</t>
  </si>
  <si>
    <t>SEKOLAH KEBANGSAAN LUBOK PUNGGOR</t>
  </si>
  <si>
    <t>YBE8310@moe.edu.my</t>
  </si>
  <si>
    <t>YBB8335</t>
  </si>
  <si>
    <t>SEKOLAH KEBANGSAAN LUNYING</t>
  </si>
  <si>
    <t>KPG LUNYING</t>
  </si>
  <si>
    <t>YBB8335@moe.edu.my</t>
  </si>
  <si>
    <t>YBB8331</t>
  </si>
  <si>
    <t>SEKOLAH KEBANGSAAN MENTU</t>
  </si>
  <si>
    <t>YBB8331@moe.edu.my</t>
  </si>
  <si>
    <t>YBB8332</t>
  </si>
  <si>
    <t>SEKOLAH KEBANGSAAN MUDING</t>
  </si>
  <si>
    <t>YBB8332@moe.edu.my</t>
  </si>
  <si>
    <t>YBB8314</t>
  </si>
  <si>
    <t>SEKOLAH KEBANGSAAN MUNGGU LALLANG</t>
  </si>
  <si>
    <t>YBB8314@moe.edu.my</t>
  </si>
  <si>
    <t>YBB8307</t>
  </si>
  <si>
    <t>SEKOLAH KEBANGSAAN NYELITAK</t>
  </si>
  <si>
    <t>YBB8307@moe.edu.my</t>
  </si>
  <si>
    <t>YBB8310</t>
  </si>
  <si>
    <t>SEKOLAH KEBANGSAAN PADANG PEDALAI</t>
  </si>
  <si>
    <t>YBB8310@moe.edu.my</t>
  </si>
  <si>
    <t>YBA8317</t>
  </si>
  <si>
    <t>SEKOLAH KEBANGSAAN RABA</t>
  </si>
  <si>
    <t>YBA8317@moe.edu.my</t>
  </si>
  <si>
    <t>YBB8301</t>
  </si>
  <si>
    <t>SEKOLAH KEBANGSAAN RAJAU ENSIKA</t>
  </si>
  <si>
    <t>YBB8301@moe.edu.my</t>
  </si>
  <si>
    <t>YBE8312</t>
  </si>
  <si>
    <t>SEKOLAH KEBANGSAAN SAGENG</t>
  </si>
  <si>
    <t>YBE8312@moe.edu.my</t>
  </si>
  <si>
    <t>YBB8326</t>
  </si>
  <si>
    <t>SEKOLAH KEBANGSAAN SEBANGKOI/MAWANG</t>
  </si>
  <si>
    <t>YBB8326@moe.edu.my</t>
  </si>
  <si>
    <t>YBB8302</t>
  </si>
  <si>
    <t>SEKOLAH KEBANGSAAN SEBUYAU/ENSENGGEI</t>
  </si>
  <si>
    <t>YBB8302@moe.edu.my</t>
  </si>
  <si>
    <t>YBA8314</t>
  </si>
  <si>
    <t>SEKOLAH KEBANGSAAN SEGALI</t>
  </si>
  <si>
    <t>YBA8314@moe.edu.my</t>
  </si>
  <si>
    <t>YBB8317</t>
  </si>
  <si>
    <t>SEKOLAH KEBANGSAAN SEKENDU</t>
  </si>
  <si>
    <t>YBB8317@moe.edu.my</t>
  </si>
  <si>
    <t>YBB8309</t>
  </si>
  <si>
    <t>SEKOLAH KEBANGSAAN SEMALATONG</t>
  </si>
  <si>
    <t>YBB8309@moe.edu.my</t>
  </si>
  <si>
    <t>YBA8315</t>
  </si>
  <si>
    <t>SEKOLAH KEBANGSAAN SERUYUK</t>
  </si>
  <si>
    <t>YBA8315@moe.edu.my</t>
  </si>
  <si>
    <t>YBA8309</t>
  </si>
  <si>
    <t>SEKOLAH KEBANGSAAN SG APIN</t>
  </si>
  <si>
    <t>YBA8309@moe.edu.my</t>
  </si>
  <si>
    <t>YBA8306</t>
  </si>
  <si>
    <t>SEKOLAH KEBANGSAAN SG LADONG</t>
  </si>
  <si>
    <t>YBA8306@moe.edu.my</t>
  </si>
  <si>
    <t>YBB8315</t>
  </si>
  <si>
    <t>SEKOLAH KEBANGSAAN SG LINGKAU</t>
  </si>
  <si>
    <t>YBB8315@moe.edu.my</t>
  </si>
  <si>
    <t>YBB8319</t>
  </si>
  <si>
    <t>SEKOLAH KEBANGSAAN SKITONG/MERANTI</t>
  </si>
  <si>
    <t>YBB8319@moe.edu.my</t>
  </si>
  <si>
    <t>YBA8313</t>
  </si>
  <si>
    <t>YBA8313@moe.edu.my</t>
  </si>
  <si>
    <t>YBB8304</t>
  </si>
  <si>
    <t>SEKOLAH KEBANGSAAN SUNGAI ARUS LUMUT</t>
  </si>
  <si>
    <t>YBB8304@moe.edu.my</t>
  </si>
  <si>
    <t>YBB8320</t>
  </si>
  <si>
    <t>SEKOLAH KEBANGSAAN SUNGAI BA</t>
  </si>
  <si>
    <t>YBB8320@moe.edu.my</t>
  </si>
  <si>
    <t>YBB8308</t>
  </si>
  <si>
    <t>YBB8308@moe.edu.my</t>
  </si>
  <si>
    <t>YBA8310</t>
  </si>
  <si>
    <t>SEKOLAH KEBANGSAAN TANJUNG PISANG SELANGKING</t>
  </si>
  <si>
    <t>YBA8310@moe.edu.my</t>
  </si>
  <si>
    <t>YBA8320</t>
  </si>
  <si>
    <t>SEKOLAH KEBANGSAAN TEBELU</t>
  </si>
  <si>
    <t>YBA8320@moe.edu.my</t>
  </si>
  <si>
    <t>YBB8328</t>
  </si>
  <si>
    <t>SEKOLAH KEBANGSAAN TEGELAM</t>
  </si>
  <si>
    <t>YBB8328@moe.edu.my</t>
  </si>
  <si>
    <t>YBB8327</t>
  </si>
  <si>
    <t>SEKOLAH KEBANGSAAN TELAGUS/JEROK</t>
  </si>
  <si>
    <t>YBB8327@moe.edu.my</t>
  </si>
  <si>
    <t>YBB8305</t>
  </si>
  <si>
    <t>SEKOLAH KEBANGSAAN TEMIANG</t>
  </si>
  <si>
    <t>YBB8305@moe.edu.my</t>
  </si>
  <si>
    <t>YBA8318</t>
  </si>
  <si>
    <t>SEKOLAH KEBANGSAAN TUANKU BAGUS</t>
  </si>
  <si>
    <t>YBA8318@moe.edu.my</t>
  </si>
  <si>
    <t>YBB8333</t>
  </si>
  <si>
    <t>SEKOLAH KEBANGSAAN TUBA</t>
  </si>
  <si>
    <t>YBB8333@moe.edu.my</t>
  </si>
  <si>
    <t>YBB8303</t>
  </si>
  <si>
    <t>SEKOLAH KEBANGSAAN TUNGKAH DAYAK</t>
  </si>
  <si>
    <t>YBB8303@moe.edu.my</t>
  </si>
  <si>
    <t>YBA8303</t>
  </si>
  <si>
    <t>SEKOLAH KEBANGSAAN TUNGKAH MELAYU</t>
  </si>
  <si>
    <t>YBA8303@moe.edu.my</t>
  </si>
  <si>
    <t>PPD SONG</t>
  </si>
  <si>
    <t>YCC7301</t>
  </si>
  <si>
    <t>SEKOLAH JENIS KEBANGSAAN (CINA) HIN HUA</t>
  </si>
  <si>
    <t>D/A PEJABAT PENDIDIKAN DAERAH SONG</t>
  </si>
  <si>
    <t>SONG</t>
  </si>
  <si>
    <t>YCC7301@moe.edu.my</t>
  </si>
  <si>
    <t>YCB7301</t>
  </si>
  <si>
    <t>SEKOLAH KEBANGSAAN CARDINAL VAUGHAN</t>
  </si>
  <si>
    <t>YCB7301@moe.edu.my</t>
  </si>
  <si>
    <t>YBB7310</t>
  </si>
  <si>
    <t>SEKOLAH KEBANGSAAN LUBOK BEDIL</t>
  </si>
  <si>
    <t>YBB7310@moe.edu.my</t>
  </si>
  <si>
    <t>YBB7308</t>
  </si>
  <si>
    <t>SEKOLAH KEBANGSAAN LUBOK IPOH</t>
  </si>
  <si>
    <t>YBB7308@moe.edu.my</t>
  </si>
  <si>
    <t>YBB7307</t>
  </si>
  <si>
    <t>SEKOLAH KEBANGSAAN NANGA NYIMOH</t>
  </si>
  <si>
    <t>YBB7307@moe.edu.my</t>
  </si>
  <si>
    <t>YBB7304</t>
  </si>
  <si>
    <t>SEKOLAH KEBANGSAAN NG BANGKIT</t>
  </si>
  <si>
    <t>YBB7304@moe.edu.my</t>
  </si>
  <si>
    <t>YBB7302</t>
  </si>
  <si>
    <t>SEKOLAH KEBANGSAAN NG BEGUANG</t>
  </si>
  <si>
    <t>YBB7302@moe.edu.my</t>
  </si>
  <si>
    <t>YBB7305</t>
  </si>
  <si>
    <t>SEKOLAH KEBANGSAAN NG DALAI</t>
  </si>
  <si>
    <t>YBB7305@moe.edu.my</t>
  </si>
  <si>
    <t>YBB7312</t>
  </si>
  <si>
    <t>SEKOLAH KEBANGSAAN NG EMBUAU</t>
  </si>
  <si>
    <t>YBB7312@moe.edu.my</t>
  </si>
  <si>
    <t>YBB7301</t>
  </si>
  <si>
    <t>SEKOLAH KEBANGSAAN NG ENGKUAH</t>
  </si>
  <si>
    <t>YBB7301@moe.edu.my</t>
  </si>
  <si>
    <t>YBB7309</t>
  </si>
  <si>
    <t>SEKOLAH KEBANGSAAN NG JANAN</t>
  </si>
  <si>
    <t>YBB7309@moe.edu.my</t>
  </si>
  <si>
    <t>YBB7311</t>
  </si>
  <si>
    <t>SEKOLAH KEBANGSAAN NG MUSAH</t>
  </si>
  <si>
    <t>YBB7311@moe.edu.my</t>
  </si>
  <si>
    <t>YBB7303</t>
  </si>
  <si>
    <t>SEKOLAH KEBANGSAAN NG NANSANG</t>
  </si>
  <si>
    <t>YBB7303@moe.edu.my</t>
  </si>
  <si>
    <t>YBB7314</t>
  </si>
  <si>
    <t>SEKOLAH KEBANGSAAN NG SELIBUT</t>
  </si>
  <si>
    <t>YBB7314@moe.edu.my</t>
  </si>
  <si>
    <t>YBB7313</t>
  </si>
  <si>
    <t>SEKOLAH KEBANGSAAN NG TEMALAT</t>
  </si>
  <si>
    <t>YBB7313@moe.edu.my</t>
  </si>
  <si>
    <t>YBB7306</t>
  </si>
  <si>
    <t>SEKOLAH KEBANGSAAN TAN SRI DATUK TEMENGGONG JUGAH</t>
  </si>
  <si>
    <t>YBB7306@moe.edu.my</t>
  </si>
  <si>
    <t>YBB7315</t>
  </si>
  <si>
    <t>SEKOLAH KEBANGSAAN ULU MELIPIS</t>
  </si>
  <si>
    <t>YBB7315@moe.edu.my</t>
  </si>
  <si>
    <t>PPD SRI AMAN</t>
  </si>
  <si>
    <t>YCC2104</t>
  </si>
  <si>
    <t>SEKOLAH JENIS KEBANGSAAN (CINA) CHUNG HUA BANGKONG</t>
  </si>
  <si>
    <t>D/A PEJABAT PENDIDIKAN DAERAH SRI AMAN, TINGKAT 2, WISMA PERSEKUTUAN, JALAN ABANG AING</t>
  </si>
  <si>
    <t>SRI AMAN</t>
  </si>
  <si>
    <t>YCC2104@moe.edu.my</t>
  </si>
  <si>
    <t>YCC2107</t>
  </si>
  <si>
    <t>SEKOLAH JENIS KEBANGSAAN (CINA) CHUNG HUA LINGGA</t>
  </si>
  <si>
    <t>KAMPUNG LINGGA</t>
  </si>
  <si>
    <t>LINGGA</t>
  </si>
  <si>
    <t>YCC2107@moe.edu.my</t>
  </si>
  <si>
    <t>YCC2106</t>
  </si>
  <si>
    <t>SEKOLAH JENIS KEBANGSAAN (CINA) CHUNG HUA PANTU</t>
  </si>
  <si>
    <t>YCC2106@moe.edu.my</t>
  </si>
  <si>
    <t>YCC2103</t>
  </si>
  <si>
    <t>SEKOLAH JENIS KEBANGSAAN (CINA) CHUNG HUA SIMANGGANG</t>
  </si>
  <si>
    <t>YCC2103@moe.edu.my</t>
  </si>
  <si>
    <t>YCC2105</t>
  </si>
  <si>
    <t>SEKOLAH JENIS KEBANGSAAN (CINA) CHUNG HUA UNDOP</t>
  </si>
  <si>
    <t>YCC2105@moe.edu.my</t>
  </si>
  <si>
    <t>YBA2109</t>
  </si>
  <si>
    <t>SEKOLAH KEBANGSAAN ABANG AING</t>
  </si>
  <si>
    <t>YBA2109@moe.edu.my</t>
  </si>
  <si>
    <t>YBB2105</t>
  </si>
  <si>
    <t>SEKOLAH KEBANGSAAN ABOK</t>
  </si>
  <si>
    <t>YBB2105@moe.edu.my</t>
  </si>
  <si>
    <t>YCA2101</t>
  </si>
  <si>
    <t>SEKOLAH KEBANGSAAN AGAMA SRI AMAN</t>
  </si>
  <si>
    <t>YCA2101@moe.edu.my</t>
  </si>
  <si>
    <t>YBA2117</t>
  </si>
  <si>
    <t>SEKOLAH KEBANGSAAN APING</t>
  </si>
  <si>
    <t>YBA2117@moe.edu.my</t>
  </si>
  <si>
    <t>YBA2111</t>
  </si>
  <si>
    <t>SEKOLAH KEBANGSAAN BAKONG</t>
  </si>
  <si>
    <t>YBA2111@moe.edu.my</t>
  </si>
  <si>
    <t>YBB2102</t>
  </si>
  <si>
    <t>YBB2102@moe.edu.my</t>
  </si>
  <si>
    <t>YBA2116</t>
  </si>
  <si>
    <t>SEKOLAH KEBANGSAAN ENGKRANJI</t>
  </si>
  <si>
    <t>YBA2116@moe.edu.my</t>
  </si>
  <si>
    <t>YBB2101</t>
  </si>
  <si>
    <t>SEKOLAH KEBANGSAAN GRAN/STUMBIN</t>
  </si>
  <si>
    <t>YBB2101@moe.edu.my</t>
  </si>
  <si>
    <t>YBB2109</t>
  </si>
  <si>
    <t>SEKOLAH KEBANGSAAN JAONG</t>
  </si>
  <si>
    <t>YBB2109@moe.edu.my</t>
  </si>
  <si>
    <t>YBA2114</t>
  </si>
  <si>
    <t>SEKOLAH KEBANGSAAN KEM PAKIT</t>
  </si>
  <si>
    <t>YBA2114@moe.edu.my</t>
  </si>
  <si>
    <t>YBB2113</t>
  </si>
  <si>
    <t>SEKOLAH KEBANGSAAN KERANGGAS</t>
  </si>
  <si>
    <t>YBB2113@moe.edu.my</t>
  </si>
  <si>
    <t>YBA2106</t>
  </si>
  <si>
    <t>SEKOLAH KEBANGSAAN LELA PAHLAWAN</t>
  </si>
  <si>
    <t>YBA2106@moe.edu.my</t>
  </si>
  <si>
    <t>YBB2104</t>
  </si>
  <si>
    <t>SEKOLAH KEBANGSAAN MELUGU</t>
  </si>
  <si>
    <t>YBB2104@moe.edu.my</t>
  </si>
  <si>
    <t>YBA2103</t>
  </si>
  <si>
    <t>SEKOLAH KEBANGSAAN MUNGGU BRINGIN</t>
  </si>
  <si>
    <t>YBA2103@moe.edu.my</t>
  </si>
  <si>
    <t>YBB2117</t>
  </si>
  <si>
    <t>SEKOLAH KEBANGSAAN NG KLASSEN</t>
  </si>
  <si>
    <t>YBB2117@moe.edu.my</t>
  </si>
  <si>
    <t>YBB2124</t>
  </si>
  <si>
    <t>SEKOLAH KEBANGSAAN NG SKRANG</t>
  </si>
  <si>
    <t>YBB2124@moe.edu.my</t>
  </si>
  <si>
    <t>YBB2131</t>
  </si>
  <si>
    <t>SEKOLAH KEBANGSAAN PAKU</t>
  </si>
  <si>
    <t>YBB2131@moe.edu.my</t>
  </si>
  <si>
    <t>YBB2103</t>
  </si>
  <si>
    <t>SEKOLAH KEBANGSAAN PANTU</t>
  </si>
  <si>
    <t>YBB2103@moe.edu.my</t>
  </si>
  <si>
    <t>YBA2105</t>
  </si>
  <si>
    <t>SEKOLAH KEBANGSAAN PULAU SEDUKU</t>
  </si>
  <si>
    <t>YBA2105@moe.edu.my</t>
  </si>
  <si>
    <t>YBB2112</t>
  </si>
  <si>
    <t>SEKOLAH KEBANGSAAN SELANJAN</t>
  </si>
  <si>
    <t>YBB2112@moe.edu.my</t>
  </si>
  <si>
    <t>YBB2108</t>
  </si>
  <si>
    <t>SEKOLAH KEBANGSAAN SELEPONG</t>
  </si>
  <si>
    <t>YBB2108@moe.edu.my</t>
  </si>
  <si>
    <t>YBB2139</t>
  </si>
  <si>
    <t>SEKOLAH KEBANGSAAN SEMBAYANG</t>
  </si>
  <si>
    <t>YBB2139@moe.edu.my</t>
  </si>
  <si>
    <t>YBA2118</t>
  </si>
  <si>
    <t>SEKOLAH KEBANGSAAN SRI AMAN</t>
  </si>
  <si>
    <t>YBA2118@moe.edu.my</t>
  </si>
  <si>
    <t>YCB2105</t>
  </si>
  <si>
    <t>YCB2105@moe.edu.my</t>
  </si>
  <si>
    <t>YCB2102</t>
  </si>
  <si>
    <t>SEKOLAH KEBANGSAAN ST LAWRENCE</t>
  </si>
  <si>
    <t>YCB2102@moe.edu.my</t>
  </si>
  <si>
    <t>YCB2106</t>
  </si>
  <si>
    <t>SEKOLAH KEBANGSAAN ST LEO GAYAU</t>
  </si>
  <si>
    <t>YCB2106@moe.edu.my</t>
  </si>
  <si>
    <t>YCE2101</t>
  </si>
  <si>
    <t>SEKOLAH KEBANGSAAN ST LUKE</t>
  </si>
  <si>
    <t>YCE2101@moe.edu.my</t>
  </si>
  <si>
    <t>YCB2101</t>
  </si>
  <si>
    <t>YCB2101@moe.edu.my</t>
  </si>
  <si>
    <t>YCB2103</t>
  </si>
  <si>
    <t>YCB2103@moe.edu.my</t>
  </si>
  <si>
    <t>YBB2136</t>
  </si>
  <si>
    <t>SEKOLAH KEBANGSAAN TEMUDOK KEM</t>
  </si>
  <si>
    <t>YBB2136@moe.edu.my</t>
  </si>
  <si>
    <t>YBB2111</t>
  </si>
  <si>
    <t>SEKOLAH KEBANGSAAN TG BIJAT</t>
  </si>
  <si>
    <t>YBB2111@moe.edu.my</t>
  </si>
  <si>
    <t>PPD SUBIS</t>
  </si>
  <si>
    <t>YCC4402</t>
  </si>
  <si>
    <t>SEKOLAH JENIS KEBANGSAAN (CINA) CHEE MUNG</t>
  </si>
  <si>
    <t>D/A PEJABAT PENDIDIKAN DAERAH SUBIS</t>
  </si>
  <si>
    <t>BEKENU</t>
  </si>
  <si>
    <t>YCC4402@moe.edu.my</t>
  </si>
  <si>
    <t>YCC4403</t>
  </si>
  <si>
    <t>SEKOLAH JENIS KEBANGSAAN (CINA) CHIN NAM</t>
  </si>
  <si>
    <t>YCC4403@moe.edu.my</t>
  </si>
  <si>
    <t>YCC4404</t>
  </si>
  <si>
    <t>SEKOLAH JENIS KEBANGSAAN (CINA) CHUNG HUA SG LUMUT</t>
  </si>
  <si>
    <t>YCC4404@moe.edu.my</t>
  </si>
  <si>
    <t>YCC4401</t>
  </si>
  <si>
    <t>SEKOLAH JENIS KEBANGSAAN (CINA) CHUNG HUA SIBUTI</t>
  </si>
  <si>
    <t>YCC4401@moe.edu.my</t>
  </si>
  <si>
    <t>YBB4412</t>
  </si>
  <si>
    <t>SEKOLAH KEBANGSAAN BATU NIAH</t>
  </si>
  <si>
    <t>BATU NIAH</t>
  </si>
  <si>
    <t>YBB4412@moe.edu.my</t>
  </si>
  <si>
    <t>YBB4408</t>
  </si>
  <si>
    <t>SEKOLAH KEBANGSAAN BATU TELLINGAI</t>
  </si>
  <si>
    <t>YBB4408@moe.edu.my</t>
  </si>
  <si>
    <t>YBA4407</t>
  </si>
  <si>
    <t>SEKOLAH KEBANGSAAN BEKENU</t>
  </si>
  <si>
    <t>YBA4407@moe.edu.my</t>
  </si>
  <si>
    <t>YBA4405</t>
  </si>
  <si>
    <t>SEKOLAH KEBANGSAAN BELIAU AHAD</t>
  </si>
  <si>
    <t>YBA4405@moe.edu.my</t>
  </si>
  <si>
    <t>YBB4401</t>
  </si>
  <si>
    <t>SEKOLAH KEBANGSAAN BELIAU ISA</t>
  </si>
  <si>
    <t>YBB4401@moe.edu.my</t>
  </si>
  <si>
    <t>YBB4423</t>
  </si>
  <si>
    <t>SEKOLAH KEBANGSAAN KELAPA SAWIT NO. 1</t>
  </si>
  <si>
    <t>YBB4423@moe.edu.my</t>
  </si>
  <si>
    <t>YBB4426</t>
  </si>
  <si>
    <t>SEKOLAH KEBANGSAAN KELAPA SAWIT NO. 2</t>
  </si>
  <si>
    <t>YBB4426@moe.edu.my</t>
  </si>
  <si>
    <t>YBB4427</t>
  </si>
  <si>
    <t>SEKOLAH KEBANGSAAN KELAPA SAWIT NO. 3</t>
  </si>
  <si>
    <t>YBB4427@moe.edu.my</t>
  </si>
  <si>
    <t>YBA4402</t>
  </si>
  <si>
    <t>SEKOLAH KEBANGSAAN KELAPA SAWIT NO. 4</t>
  </si>
  <si>
    <t>YBA4402@moe.edu.my</t>
  </si>
  <si>
    <t>YBB4429</t>
  </si>
  <si>
    <t>SEKOLAH KEBANGSAAN KELAPA SAWIT NO. 5</t>
  </si>
  <si>
    <t>Sekolah Kebangsaan Kelapa Sawit No. 5</t>
  </si>
  <si>
    <t>YBB4429@moe.edu.my</t>
  </si>
  <si>
    <t>YBA4417</t>
  </si>
  <si>
    <t>SEKOLAH KEBANGSAAN KELURU TENGAH</t>
  </si>
  <si>
    <t>YBA4417@moe.edu.my</t>
  </si>
  <si>
    <t>YBA4406</t>
  </si>
  <si>
    <t>SEKOLAH KEBANGSAAN KITA</t>
  </si>
  <si>
    <t>YBA4406@moe.edu.my</t>
  </si>
  <si>
    <t>YBA4403</t>
  </si>
  <si>
    <t>SEKOLAH KEBANGSAAN KPG. ANGUS</t>
  </si>
  <si>
    <t>YBA4403@moe.edu.my</t>
  </si>
  <si>
    <t>YBB4418</t>
  </si>
  <si>
    <t>SEKOLAH KEBANGSAAN KPG. BULAU</t>
  </si>
  <si>
    <t>YBB4418@moe.edu.my</t>
  </si>
  <si>
    <t>YBB4406</t>
  </si>
  <si>
    <t>SEKOLAH KEBANGSAAN KPG. BUNGAI</t>
  </si>
  <si>
    <t>YBB4406@moe.edu.my</t>
  </si>
  <si>
    <t>YBB4403</t>
  </si>
  <si>
    <t>SEKOLAH KEBANGSAAN KPG. IRAN</t>
  </si>
  <si>
    <t>YBB4403@moe.edu.my</t>
  </si>
  <si>
    <t>YBB4416</t>
  </si>
  <si>
    <t>SEKOLAH KEBANGSAAN KPG. KUALA SIBUTI</t>
  </si>
  <si>
    <t>YBB4416@moe.edu.my</t>
  </si>
  <si>
    <t>YBA4404</t>
  </si>
  <si>
    <t>SEKOLAH KEBANGSAAN KPG. MASJID</t>
  </si>
  <si>
    <t>YBA4404@moe.edu.my</t>
  </si>
  <si>
    <t>YBA4411</t>
  </si>
  <si>
    <t>SEKOLAH KEBANGSAAN KPG. SELANYAU</t>
  </si>
  <si>
    <t>YBA4411@moe.edu.my</t>
  </si>
  <si>
    <t>YBB4421</t>
  </si>
  <si>
    <t>SEKOLAH KEBANGSAAN KPG. SUBAK</t>
  </si>
  <si>
    <t>YBB4421@moe.edu.my</t>
  </si>
  <si>
    <t>YBB4411</t>
  </si>
  <si>
    <t>SEKOLAH KEBANGSAAN KPG. TARIKAN</t>
  </si>
  <si>
    <t>YBB4411@moe.edu.my</t>
  </si>
  <si>
    <t>YBB4422</t>
  </si>
  <si>
    <t>SEKOLAH KEBANGSAAN KPG. TEGAGENG</t>
  </si>
  <si>
    <t>YBB4422@moe.edu.my</t>
  </si>
  <si>
    <t>YBA4412</t>
  </si>
  <si>
    <t>SEKOLAH KEBANGSAAN RANCANGAN SEPUPOK</t>
  </si>
  <si>
    <t>YBA4412@moe.edu.my</t>
  </si>
  <si>
    <t>YBB4404</t>
  </si>
  <si>
    <t>SEKOLAH KEBANGSAAN RUMAH BARAT</t>
  </si>
  <si>
    <t>YBB4404@moe.edu.my</t>
  </si>
  <si>
    <t>YBB4430</t>
  </si>
  <si>
    <t>SEKOLAH KEBANGSAAN RUMAH ESSAU</t>
  </si>
  <si>
    <t>YBB4430@moe.edu.my</t>
  </si>
  <si>
    <t>YBB4407</t>
  </si>
  <si>
    <t>SEKOLAH KEBANGSAAN RUMAH GOYANG</t>
  </si>
  <si>
    <t>YBB4407@moe.edu.my</t>
  </si>
  <si>
    <t>YBA4415</t>
  </si>
  <si>
    <t>SEKOLAH KEBANGSAAN RUMAH MENTALI</t>
  </si>
  <si>
    <t>YBA4415@moe.edu.my</t>
  </si>
  <si>
    <t>YBB4413</t>
  </si>
  <si>
    <t>SEKOLAH KEBANGSAAN RUMAH RANGGONG</t>
  </si>
  <si>
    <t>YBB4413@moe.edu.my</t>
  </si>
  <si>
    <t>YBB4405</t>
  </si>
  <si>
    <t>SEKOLAH KEBANGSAAN RUMAH TINGGI</t>
  </si>
  <si>
    <t>YBB4405@moe.edu.my</t>
  </si>
  <si>
    <t>YBA4413</t>
  </si>
  <si>
    <t>SEKOLAH KEBANGSAAN RUMAH UNDI</t>
  </si>
  <si>
    <t>YBA4413@moe.edu.my</t>
  </si>
  <si>
    <t>YBB4419</t>
  </si>
  <si>
    <t>YBB4419@moe.edu.my</t>
  </si>
  <si>
    <t>YBB4415</t>
  </si>
  <si>
    <t>SEKOLAH KEBANGSAAN SG. LAMAUS</t>
  </si>
  <si>
    <t>YBB4415@moe.edu.my</t>
  </si>
  <si>
    <t>YBB4409</t>
  </si>
  <si>
    <t>SEKOLAH KEBANGSAAN SG. MANONG</t>
  </si>
  <si>
    <t>YBB4409@moe.edu.my</t>
  </si>
  <si>
    <t>YBB4414</t>
  </si>
  <si>
    <t>SEKOLAH KEBANGSAAN SG. SAEH</t>
  </si>
  <si>
    <t>YBB4414@moe.edu.my</t>
  </si>
  <si>
    <t>YBB4425</t>
  </si>
  <si>
    <t>SEKOLAH KEBANGSAAN SG. SEBATU</t>
  </si>
  <si>
    <t>YBB4425@moe.edu.my</t>
  </si>
  <si>
    <t>YBB4410</t>
  </si>
  <si>
    <t>SEKOLAH KEBANGSAAN SG. TANGAP</t>
  </si>
  <si>
    <t>YBB4410@moe.edu.my</t>
  </si>
  <si>
    <t>YBA4414</t>
  </si>
  <si>
    <t>SEKOLAH KEBANGSAAN SUAI 1</t>
  </si>
  <si>
    <t>YBA4414@moe.edu.my</t>
  </si>
  <si>
    <t>YBA4416</t>
  </si>
  <si>
    <t>SEKOLAH KEBANGSAAN TANJUNG BELIPAT</t>
  </si>
  <si>
    <t>YBA4416@moe.edu.my</t>
  </si>
  <si>
    <t>YBA4408</t>
  </si>
  <si>
    <t>SEKOLAH KEBANGSAAN TAWAKAL SATAP</t>
  </si>
  <si>
    <t>YBA4408@moe.edu.my</t>
  </si>
  <si>
    <t>YBA4410</t>
  </si>
  <si>
    <t>SEKOLAH KEBANGSAAN ULU SATAP</t>
  </si>
  <si>
    <t>YBA4410@moe.edu.my</t>
  </si>
  <si>
    <t>PPD TATAU/ SEBAUH</t>
  </si>
  <si>
    <t>YCC9201</t>
  </si>
  <si>
    <t>SEKOLAH JENIS KEBANGSAAN (CINA) CHUNG HUA TATAU</t>
  </si>
  <si>
    <t>D/A PEJABAT PENDIDIKAN DAERAH TATAU, JALAN KAMPUNG DAGANG</t>
  </si>
  <si>
    <t>TATAU, BINTULU</t>
  </si>
  <si>
    <t>YCC9201@moe.edu.my</t>
  </si>
  <si>
    <t>YCC9102</t>
  </si>
  <si>
    <t>SEKOLAH JENIS KEBANGSAAN (CINA) CHUNG SAN</t>
  </si>
  <si>
    <t>PEKAN SEBAUH</t>
  </si>
  <si>
    <t>SEBAUH</t>
  </si>
  <si>
    <t>YCC9102@moe.edu.my</t>
  </si>
  <si>
    <t>YBA9107</t>
  </si>
  <si>
    <t>SEKOLAH KEBANGSAAN BUKIT MAWANG</t>
  </si>
  <si>
    <t>D/A PEJABAT PENDIDIKAN DAERAH SEBAUH, KM 1, JALAN SEBAUH/BINTULU</t>
  </si>
  <si>
    <t>SEBAUH, BINTULU</t>
  </si>
  <si>
    <t>YBA9107@moe.edu.my</t>
  </si>
  <si>
    <t>YBB9107</t>
  </si>
  <si>
    <t>SEKOLAH KEBANGSAAN HERMANUS ASSAN</t>
  </si>
  <si>
    <t>YBB9107@moe.edu.my</t>
  </si>
  <si>
    <t>YBA9204</t>
  </si>
  <si>
    <t>SEKOLAH KEBANGSAAN KELAWIT</t>
  </si>
  <si>
    <t>YBA9204@moe.edu.my</t>
  </si>
  <si>
    <t>YBB9206</t>
  </si>
  <si>
    <t>SEKOLAH KEBANGSAAN KUALA ANNAU</t>
  </si>
  <si>
    <t>KUALA ANNAU, SUNGAI ANAP</t>
  </si>
  <si>
    <t>TATAU</t>
  </si>
  <si>
    <t>YBB9206@moe.edu.my</t>
  </si>
  <si>
    <t>YBB9102</t>
  </si>
  <si>
    <t>SEKOLAH KEBANGSAAN KUALA BINYO</t>
  </si>
  <si>
    <t>YBB9102@moe.edu.my</t>
  </si>
  <si>
    <t>YBB9108</t>
  </si>
  <si>
    <t>SEKOLAH KEBANGSAAN KUALA KEBULU</t>
  </si>
  <si>
    <t>YBB9108@moe.edu.my</t>
  </si>
  <si>
    <t>YBB9207</t>
  </si>
  <si>
    <t>SEKOLAH KEBANGSAAN KUALA MUPUT</t>
  </si>
  <si>
    <t>YBB9207@moe.edu.my</t>
  </si>
  <si>
    <t>YBB9202</t>
  </si>
  <si>
    <t>SEKOLAH KEBANGSAAN KUALA SERUPAI</t>
  </si>
  <si>
    <t>YBB9202@moe.edu.my</t>
  </si>
  <si>
    <t>YBB9114</t>
  </si>
  <si>
    <t>SEKOLAH KEBANGSAAN KUALA SIGU</t>
  </si>
  <si>
    <t>YBB9114@moe.edu.my</t>
  </si>
  <si>
    <t>YBA9201</t>
  </si>
  <si>
    <t>SEKOLAH KEBANGSAAN KUALA TATAU</t>
  </si>
  <si>
    <t>YBA9201@moe.edu.my</t>
  </si>
  <si>
    <t>YBB9101</t>
  </si>
  <si>
    <t>SEKOLAH KEBANGSAAN LABANG</t>
  </si>
  <si>
    <t>YBB9101@moe.edu.my</t>
  </si>
  <si>
    <t>YBA9202</t>
  </si>
  <si>
    <t>SEKOLAH KEBANGSAAN NG PENYARAI</t>
  </si>
  <si>
    <t>YBA9202@moe.edu.my</t>
  </si>
  <si>
    <t>YBB9210</t>
  </si>
  <si>
    <t>SEKOLAH KEBANGSAAN NG TAU</t>
  </si>
  <si>
    <t>YBB9210@moe.edu.my</t>
  </si>
  <si>
    <t>YBA9105</t>
  </si>
  <si>
    <t>SEKOLAH KEBANGSAAN PANDAN</t>
  </si>
  <si>
    <t>YBA9105@moe.edu.my</t>
  </si>
  <si>
    <t>YBB9201</t>
  </si>
  <si>
    <t>SEKOLAH KEBANGSAAN RH TAYAI</t>
  </si>
  <si>
    <t>YBB9201@moe.edu.my</t>
  </si>
  <si>
    <t>YBB9204</t>
  </si>
  <si>
    <t>SEKOLAH KEBANGSAAN RUMAH BARRAU</t>
  </si>
  <si>
    <t>YBB9204@moe.edu.my</t>
  </si>
  <si>
    <t>YBB9203</t>
  </si>
  <si>
    <t>SEKOLAH KEBANGSAAN RUMAH KESENG</t>
  </si>
  <si>
    <t>YBB9203@moe.edu.my</t>
  </si>
  <si>
    <t>YBB9205</t>
  </si>
  <si>
    <t>SEKOLAH KEBANGSAAN SANGAN IBAN</t>
  </si>
  <si>
    <t>YBB9205@moe.edu.my</t>
  </si>
  <si>
    <t>YBA9106</t>
  </si>
  <si>
    <t>SEKOLAH KEBANGSAAN SEBAUH</t>
  </si>
  <si>
    <t>KM 1, JLN SEBAUH-BINTULU</t>
  </si>
  <si>
    <t>YBA9106@moe.edu.my</t>
  </si>
  <si>
    <t>YBE9108</t>
  </si>
  <si>
    <t>SEKOLAH KEBANGSAAN SG BUKIT BALAI</t>
  </si>
  <si>
    <t>YBE9108@moe.edu.my</t>
  </si>
  <si>
    <t>YBB9105</t>
  </si>
  <si>
    <t>SEKOLAH KEBANGSAAN SG GENAAN</t>
  </si>
  <si>
    <t>YBB9105@moe.edu.my</t>
  </si>
  <si>
    <t>YBB9104</t>
  </si>
  <si>
    <t>SEKOLAH KEBANGSAAN SG SEBUNGAN</t>
  </si>
  <si>
    <t>YBB9104@moe.edu.my</t>
  </si>
  <si>
    <t>YBB9209</t>
  </si>
  <si>
    <t>SEKOLAH KEBANGSAAN SG. BAGIAN</t>
  </si>
  <si>
    <t>YBB9209@moe.edu.my</t>
  </si>
  <si>
    <t>YBB9106</t>
  </si>
  <si>
    <t>SEKOLAH KEBANGSAAN SG. SENGIAN LABANG</t>
  </si>
  <si>
    <t>YBB9106@moe.edu.my</t>
  </si>
  <si>
    <t>YBE9207</t>
  </si>
  <si>
    <t>SEKOLAH KEBANGSAAN TATAU</t>
  </si>
  <si>
    <t>KM60, JALAN BINTULU-SIBU</t>
  </si>
  <si>
    <t>YBE9207@moe.edu.my</t>
  </si>
  <si>
    <t>YBA9203</t>
  </si>
  <si>
    <t>SEKOLAH KEBANGSAAN ULU KAKUS</t>
  </si>
  <si>
    <t>YBA9203@moe.edu.my</t>
  </si>
  <si>
    <t>SMK</t>
  </si>
  <si>
    <t>SEKOLAH MENENGAH KEBANGSAAN BARIO</t>
  </si>
  <si>
    <t>DATARAN TINGGI KELABIT,BARIO</t>
  </si>
  <si>
    <t>YEB4303@moe.edu.my</t>
  </si>
  <si>
    <t>SEKOLAH MENENGAH KEBANGSAAN LONG LAMA</t>
  </si>
  <si>
    <t>JALAN MAWAR</t>
  </si>
  <si>
    <t>LONG LAMA</t>
  </si>
  <si>
    <t>YEB4302@moe.edu.my</t>
  </si>
  <si>
    <t>SEKOLAH MENENGAH KEBANGSAAN MARUDI</t>
  </si>
  <si>
    <t>Jalan Limbang, Marudi</t>
  </si>
  <si>
    <t>BARAM</t>
  </si>
  <si>
    <t>YEB4301@moe.edu.my</t>
  </si>
  <si>
    <t>SEKOLAH MENENGAH KEBANGSAAN TELANG USAN</t>
  </si>
  <si>
    <t>YEA4305@moe.edu.my</t>
  </si>
  <si>
    <t>SEKOLAH MENENGAH KEBANGSAAN TEMENGGONG DATUK LAWAI JAU</t>
  </si>
  <si>
    <t>CDT 87 PEJABAT POS MIRI</t>
  </si>
  <si>
    <t>YEA4301@moe.edu.my</t>
  </si>
  <si>
    <t>SEKOLAH MENENGAH KEBANGSAAN TINJAR</t>
  </si>
  <si>
    <t>LOT 4, BLOK 20, JALAN BELURU LONG TERU, TINJAR LAN</t>
  </si>
  <si>
    <t>YEA4306@moe.edu.my</t>
  </si>
  <si>
    <t>SEKOLAH MENENGAH KEBANGSAAN TUTOH APOH</t>
  </si>
  <si>
    <t>KAMPUNG LONG PANAI</t>
  </si>
  <si>
    <t>YEA4304@moe.edu.my</t>
  </si>
  <si>
    <t>SEKOLAH MENENGAH KEBANGSAAN BAU</t>
  </si>
  <si>
    <t>YEE1101@moe.edu.my</t>
  </si>
  <si>
    <t>SEKOLAH MENENGAH KEBANGSAAN LAKE</t>
  </si>
  <si>
    <t>JALAN BIDI KROKONG</t>
  </si>
  <si>
    <t>YEB1102@moe.edu.my</t>
  </si>
  <si>
    <t>SEKOLAH MENENGAH KEBANGSAAN PAKU (S)</t>
  </si>
  <si>
    <t>KM 30 JLN KUCHING BAU</t>
  </si>
  <si>
    <t>YEA1101@moe.edu.my</t>
  </si>
  <si>
    <t>SEKOLAH MENENGAH KEBANGSAAN SINGAI</t>
  </si>
  <si>
    <t>JALAN KPG. APAR - SINGAI</t>
  </si>
  <si>
    <t>SEKOLAH MENENGAH KEBANGSAAN BAKUN</t>
  </si>
  <si>
    <t>YEA7102@moe.edu.my</t>
  </si>
  <si>
    <t>SEKOLAH MENENGAH KEBANGSAAN BELAGA</t>
  </si>
  <si>
    <t>JALAN TAMAN TIPUNG TULUI</t>
  </si>
  <si>
    <t>YEE7201@moe.edu.my</t>
  </si>
  <si>
    <t>KV</t>
  </si>
  <si>
    <t>YHA2401</t>
  </si>
  <si>
    <t>KOLEJ VOKASIONAL BETONG</t>
  </si>
  <si>
    <t>KM 8, JALAN BETONG-SRI AMAN</t>
  </si>
  <si>
    <t>YHA2401@moe.edu.my</t>
  </si>
  <si>
    <t>SEKOLAH MENENGAH KEBANGSAAN BELADIN</t>
  </si>
  <si>
    <t>YEA2404@moe.edu.my</t>
  </si>
  <si>
    <t>SEKOLAH MENENGAH KEBANGSAAN DATUK PATINGGI KEDIT</t>
  </si>
  <si>
    <t>YEE2402@moe.edu.my</t>
  </si>
  <si>
    <t>SEKOLAH MENENGAH KEBANGSAAN PUSA</t>
  </si>
  <si>
    <t>KM1, JLN BESAR PUSA</t>
  </si>
  <si>
    <t>YEA2401@moe.edu.my</t>
  </si>
  <si>
    <t>SEKOLAH MENENGAH KEBANGSAAN SARIBAS</t>
  </si>
  <si>
    <t>PEKAN DEBAK</t>
  </si>
  <si>
    <t>YEE2401@moe.edu.my</t>
  </si>
  <si>
    <t>SEKOLAH MENENGAH KEBANGSAAN SPAOH</t>
  </si>
  <si>
    <t>JALAN KAMPUNG SPAOH</t>
  </si>
  <si>
    <t>YEA2402@moe.edu.my</t>
  </si>
  <si>
    <t>SEKOLAH MENENGAH KEBANGSAAN ST. AUGUSTINE</t>
  </si>
  <si>
    <t>JALAN DATUK BASIL TEMENGGONG</t>
  </si>
  <si>
    <t>YFB2401@moe.edu.my</t>
  </si>
  <si>
    <t>SEKOLAH MENENGAH KEBANGSAAN ULU LAYAR</t>
  </si>
  <si>
    <t>P.O BOX 16,PEJABAT POS BETONG</t>
  </si>
  <si>
    <t>YEA2403@moe.edu.my</t>
  </si>
  <si>
    <t>YKE9101</t>
  </si>
  <si>
    <t>KOLEJ VOKASIONAL BINTULU</t>
  </si>
  <si>
    <t>KM. 12, JALAN TANJUNG KIDURONG</t>
  </si>
  <si>
    <t>YKE9101@moe.edu.my</t>
  </si>
  <si>
    <t>SEKOLAH MENENGAH KEBANGSAAN ASYAKIRIN</t>
  </si>
  <si>
    <t>YEA9104@moe.edu.my</t>
  </si>
  <si>
    <t>SEKOLAH MENENGAH KEBANGSAAN BANDAR BINTULU</t>
  </si>
  <si>
    <t>PETI SURAT 607, BINTULU</t>
  </si>
  <si>
    <t>YEA9101@moe.edu.my</t>
  </si>
  <si>
    <t>SEKOLAH MENENGAH KEBANGSAAN BARU BINTULU</t>
  </si>
  <si>
    <t>JALAN KEMUNTING, PETI SURAT 1547</t>
  </si>
  <si>
    <t>YEA9102@moe.edu.my</t>
  </si>
  <si>
    <t>SEKOLAH MENENGAH KEBANGSAAN BINTULU</t>
  </si>
  <si>
    <t>KM 5 JALAN SULTAN ISKANDAR, P.O.BOX 97</t>
  </si>
  <si>
    <t>YEE9103@moe.edu.my</t>
  </si>
  <si>
    <t>SEKOLAH MENENGAH KEBANGSAAN KEMENA</t>
  </si>
  <si>
    <t>LOT 830, BLOK 37, KEMENA LAND DISTRICT</t>
  </si>
  <si>
    <t>YEA9105@moe.edu.my</t>
  </si>
  <si>
    <t>SEKOLAH MENENGAH KEBANGSAAN KIDURONG</t>
  </si>
  <si>
    <t>PETI SURAT 2078</t>
  </si>
  <si>
    <t>YEA9103@moe.edu.my</t>
  </si>
  <si>
    <t>SMKA</t>
  </si>
  <si>
    <t>YRA3201</t>
  </si>
  <si>
    <t>SEKOLAH MENENGAH KEBANGSAAN AGAMA IGAN</t>
  </si>
  <si>
    <t>YRA3201@moe.edu.my</t>
  </si>
  <si>
    <t>SEKOLAH MENENGAH KEBANGSAAN BATANG IGAN</t>
  </si>
  <si>
    <t>YEA3202@moe.edu.my</t>
  </si>
  <si>
    <t>SEKOLAH MENENGAH KEBANGSAAN DALAT</t>
  </si>
  <si>
    <t>LOT 150, OYA DALAT, LAND DISTRICT</t>
  </si>
  <si>
    <t>YEE3501@moe.edu.my</t>
  </si>
  <si>
    <t>SEKOLAH MENENGAH KEBANGSAAN OYA</t>
  </si>
  <si>
    <t>YEA3501@moe.edu.my</t>
  </si>
  <si>
    <t>SEKOLAH MENENGAH KEBANGSAAN BELAWAI</t>
  </si>
  <si>
    <t>KPG. JERIJEH BARU</t>
  </si>
  <si>
    <t>BELAWAI</t>
  </si>
  <si>
    <t>YEA6101@moe.edu.my</t>
  </si>
  <si>
    <t>SEKOLAH MENENGAH KEBANGSAAN MATU</t>
  </si>
  <si>
    <t>YEE6401@moe.edu.my</t>
  </si>
  <si>
    <t>SEKOLAH MENENGAH KEBANGSAAN SEMOP</t>
  </si>
  <si>
    <t>KAMPUNG SEMOP</t>
  </si>
  <si>
    <t>YEAB301@moe.edu.my</t>
  </si>
  <si>
    <t>SEKOLAH MENENGAH KEBANGSAAN TOH PUAN DATUK PATINGGI HJH NORMAH</t>
  </si>
  <si>
    <t>YEE6402@moe.edu.my</t>
  </si>
  <si>
    <t>SEKOLAH MENENGAH KEBANGSAAN JULAU</t>
  </si>
  <si>
    <t>LOT 353, BLOK D, JIKANG LAND DISTRICT</t>
  </si>
  <si>
    <t>YEB6201@moe.edu.my</t>
  </si>
  <si>
    <t>SEKOLAH MENENGAH KEBANGSAAN JULAU NO.2</t>
  </si>
  <si>
    <t>LOT.353, BLOK 3, JIKANG LAND DISTRICT</t>
  </si>
  <si>
    <t>YEA6202@moe.edu.my</t>
  </si>
  <si>
    <t>SEKOLAH MENENGAH KEBANGSAAN PAKAN</t>
  </si>
  <si>
    <t>BATU 1 JALAN ENTABAI/PAKAN</t>
  </si>
  <si>
    <t>PAKAN</t>
  </si>
  <si>
    <t>YEA6201@moe.edu.my</t>
  </si>
  <si>
    <t>SEKOLAH MENENGAH KEBANGSAAN DATUK HAJI ABDUL RAHMAN YAKUB</t>
  </si>
  <si>
    <t>KM72, JLN. NIBONG TADA</t>
  </si>
  <si>
    <t>YEB3301@moe.edu.my</t>
  </si>
  <si>
    <t>SEKOLAH MENENGAH KEBANGSAAN KANOWIT</t>
  </si>
  <si>
    <t>JALAN DURIN KANOWIT SIBU</t>
  </si>
  <si>
    <t>YEA3302@moe.edu.my</t>
  </si>
  <si>
    <t>SEKOLAH MENENGAH KEBANGSAAN NANGA DAP</t>
  </si>
  <si>
    <t>YEA3303@moe.edu.my</t>
  </si>
  <si>
    <t>SEKOLAH MENENGAH KEBANGSAAN BALLEH</t>
  </si>
  <si>
    <t>NANGA GAAT, PETI SURAT 175</t>
  </si>
  <si>
    <t>YEA7101@moe.edu.my</t>
  </si>
  <si>
    <t>SEKOLAH MENENGAH KEBANGSAAN KAPIT</t>
  </si>
  <si>
    <t>PETI SURAT NO.39</t>
  </si>
  <si>
    <t>YEE7101@moe.edu.my</t>
  </si>
  <si>
    <t>SEKOLAH MENENGAH KEBANGSAAN KAPIT NO.2</t>
  </si>
  <si>
    <t>YEA7103@moe.edu.my</t>
  </si>
  <si>
    <t>SEKOLAH MENENGAH KEBANGSAAN SELIRIK</t>
  </si>
  <si>
    <t>JALAN SELIRIK PETI SURAT 97</t>
  </si>
  <si>
    <t>YEE7102@moe.edu.my</t>
  </si>
  <si>
    <t>KOLEJ D PATINGGI ABANG HJ ABDILLAH</t>
  </si>
  <si>
    <t>LORONG SIOL KANDIS 1, PETRA JAYA</t>
  </si>
  <si>
    <t>YEB1303@moe.edu.my</t>
  </si>
  <si>
    <t>YHA1201</t>
  </si>
  <si>
    <t>KOLEJ VOKASIONAL KUCHING</t>
  </si>
  <si>
    <t>JALAN KOLEJ, BATU LINTANG</t>
  </si>
  <si>
    <t>YHA1201@moe.edu.my</t>
  </si>
  <si>
    <t>SM SABK</t>
  </si>
  <si>
    <t>YRA1303</t>
  </si>
  <si>
    <t>SEKOLAH MENENGAH KEBANGSAAN AGAMA TUN AHMAD ZAIDI</t>
  </si>
  <si>
    <t>YRA1303@moe.edu.my</t>
  </si>
  <si>
    <t>SEKOLAH MENENGAH KEBANGSAAN BAKO</t>
  </si>
  <si>
    <t>YEA1205@moe.edu.my</t>
  </si>
  <si>
    <t>SEKOLAH MENENGAH KEBANGSAAN BANDAR KUCHING NO.1</t>
  </si>
  <si>
    <t>JLN CHONG KIUN KONG, KENYALANG PARK</t>
  </si>
  <si>
    <t>YEB1202@moe.edu.my</t>
  </si>
  <si>
    <t>SEKOLAH MENENGAH KEBANGSAAN BANDAR SAMARIANG</t>
  </si>
  <si>
    <t>JALAN SULTAN TENGAH PETRA JAYA</t>
  </si>
  <si>
    <t>YEA1209@moe.edu.my</t>
  </si>
  <si>
    <t>SEKOLAH MENENGAH KEBANGSAAN BATU LINTANG</t>
  </si>
  <si>
    <t>JALAN COLLEGE</t>
  </si>
  <si>
    <t>YEE1204@moe.edu.my</t>
  </si>
  <si>
    <t>SEKOLAH MENENGAH KEBANGSAAN D P H ABDUL GAPOR</t>
  </si>
  <si>
    <t>LORONG STAMPIN 23, JALAN STAMPIN</t>
  </si>
  <si>
    <t>YEA1201@moe.edu.my</t>
  </si>
  <si>
    <t>SEKOLAH MENENGAH KEBANGSAAN DEMAK BARU</t>
  </si>
  <si>
    <t>JALAN DIPLOMATIK,OFF JALAN BAKO</t>
  </si>
  <si>
    <t>YEA1207@moe.edu.my</t>
  </si>
  <si>
    <t>SEKOLAH MENENGAH KEBANGSAAN GREEN ROAD</t>
  </si>
  <si>
    <t>LEBUH SOCKALINGAM, JALAN GREEN</t>
  </si>
  <si>
    <t>YEB1201@moe.edu.my</t>
  </si>
  <si>
    <t>SEKOLAH MENENGAH KEBANGSAAN PADUNGAN</t>
  </si>
  <si>
    <t>JLN TAN SRI DATUK WILLIAM TAN</t>
  </si>
  <si>
    <t>YEE1205@moe.edu.my</t>
  </si>
  <si>
    <t>SEKOLAH MENENGAH KEBANGSAAN PENDING</t>
  </si>
  <si>
    <t>YEE1201@moe.edu.my</t>
  </si>
  <si>
    <t>SEKOLAH MENENGAH KEBANGSAAN PETRA JAYA</t>
  </si>
  <si>
    <t>JALAN SEMARAK, PETRA JAYA</t>
  </si>
  <si>
    <t>YEA1301@moe.edu.my</t>
  </si>
  <si>
    <t>SEKOLAH MENENGAH KEBANGSAAN SANTUBONG</t>
  </si>
  <si>
    <t>JALAN PANTAI PUTERI, SANTUBONG</t>
  </si>
  <si>
    <t>YEA1305@moe.edu.my</t>
  </si>
  <si>
    <t>SEKOLAH MENENGAH KEBANGSAAN SEMERAH PADI</t>
  </si>
  <si>
    <t>JALAN DEPO, PETRA JAYA</t>
  </si>
  <si>
    <t>YEA1309@moe.edu.my</t>
  </si>
  <si>
    <t>SEKOLAH MENENGAH KEBANGSAAN SERI SETIA</t>
  </si>
  <si>
    <t>JALAN SETIA RAJA</t>
  </si>
  <si>
    <t>YEA1202@moe.edu.my</t>
  </si>
  <si>
    <t>SEKOLAH MENENGAH KEBANGSAAN ST JOSEPH</t>
  </si>
  <si>
    <t>JLN TUN ABANG HJ OPENG</t>
  </si>
  <si>
    <t>YFB1202@moe.edu.my</t>
  </si>
  <si>
    <t>SEKOLAH MENENGAH KEBANGSAAN ST MARY</t>
  </si>
  <si>
    <t>JALAN MCDOUGALL</t>
  </si>
  <si>
    <t>YFB1205@moe.edu.my</t>
  </si>
  <si>
    <t>SEKOLAH MENENGAH KEBANGSAAN ST TERESA</t>
  </si>
  <si>
    <t>JLN. TUN ABG. HJ. OPENG</t>
  </si>
  <si>
    <t>YFB1203@moe.edu.my</t>
  </si>
  <si>
    <t>SEKOLAH MENENGAH KEBANGSAAN ST THOMAS</t>
  </si>
  <si>
    <t>YFB1204@moe.edu.my</t>
  </si>
  <si>
    <t>SEKOLAH MENENGAH KEBANGSAAN TABUAN JAYA</t>
  </si>
  <si>
    <t>JALAN WAN ALWI</t>
  </si>
  <si>
    <t>YEA1204@moe.edu.my</t>
  </si>
  <si>
    <t>SEKOLAH MENENGAH KEBANGSAAN TINGGI KUCHING</t>
  </si>
  <si>
    <t>JALAN MATHIE</t>
  </si>
  <si>
    <t>YFB1201@moe.edu.my</t>
  </si>
  <si>
    <t>SEKOLAH MENENGAH KEBANGSAAN TUN ABANG HJ OPENG</t>
  </si>
  <si>
    <t>YEE1301@moe.edu.my</t>
  </si>
  <si>
    <t>SEKOLAH MENENGAH KEBANGSAAN TUNKU ABDUL RAHMAN</t>
  </si>
  <si>
    <t>YEA1303@moe.edu.my</t>
  </si>
  <si>
    <t>SENI</t>
  </si>
  <si>
    <t>YEA1210</t>
  </si>
  <si>
    <t>SEKOLAH SENI MALAYSIA SARAWAK</t>
  </si>
  <si>
    <t>JALAN SULTAN TENGAH, PETRA JAYA</t>
  </si>
  <si>
    <t>YEA1210@moe.edu.my</t>
  </si>
  <si>
    <t>SMT</t>
  </si>
  <si>
    <t>YKA1202</t>
  </si>
  <si>
    <t>SMT SEJINGKAT</t>
  </si>
  <si>
    <t>LOT 216, FASA II, TAMAN PERINDUSTRIAN SEJINGKAT, LORONG DEMAK INDAH 5A1</t>
  </si>
  <si>
    <t>YKA1202@moe.edu.my</t>
  </si>
  <si>
    <t>SEKOLAH MENENGAH KEBANGSAAN LAWAS</t>
  </si>
  <si>
    <t>KM.1.5, JALAN TRUSAN</t>
  </si>
  <si>
    <t>YEE5201@moe.edu.my</t>
  </si>
  <si>
    <t>SEKOLAH MENENGAH KEBANGSAAN MERAPOK</t>
  </si>
  <si>
    <t>KM 30 JALAN MERAPOK</t>
  </si>
  <si>
    <t>YEA5202@moe.edu.my</t>
  </si>
  <si>
    <t>SEKOLAH MENENGAH KEBANGSAAN SUNDAR</t>
  </si>
  <si>
    <t>PEKAN SUNDAR</t>
  </si>
  <si>
    <t>YEA5201@moe.edu.my</t>
  </si>
  <si>
    <t>SEKOLAH MENENGAH KEBANGSAAN TRUSAN</t>
  </si>
  <si>
    <t>JALAN TRUSAN</t>
  </si>
  <si>
    <t>YEB5202@moe.edu.my</t>
  </si>
  <si>
    <t>YRA5101</t>
  </si>
  <si>
    <t>SEKOLAH MENENGAH KEBANGSAAN AGAMA LIMBANG</t>
  </si>
  <si>
    <t>KM 11.7, JALAN PANDARUAN, PETI SURAT 493</t>
  </si>
  <si>
    <t>YRA5101@moe.edu.my</t>
  </si>
  <si>
    <t>SEKOLAH MENENGAH KEBANGSAAN KUBONG</t>
  </si>
  <si>
    <t>BUKIT EMPAS, BATU 2, JALAN KUBONG</t>
  </si>
  <si>
    <t>YEA5102@moe.edu.my</t>
  </si>
  <si>
    <t>SEKOLAH MENENGAH KEBANGSAAN LIMBANG</t>
  </si>
  <si>
    <t>PETI SURAT 304</t>
  </si>
  <si>
    <t>YEE5101@moe.edu.my</t>
  </si>
  <si>
    <t>SEKOLAH MENENGAH KEBANGSAAN MEDAMIT</t>
  </si>
  <si>
    <t>PETI SURAT 341</t>
  </si>
  <si>
    <t>YEB5101@moe.edu.my</t>
  </si>
  <si>
    <t>SEKOLAH MENENGAH KEBANGSAAN SERI PATIAMBUN LIMBANG</t>
  </si>
  <si>
    <t>PETI SURAT 317</t>
  </si>
  <si>
    <t>YEA5101@moe.edu.my</t>
  </si>
  <si>
    <t>SEKOLAH MENENGAH KEBANGSAAN ENGKILILI</t>
  </si>
  <si>
    <t>KM 3, ENGKILILI</t>
  </si>
  <si>
    <t>YEE2301@moe.edu.my</t>
  </si>
  <si>
    <t>SEKOLAH MENENGAH KEBANGSAAN LUBOK ANTU</t>
  </si>
  <si>
    <t>JALAN BATU KAYA</t>
  </si>
  <si>
    <t>YEB2301@moe.edu.my</t>
  </si>
  <si>
    <t>SEKOLAH MENENGAH KEBANGSAAN LUNDU</t>
  </si>
  <si>
    <t>KM2, JALAN LUNDU/PANDAN</t>
  </si>
  <si>
    <t>YEE1401@moe.edu.my</t>
  </si>
  <si>
    <t>SEKOLAH MENENGAH KEBANGSAAN SEMATAN</t>
  </si>
  <si>
    <t>SEMATAN</t>
  </si>
  <si>
    <t>YEA_1401@moe.edu.my</t>
  </si>
  <si>
    <t>SEKOLAH MENENGAH KEBANGSAAN SENIBONG</t>
  </si>
  <si>
    <t>JALAN LUNDU/BAU</t>
  </si>
  <si>
    <t>YEA1402@moe.edu.my</t>
  </si>
  <si>
    <t>SEKOLAH MENENGAH KEBANGSAAN BANDAR BINTANGOR</t>
  </si>
  <si>
    <t>KM 4, JALAN KELUPU</t>
  </si>
  <si>
    <t>YEA6301@moe.edu.my</t>
  </si>
  <si>
    <t>SEKOLAH MENENGAH KEBANGSAAN KAI CHUNG</t>
  </si>
  <si>
    <t>PETI SURAT 100</t>
  </si>
  <si>
    <t>YFB6301@moe.edu.my</t>
  </si>
  <si>
    <t>SEKOLAH MENENGAH KEBANGSAAN MERADONG</t>
  </si>
  <si>
    <t>JALAN KANOWIT-JULAU-DURIN</t>
  </si>
  <si>
    <t>YEE6301@moe.edu.my</t>
  </si>
  <si>
    <t>SEKOLAH MENENGAH KEBANGSAAN TONG HUA</t>
  </si>
  <si>
    <t>YFB6302@moe.edu.my</t>
  </si>
  <si>
    <t>KOLEJ TUN DATU TUANKU HJ BUJANG</t>
  </si>
  <si>
    <t>JALAN BUNGA TANJUNG 2, TANJUNG LOBANG</t>
  </si>
  <si>
    <t>YEB4101@moe.edu.my</t>
  </si>
  <si>
    <t>YHA4101</t>
  </si>
  <si>
    <t>LORONG 10, JLN JEE FOH, KROKOP</t>
  </si>
  <si>
    <t>yha4101@moe.edu.my</t>
  </si>
  <si>
    <t>YRA4101</t>
  </si>
  <si>
    <t>SEKOLAH MENENGAH KEBANGSAAN AGAMA</t>
  </si>
  <si>
    <t>PETI SURAT 1387, MIRI</t>
  </si>
  <si>
    <t>yra4101@moe.edu.my</t>
  </si>
  <si>
    <t>SEKOLAH MENENGAH KEBANGSAAN BARU</t>
  </si>
  <si>
    <t>JALAN CAHAYA LOPENG</t>
  </si>
  <si>
    <t>yea4102@moe.edu.my</t>
  </si>
  <si>
    <t>SEKOLAH MENENGAH KEBANGSAAN CHUNG HUA</t>
  </si>
  <si>
    <t>PETI SURAT 116, JLN BRIGHTON</t>
  </si>
  <si>
    <t>yfb4101@moe.edu.my</t>
  </si>
  <si>
    <t>SEKOLAH MENENGAH KEBANGSAAN DATO PERMAISURI</t>
  </si>
  <si>
    <t>JALAN DATO PERMAISURI, PIASAU JAYA</t>
  </si>
  <si>
    <t>yea4101@moe.edu.my</t>
  </si>
  <si>
    <t>SEKOLAH MENENGAH KEBANGSAAN LOPENG TENGAH</t>
  </si>
  <si>
    <t>JALAN RIAM</t>
  </si>
  <si>
    <t>yea4106@moe.edu.my</t>
  </si>
  <si>
    <t>SEKOLAH MENENGAH KEBANGSAAN LUAK</t>
  </si>
  <si>
    <t>yea4103@moe.edu.my</t>
  </si>
  <si>
    <t>SEKOLAH MENENGAH KEBANGSAAN LUTONG</t>
  </si>
  <si>
    <t>JALAN PANTAI, LUTONG</t>
  </si>
  <si>
    <t>yee4101@moe.edu.my</t>
  </si>
  <si>
    <t>SEKOLAH MENENGAH KEBANGSAAN MERBAU</t>
  </si>
  <si>
    <t>LOT 6410, BLOK 10, KUALA BARAM LAND DISTRICT</t>
  </si>
  <si>
    <t>yea4107@moe.edu.my</t>
  </si>
  <si>
    <t>SEKOLAH MENENGAH KEBANGSAAN PUJUT</t>
  </si>
  <si>
    <t>LOT3119,PARADISE PARK,JLN PULASAN, DESA SENADIN</t>
  </si>
  <si>
    <t>yea4109@moe.edu.my</t>
  </si>
  <si>
    <t>SEKOLAH MENENGAH KEBANGSAAN RIAM</t>
  </si>
  <si>
    <t>JALAN SIBU, TAMAN TUNKU</t>
  </si>
  <si>
    <t>yea4105@moe.edu.my</t>
  </si>
  <si>
    <t>SEKOLAH MENENGAH KEBANGSAAN ST. COLUMBA</t>
  </si>
  <si>
    <t>yfb4102@moe.edu.my</t>
  </si>
  <si>
    <t>SEKOLAH MENENGAH KEBANGSAAN ST. JOSEPH</t>
  </si>
  <si>
    <t>JLN DATUK TEMENGGONG LAWAI JAU</t>
  </si>
  <si>
    <t>yfb4103@moe.edu.my</t>
  </si>
  <si>
    <t>SEKOLAH MENENGAH KEBANGSAAN TAMAN TUNKU</t>
  </si>
  <si>
    <t>yea4108@moe.edu.my</t>
  </si>
  <si>
    <t>SBP</t>
  </si>
  <si>
    <t>YEA4104</t>
  </si>
  <si>
    <t>SEKOLAH MENENGAH SAINS MIRI</t>
  </si>
  <si>
    <t>JALAN BAKAM</t>
  </si>
  <si>
    <t>yea4104@moe.edu.my</t>
  </si>
  <si>
    <t>SEKOLAH MENENGAH KEBANGSAAN MUKAH</t>
  </si>
  <si>
    <t>JALAN BESTARI,</t>
  </si>
  <si>
    <t>YEA3402@moe.edu.my</t>
  </si>
  <si>
    <t>SEKOLAH MENENGAH KEBANGSAAN ST. PATRICK</t>
  </si>
  <si>
    <t>YFB3401@moe.edu.my</t>
  </si>
  <si>
    <t>SEKOLAH MENENGAH KEBANGSAAN THREE RIVERS</t>
  </si>
  <si>
    <t>YEE3401@moe.edu.my</t>
  </si>
  <si>
    <t>YHA1302</t>
  </si>
  <si>
    <t>KOLEJ VOKASIONAL MATANG</t>
  </si>
  <si>
    <t>KM14, JALAN MATANG</t>
  </si>
  <si>
    <t>YHA1302@moe.edu.my</t>
  </si>
  <si>
    <t>YRA1302</t>
  </si>
  <si>
    <t>SEKOLAH MENENGAH KEBANGSAAN AGAMA MATANG 2</t>
  </si>
  <si>
    <t>KM 24 JALAN MATANG</t>
  </si>
  <si>
    <t>YRA1302@moe.edu.my</t>
  </si>
  <si>
    <t>YRA1301</t>
  </si>
  <si>
    <t>SEKOLAH MENENGAH KEBANGSAAN AGAMA SHEIKH HJ OTHMAN ABD WAHAB</t>
  </si>
  <si>
    <t>LOT 3606, BLOK 17, SALAK LAND DISTRICT, JALAN MATANG BARU</t>
  </si>
  <si>
    <t>YRA1301@moe.edu.my</t>
  </si>
  <si>
    <t>SEKOLAH MENENGAH KEBANGSAAN BATU KAWA</t>
  </si>
  <si>
    <t>JALAN BATU KAWA, OFF JALAN FIELD FORCE</t>
  </si>
  <si>
    <t>YEA1304@moe.edu.my</t>
  </si>
  <si>
    <t>SEKOLAH MENENGAH KEBANGSAAN JALAN ARANG</t>
  </si>
  <si>
    <t>LORONG 13, JALAN ARANG</t>
  </si>
  <si>
    <t>YEA1206@moe.edu.my</t>
  </si>
  <si>
    <t>SEKOLAH MENENGAH KEBANGSAAN MATANG HILIR</t>
  </si>
  <si>
    <t>YEA1307@moe.edu.my</t>
  </si>
  <si>
    <t>SEKOLAH MENENGAH KEBANGSAAN MATANG JAYA</t>
  </si>
  <si>
    <t>YEA1208@moe.edu.my</t>
  </si>
  <si>
    <t>SEKOLAH MENENGAH KEBANGSAAN PADAWAN</t>
  </si>
  <si>
    <t>KM 14, JALAN PADAWAN</t>
  </si>
  <si>
    <t>YEA1306@moe.edu.my</t>
  </si>
  <si>
    <t>SEKOLAH MENENGAH KEBANGSAAN PENRISSEN</t>
  </si>
  <si>
    <t>KM.20, JLN. KUCHING/SERIAN</t>
  </si>
  <si>
    <t>YEE1303@moe.edu.my</t>
  </si>
  <si>
    <t>SEKOLAH MENENGAH KEBANGSAAN SG MAONG</t>
  </si>
  <si>
    <t>JALAN PISANG BARAT</t>
  </si>
  <si>
    <t>YEA1203@moe.edu.my</t>
  </si>
  <si>
    <t>SEKOLAH MENENGAH KEBANGSAAN SIBURAN</t>
  </si>
  <si>
    <t>KM 29, JLN KUCHING/SERIAN</t>
  </si>
  <si>
    <t>YEE1302@moe.edu.my</t>
  </si>
  <si>
    <t>SEKOLAH MENENGAH KEBANGSAAN SRI MATANG</t>
  </si>
  <si>
    <t>KM 13 JALAN MATANG</t>
  </si>
  <si>
    <t>YEA1310@moe.edu.my</t>
  </si>
  <si>
    <t>SEKOLAH MENENGAH KEBANGSAAN TUN ABDUL RAZAK</t>
  </si>
  <si>
    <t>KM 38 JALAN KUCHING-SERIAN</t>
  </si>
  <si>
    <t>YEB1301@moe.edu.my</t>
  </si>
  <si>
    <t>YEA1308</t>
  </si>
  <si>
    <t>SEKOLAH MENENGAH SAINS KUCHING</t>
  </si>
  <si>
    <t>JALAN BATU KAWA, OFF JALAN MATANG</t>
  </si>
  <si>
    <t>YEA1308@moe.edu.my</t>
  </si>
  <si>
    <t>YEA1211</t>
  </si>
  <si>
    <t>SEKOLAH MENENGAH SAINS KUCHING UTARA</t>
  </si>
  <si>
    <t>LOT 2666, LORONG 6A9, MATANG JAYA</t>
  </si>
  <si>
    <t>YEA1211@moe.edu.my</t>
  </si>
  <si>
    <t>SEKOLAH MENENGAH KEBANGSAAN ASAJAYA</t>
  </si>
  <si>
    <t>JALAN KAMPUNG ASAJAYA LAUT</t>
  </si>
  <si>
    <t>YEA8101@moe.edu.my</t>
  </si>
  <si>
    <t>SEKOLAH MENENGAH KEBANGSAAN ASAJAYA NO.2</t>
  </si>
  <si>
    <t>JALAN ASAJAYA-KOTA SAMARAHAN</t>
  </si>
  <si>
    <t>YEA8103@moe.edu.my</t>
  </si>
  <si>
    <t>SEKOLAH MENENGAH KEBANGSAAN KOTA SAMARAHAN</t>
  </si>
  <si>
    <t>YEA8102@moe.edu.my</t>
  </si>
  <si>
    <t>SEKOLAH MENENGAH KEBANGSAAN MUARA TUANG</t>
  </si>
  <si>
    <t>KM 9, JALAN DATO MOHD MUSA</t>
  </si>
  <si>
    <t>YEE8101@moe.edu.my</t>
  </si>
  <si>
    <t>YFA8101</t>
  </si>
  <si>
    <t>SEKOLAH MENENGAH KEBANGSAAN PESANTREN ABDUL TAIB MAHMUD</t>
  </si>
  <si>
    <t>JALAN SMK PESANTREN ABDUL TAIB MAHMUD, SADONG JAYA</t>
  </si>
  <si>
    <t>YFA8101@moe.edu.my</t>
  </si>
  <si>
    <t>SEKOLAH MENENGAH KEBANGSAAN SADONG HILIR (SEMERA)</t>
  </si>
  <si>
    <t>JALAN KAMPUNG SEMERA</t>
  </si>
  <si>
    <t>YEA8303@moe.edu.my</t>
  </si>
  <si>
    <t>SEKOLAH MENENGAH KEBANGSAAN SADONG JAYA</t>
  </si>
  <si>
    <t>LOT 315, BLOK 19, SADONG LAND DISTRICT</t>
  </si>
  <si>
    <t>SADONG</t>
  </si>
  <si>
    <t>YEA8401@moe.edu.my</t>
  </si>
  <si>
    <t>SEKOLAH MENENGAH KEBANGSAAN SG TAPANG</t>
  </si>
  <si>
    <t>YEB8101@moe.edu.my</t>
  </si>
  <si>
    <t>SEKOLAH MENENGAH KEBANGSAAN WIRA PENRISSEN</t>
  </si>
  <si>
    <t>KM 14, JALAN KUCHING-SERIAN</t>
  </si>
  <si>
    <t>YEA1302@moe.edu.my</t>
  </si>
  <si>
    <t>KT6</t>
  </si>
  <si>
    <t>YEAA201</t>
  </si>
  <si>
    <t>KOLEJ TINGKATAN ENAM SARATOK</t>
  </si>
  <si>
    <t>LOT 2443 BLOK 7, AWIK-KRIAN LAND DISTRICT, SUNGAI DANAN</t>
  </si>
  <si>
    <t>yeaa201@moe.edu.my</t>
  </si>
  <si>
    <t>SEKOLAH MENENGAH KEBANGSAAN (BM) SARATOK</t>
  </si>
  <si>
    <t>PETI SURAT 51 SARATOK</t>
  </si>
  <si>
    <t>yea2201@moe.edu.my</t>
  </si>
  <si>
    <t>YRA2201</t>
  </si>
  <si>
    <t>SEKOLAH MENENGAH KEBANGSAAN AGAMA SARATOK</t>
  </si>
  <si>
    <t>PETI SURAT 183, JALAN ROBAN LAMA</t>
  </si>
  <si>
    <t>yra2201@moe.edu.my</t>
  </si>
  <si>
    <t>SEKOLAH MENENGAH KEBANGSAAN KABONG</t>
  </si>
  <si>
    <t>JALAN BADRON, KABONG</t>
  </si>
  <si>
    <t>yea2202@moe.edu.my</t>
  </si>
  <si>
    <t>SEKOLAH MENENGAH KEBANGSAAN KALAKA</t>
  </si>
  <si>
    <t>yee2202@moe.edu.my</t>
  </si>
  <si>
    <t>SEKOLAH MENENGAH KEBANGSAAN SARATOK</t>
  </si>
  <si>
    <t>PETI SURAT 92</t>
  </si>
  <si>
    <t>yee2201@moe.edu.my</t>
  </si>
  <si>
    <t>SEKOLAH MENENGAH KEBANGSAAN BANDAR SARIKEI</t>
  </si>
  <si>
    <t>PETI SURAT 228</t>
  </si>
  <si>
    <t>YEB6101@moe.edu.my</t>
  </si>
  <si>
    <t>SEKOLAH MENENGAH KEBANGSAAN SARIKEI BARU</t>
  </si>
  <si>
    <t>JALAN RENTAP SARIKEI</t>
  </si>
  <si>
    <t>YEA6102@moe.edu.my</t>
  </si>
  <si>
    <t>SEKOLAH MENENGAH KEBANGSAAN SG PAOH</t>
  </si>
  <si>
    <t>PETI SURAT 160</t>
  </si>
  <si>
    <t>YEE6101@moe.edu.my</t>
  </si>
  <si>
    <t>SEKOLAH MENENGAH KEBANGSAAN ST ANTHONY</t>
  </si>
  <si>
    <t>KM 1 JALAN REPOK</t>
  </si>
  <si>
    <t>YFB6102@moe.edu.my</t>
  </si>
  <si>
    <t>SEKOLAH MENENGAH KEBANGSAAN TINGGI SARIKEI</t>
  </si>
  <si>
    <t>PETI SURAT 78</t>
  </si>
  <si>
    <t>YFB6101@moe.edu.my</t>
  </si>
  <si>
    <t>SEKOLAH MENENGAH KEBANGSAAN ULU BALINGIAN</t>
  </si>
  <si>
    <t>KM109, JLN SIBU-BINTULU, PETI SURAT 1116</t>
  </si>
  <si>
    <t>YEA3401@moe.edu.my</t>
  </si>
  <si>
    <t>SEKOLAH MENENGAH KEBANGSAAN BALAI RINGIN</t>
  </si>
  <si>
    <t>KM 93, JALAN KUCHING / SRI AMAN</t>
  </si>
  <si>
    <t>YEB8204@moe.edu.my</t>
  </si>
  <si>
    <t>SEKOLAH MENENGAH KEBANGSAAN SERIAN</t>
  </si>
  <si>
    <t>JALAN ILMU</t>
  </si>
  <si>
    <t>YEB8205@moe.edu.my</t>
  </si>
  <si>
    <t>SEKOLAH MENENGAH KEBANGSAAN TAEE</t>
  </si>
  <si>
    <t>YEA8201@moe.edu.my</t>
  </si>
  <si>
    <t>SEKOLAH MENENGAH KEBANGSAAN TARAT</t>
  </si>
  <si>
    <t>KM 53 JALAN KUCHING/SERIAN</t>
  </si>
  <si>
    <t>YEB8203@moe.edu.my</t>
  </si>
  <si>
    <t>SEKOLAH MENENGAH KEBANGSAAN TEBAKANG</t>
  </si>
  <si>
    <t>JALAN MONGKOS,TEBAKANG</t>
  </si>
  <si>
    <t>YEB8202@moe.edu.my</t>
  </si>
  <si>
    <t>SEKOLAH MENENGAH KEBANGSAAN TEBEDU</t>
  </si>
  <si>
    <t>LOT 343, BLOK 8, KAYAN DISTRICT TEBEDU</t>
  </si>
  <si>
    <t>YEA8202@moe.edu.my</t>
  </si>
  <si>
    <t>YHA3101</t>
  </si>
  <si>
    <t>JALAN DESHON</t>
  </si>
  <si>
    <t>YHA3101@moe.edu.my</t>
  </si>
  <si>
    <t>YRA3101</t>
  </si>
  <si>
    <t>SEKOLAH MENENGAH KEBANGSAAN AGAMA SIBU (S)</t>
  </si>
  <si>
    <t>JALAN AIRPORT LAMA</t>
  </si>
  <si>
    <t>YRA3101@moe.edu.my</t>
  </si>
  <si>
    <t>SEKOLAH MENENGAH KEBANGSAAN BANDAR SIBU</t>
  </si>
  <si>
    <t>JALAN LING KAI CHENG</t>
  </si>
  <si>
    <t>YEA3106@moe.edu.my</t>
  </si>
  <si>
    <t>SEKOLAH MENENGAH KEBANGSAAN BAWANG ASSAN</t>
  </si>
  <si>
    <t>CDT NO.81 JALAN BAWANG ASSAN</t>
  </si>
  <si>
    <t>YEA3201@moe.edu.my</t>
  </si>
  <si>
    <t>SEKOLAH MENENGAH KEBANGSAAN BUKIT ASSEK</t>
  </si>
  <si>
    <t>LOT 107-109 &amp; 122-124, JLN TUN AHMAD ZAIDI ADRUCE</t>
  </si>
  <si>
    <t>YEA3107@moe.edu.my</t>
  </si>
  <si>
    <t>SEKOLAH MENENGAH KEBANGSAAN BUKIT LIMA</t>
  </si>
  <si>
    <t>JALAN KENARI SELATAN, JALAN SALIM</t>
  </si>
  <si>
    <t>YEA3101@moe.edu.my</t>
  </si>
  <si>
    <t>SEKOLAH MENENGAH KEBANGSAAN CHUNG CHENG</t>
  </si>
  <si>
    <t>PETI SURAT 1360</t>
  </si>
  <si>
    <t>YFB3201@moe.edu.my</t>
  </si>
  <si>
    <t>JLN LANANG</t>
  </si>
  <si>
    <t>YFB3106@moe.edu.my</t>
  </si>
  <si>
    <t>SEKOLAH MENENGAH KEBANGSAAN DESHON</t>
  </si>
  <si>
    <t>JALAN SENA ,JALAN PEDADA</t>
  </si>
  <si>
    <t>YEA3102@moe.edu.my</t>
  </si>
  <si>
    <t>SEKOLAH MENENGAH KEBANGSAAN DURIN</t>
  </si>
  <si>
    <t>PETI SURAT 190, JALAN DURIN</t>
  </si>
  <si>
    <t>YEE3201@moe.edu.my</t>
  </si>
  <si>
    <t>SEKOLAH MENENGAH KEBANGSAAN JALAN OYA</t>
  </si>
  <si>
    <t>JALAN KEMUYANG</t>
  </si>
  <si>
    <t>YEE3202@moe.edu.my</t>
  </si>
  <si>
    <t>SEKOLAH MENENGAH KEBANGSAAN KAMPUNG NANGKA</t>
  </si>
  <si>
    <t>YEE3102@moe.edu.my</t>
  </si>
  <si>
    <t>SEKOLAH MENENGAH KEBANGSAAN KWONG HUA MIDDLE</t>
  </si>
  <si>
    <t>PETI SURAT 1063</t>
  </si>
  <si>
    <t>YFB3203@moe.edu.my</t>
  </si>
  <si>
    <t>SEKOLAH MENENGAH KEBANGSAAN LANANG</t>
  </si>
  <si>
    <t>P.O BOX 1369, JALAN LADA</t>
  </si>
  <si>
    <t>YEA3104@moe.edu.my</t>
  </si>
  <si>
    <t>SEKOLAH MENENGAH KEBANGSAAN LUAR BANDAR NO 1</t>
  </si>
  <si>
    <t>P.O.BOX 355, JALAN OYA</t>
  </si>
  <si>
    <t>YEB3201@moe.edu.my</t>
  </si>
  <si>
    <t>SEKOLAH MENENGAH KEBANGSAAN METHODIST</t>
  </si>
  <si>
    <t>YFB3101@moe.edu.my</t>
  </si>
  <si>
    <t>SEKOLAH MENENGAH KEBANGSAAN ROSLI DHOBY</t>
  </si>
  <si>
    <t>YEE3101@moe.edu.my</t>
  </si>
  <si>
    <t>SEKOLAH MENENGAH KEBANGSAAN SACRED HEART</t>
  </si>
  <si>
    <t>KM 3, JALAN OYA, PETI SURAT 99</t>
  </si>
  <si>
    <t>YFB3102@moe.edu.my</t>
  </si>
  <si>
    <t>SEKOLAH MENENGAH KEBANGSAAN SIBU JAYA</t>
  </si>
  <si>
    <t>KM32, JALAN DURIN, TAMAN SIBU JAYA</t>
  </si>
  <si>
    <t>YEA3103@moe.edu.my</t>
  </si>
  <si>
    <t>SEKOLAH MENENGAH KEBANGSAAN ST ELIZABETH</t>
  </si>
  <si>
    <t>KM3 JALAN ULU OYA</t>
  </si>
  <si>
    <t>YFB3103@moe.edu.my</t>
  </si>
  <si>
    <t>SEKOLAH MENENGAH KEBANGSAAN SUNGAI MERAH</t>
  </si>
  <si>
    <t>JALAN ULU SUNGAI MERAH</t>
  </si>
  <si>
    <t>YEA3105@moe.edu.my</t>
  </si>
  <si>
    <t>SEKOLAH MENENGAH KEBANGSAAN TIONG HIN</t>
  </si>
  <si>
    <t>JALAN IGAN, SG. MERAH</t>
  </si>
  <si>
    <t>YFB3104@moe.edu.my</t>
  </si>
  <si>
    <t>SEKOLAH MENENGAH KEBANGSAAN TUNG HUA</t>
  </si>
  <si>
    <t>JALAN TUN ABANG HAJI OPENG, PETI SURAT 64</t>
  </si>
  <si>
    <t>YFB3105@moe.edu.my</t>
  </si>
  <si>
    <t>SEKOLAH MENENGAH KEBANGSAAN GEDONG</t>
  </si>
  <si>
    <t>JALAN GEDONG, SIMUNJAN, VIA SERIAN</t>
  </si>
  <si>
    <t>YEA8302@moe.edu.my</t>
  </si>
  <si>
    <t>SEKOLAH MENENGAH KEBANGSAAN SEBUYAU</t>
  </si>
  <si>
    <t>JALAN SAWMILL</t>
  </si>
  <si>
    <t>YEA8304@moe.edu.my</t>
  </si>
  <si>
    <t>SEKOLAH MENENGAH KEBANGSAAN SIMUNJAN NO 1</t>
  </si>
  <si>
    <t>KAMPUNG MELANJOK</t>
  </si>
  <si>
    <t>YEE8304@moe.edu.my</t>
  </si>
  <si>
    <t>SEKOLAH MENENGAH KEBANGSAAN SRI SADONG</t>
  </si>
  <si>
    <t>JALAN GUNUNG NGELI</t>
  </si>
  <si>
    <t>YEA8301@moe.edu.my</t>
  </si>
  <si>
    <t>SEKOLAH MENENGAH KEBANGSAAN KATIBAS</t>
  </si>
  <si>
    <t>YEA7301@moe.edu.my</t>
  </si>
  <si>
    <t>SEKOLAH MENENGAH KEBANGSAAN SONG</t>
  </si>
  <si>
    <t>PETI SURAT NO 3</t>
  </si>
  <si>
    <t>YEE7301@moe.edu.my</t>
  </si>
  <si>
    <t>--</t>
  </si>
  <si>
    <t>SEKOLAH MENENGAH KEBANGSAAN LINGGA</t>
  </si>
  <si>
    <t>LOT 907, BLOK 16 SRI AMAN</t>
  </si>
  <si>
    <t>SEKOLAH MENENGAH KEBANGSAAN MELUGU</t>
  </si>
  <si>
    <t>YEE2102@moe.edu.my</t>
  </si>
  <si>
    <t>SEKOLAH MENENGAH KEBANGSAAN SIMANGGANG</t>
  </si>
  <si>
    <t>YEE2101@moe.edu.my</t>
  </si>
  <si>
    <t>SEKOLAH MENENGAH KEBANGSAAN SRI AMAN</t>
  </si>
  <si>
    <t>PETI SURAT 62</t>
  </si>
  <si>
    <t>YEA2101@moe.edu.my</t>
  </si>
  <si>
    <t>SEKOLAH MENENGAH KEBANGSAAN ST LUKE</t>
  </si>
  <si>
    <t>JALAN MUNGGU SABUN</t>
  </si>
  <si>
    <t>smkstluke@yahoo.com.my</t>
  </si>
  <si>
    <t>SEKOLAH MENENGAH KEBANGSAAN BAKONG</t>
  </si>
  <si>
    <t>YEE4301@moe.edu.my</t>
  </si>
  <si>
    <t>SEKOLAH MENENGAH KEBANGSAAN BEKENU</t>
  </si>
  <si>
    <t>JALAN PANTAI BUNGAI</t>
  </si>
  <si>
    <t>YEA4402@moe.edu.my</t>
  </si>
  <si>
    <t>SEKOLAH MENENGAH KEBANGSAAN LUAR BANDAR MIRI</t>
  </si>
  <si>
    <t>YEE4401@moe.edu.my</t>
  </si>
  <si>
    <t>SEKOLAH MENENGAH KEBANGSAAN SUAI</t>
  </si>
  <si>
    <t>PETI SURAT 235 PEJABAT POS BATU NIAH</t>
  </si>
  <si>
    <t>NIAH</t>
  </si>
  <si>
    <t>YEA4401@moe.edu.my</t>
  </si>
  <si>
    <t>SEKOLAH MENENGAH KEBANGSAAN SUBIS</t>
  </si>
  <si>
    <t>PETI SURAT 107 PEJABAT POS BATU NIAH</t>
  </si>
  <si>
    <t>YEB4401@moe.edu.my</t>
  </si>
  <si>
    <t>PPD TATAU/SEBAUH</t>
  </si>
  <si>
    <t>SEKOLAH MENENGAH KEBANGSAAN SEBAUH</t>
  </si>
  <si>
    <t>KM1, JALAN SEBAUH - BINTULU</t>
  </si>
  <si>
    <t>YEB9102@moe.edu.my</t>
  </si>
  <si>
    <t>SEKOLAH MENENGAH KEBANGSAAN TATAU</t>
  </si>
  <si>
    <t>YEA9201@moe.edu.my</t>
  </si>
  <si>
    <t>JALANÂ Â SEBUKU</t>
  </si>
  <si>
    <t>KM 7.2 JALAN BETONG/KUCHINGÂ </t>
  </si>
  <si>
    <t>BETONGÂ </t>
  </si>
  <si>
    <t>D/A PEJABAT PENDIDIKAN DAERAH KANOWITÂ </t>
  </si>
  <si>
    <t>JALAN TUN RAZAKÂ </t>
  </si>
  <si>
    <t>BT. 2 1/2Â Â JALAN MATANG</t>
  </si>
  <si>
    <t>KOLEJ VOKASIONAL MIRIÂ </t>
  </si>
  <si>
    <t>PETI SURAT 79, JALAN DATO ABANG INDEHÂ </t>
  </si>
  <si>
    <t>MIRIÂ </t>
  </si>
  <si>
    <t>TAMAN MATANGÂ Â JAYA, JALAN MATANG</t>
  </si>
  <si>
    <t>KM 13Â Â JALAN PENRISSEN</t>
  </si>
  <si>
    <t>BANDAR KECIL ROBANÂ </t>
  </si>
  <si>
    <t>KM 9,Â Â JALAN RIIH-BAKI</t>
  </si>
  <si>
    <t>KOLEJ VOKASIONAL SIBUÂ </t>
  </si>
  <si>
    <t>PETI SURAT 1409Â Â MIRI</t>
  </si>
  <si>
    <t>KM 55Â Â JLN MIRI-BINTULUÂ Â C D T 242</t>
  </si>
  <si>
    <t>D/A PEJABAT PENDIDIKAN DAERAH BAUÂ </t>
  </si>
  <si>
    <t>D/A PEJABAT PENDIDIKAN DAERAH BETONG, JALAN YONG SHAU NENÂ </t>
  </si>
  <si>
    <t>JALAN DATUK BANDAR ABG MUSTAPHAÂ </t>
  </si>
  <si>
    <t>BINTULUÂ </t>
  </si>
  <si>
    <t>D/A PEJABAT PENDIDIKAN DAERAH JULAUÂ </t>
  </si>
  <si>
    <t>D/A PEJABAT PENDIDIKAN DAERAH KUCHING, JALAN DIPLOMATIK OFF JALAN BAKO PETRA JAYAÂ </t>
  </si>
  <si>
    <t>JALAN BAKOÂ Â PETRA JAYA</t>
  </si>
  <si>
    <t>D/A PEJABAT PENDIDIKAN DAERAH LAWAS, TINGKAT BAWAH, WISMA PERSEKUTUANÂ </t>
  </si>
  <si>
    <t>D/A PEJABAT PENDIDIKAN DAERAH LUBOK ANTUÂ </t>
  </si>
  <si>
    <t>LUBOK ANTUÂ </t>
  </si>
  <si>
    <t>D/A PEJABAT PENDIDIKAN DAERAH MIRI, TINGKAT 2, WISMA PERSEKUTUAN, JALAN KIPASÂ </t>
  </si>
  <si>
    <t>D/A PEJABAT PENDIDIKAN DAERAH PADAWAN, LORONG 17, OFF JALAN KAPOR, SUNGAI MAONG HILIRÂ </t>
  </si>
  <si>
    <t>D/A PEJABAT PENDIDIKAN DAERAH PADAWANÂ Â LORONG 17Â Â OFF JALAN KAPORÂ Â SUNGAI MAONG HILIR</t>
  </si>
  <si>
    <t>LOT 167, BLOCK 18, MTLD, JLNÂ Â ASAJAYA/SADONG JAYA</t>
  </si>
  <si>
    <t>KPG LICHOK, ROBANÂ </t>
  </si>
  <si>
    <t>KM1, JALAN SIMPANG MALONGÂ </t>
  </si>
  <si>
    <t>D/A PEJABAT PENDIDIKAN DAERAHÂ Â SIBU, TINGKAT 6, WISMA PERSEKUTUAN, BLOK 3, LOT 462, BROOKE DRIVE</t>
  </si>
  <si>
    <t>SIBUÂ </t>
  </si>
  <si>
    <t>LOT 513 BLOK 9 JALAN SENTOSA OFF JALAN SALIMÂ </t>
  </si>
  <si>
    <t>D/A PEJABAT PENDIDIKAN DAERAHÂ Â SIMUNJAN</t>
  </si>
  <si>
    <t>D/A PEJABAT PENDIDIKAN DAERAH SIMUNJANÂ </t>
  </si>
  <si>
    <t>PEJABAT PENDIDIKANÂ Â DAERAH SUBIS</t>
  </si>
  <si>
    <t>D/A PEJABAT PENDIDIKAN DAERAHÂ Â SUBIS</t>
  </si>
  <si>
    <t>D/A PEJABAT PENDIDIKAN DAERAH SUBISÂ </t>
  </si>
  <si>
    <t>D/A PEJABAT PENDIDIKANÂ Â DAERAH SUBIS</t>
  </si>
  <si>
    <t>Sum of BANCI MURID</t>
  </si>
  <si>
    <t>Number of Primary Schools</t>
  </si>
  <si>
    <t>Number of Secondary Schools</t>
  </si>
  <si>
    <t>Number of Pupils Per Primary School</t>
  </si>
  <si>
    <t>Estimated Enrolment Rates by District (2020)</t>
  </si>
  <si>
    <t>Live Birth (2008-2013)</t>
  </si>
  <si>
    <t>Primary School (Gov)</t>
  </si>
  <si>
    <t>Secondary School (Gov)</t>
  </si>
  <si>
    <t>Live Birth (2003-2007)</t>
  </si>
  <si>
    <t>Bandar/Luar Bandar</t>
  </si>
  <si>
    <t>Addition of Private School (Estimated)</t>
  </si>
  <si>
    <t>Student/Teacher Ratio</t>
  </si>
  <si>
    <t>Subdistrict</t>
  </si>
  <si>
    <t>0-4</t>
  </si>
  <si>
    <t>15-19</t>
  </si>
  <si>
    <t>20-24</t>
  </si>
  <si>
    <t>25-29</t>
  </si>
  <si>
    <t>30-34</t>
  </si>
  <si>
    <t>35-39</t>
  </si>
  <si>
    <t>40-44</t>
  </si>
  <si>
    <t>45-49</t>
  </si>
  <si>
    <t>50-54</t>
  </si>
  <si>
    <t>55-59</t>
  </si>
  <si>
    <t>65-69</t>
  </si>
  <si>
    <t>70-74</t>
  </si>
  <si>
    <t>75+</t>
  </si>
  <si>
    <t>Bandaraya Kuching Utara</t>
  </si>
  <si>
    <t>Santubong Bazaar</t>
  </si>
  <si>
    <t>Area</t>
  </si>
  <si>
    <t>D.B Kuching Utara</t>
  </si>
  <si>
    <t>M.P. Padawan</t>
  </si>
  <si>
    <t>Batu Kawa Bazaar</t>
  </si>
  <si>
    <t>Batu Kintang Bazaar</t>
  </si>
  <si>
    <t>Beratok Bazaar</t>
  </si>
  <si>
    <t>Kota Padawan (Batu Sepuluh Bazaar)</t>
  </si>
  <si>
    <t>Kota Sentosa (Batu Tujuh Bazaar)</t>
  </si>
  <si>
    <t>Siburan Bazaar</t>
  </si>
  <si>
    <t>Sungai Maong Bazaar</t>
  </si>
  <si>
    <t>Tapah Bazaar</t>
  </si>
  <si>
    <t>Kawasan Selebih D.B</t>
  </si>
  <si>
    <t>M.B. Kuching Selatan</t>
  </si>
  <si>
    <t>Bandaraya Kuching Selatan</t>
  </si>
  <si>
    <t>Kawasan Selebih M.B.</t>
  </si>
  <si>
    <t>5-9</t>
  </si>
  <si>
    <t>10-14</t>
  </si>
  <si>
    <t>M.D Bau</t>
  </si>
  <si>
    <t>Bau Townland</t>
  </si>
  <si>
    <t>Siniawan Bazaar</t>
  </si>
  <si>
    <t>Kawasan Selebih M.D.</t>
  </si>
  <si>
    <t>Kawasan Selebih M.P.</t>
  </si>
  <si>
    <t>M.D. Lundu</t>
  </si>
  <si>
    <t>Lundu Townland</t>
  </si>
  <si>
    <t>Sematan Bazaar</t>
  </si>
  <si>
    <t>M.D. Samarahan</t>
  </si>
  <si>
    <t>Batu 8 Bazaar</t>
  </si>
  <si>
    <t>60-64</t>
  </si>
  <si>
    <t>Kota Samarahan Townland</t>
  </si>
  <si>
    <t>M.D . Serian</t>
  </si>
  <si>
    <t>Baki Bazaar (Batu 32 Bazaar)</t>
  </si>
  <si>
    <t>Bandar Mutiara</t>
  </si>
  <si>
    <t>Serian Townland</t>
  </si>
  <si>
    <t>Simunja Bazaar</t>
  </si>
  <si>
    <t>Tebakang Bazaar</t>
  </si>
  <si>
    <t>Tebedu Bazaar</t>
  </si>
  <si>
    <t>M.D. Simunjan</t>
  </si>
  <si>
    <t>Sebangan Bazaar</t>
  </si>
  <si>
    <t>Sebuyau Bazaar</t>
  </si>
  <si>
    <t>Simunjan Townland</t>
  </si>
  <si>
    <t>Tebelu Bazaar</t>
  </si>
  <si>
    <t>M.D. Sri Aman</t>
  </si>
  <si>
    <t>Banting Bazaar</t>
  </si>
  <si>
    <t>Lingga Bazaar</t>
  </si>
  <si>
    <t>Melugu Bazaar</t>
  </si>
  <si>
    <t>Pantu Bazaar</t>
  </si>
  <si>
    <t>Sri Aman Townland</t>
  </si>
  <si>
    <t>M.D. Lubok Antu</t>
  </si>
  <si>
    <t>Engkilili Bazaar</t>
  </si>
  <si>
    <t>Lubok Antu Townland</t>
  </si>
  <si>
    <t>Skrang Bazaar</t>
  </si>
  <si>
    <t>M.D. Betong (M.D. Saribas)</t>
  </si>
  <si>
    <t>Betong Townland</t>
  </si>
  <si>
    <t>Debak Bazaar</t>
  </si>
  <si>
    <t>Pusa Bazaar Baru</t>
  </si>
  <si>
    <t>Pusa Bazaar Lama</t>
  </si>
  <si>
    <t>Spaoh Bazaar</t>
  </si>
  <si>
    <t>M.D. Saratok (M.D. Kalaka)</t>
  </si>
  <si>
    <t>Grigat Bazaar</t>
  </si>
  <si>
    <t>Kaba Bazaar</t>
  </si>
  <si>
    <t>Kupang Bazaar</t>
  </si>
  <si>
    <t>Nyabor Bazaar</t>
  </si>
  <si>
    <t>Roban Bazaar</t>
  </si>
  <si>
    <t>Saratok Townland</t>
  </si>
  <si>
    <t>M.D. Sarikei</t>
  </si>
  <si>
    <t>Gunong Ayer Bazaar</t>
  </si>
  <si>
    <t>Sarikei Townland</t>
  </si>
  <si>
    <t>Salalang Bazaar</t>
  </si>
  <si>
    <t>M.D. Maradong dan Julau</t>
  </si>
  <si>
    <t>Bintangor Townland</t>
  </si>
  <si>
    <t>Kemantan Bazaar</t>
  </si>
  <si>
    <t>M.D. Matu dan Daro</t>
  </si>
  <si>
    <t>Belawai Bazaar</t>
  </si>
  <si>
    <t>Daro Townland</t>
  </si>
  <si>
    <t>Paloh Bazaar</t>
  </si>
  <si>
    <t>Rajang Bazaar</t>
  </si>
  <si>
    <t>Julau Townland</t>
  </si>
  <si>
    <t>M.P Sibu</t>
  </si>
  <si>
    <t>Majlis Perbandaraan Sibu</t>
  </si>
  <si>
    <t>M.D. L.B. Sibu</t>
  </si>
  <si>
    <t>Sibintek Bazaar</t>
  </si>
  <si>
    <t>Taman Bandar Sibu Baru</t>
  </si>
  <si>
    <t>Kawasan Selebih M.D.L.B.</t>
  </si>
  <si>
    <t>M.D. Dalat dan Mukah</t>
  </si>
  <si>
    <t>Dalat Townland</t>
  </si>
  <si>
    <t>Kut Bazaar</t>
  </si>
  <si>
    <t>Oya Bazaar</t>
  </si>
  <si>
    <t>Balingan Bazaar</t>
  </si>
  <si>
    <t>Mukah Townland</t>
  </si>
  <si>
    <t>M.D. Kanowit</t>
  </si>
  <si>
    <t>Kanowit Townland</t>
  </si>
  <si>
    <t>Ng Dap Bazaar</t>
  </si>
  <si>
    <t>L.K. Bintulu</t>
  </si>
  <si>
    <t>Bintulu Townland</t>
  </si>
  <si>
    <t>Sebauh Bazaar</t>
  </si>
  <si>
    <t>Kawasan Selebih L.K.</t>
  </si>
  <si>
    <t>Tatau Townland</t>
  </si>
  <si>
    <t>M.D. Kapit</t>
  </si>
  <si>
    <t>Kapit Townland</t>
  </si>
  <si>
    <t>Song Townland</t>
  </si>
  <si>
    <t>Belaga Townland</t>
  </si>
  <si>
    <t>M.B. Miri</t>
  </si>
  <si>
    <t>Kuala Baram Bazaar</t>
  </si>
  <si>
    <t>Lambir Bazaar</t>
  </si>
  <si>
    <t>Miri Townland</t>
  </si>
  <si>
    <t>M.D. Subis</t>
  </si>
  <si>
    <t>Batu Niah Bazaar</t>
  </si>
  <si>
    <t>Bekenu Bazaar</t>
  </si>
  <si>
    <t>Niah Bazaar Baru</t>
  </si>
  <si>
    <t>M.D. Marudi (M.D. Baram)</t>
  </si>
  <si>
    <t>Long Lama Bazaar</t>
  </si>
  <si>
    <t>Marudi Townland</t>
  </si>
  <si>
    <t>M.D. Limbang</t>
  </si>
  <si>
    <t>Limbang Townland</t>
  </si>
  <si>
    <t>Panduruan Bazaar</t>
  </si>
  <si>
    <t>M.D. Lawas</t>
  </si>
  <si>
    <t>Lawas Townland</t>
  </si>
  <si>
    <t>Sundar Bazaar</t>
  </si>
  <si>
    <t>Trusan Bazaar</t>
  </si>
  <si>
    <t>Igan Bazaar</t>
  </si>
  <si>
    <t>Matu Townland</t>
  </si>
  <si>
    <t>Asajaya Townland</t>
  </si>
  <si>
    <t>Beliliong Bazaar</t>
  </si>
  <si>
    <t>Jaie Bazaar</t>
  </si>
  <si>
    <t>Jemukan Bazaar</t>
  </si>
  <si>
    <t>Sadong Jaya Bazaar</t>
  </si>
  <si>
    <t>Sambir Bazaar</t>
  </si>
  <si>
    <t>Tambirat Bazaar</t>
  </si>
  <si>
    <t>M.D. Maradong Dan Julau</t>
  </si>
  <si>
    <t>Pakan Bazaar</t>
  </si>
  <si>
    <t>M.D.L.B. Sibu</t>
  </si>
  <si>
    <t>Stapang Bazaar</t>
  </si>
  <si>
    <t>Selangau Bazaar</t>
  </si>
  <si>
    <t>Age Group</t>
  </si>
  <si>
    <t>Sum of Population</t>
  </si>
  <si>
    <t>Raw Data, and 2000-2014 Data Calculated Using Proportions Obtained in Census Data</t>
  </si>
  <si>
    <t>0-4 average</t>
  </si>
  <si>
    <t>5-9 average</t>
  </si>
  <si>
    <t>0-4 proportion</t>
  </si>
  <si>
    <t>5-9 proportion</t>
  </si>
  <si>
    <t>2005-2009</t>
  </si>
  <si>
    <t>75-79</t>
  </si>
  <si>
    <t>80-84</t>
  </si>
  <si>
    <t>85+</t>
  </si>
  <si>
    <t>Proportion 5-9</t>
  </si>
  <si>
    <t>Took the proportion from the  0-4 year old population figures by district described in the 2010 population census data and multiplied it by the total live births, https://www.mycensus.gov.my/index.php/census-product/publication/census-2010/681-population-distribution-by-local-authority-and-mukims-2010</t>
  </si>
  <si>
    <t>Took the proportion from the  5-9 year old population figures by district described in the 2010 population census data and multiplied it by the total live births, https://www.mycensus.gov.my/index.php/census-product/publication/census-2010/681-population-distribution-by-local-authority-and-mukims-2010</t>
  </si>
  <si>
    <t>Took the proportion from the  5-9 year old population figures by district described in the 2020 population census data and multiplied it by the total live births, https://open.dosm.gov.my/data-catalogue/population_district</t>
  </si>
  <si>
    <t>2008-2013, Average</t>
  </si>
  <si>
    <t>2003-2007, Average</t>
  </si>
  <si>
    <t>Estimated Enrolment Rates by Division (2020)</t>
  </si>
  <si>
    <t>Secondary School &gt; Primary School?</t>
  </si>
  <si>
    <t>Primary School (Private)</t>
  </si>
  <si>
    <t>Private Only</t>
  </si>
  <si>
    <t>Secondary School (Private)</t>
  </si>
  <si>
    <t>Enrollment Numbers (2020)</t>
  </si>
  <si>
    <t>Primary School (Total)</t>
  </si>
  <si>
    <t>Secondary School (Total)</t>
  </si>
  <si>
    <t>SUM</t>
  </si>
  <si>
    <t>Diff</t>
  </si>
  <si>
    <t>Proportion of non-gov school (2023 Data)</t>
  </si>
  <si>
    <t>DOSM Data (2020)</t>
  </si>
  <si>
    <t>Note: I did not add the private school values into the final data used in the end as the totals for the government school data already exceeds the data that we have for total enrollment in government schools at a state level. Chose to use this data as it is more granular</t>
  </si>
  <si>
    <t>Average from 2010 Census Data</t>
  </si>
  <si>
    <t>Malaysia (2017-2022)</t>
  </si>
  <si>
    <t>Sarawak (2017-2022)</t>
  </si>
  <si>
    <t>Sarawak (2020 Only)</t>
  </si>
  <si>
    <t>Secondary School</t>
  </si>
  <si>
    <t>% of Dropout</t>
  </si>
  <si>
    <t>Bil Calon</t>
  </si>
  <si>
    <t>Calon Cemerlang (Bil)</t>
  </si>
  <si>
    <t>Calon Cemerlang (%)</t>
  </si>
  <si>
    <t>Calon Layak Sijil (Bil)</t>
  </si>
  <si>
    <t>Calon Layak Sijil (%)</t>
  </si>
  <si>
    <t>GPN</t>
  </si>
  <si>
    <t>Source: https://anyflip.com/gtfjp/yiwz/basic, pg 126</t>
  </si>
  <si>
    <t>SPM Enrolment Numbers (2017-2021)</t>
  </si>
  <si>
    <t>Note: This data only includes SMKs (not other schools) hence this is slightly underestimated</t>
  </si>
  <si>
    <t>Completion Rates (2023 Values)</t>
  </si>
  <si>
    <t>Enrolment Rates (Est)</t>
  </si>
  <si>
    <t>Transition Rates (Est)</t>
  </si>
  <si>
    <t>MRSM Betong</t>
  </si>
  <si>
    <t>MRSM Mukah</t>
  </si>
  <si>
    <t>MRSM Kuching</t>
  </si>
  <si>
    <t>Underreporting of Live Birth</t>
  </si>
  <si>
    <t>Small numbers skewing results</t>
  </si>
  <si>
    <t>Its interesting that Lawas &lt; Limbang, though it is not a cause for concern</t>
  </si>
  <si>
    <t>Mukah has an MRSM, makes sense</t>
  </si>
  <si>
    <t>It seems to me that at the primary school level in general, Mukah may have an underreporting of live births</t>
  </si>
  <si>
    <t>Dropout In Absolute Values</t>
  </si>
  <si>
    <t>Number of Pupils (Primary)</t>
  </si>
  <si>
    <t>Number of Pupils (Secondary)</t>
  </si>
  <si>
    <t>Number of Teachers (Primary)</t>
  </si>
  <si>
    <t>Number of Teachers (Secondary)</t>
  </si>
  <si>
    <t>Number of Pupils Per Secondary School</t>
  </si>
  <si>
    <t>Number of Pupils per Teacher (Primary)</t>
  </si>
  <si>
    <t>Number of Pupils per Teacher (Secondary)</t>
  </si>
  <si>
    <t>Number of Primary Schools per Secondary School</t>
  </si>
  <si>
    <t>Primary/Secondary</t>
  </si>
  <si>
    <t>BANDAR</t>
  </si>
  <si>
    <t>Kerajaan/Bantuan/Swasta</t>
  </si>
  <si>
    <t>Private Primary School</t>
  </si>
  <si>
    <t>Private Secondary School</t>
  </si>
  <si>
    <t>Swasta</t>
  </si>
  <si>
    <t>Knewton Global Schools (Secondary)</t>
  </si>
  <si>
    <t>Knewton Global Schools (Primary)</t>
  </si>
  <si>
    <t>Woodlands International School, Sibu (Secondary)</t>
  </si>
  <si>
    <t>Woodlands International School, Sibu (Primary)</t>
  </si>
  <si>
    <t>Lodge International Primary School, Kuching</t>
  </si>
  <si>
    <t>School Completion Rate, Average</t>
  </si>
  <si>
    <t>Estimated Enrolment Rates by District (2020) - Primary 1 Manually Redistributed</t>
  </si>
  <si>
    <t>Form 6</t>
  </si>
  <si>
    <t>SMK KOTA SAMARAHAN</t>
  </si>
  <si>
    <t>YEA 8102</t>
  </si>
  <si>
    <t>Malaysia Jalan Dato Mohd Musa, 94300, Kota Samarahan</t>
  </si>
  <si>
    <t>yea8102@moe.edu.my</t>
  </si>
  <si>
    <t>Source: https://archive.data.gov.my/data/ms_MY/dataset/number-of-students-in-private-secondary-schools-by-state-malaysia</t>
  </si>
  <si>
    <t>Source: https://archive.data.gov.my/data/ms_MY/dataset/number-of-private-secondary-schools-by-state-malaysia</t>
  </si>
  <si>
    <t>Source: https://open.dosm.gov.my/publications/social_bulletin_2023</t>
  </si>
  <si>
    <t>\]</t>
  </si>
  <si>
    <t>Source: https://www.mycensus.gov.my/index.php/census-product/publication/census-2010/681-population-distribution-by-local-authority-and-mukims-2010</t>
  </si>
  <si>
    <t>Pivoted from: https://1drv.ms/x/c/d01ba55b93e9a29c/ETS2VkNhhzdKk88ljKNVX5kBdWhe2lkIvwcS7D2gGT-EnQ?e=oAFAlk&amp;nav=MTVfe0E4NjEwMEE2LUVCMTktNEM1Ny1CODk0LUMwRUEwRkI3MTQ5NX0</t>
  </si>
  <si>
    <t>Source: https://open.dosm.gov.my/data-catalogue/population_district</t>
  </si>
  <si>
    <t># Seems off, it could be that a large proportion of students are actually enroled in private school. We have private school data but I suspect that it is not completely reported because some states record 0 in certain years</t>
  </si>
  <si>
    <t>#SPM is used as a proxy of the number of students that reach secondary school. This is acceptable in Sarawak because there are relatively little private schools, and even then most of them take the SPM examinations</t>
  </si>
  <si>
    <t># I make a note that it appears that the enrolment rate on some states is lower than it is supposed to be. It can be that private school data appears incomplete. Aside from that, MRSMs and religious schools fall under different ministries which will not always be accounted for. Worth investigating other states for actual dropouts vs students that have moved to private/other streams of schools</t>
  </si>
  <si>
    <t># However, for Sarawak this is an ok proxy. Because it is known that private schools are a relative minority in Sarawak. The results is still indicative</t>
  </si>
  <si>
    <t>Number of Students (Primary School and Secondary School) in Each PPD and District</t>
  </si>
  <si>
    <t>Although broadly, the PPD Education Office Districts match up with adminstrative boundary districts, sometimes they don't completely match</t>
  </si>
  <si>
    <t>(blank)</t>
  </si>
  <si>
    <t>The known adminstrative district was assigned based on given coordinates and whether it coincides with the geojson data of adminstrative boundaries</t>
  </si>
  <si>
    <t xml:space="preserve">The known PPD adminstrative district was assigned to each school based on the dataset obtained </t>
  </si>
  <si>
    <t>Source:</t>
  </si>
  <si>
    <t>List of Primary Schools in Sarawak: https://myschoolchildren.com/data/SEK_REN_Sarawak.htm</t>
  </si>
  <si>
    <t>List of Secondary Schools in Sarawak: https://myschoolchildren.com/data/SEK_MEN_Sarawak.htm</t>
  </si>
  <si>
    <t>Wikipedia (For Cross Referencing and List of Private Schools): https://en.wikipedia.org/wiki/List_of_schools_in_Sarawak</t>
  </si>
  <si>
    <t>An simplified explaination of how school enrolment rates are calculated:</t>
  </si>
  <si>
    <t>Enrolment numbers are approximated by taking the average enrolment across 5 years (2017-2022).</t>
  </si>
  <si>
    <t>Since only the total enrolment for the whole primary school and secondary school is given, enrolment in a single year is approximated by dividing primary school enrolment by 6 and secondary school enrolment by 5</t>
  </si>
  <si>
    <t>Consequently, live birth data also is averaged across all the years that it is possible for a student to be there between 2017-2022. For example, live birth data for primary schools is taken from 2005-2016.</t>
  </si>
  <si>
    <t>This is because 2005 is when the oldest student from 2017 could have been born (primary 6 or 12 years ago)</t>
  </si>
  <si>
    <t>In reality:</t>
  </si>
  <si>
    <t>And 2016 is the year when the youngest student from 2022 could have been born (primary 1 or 7 years ago)</t>
  </si>
  <si>
    <t>It is hoped that by taking averages, some of the variances in completion rates and enrolment year by year is 'smoothened' out, showing an overall trend.</t>
  </si>
  <si>
    <t>The same is repeated for secondary school data</t>
  </si>
  <si>
    <t>Source: from above, averaged</t>
  </si>
  <si>
    <t>For 2010-2014, some regions were estimated using proportions taken from 2015-2022, because these regions stand out as being particularly underestimated or overestimated (highlighted in blue)</t>
  </si>
  <si>
    <t>For 2015-2020 and 2000-2009, the subregions are estimated by splitting the larger region into proportions of the subregion between 2021-2023 (highlighted in red). Between 2000-2020, there has been some adminstrative districts that were split into multiple new districts</t>
  </si>
  <si>
    <t>Methodology</t>
  </si>
  <si>
    <t>Full details on methodology can be found here:</t>
  </si>
  <si>
    <t>Live Birth (Average 2008-2013)</t>
  </si>
  <si>
    <t>Cohort Remaining in Each Stage</t>
  </si>
  <si>
    <t>1 Summary of Enrolment Rate, Completion Rate, Transition Rate</t>
  </si>
  <si>
    <t>2 % Of Cohort Remaining at Each Education Stage</t>
  </si>
  <si>
    <t>Summary of calculations below and data obtained from sources</t>
  </si>
  <si>
    <t>A more streamlined way to present enrolment rates, completion rates, and transition rates</t>
  </si>
  <si>
    <t>Multiply percentage of cohort remaining (calculated) by the average annual live births</t>
  </si>
  <si>
    <t>Difference in enrolment at each stage</t>
  </si>
  <si>
    <t>Sum of District Calculations</t>
  </si>
  <si>
    <t>Sum of Districts</t>
  </si>
  <si>
    <t>Additional students from Lundu are moved to Kuching</t>
  </si>
  <si>
    <t>Additional students from Lawas are moved to Limbang</t>
  </si>
  <si>
    <t>This is a reasonable assumption for primary schools, because primary schools are far more distributed across districts compared to secondary schools</t>
  </si>
  <si>
    <t>Note: Primary 1 enrolment was manually adjusted, redistributing over-enrolled figures to neighbouring districts. This corrects for possible statistical artefacts where enrolment in schools that serve neighbouring districts were attributed entirely to one district. Judgement was applied qualitatively.</t>
  </si>
  <si>
    <t>Purple (over-enrolled districts), Blue (updated districts)</t>
  </si>
  <si>
    <t>Additional students from Saratok moved to Kabong</t>
  </si>
  <si>
    <t>Lundu sees some 'over-enrolment', moved to Kuching</t>
  </si>
  <si>
    <t>Lawas sees some 'overenrolment', moved to Limbang</t>
  </si>
  <si>
    <t>Miri sees some 'overenrolment', moved to Subis and Beluru</t>
  </si>
  <si>
    <t>Additional students from Miri move to Subis</t>
  </si>
  <si>
    <t>Additional students from Miri and Telang Usan move to Beluru</t>
  </si>
  <si>
    <t>Telang Usan sees 'over-enrolment', moved to Beluru</t>
  </si>
  <si>
    <t>Additional students from Asajaya and Simunjan moved to Samarahan</t>
  </si>
  <si>
    <t>Simunjan sees 'over-enrolment', moved to Samarahan</t>
  </si>
  <si>
    <t>Asajaya sees 'over-enrolment', moved to Samarahan</t>
  </si>
  <si>
    <t>Additional students from Sarikei move to Meradong</t>
  </si>
  <si>
    <t>Additional students from Sarikei move to Pakan</t>
  </si>
  <si>
    <t>Sarikei sees 'over-enrolment', moves to Meradong and Pakan</t>
  </si>
  <si>
    <t>Additional students from Kanowit move to Song</t>
  </si>
  <si>
    <t>Sibu sees 'over-enrolment', moves to Selangau</t>
  </si>
  <si>
    <t>Additional students in Sibu move to Selangau</t>
  </si>
  <si>
    <t>Additional students from Lubok Antu move to Sri Aman</t>
  </si>
  <si>
    <t>Lubok Antu sees 'over-enrolment', moved to Sri Aman</t>
  </si>
  <si>
    <t>Song sees some 'over-enrolment', moved to Kanowit</t>
  </si>
  <si>
    <t>Notes</t>
  </si>
  <si>
    <t>Calculated</t>
  </si>
  <si>
    <t xml:space="preserve">Completion rates taken from: </t>
  </si>
  <si>
    <t>Link</t>
  </si>
  <si>
    <t>The calculated enrolment rates after primary school enrolment is manually redistributed is used</t>
  </si>
  <si>
    <t>Completion Rate Values Taken</t>
  </si>
  <si>
    <t>Since some PPD districts overlap with multiple districts, the same completion rate for a PPD district is applied to multiple adminstrative districts. The mapping of PPD to Adminstrative districts can be seen in link</t>
  </si>
  <si>
    <t>Even though some districts start at above 1 (which suggests that either the live birth data was underestimated in my calculation methods, or that these regions see underregistration, or that enrolment has been overestimated in these regions), we let all districts start at 100% at maximum</t>
  </si>
  <si>
    <t>% of Students in a 'Luar Bandar' school</t>
  </si>
  <si>
    <t>LON</t>
  </si>
  <si>
    <t>LAT</t>
  </si>
  <si>
    <t>DISTRICT</t>
  </si>
  <si>
    <t>The Miri district includes both the Miri city, as well rural regions in the interior such as Baram and Bario</t>
  </si>
  <si>
    <t>The Kuching district includes both Kuching, the main city, as well as rural communities living on the borders with Kalimantan</t>
  </si>
  <si>
    <t>Note: it appears that this data is based on PPD rather than districts. Although PPDs are usually the same as adminstrative districts, sometimes the boundaries are slightly different. They are mapped in the 'Mapping PPDs to District' worksheet</t>
  </si>
  <si>
    <t>Note, since data for enrolment in private schools by district is not availble for every year. The proportions of private school enrolment in each district is estimated by  taking the proportions of 2023 data available. It is assumed that proportions remain constant, and it is multiplied by the known private school enrolment data for the whole of Sarawak in those years, to get these final values</t>
  </si>
  <si>
    <t>Source: https://open.dosm.gov.my/data-catalogue/completion_school_state</t>
  </si>
  <si>
    <t>Titlte:</t>
  </si>
  <si>
    <t>Databook for Article - Exploring Education Inequality in Sarawak through Data</t>
  </si>
  <si>
    <t xml:space="preserve">Disclaimer: </t>
  </si>
  <si>
    <t>This databook includes both calculated/estimated numbers, as well as actual data obtained through various sources. Calculated/estimated numbers should be considered as estimates only, not actual values; notes are made wherever relevant throughout the databook. Obtained data is copied in here; all care has been taken to only use values from verified and reputable sources, but always refer to the original sources in case of any updated information.</t>
  </si>
  <si>
    <t>Article:</t>
  </si>
  <si>
    <t>Exploring Education Inequality in Sarawak through Data</t>
  </si>
  <si>
    <t>Author:</t>
  </si>
  <si>
    <t>Nicole Siaw</t>
  </si>
  <si>
    <t>Table of Contents</t>
  </si>
  <si>
    <t>Section</t>
  </si>
  <si>
    <t>Description</t>
  </si>
  <si>
    <t>Source (1)</t>
  </si>
  <si>
    <t>Source (2)</t>
  </si>
  <si>
    <t>Source (3)</t>
  </si>
  <si>
    <t>Calculations</t>
  </si>
  <si>
    <t>Est. Enrolment Rates, States</t>
  </si>
  <si>
    <t>Calculated enrolment rates for all states and federal teritories in Malaysia (at a state level)</t>
  </si>
  <si>
    <t>Est. Enrolment Rates, Swk</t>
  </si>
  <si>
    <t>Calculated enrolment rates, transition rate, and completion rate for Sarawak at a state level, and for the whole of Malaysia</t>
  </si>
  <si>
    <t>Est. Enrolment Rates, Dist</t>
  </si>
  <si>
    <t>Calculated and obtained enrolment rates, transition rate, completion rate, and dropouts by adminstrative district in Sarawak</t>
  </si>
  <si>
    <t>Census Data</t>
  </si>
  <si>
    <t>2010 Census Data (Granular)</t>
  </si>
  <si>
    <t>A digitised version of the 2010 census at a local authority/Mukim level for all subdistricts in Sarawak, grouped by subdistrict and age</t>
  </si>
  <si>
    <t>MyCensus</t>
  </si>
  <si>
    <t>2010 Census (Granular Unpivot)</t>
  </si>
  <si>
    <t>An unpivoted version of the '2010 Census Data (Granular)' worksheet</t>
  </si>
  <si>
    <t>2010 Census (by District)</t>
  </si>
  <si>
    <t>A pivoted version of the 2010 Census, grouped by adminstrative district and age</t>
  </si>
  <si>
    <t>2020 Census (by District)</t>
  </si>
  <si>
    <t>A pivoted version of the 2020 Census, grouped by adminstrative district and age</t>
  </si>
  <si>
    <t>OpenDOSM</t>
  </si>
  <si>
    <t>Education Facts</t>
  </si>
  <si>
    <t>Adminstrative District Edu Fact</t>
  </si>
  <si>
    <t xml:space="preserve">A summary of education related facts grouped by district. This includes number of primary and secondary schools, number of students and teachers (as of 2020), number of pupils per school, number of pupils per teacher, number of primary schools per secondary school, % of students in a school classified as 'luar bandar' </t>
  </si>
  <si>
    <t>MySchoolChildren.com</t>
  </si>
  <si>
    <t>List of Schols in Sarawak</t>
  </si>
  <si>
    <t>A list of all known schools in Sarawak, including name, coordinates (lon, lat), PPD district, adminstrative district, number of students and teachers in each school (as of Jan 2020 values)</t>
  </si>
  <si>
    <t>Wikipedia</t>
  </si>
  <si>
    <t>Mapping PPDs to Districts</t>
  </si>
  <si>
    <t>A pivot table of the list of schools in Sarawak, with PPD district against adminstrative district, with number of students as returning values</t>
  </si>
  <si>
    <t>Adminstrative District Data</t>
  </si>
  <si>
    <t>Adminstrative District Facts</t>
  </si>
  <si>
    <t>Basic facts about each adminstrative district in Sarawak. This includes its main division, PPD district, urban/rural status, area (km2), population (2023), population density, % of the total Sarawak population, % of households below poverty line (2023), % of households with access to electricity (2023), % of households with access to a mobile phone (2023)</t>
  </si>
  <si>
    <t>DOSM</t>
  </si>
  <si>
    <t>Enrolment Numbers by District</t>
  </si>
  <si>
    <t>Number of enroled students in each district, 2017-2023, for primary school and secondary school</t>
  </si>
  <si>
    <t>School Completion Rates by District</t>
  </si>
  <si>
    <t>School completion rates by district, 2021-2023, for primary, lower secondary, and upper secondary</t>
  </si>
  <si>
    <t>Live Births by District (Est.)</t>
  </si>
  <si>
    <t>Estimated and obtained live birth values for each district, 2000-2022. Calculations are shown</t>
  </si>
  <si>
    <t>data.gov.my</t>
  </si>
  <si>
    <t>Sarawak Overall Data</t>
  </si>
  <si>
    <t>Total Enrolment in Schools, Swk</t>
  </si>
  <si>
    <t>Digitised overall enrolment numbers across Sarawak (1980, 1991, 1993, 1997-2023), for primary school, secondary school, technical secondary schools, and post-secondary education</t>
  </si>
  <si>
    <t>SPM Enrolment, Swk</t>
  </si>
  <si>
    <t>Overall SPM enrolment numbers in government schools (2017-2021). Includes bil calon, bil calon cemerlang, bil calon layak sijil, GPN</t>
  </si>
  <si>
    <t>JPNS</t>
  </si>
  <si>
    <t>Malaysia Overall Data</t>
  </si>
  <si>
    <t>Enrolment and Transition Rates</t>
  </si>
  <si>
    <t>Digitised overall Malaysia enrolment rates (primary, lower sec, upper sec) and transition rates (Y6 to F1, F3 to F4) obtained from various editions of the MOE Quick Facts databooks</t>
  </si>
  <si>
    <t>Data Grouped by State</t>
  </si>
  <si>
    <t>Number of enroled students sitting for SPM, for all states and federal territories, 2021-2023</t>
  </si>
  <si>
    <t>Enrolment in Schools by State</t>
  </si>
  <si>
    <t>Total number of enroled students grouped by state and federal territories, primary school and secondary schools, government and private, 2017-2022</t>
  </si>
  <si>
    <t>Live Birth in Malaysia by State</t>
  </si>
  <si>
    <t>Live birth data by state and federal territories, 2000-2023</t>
  </si>
  <si>
    <t>School Completion by State</t>
  </si>
  <si>
    <t>School completion rates by state and federal territories (primary, lower sec, upper sec), 2016-2022</t>
  </si>
  <si>
    <t>Enrolment Rates by State</t>
  </si>
  <si>
    <t>School enrolment rates by state and federal territories (primary, secondary), 2001-2016</t>
  </si>
  <si>
    <t>Mean years of schooling of the adult population, grouped by state and federal teritories, 1990-2022</t>
  </si>
  <si>
    <t>globaldatalab.org</t>
  </si>
  <si>
    <t>Glossary</t>
  </si>
  <si>
    <t>Enrolment Rate</t>
  </si>
  <si>
    <t>Percentage students enrolled in the mentioned stage of education, as a percentage of total live births from the corresponding year</t>
  </si>
  <si>
    <t>Transition Rate</t>
  </si>
  <si>
    <t>The ratio of the students in the next stage of education against the previous stage of the same cohort. For example, the transition rate between Primary 6 and Form 1 is the ratio of students in the same cohort enroled in Form 1 vs in Primary 6</t>
  </si>
  <si>
    <t>Completion Rate</t>
  </si>
  <si>
    <t>The ratio of the students to complete the stage of education, vs the number of students who started in the same cohort in the same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</si>
</sst>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43" formatCode="_-* #,##0.00_-;\-* #,##0.00_-;_-* &quot;-&quot;??_-;_-@_-"/>
    <numFmt numFmtId="164" formatCode="&quot;£&quot;#,##0.00;\-&quot;£&quot;#,##0.00"/>
    <numFmt numFmtId="165" formatCode="General_)"/>
    <numFmt numFmtId="166" formatCode="[$-409]mmm\-yy;@"/>
    <numFmt numFmtId="167" formatCode="[$-409]d\-mmm\-yy;@"/>
    <numFmt numFmtId="168" formatCode="_-* #,##0.00_-;\-* #,##0.00_-;_-* \-??_-;_-@_-"/>
    <numFmt numFmtId="169" formatCode="_(* #,##0.00_);_(* \(#,##0.00\);_(* \-??_);_(@_)"/>
    <numFmt numFmtId="170" formatCode="0.000000000000000%"/>
    <numFmt numFmtId="171" formatCode="0.0%"/>
    <numFmt numFmtId="172" formatCode="0.00000000000000%"/>
    <numFmt numFmtId="173" formatCode="0.0"/>
  </numFmts>
  <fonts count="52">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Aptos Narrow"/>
      <family val="2"/>
      <scheme val="minor"/>
    </font>
    <font>
      <i/>
      <sz val="11"/>
      <color theme="1"/>
      <name val="Aptos Narrow"/>
      <family val="2"/>
      <scheme val="minor"/>
    </font>
    <font>
      <sz val="10"/>
      <name val="Arial"/>
      <family val="2"/>
    </font>
    <font>
      <sz val="7"/>
      <name val="Helv"/>
      <charset val="134"/>
    </font>
    <font>
      <sz val="10"/>
      <name val="MS Sans Serif"/>
      <family val="2"/>
    </font>
    <font>
      <sz val="9"/>
      <name val="Helv"/>
      <charset val="134"/>
    </font>
    <font>
      <u/>
      <sz val="8"/>
      <color indexed="12"/>
      <name val="Helv"/>
      <charset val="134"/>
    </font>
    <font>
      <sz val="8"/>
      <name val="Helv"/>
      <charset val="134"/>
    </font>
    <font>
      <sz val="11"/>
      <color rgb="FF000000"/>
      <name val="Calibri"/>
      <family val="2"/>
    </font>
    <font>
      <u/>
      <sz val="9"/>
      <color indexed="12"/>
      <name val="Helv"/>
      <charset val="134"/>
    </font>
    <font>
      <u/>
      <sz val="10"/>
      <color indexed="12"/>
      <name val="Arial"/>
      <family val="2"/>
    </font>
    <font>
      <u/>
      <sz val="7"/>
      <color indexed="12"/>
      <name val="Helv"/>
      <charset val="134"/>
    </font>
    <font>
      <sz val="12"/>
      <color theme="1"/>
      <name val="Aptos Narrow"/>
      <family val="2"/>
      <scheme val="minor"/>
    </font>
    <font>
      <sz val="10"/>
      <name val="Helv"/>
      <charset val="134"/>
    </font>
    <font>
      <sz val="11"/>
      <color rgb="FF000000"/>
      <name val="Aptos Narrow"/>
      <family val="2"/>
      <scheme val="minor"/>
    </font>
    <font>
      <sz val="9"/>
      <name val="Helv"/>
    </font>
    <font>
      <sz val="8"/>
      <name val="Helv"/>
    </font>
    <font>
      <sz val="7"/>
      <name val="Helv"/>
    </font>
    <font>
      <sz val="9"/>
      <name val="Arial"/>
      <family val="2"/>
    </font>
    <font>
      <sz val="11"/>
      <color theme="1"/>
      <name val="Calibri"/>
      <family val="2"/>
      <charset val="1"/>
    </font>
    <font>
      <sz val="11"/>
      <color theme="1"/>
      <name val="Calibri"/>
      <family val="2"/>
    </font>
    <font>
      <sz val="10"/>
      <name val="Arial"/>
      <family val="2"/>
      <charset val="1"/>
    </font>
    <font>
      <sz val="7"/>
      <name val="Arial"/>
      <family val="2"/>
    </font>
    <font>
      <sz val="10"/>
      <name val="Aptos Narrow"/>
      <family val="2"/>
      <scheme val="minor"/>
    </font>
    <font>
      <b/>
      <sz val="10"/>
      <name val="Aptos Narrow"/>
      <family val="2"/>
      <scheme val="minor"/>
    </font>
    <font>
      <sz val="7"/>
      <color rgb="FF333333"/>
      <name val="Arial"/>
      <family val="2"/>
    </font>
    <font>
      <b/>
      <sz val="11"/>
      <color theme="0"/>
      <name val="Aptos Narrow"/>
      <family val="2"/>
      <scheme val="minor"/>
    </font>
    <font>
      <sz val="11"/>
      <color theme="0"/>
      <name val="Aptos Narrow"/>
      <family val="2"/>
      <scheme val="minor"/>
    </font>
    <font>
      <b/>
      <i/>
      <sz val="11"/>
      <color theme="1"/>
      <name val="Aptos Narrow"/>
      <family val="2"/>
      <scheme val="minor"/>
    </font>
    <font>
      <sz val="11"/>
      <color rgb="FFFF0000"/>
      <name val="Aptos Narrow"/>
      <family val="2"/>
      <scheme val="minor"/>
    </font>
    <font>
      <sz val="11"/>
      <color theme="4"/>
      <name val="Aptos Narrow"/>
      <family val="2"/>
      <scheme val="minor"/>
    </font>
    <font>
      <i/>
      <sz val="10"/>
      <color theme="1"/>
      <name val="Arial"/>
      <family val="2"/>
    </font>
    <font>
      <b/>
      <sz val="10"/>
      <color theme="1"/>
      <name val="Arial"/>
      <family val="2"/>
    </font>
    <font>
      <b/>
      <sz val="10"/>
      <name val="Arial"/>
      <family val="2"/>
    </font>
    <font>
      <i/>
      <sz val="10"/>
      <name val="Arial"/>
      <family val="2"/>
    </font>
    <font>
      <sz val="10"/>
      <name val="Arial "/>
    </font>
    <font>
      <sz val="12"/>
      <name val="Helv"/>
    </font>
    <font>
      <b/>
      <sz val="10"/>
      <name val="Arial "/>
    </font>
    <font>
      <sz val="7"/>
      <color rgb="FF000000"/>
      <name val="Aptos Narrow"/>
      <family val="2"/>
      <scheme val="minor"/>
    </font>
    <font>
      <sz val="11"/>
      <color theme="8"/>
      <name val="Aptos Narrow"/>
      <family val="2"/>
      <scheme val="minor"/>
    </font>
    <font>
      <sz val="10"/>
      <color rgb="FF000000"/>
      <name val="Arial"/>
      <family val="2"/>
    </font>
    <font>
      <sz val="11"/>
      <color rgb="FF000000"/>
      <name val="Arial"/>
      <family val="2"/>
    </font>
    <font>
      <sz val="11"/>
      <name val="Aptos Narrow"/>
      <family val="2"/>
      <scheme val="minor"/>
    </font>
    <font>
      <sz val="11"/>
      <color theme="9"/>
      <name val="Aptos Narrow"/>
      <family val="2"/>
      <scheme val="minor"/>
    </font>
    <font>
      <b/>
      <sz val="11"/>
      <name val="Aptos Narrow"/>
      <family val="2"/>
      <scheme val="minor"/>
    </font>
    <font>
      <sz val="10"/>
      <color rgb="FF0B57D0"/>
      <name val="Aptos Narrow"/>
      <family val="2"/>
      <scheme val="minor"/>
    </font>
    <font>
      <sz val="11"/>
      <color theme="7"/>
      <name val="Aptos Narrow"/>
      <family val="2"/>
      <scheme val="minor"/>
    </font>
    <font>
      <i/>
      <sz val="11"/>
      <name val="Aptos Narrow"/>
      <family val="2"/>
      <scheme val="minor"/>
    </font>
    <font>
      <i/>
      <u/>
      <sz val="11"/>
      <color theme="10"/>
      <name val="Aptos Narrow"/>
      <family val="2"/>
      <scheme val="minor"/>
    </font>
  </fonts>
  <fills count="14">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79998168889431442"/>
        <bgColor theme="4" tint="0.79998168889431442"/>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theme="3"/>
        <bgColor indexed="64"/>
      </patternFill>
    </fill>
  </fills>
  <borders count="13">
    <border>
      <left/>
      <right/>
      <top/>
      <bottom/>
      <diagonal/>
    </border>
    <border>
      <left/>
      <right/>
      <top/>
      <bottom style="thin">
        <color theme="4" tint="0.39997558519241921"/>
      </bottom>
      <diagonal/>
    </border>
    <border>
      <left/>
      <right/>
      <top style="thin">
        <color theme="4" tint="0.39997558519241921"/>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704">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7" fillId="0" borderId="0"/>
    <xf numFmtId="0" fontId="3" fillId="0" borderId="0"/>
    <xf numFmtId="0" fontId="3" fillId="0" borderId="0"/>
    <xf numFmtId="0" fontId="3" fillId="0" borderId="0"/>
    <xf numFmtId="0" fontId="3" fillId="0" borderId="0"/>
    <xf numFmtId="0" fontId="3" fillId="0" borderId="0"/>
    <xf numFmtId="0" fontId="9"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167" fontId="5" fillId="0" borderId="0"/>
    <xf numFmtId="0" fontId="3" fillId="0" borderId="0"/>
    <xf numFmtId="0" fontId="6" fillId="0" borderId="0"/>
    <xf numFmtId="0" fontId="3" fillId="0" borderId="0"/>
    <xf numFmtId="0" fontId="3" fillId="0" borderId="0"/>
    <xf numFmtId="0" fontId="3" fillId="0" borderId="0"/>
    <xf numFmtId="0" fontId="6" fillId="0" borderId="0"/>
    <xf numFmtId="43"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6" fillId="0" borderId="0"/>
    <xf numFmtId="43"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3" fillId="0" borderId="0"/>
    <xf numFmtId="0" fontId="3" fillId="0" borderId="0"/>
    <xf numFmtId="0" fontId="3" fillId="0" borderId="0"/>
    <xf numFmtId="43" fontId="5" fillId="0" borderId="0" applyFont="0" applyFill="0" applyBorder="0" applyAlignment="0" applyProtection="0"/>
    <xf numFmtId="0" fontId="3" fillId="0" borderId="0"/>
    <xf numFmtId="43" fontId="5" fillId="0" borderId="0" applyFont="0" applyFill="0" applyBorder="0" applyAlignment="0" applyProtection="0"/>
    <xf numFmtId="0" fontId="3" fillId="0" borderId="0"/>
    <xf numFmtId="0" fontId="13" fillId="0" borderId="0" applyNumberFormat="0" applyFill="0" applyBorder="0" applyAlignment="0" applyProtection="0">
      <alignment vertical="top"/>
      <protection locked="0"/>
    </xf>
    <xf numFmtId="43" fontId="3" fillId="0" borderId="0" applyFont="0" applyFill="0" applyBorder="0" applyAlignment="0" applyProtection="0"/>
    <xf numFmtId="0" fontId="1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3" fillId="0" borderId="0"/>
    <xf numFmtId="0" fontId="3" fillId="0" borderId="0"/>
    <xf numFmtId="0" fontId="3" fillId="0" borderId="0"/>
    <xf numFmtId="0" fontId="12" fillId="0" borderId="0" applyNumberFormat="0" applyFill="0" applyBorder="0" applyAlignment="0" applyProtection="0">
      <alignment vertical="top"/>
      <protection locked="0"/>
    </xf>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10" fillId="0" borderId="0"/>
    <xf numFmtId="0" fontId="3" fillId="0" borderId="0"/>
    <xf numFmtId="0" fontId="6" fillId="0" borderId="0"/>
    <xf numFmtId="0" fontId="3" fillId="0" borderId="0"/>
    <xf numFmtId="0" fontId="6" fillId="0" borderId="0"/>
    <xf numFmtId="0" fontId="8" fillId="0" borderId="0"/>
    <xf numFmtId="0" fontId="8" fillId="0" borderId="0"/>
    <xf numFmtId="0" fontId="8" fillId="0" borderId="0"/>
    <xf numFmtId="0" fontId="10" fillId="0" borderId="0"/>
    <xf numFmtId="0" fontId="11" fillId="0" borderId="0"/>
    <xf numFmtId="0" fontId="3" fillId="0" borderId="0"/>
    <xf numFmtId="0" fontId="3" fillId="0" borderId="0"/>
    <xf numFmtId="0" fontId="8" fillId="0" borderId="0"/>
    <xf numFmtId="0" fontId="3" fillId="0" borderId="0"/>
    <xf numFmtId="0" fontId="3" fillId="0" borderId="0"/>
    <xf numFmtId="0" fontId="8" fillId="0" borderId="0"/>
    <xf numFmtId="0" fontId="8"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10" fillId="0" borderId="0"/>
    <xf numFmtId="0" fontId="8" fillId="0" borderId="0"/>
    <xf numFmtId="0" fontId="10" fillId="0" borderId="0"/>
    <xf numFmtId="0" fontId="8" fillId="0" borderId="0"/>
    <xf numFmtId="0" fontId="3" fillId="0" borderId="0"/>
    <xf numFmtId="0" fontId="5" fillId="0" borderId="0"/>
    <xf numFmtId="0" fontId="5" fillId="0" borderId="0"/>
    <xf numFmtId="0" fontId="15"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65" fontId="8" fillId="0" borderId="0"/>
    <xf numFmtId="0" fontId="5" fillId="0" borderId="0"/>
    <xf numFmtId="165" fontId="8" fillId="0" borderId="0"/>
    <xf numFmtId="0" fontId="6"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16"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166"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37"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165" fontId="6" fillId="0" borderId="0"/>
    <xf numFmtId="0" fontId="8" fillId="0" borderId="0"/>
    <xf numFmtId="0" fontId="8" fillId="0" borderId="0"/>
    <xf numFmtId="166" fontId="7" fillId="0" borderId="0"/>
    <xf numFmtId="166" fontId="7"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166" fontId="7"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43" fontId="3" fillId="0" borderId="0" applyFont="0" applyFill="0" applyBorder="0" applyAlignment="0" applyProtection="0"/>
    <xf numFmtId="0" fontId="17" fillId="0" borderId="0"/>
    <xf numFmtId="0" fontId="5" fillId="0" borderId="0"/>
    <xf numFmtId="0" fontId="5"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8" fillId="0" borderId="0"/>
    <xf numFmtId="0" fontId="18" fillId="0" borderId="0"/>
    <xf numFmtId="0" fontId="18" fillId="0" borderId="0"/>
    <xf numFmtId="0" fontId="18" fillId="0" borderId="0"/>
    <xf numFmtId="0" fontId="19" fillId="0" borderId="0"/>
    <xf numFmtId="37" fontId="20" fillId="0" borderId="0"/>
    <xf numFmtId="0" fontId="21" fillId="0" borderId="0"/>
    <xf numFmtId="0" fontId="21" fillId="0" borderId="0"/>
    <xf numFmtId="0" fontId="22" fillId="0" borderId="0"/>
    <xf numFmtId="168" fontId="23" fillId="0" borderId="0" applyBorder="0" applyProtection="0"/>
    <xf numFmtId="0" fontId="23" fillId="0" borderId="0"/>
    <xf numFmtId="0" fontId="21" fillId="0" borderId="0"/>
    <xf numFmtId="0" fontId="24" fillId="0" borderId="0"/>
    <xf numFmtId="37" fontId="25" fillId="0" borderId="0"/>
    <xf numFmtId="0" fontId="21" fillId="0" borderId="0"/>
    <xf numFmtId="0" fontId="21" fillId="0" borderId="0"/>
    <xf numFmtId="0" fontId="21" fillId="0" borderId="0"/>
    <xf numFmtId="169" fontId="23" fillId="0" borderId="0" applyBorder="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5" fillId="0" borderId="0"/>
    <xf numFmtId="43" fontId="3" fillId="0" borderId="0" applyFont="0" applyFill="0" applyBorder="0" applyAlignment="0" applyProtection="0"/>
    <xf numFmtId="43" fontId="20" fillId="0" borderId="0" applyFont="0" applyFill="0" applyBorder="0" applyAlignment="0" applyProtection="0"/>
    <xf numFmtId="0" fontId="3" fillId="0" borderId="0"/>
    <xf numFmtId="165" fontId="39" fillId="0" borderId="0"/>
    <xf numFmtId="0" fontId="3" fillId="0" borderId="0"/>
    <xf numFmtId="165" fontId="20" fillId="0" borderId="0"/>
    <xf numFmtId="0" fontId="3" fillId="0" borderId="0"/>
    <xf numFmtId="0" fontId="3" fillId="0" borderId="0"/>
    <xf numFmtId="165" fontId="20" fillId="0" borderId="0"/>
    <xf numFmtId="165" fontId="20" fillId="0" borderId="0"/>
    <xf numFmtId="165" fontId="41" fillId="0" borderId="0"/>
    <xf numFmtId="43" fontId="20" fillId="0" borderId="0" applyFont="0" applyFill="0" applyBorder="0" applyAlignment="0" applyProtection="0"/>
    <xf numFmtId="164" fontId="18" fillId="0" borderId="0"/>
    <xf numFmtId="0" fontId="18" fillId="0" borderId="0"/>
    <xf numFmtId="165" fontId="20" fillId="0" borderId="0"/>
    <xf numFmtId="43" fontId="20" fillId="0" borderId="0" applyFont="0" applyFill="0" applyBorder="0" applyAlignment="0" applyProtection="0"/>
    <xf numFmtId="43" fontId="20" fillId="0" borderId="0" applyFont="0" applyFill="0" applyBorder="0" applyAlignment="0" applyProtection="0"/>
    <xf numFmtId="0" fontId="3" fillId="0" borderId="0"/>
  </cellStyleXfs>
  <cellXfs count="185">
    <xf numFmtId="0" fontId="0" fillId="0" borderId="0" xfId="0"/>
    <xf numFmtId="0" fontId="1" fillId="0" borderId="0" xfId="0" applyFont="1"/>
    <xf numFmtId="0" fontId="0" fillId="0" borderId="0" xfId="0" pivotButton="1"/>
    <xf numFmtId="0" fontId="0" fillId="0" borderId="0" xfId="0" applyAlignment="1">
      <alignment horizontal="left"/>
    </xf>
    <xf numFmtId="3" fontId="0" fillId="0" borderId="0" xfId="0" applyNumberFormat="1"/>
    <xf numFmtId="0" fontId="1" fillId="0" borderId="0" xfId="0" applyFont="1" applyAlignment="1">
      <alignment vertical="center"/>
    </xf>
    <xf numFmtId="3" fontId="0" fillId="0" borderId="0" xfId="0" applyNumberFormat="1"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1"/>
    <xf numFmtId="3" fontId="1" fillId="0" borderId="0" xfId="0" applyNumberFormat="1" applyFont="1" applyAlignment="1">
      <alignment vertical="center"/>
    </xf>
    <xf numFmtId="0" fontId="1" fillId="0" borderId="0" xfId="0" applyFont="1" applyAlignment="1">
      <alignment horizontal="left"/>
    </xf>
    <xf numFmtId="0" fontId="1" fillId="2" borderId="1" xfId="0" applyFont="1" applyFill="1" applyBorder="1"/>
    <xf numFmtId="0" fontId="4" fillId="0" borderId="0" xfId="0" applyFont="1"/>
    <xf numFmtId="0" fontId="1" fillId="2" borderId="2" xfId="0" applyFont="1" applyFill="1" applyBorder="1" applyAlignment="1">
      <alignment horizontal="left"/>
    </xf>
    <xf numFmtId="0" fontId="1" fillId="2" borderId="2" xfId="0" applyFont="1" applyFill="1" applyBorder="1"/>
    <xf numFmtId="3" fontId="26" fillId="0" borderId="0" xfId="52" applyNumberFormat="1" applyFont="1" applyFill="1" applyBorder="1"/>
    <xf numFmtId="3" fontId="27" fillId="0" borderId="0" xfId="96" applyNumberFormat="1" applyFont="1"/>
    <xf numFmtId="0" fontId="4" fillId="0" borderId="0" xfId="0" applyFont="1" applyAlignment="1">
      <alignment horizontal="left"/>
    </xf>
    <xf numFmtId="0" fontId="28" fillId="0" borderId="0" xfId="0" applyFont="1" applyAlignment="1">
      <alignment horizontal="left" vertical="center" wrapText="1"/>
    </xf>
    <xf numFmtId="0" fontId="29" fillId="3" borderId="0" xfId="0" applyFont="1" applyFill="1"/>
    <xf numFmtId="0" fontId="30" fillId="3" borderId="0" xfId="0" applyFont="1" applyFill="1"/>
    <xf numFmtId="3" fontId="1" fillId="0" borderId="0" xfId="0" applyNumberFormat="1" applyFont="1"/>
    <xf numFmtId="0" fontId="0" fillId="4" borderId="0" xfId="0" applyFill="1"/>
    <xf numFmtId="0" fontId="30" fillId="3" borderId="0" xfId="0" applyFont="1" applyFill="1" applyAlignment="1">
      <alignment horizontal="center"/>
    </xf>
    <xf numFmtId="0" fontId="0" fillId="0" borderId="0" xfId="0" applyAlignment="1">
      <alignment horizontal="center"/>
    </xf>
    <xf numFmtId="0" fontId="0" fillId="5" borderId="0" xfId="0" applyFill="1"/>
    <xf numFmtId="0" fontId="1" fillId="5" borderId="4" xfId="0" applyFont="1" applyFill="1" applyBorder="1"/>
    <xf numFmtId="0" fontId="1" fillId="5" borderId="4" xfId="0" applyFont="1" applyFill="1" applyBorder="1" applyAlignment="1">
      <alignment horizontal="center"/>
    </xf>
    <xf numFmtId="0" fontId="0" fillId="0" borderId="4" xfId="0" applyBorder="1"/>
    <xf numFmtId="0" fontId="31" fillId="0" borderId="0" xfId="0" applyFont="1"/>
    <xf numFmtId="0" fontId="1" fillId="5" borderId="0" xfId="0" applyFont="1" applyFill="1" applyAlignment="1">
      <alignment horizontal="center"/>
    </xf>
    <xf numFmtId="0" fontId="31" fillId="0" borderId="0" xfId="0" applyFont="1" applyAlignment="1">
      <alignment horizontal="left"/>
    </xf>
    <xf numFmtId="170" fontId="0" fillId="0" borderId="0" xfId="0" applyNumberFormat="1"/>
    <xf numFmtId="9" fontId="0" fillId="0" borderId="4" xfId="0" applyNumberFormat="1" applyBorder="1" applyAlignment="1">
      <alignment horizontal="center"/>
    </xf>
    <xf numFmtId="171" fontId="0" fillId="0" borderId="4" xfId="0" applyNumberFormat="1" applyBorder="1" applyAlignment="1">
      <alignment horizontal="center"/>
    </xf>
    <xf numFmtId="0" fontId="1" fillId="0" borderId="0" xfId="0" applyFont="1" applyAlignment="1">
      <alignment horizontal="center"/>
    </xf>
    <xf numFmtId="9" fontId="0" fillId="0" borderId="0" xfId="0" applyNumberFormat="1"/>
    <xf numFmtId="0" fontId="0" fillId="0" borderId="0" xfId="0">
      <extLst>
        <ext xmlns:xfpb="http://schemas.microsoft.com/office/spreadsheetml/2022/featurepropertybag" uri="{C7286773-470A-42A8-94C5-96B5CB345126}">
          <xfpb:xfComplement i="0"/>
        </ext>
      </extLst>
    </xf>
    <xf numFmtId="0" fontId="1" fillId="0" borderId="0" xfId="0" applyFont="1">
      <extLst>
        <ext xmlns:xfpb="http://schemas.microsoft.com/office/spreadsheetml/2022/featurepropertybag" uri="{C7286773-470A-42A8-94C5-96B5CB345126}">
          <xfpb:xfComplement i="0"/>
        </ext>
      </extLst>
    </xf>
    <xf numFmtId="3" fontId="0" fillId="0" borderId="0" xfId="0" applyNumberFormat="1" applyAlignment="1">
      <alignment horizontal="center"/>
    </xf>
    <xf numFmtId="0" fontId="31" fillId="0" borderId="0" xfId="0" applyFont="1" applyAlignment="1">
      <alignment horizontal="center"/>
    </xf>
    <xf numFmtId="172" fontId="0" fillId="0" borderId="0" xfId="0" applyNumberFormat="1"/>
    <xf numFmtId="1" fontId="0" fillId="0" borderId="4" xfId="0" applyNumberFormat="1" applyBorder="1" applyAlignment="1">
      <alignment horizontal="center"/>
    </xf>
    <xf numFmtId="1" fontId="0" fillId="0" borderId="0" xfId="0" applyNumberFormat="1"/>
    <xf numFmtId="0" fontId="0" fillId="3" borderId="0" xfId="0" applyFill="1"/>
    <xf numFmtId="10" fontId="0" fillId="0" borderId="0" xfId="0" applyNumberFormat="1"/>
    <xf numFmtId="0" fontId="1" fillId="2" borderId="0" xfId="0" applyFont="1" applyFill="1"/>
    <xf numFmtId="0" fontId="1" fillId="7" borderId="0" xfId="0" applyFont="1" applyFill="1"/>
    <xf numFmtId="0" fontId="0" fillId="8" borderId="0" xfId="0" applyFill="1"/>
    <xf numFmtId="0" fontId="1" fillId="2" borderId="1" xfId="0" applyFont="1" applyFill="1" applyBorder="1" applyAlignment="1">
      <alignment horizontal="center"/>
    </xf>
    <xf numFmtId="0" fontId="1" fillId="7" borderId="0" xfId="0" applyFont="1" applyFill="1" applyAlignment="1">
      <alignment horizontal="center"/>
    </xf>
    <xf numFmtId="0" fontId="4" fillId="0" borderId="0" xfId="0" applyFont="1" applyAlignment="1">
      <alignment horizontal="center"/>
    </xf>
    <xf numFmtId="0" fontId="0" fillId="9" borderId="0" xfId="0" applyFill="1"/>
    <xf numFmtId="0" fontId="1" fillId="9" borderId="0" xfId="0" applyFont="1" applyFill="1"/>
    <xf numFmtId="0" fontId="1" fillId="9" borderId="0" xfId="0" applyFont="1" applyFill="1" applyAlignment="1">
      <alignment horizontal="center"/>
    </xf>
    <xf numFmtId="1" fontId="0" fillId="0" borderId="0" xfId="0" applyNumberFormat="1" applyAlignment="1">
      <alignment horizontal="center"/>
    </xf>
    <xf numFmtId="1" fontId="32" fillId="0" borderId="0" xfId="0" applyNumberFormat="1" applyFont="1" applyAlignment="1">
      <alignment horizontal="center"/>
    </xf>
    <xf numFmtId="0" fontId="0" fillId="7" borderId="0" xfId="0" applyFill="1"/>
    <xf numFmtId="10" fontId="0" fillId="8" borderId="0" xfId="0" applyNumberFormat="1" applyFill="1"/>
    <xf numFmtId="1" fontId="33" fillId="0" borderId="0" xfId="0" applyNumberFormat="1" applyFont="1" applyAlignment="1">
      <alignment horizontal="center"/>
    </xf>
    <xf numFmtId="0" fontId="0" fillId="2" borderId="1" xfId="0" applyFill="1" applyBorder="1"/>
    <xf numFmtId="0" fontId="29" fillId="0" borderId="0" xfId="0" applyFont="1"/>
    <xf numFmtId="0" fontId="30" fillId="0" borderId="0" xfId="0" applyFont="1"/>
    <xf numFmtId="0" fontId="1" fillId="2" borderId="0" xfId="0" applyFont="1" applyFill="1" applyAlignment="1">
      <alignment horizontal="center"/>
    </xf>
    <xf numFmtId="1" fontId="1" fillId="7" borderId="0" xfId="0" applyNumberFormat="1" applyFont="1" applyFill="1" applyAlignment="1">
      <alignment horizontal="center"/>
    </xf>
    <xf numFmtId="0" fontId="0" fillId="0" borderId="4" xfId="0" applyBorder="1" applyAlignment="1">
      <alignment horizontal="left"/>
    </xf>
    <xf numFmtId="0" fontId="1" fillId="2" borderId="1" xfId="0" applyFont="1" applyFill="1" applyBorder="1" applyAlignment="1">
      <alignment horizontal="center" vertical="center"/>
    </xf>
    <xf numFmtId="0" fontId="0" fillId="8" borderId="4" xfId="0" applyFill="1" applyBorder="1" applyAlignment="1">
      <alignment horizontal="center"/>
    </xf>
    <xf numFmtId="0" fontId="34" fillId="0" borderId="3" xfId="0" applyFont="1" applyBorder="1" applyAlignment="1">
      <alignment horizontal="center" vertical="center" wrapText="1"/>
    </xf>
    <xf numFmtId="0" fontId="0" fillId="9" borderId="4" xfId="0" applyFill="1" applyBorder="1" applyAlignment="1">
      <alignment horizontal="center"/>
    </xf>
    <xf numFmtId="173" fontId="38" fillId="0" borderId="0" xfId="690" applyNumberFormat="1" applyFont="1" applyAlignment="1">
      <alignment horizontal="center" vertical="center"/>
    </xf>
    <xf numFmtId="0" fontId="37" fillId="0" borderId="3" xfId="0" applyFont="1" applyBorder="1" applyAlignment="1">
      <alignment horizontal="center" vertical="center" wrapText="1"/>
    </xf>
    <xf numFmtId="173" fontId="40" fillId="0" borderId="0" xfId="690" applyNumberFormat="1" applyFont="1" applyAlignment="1">
      <alignment horizontal="center" vertical="center"/>
    </xf>
    <xf numFmtId="0" fontId="0" fillId="9" borderId="4" xfId="0" applyFill="1" applyBorder="1" applyAlignment="1">
      <alignment horizontal="center" vertical="center"/>
    </xf>
    <xf numFmtId="0" fontId="0" fillId="8" borderId="4" xfId="0" applyFill="1" applyBorder="1" applyAlignment="1">
      <alignment horizontal="left"/>
    </xf>
    <xf numFmtId="0" fontId="0" fillId="0" borderId="0" xfId="0" applyAlignment="1">
      <alignment horizontal="center" vertical="center"/>
    </xf>
    <xf numFmtId="0" fontId="35" fillId="0" borderId="0" xfId="0" applyFont="1" applyAlignment="1">
      <alignment vertical="center"/>
    </xf>
    <xf numFmtId="0" fontId="5" fillId="0" borderId="0" xfId="0" applyFont="1" applyAlignment="1">
      <alignment horizontal="left" indent="1"/>
    </xf>
    <xf numFmtId="0" fontId="5" fillId="0" borderId="0" xfId="0" applyFont="1" applyAlignment="1">
      <alignment horizontal="center" vertical="center"/>
    </xf>
    <xf numFmtId="0" fontId="36" fillId="0" borderId="0" xfId="0" applyFont="1" applyAlignment="1">
      <alignment horizontal="center" vertical="center"/>
    </xf>
    <xf numFmtId="0" fontId="34" fillId="0" borderId="0" xfId="0" applyFont="1" applyAlignment="1">
      <alignment horizontal="center" vertical="center"/>
    </xf>
    <xf numFmtId="0" fontId="0" fillId="9" borderId="4" xfId="0" applyFill="1" applyBorder="1"/>
    <xf numFmtId="0" fontId="0" fillId="0" borderId="4" xfId="0" applyBorder="1" applyAlignment="1">
      <alignment horizontal="center"/>
    </xf>
    <xf numFmtId="1" fontId="0" fillId="0" borderId="4" xfId="0" applyNumberFormat="1" applyBorder="1" applyAlignment="1">
      <alignment horizontal="center" vertical="center"/>
    </xf>
    <xf numFmtId="0" fontId="0" fillId="8" borderId="4" xfId="0" applyFill="1" applyBorder="1"/>
    <xf numFmtId="9" fontId="0" fillId="8" borderId="4" xfId="0" applyNumberFormat="1" applyFill="1" applyBorder="1"/>
    <xf numFmtId="9" fontId="0" fillId="0" borderId="4" xfId="0" applyNumberFormat="1" applyBorder="1"/>
    <xf numFmtId="1" fontId="0" fillId="8" borderId="4" xfId="0" applyNumberFormat="1" applyFill="1" applyBorder="1" applyAlignment="1">
      <alignment horizontal="center"/>
    </xf>
    <xf numFmtId="9" fontId="0" fillId="8" borderId="4" xfId="0" applyNumberFormat="1" applyFill="1" applyBorder="1" applyAlignment="1">
      <alignment horizontal="center"/>
    </xf>
    <xf numFmtId="0" fontId="29" fillId="10" borderId="0" xfId="0" applyFont="1" applyFill="1"/>
    <xf numFmtId="0" fontId="30" fillId="10" borderId="0" xfId="0" applyFont="1" applyFill="1"/>
    <xf numFmtId="0" fontId="1" fillId="10" borderId="0" xfId="0" applyFont="1" applyFill="1"/>
    <xf numFmtId="0" fontId="1" fillId="5" borderId="0" xfId="0" applyFont="1" applyFill="1"/>
    <xf numFmtId="1" fontId="42" fillId="0" borderId="0" xfId="0" applyNumberFormat="1" applyFont="1"/>
    <xf numFmtId="0" fontId="0" fillId="9" borderId="8" xfId="0" applyFill="1" applyBorder="1"/>
    <xf numFmtId="0" fontId="32" fillId="0" borderId="0" xfId="0" applyFont="1"/>
    <xf numFmtId="9" fontId="0" fillId="8" borderId="4" xfId="0" applyNumberFormat="1" applyFill="1" applyBorder="1" applyAlignment="1">
      <alignment horizontal="center" vertical="center"/>
    </xf>
    <xf numFmtId="9" fontId="0" fillId="0" borderId="4" xfId="0" applyNumberFormat="1" applyBorder="1" applyAlignment="1">
      <alignment horizontal="center" vertical="center"/>
    </xf>
    <xf numFmtId="173" fontId="0" fillId="0" borderId="0" xfId="0" applyNumberFormat="1"/>
    <xf numFmtId="0" fontId="43" fillId="0" borderId="0" xfId="0" applyFont="1" applyAlignment="1">
      <alignment horizontal="left" vertical="center" wrapText="1" indent="1"/>
    </xf>
    <xf numFmtId="0" fontId="43" fillId="0" borderId="0" xfId="0" applyFont="1" applyAlignment="1">
      <alignment horizontal="left" vertical="center" indent="1"/>
    </xf>
    <xf numFmtId="0" fontId="44" fillId="0" borderId="0" xfId="0" applyFont="1" applyAlignment="1">
      <alignment vertical="center"/>
    </xf>
    <xf numFmtId="0" fontId="43" fillId="0" borderId="0" xfId="0" applyFont="1" applyAlignment="1">
      <alignment horizontal="right" vertical="center"/>
    </xf>
    <xf numFmtId="0" fontId="5" fillId="0" borderId="0" xfId="0" applyFont="1" applyAlignment="1">
      <alignment horizontal="left" vertical="center" indent="1"/>
    </xf>
    <xf numFmtId="0" fontId="5" fillId="0" borderId="0" xfId="0" applyFont="1" applyAlignment="1">
      <alignment horizontal="center" vertical="center" wrapText="1"/>
    </xf>
    <xf numFmtId="0" fontId="5" fillId="0" borderId="0" xfId="0" applyFont="1" applyAlignment="1">
      <alignment horizontal="left" vertical="center" wrapText="1" indent="2"/>
    </xf>
    <xf numFmtId="0" fontId="36" fillId="0" borderId="0" xfId="0" applyFont="1" applyAlignment="1">
      <alignment horizontal="left" indent="1"/>
    </xf>
    <xf numFmtId="0" fontId="0" fillId="0" borderId="3" xfId="0" applyBorder="1"/>
    <xf numFmtId="49" fontId="0" fillId="0" borderId="0" xfId="0" applyNumberFormat="1"/>
    <xf numFmtId="49" fontId="0" fillId="2" borderId="1" xfId="0" applyNumberFormat="1" applyFill="1" applyBorder="1"/>
    <xf numFmtId="1" fontId="45" fillId="0" borderId="0" xfId="0" applyNumberFormat="1" applyFont="1" applyAlignment="1">
      <alignment horizontal="center"/>
    </xf>
    <xf numFmtId="0" fontId="1" fillId="0" borderId="1" xfId="0" applyFont="1" applyBorder="1"/>
    <xf numFmtId="0" fontId="0" fillId="9" borderId="9" xfId="0" applyFill="1" applyBorder="1"/>
    <xf numFmtId="1" fontId="46" fillId="0" borderId="0" xfId="0" applyNumberFormat="1" applyFont="1"/>
    <xf numFmtId="0" fontId="47" fillId="0" borderId="0" xfId="0" applyFont="1"/>
    <xf numFmtId="9" fontId="0" fillId="6" borderId="4" xfId="0" applyNumberFormat="1" applyFill="1" applyBorder="1" applyAlignment="1">
      <alignment horizontal="center"/>
    </xf>
    <xf numFmtId="9" fontId="0" fillId="11" borderId="4" xfId="0" applyNumberFormat="1" applyFill="1" applyBorder="1" applyAlignment="1">
      <alignment horizontal="center" vertical="center"/>
    </xf>
    <xf numFmtId="9" fontId="45" fillId="0" borderId="4" xfId="0" applyNumberFormat="1" applyFont="1" applyBorder="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0" fontId="48" fillId="0" borderId="0" xfId="0" applyFont="1"/>
    <xf numFmtId="1" fontId="49" fillId="0" borderId="0" xfId="0" applyNumberFormat="1" applyFont="1" applyAlignment="1">
      <alignment horizontal="center"/>
    </xf>
    <xf numFmtId="1" fontId="0" fillId="0" borderId="0" xfId="0" applyNumberFormat="1" applyAlignment="1">
      <alignment horizontal="left"/>
    </xf>
    <xf numFmtId="0" fontId="0" fillId="12" borderId="4" xfId="0" applyFill="1" applyBorder="1" applyAlignment="1">
      <alignment horizontal="center" vertical="center"/>
    </xf>
    <xf numFmtId="1" fontId="0" fillId="12" borderId="4" xfId="0" applyNumberFormat="1" applyFill="1" applyBorder="1" applyAlignment="1">
      <alignment horizontal="center" vertical="center"/>
    </xf>
    <xf numFmtId="1" fontId="0" fillId="8" borderId="4" xfId="0" applyNumberFormat="1" applyFill="1" applyBorder="1" applyAlignment="1">
      <alignment horizontal="center" vertical="center"/>
    </xf>
    <xf numFmtId="0" fontId="45" fillId="0" borderId="0" xfId="0" applyFont="1"/>
    <xf numFmtId="0" fontId="0" fillId="0" borderId="8" xfId="0" applyBorder="1" applyAlignment="1">
      <alignment horizontal="center" vertical="center"/>
    </xf>
    <xf numFmtId="1" fontId="0" fillId="0" borderId="0" xfId="0" applyNumberFormat="1" applyAlignment="1">
      <alignment horizontal="center" vertical="center"/>
    </xf>
    <xf numFmtId="1" fontId="0" fillId="0" borderId="4" xfId="0" applyNumberFormat="1" applyBorder="1"/>
    <xf numFmtId="0" fontId="0" fillId="0" borderId="4" xfId="0" applyBorder="1" applyAlignment="1">
      <alignment horizontal="left" vertical="center"/>
    </xf>
    <xf numFmtId="0" fontId="5" fillId="0" borderId="4" xfId="0" applyFont="1" applyBorder="1" applyAlignment="1">
      <alignment horizontal="left" vertical="center"/>
    </xf>
    <xf numFmtId="0" fontId="50" fillId="0" borderId="0" xfId="0" applyFont="1"/>
    <xf numFmtId="1" fontId="42" fillId="0" borderId="4" xfId="0" applyNumberFormat="1" applyFont="1" applyBorder="1" applyAlignment="1">
      <alignment horizontal="center"/>
    </xf>
    <xf numFmtId="1" fontId="33" fillId="0" borderId="4" xfId="0" applyNumberFormat="1" applyFont="1" applyBorder="1" applyAlignment="1">
      <alignment horizontal="center"/>
    </xf>
    <xf numFmtId="9" fontId="0" fillId="0" borderId="0" xfId="0" applyNumberFormat="1" applyAlignment="1">
      <alignment horizontal="center" vertical="center"/>
    </xf>
    <xf numFmtId="9" fontId="45" fillId="0" borderId="0" xfId="0" applyNumberFormat="1" applyFont="1" applyAlignment="1">
      <alignment horizontal="center" vertical="center"/>
    </xf>
    <xf numFmtId="9" fontId="4" fillId="0" borderId="0" xfId="0" applyNumberFormat="1" applyFont="1" applyAlignment="1">
      <alignment horizontal="left" vertical="center"/>
    </xf>
    <xf numFmtId="9" fontId="0" fillId="0" borderId="0" xfId="0" applyNumberFormat="1" applyAlignment="1">
      <alignment horizontal="left" vertical="center"/>
    </xf>
    <xf numFmtId="9" fontId="45" fillId="0" borderId="0" xfId="0" applyNumberFormat="1" applyFont="1" applyAlignment="1">
      <alignment horizontal="left" vertical="center"/>
    </xf>
    <xf numFmtId="9" fontId="0" fillId="0" borderId="0" xfId="0" applyNumberFormat="1" applyAlignment="1">
      <alignment horizontal="left"/>
    </xf>
    <xf numFmtId="1" fontId="0" fillId="0" borderId="0" xfId="0" applyNumberFormat="1" applyAlignment="1">
      <alignment horizontal="left" vertical="center"/>
    </xf>
    <xf numFmtId="9" fontId="51" fillId="0" borderId="0" xfId="1" applyNumberFormat="1" applyFont="1" applyBorder="1" applyAlignment="1">
      <alignment horizontal="left" vertical="center"/>
    </xf>
    <xf numFmtId="0" fontId="0" fillId="0" borderId="11" xfId="0" applyBorder="1"/>
    <xf numFmtId="0" fontId="0" fillId="0" borderId="12" xfId="0" applyBorder="1"/>
    <xf numFmtId="1" fontId="51" fillId="0" borderId="0" xfId="1" applyNumberFormat="1" applyFont="1" applyBorder="1" applyAlignment="1">
      <alignment horizontal="left"/>
    </xf>
    <xf numFmtId="0" fontId="2" fillId="0" borderId="0" xfId="1" applyAlignment="1">
      <alignment horizontal="left"/>
    </xf>
    <xf numFmtId="0" fontId="0" fillId="0" borderId="0" xfId="0" applyAlignment="1">
      <alignment vertical="top"/>
    </xf>
    <xf numFmtId="0" fontId="0" fillId="0" borderId="0" xfId="0" applyAlignment="1">
      <alignment vertical="top" wrapText="1"/>
    </xf>
    <xf numFmtId="0" fontId="29" fillId="13" borderId="0" xfId="0" applyFont="1" applyFill="1" applyAlignment="1">
      <alignment vertical="top"/>
    </xf>
    <xf numFmtId="0" fontId="0" fillId="5" borderId="0" xfId="0" applyFill="1" applyAlignment="1">
      <alignment vertical="top"/>
    </xf>
    <xf numFmtId="0" fontId="0" fillId="5" borderId="6" xfId="0" applyFill="1" applyBorder="1" applyAlignment="1">
      <alignment vertical="top"/>
    </xf>
    <xf numFmtId="0" fontId="0" fillId="5" borderId="6" xfId="0" applyFill="1" applyBorder="1" applyAlignment="1">
      <alignment vertical="top" wrapText="1"/>
    </xf>
    <xf numFmtId="0" fontId="0" fillId="5" borderId="12" xfId="0" applyFill="1" applyBorder="1" applyAlignment="1">
      <alignment vertical="top"/>
    </xf>
    <xf numFmtId="0" fontId="0" fillId="5" borderId="12" xfId="0" applyFill="1" applyBorder="1" applyAlignment="1">
      <alignment vertical="top" wrapText="1"/>
    </xf>
    <xf numFmtId="0" fontId="29" fillId="13" borderId="0" xfId="0" applyFont="1" applyFill="1" applyAlignment="1">
      <alignment vertical="top" wrapText="1"/>
    </xf>
    <xf numFmtId="0" fontId="29" fillId="13" borderId="4" xfId="0" applyFont="1" applyFill="1" applyBorder="1" applyAlignment="1">
      <alignment vertical="top"/>
    </xf>
    <xf numFmtId="0" fontId="29" fillId="13" borderId="4" xfId="0" applyFont="1" applyFill="1" applyBorder="1" applyAlignment="1">
      <alignment vertical="top" wrapText="1"/>
    </xf>
    <xf numFmtId="0" fontId="0" fillId="0" borderId="4" xfId="0" applyBorder="1" applyAlignment="1">
      <alignment vertical="top"/>
    </xf>
    <xf numFmtId="0" fontId="0" fillId="0" borderId="4" xfId="0" applyBorder="1" applyAlignment="1">
      <alignment vertical="top" wrapText="1"/>
    </xf>
    <xf numFmtId="0" fontId="2" fillId="0" borderId="4" xfId="1" applyBorder="1" applyAlignment="1">
      <alignment vertical="top"/>
    </xf>
    <xf numFmtId="0" fontId="29" fillId="13" borderId="4" xfId="0" applyFont="1" applyFill="1" applyBorder="1" applyAlignment="1">
      <alignment horizontal="left" vertical="top"/>
    </xf>
    <xf numFmtId="0" fontId="2" fillId="5" borderId="4" xfId="1" applyFill="1" applyBorder="1" applyAlignment="1">
      <alignment vertical="top"/>
    </xf>
    <xf numFmtId="0" fontId="29" fillId="13" borderId="0" xfId="0" applyFont="1" applyFill="1" applyAlignment="1">
      <alignment horizontal="left" vertical="top"/>
    </xf>
    <xf numFmtId="0" fontId="29" fillId="13" borderId="11" xfId="0" applyFont="1" applyFill="1" applyBorder="1" applyAlignment="1">
      <alignment horizontal="left" vertical="top"/>
    </xf>
    <xf numFmtId="0" fontId="29" fillId="13" borderId="8" xfId="0" applyFont="1" applyFill="1" applyBorder="1" applyAlignment="1">
      <alignment horizontal="left" vertical="top"/>
    </xf>
    <xf numFmtId="0" fontId="29" fillId="13" borderId="10" xfId="0" applyFont="1" applyFill="1" applyBorder="1" applyAlignment="1">
      <alignment horizontal="left" vertical="top"/>
    </xf>
    <xf numFmtId="0" fontId="0" fillId="6" borderId="5" xfId="0" applyFill="1" applyBorder="1" applyAlignment="1">
      <alignment horizontal="center" vertical="top"/>
    </xf>
    <xf numFmtId="0" fontId="0" fillId="6" borderId="6" xfId="0" applyFill="1" applyBorder="1" applyAlignment="1">
      <alignment horizontal="center" vertical="top"/>
    </xf>
    <xf numFmtId="0" fontId="0" fillId="6" borderId="7" xfId="0" applyFill="1" applyBorder="1" applyAlignment="1">
      <alignment horizontal="center" vertical="top"/>
    </xf>
    <xf numFmtId="0" fontId="0" fillId="5" borderId="12" xfId="0" applyFill="1" applyBorder="1" applyAlignment="1">
      <alignment horizontal="left" vertical="top" wrapText="1"/>
    </xf>
    <xf numFmtId="0" fontId="1" fillId="6" borderId="5" xfId="0" applyFont="1" applyFill="1" applyBorder="1" applyAlignment="1">
      <alignment horizontal="left"/>
    </xf>
    <xf numFmtId="0" fontId="0" fillId="6" borderId="6" xfId="0" applyFill="1" applyBorder="1" applyAlignment="1">
      <alignment horizontal="left"/>
    </xf>
    <xf numFmtId="0" fontId="0" fillId="6" borderId="7" xfId="0" applyFill="1" applyBorder="1" applyAlignment="1">
      <alignment horizontal="left"/>
    </xf>
    <xf numFmtId="0" fontId="1" fillId="6" borderId="6" xfId="0" applyFont="1" applyFill="1" applyBorder="1" applyAlignment="1">
      <alignment horizontal="left"/>
    </xf>
    <xf numFmtId="0" fontId="1" fillId="6" borderId="7" xfId="0" applyFont="1" applyFill="1" applyBorder="1" applyAlignment="1">
      <alignment horizontal="left"/>
    </xf>
    <xf numFmtId="0" fontId="29" fillId="3" borderId="5" xfId="0" applyFont="1" applyFill="1" applyBorder="1" applyAlignment="1">
      <alignment horizontal="center" vertical="center"/>
    </xf>
    <xf numFmtId="0" fontId="29" fillId="3" borderId="7" xfId="0" applyFont="1" applyFill="1" applyBorder="1" applyAlignment="1">
      <alignment horizontal="center" vertical="center"/>
    </xf>
    <xf numFmtId="0" fontId="29" fillId="3" borderId="6" xfId="0" applyFont="1" applyFill="1" applyBorder="1" applyAlignment="1">
      <alignment horizontal="center" vertical="center"/>
    </xf>
    <xf numFmtId="0" fontId="29" fillId="3" borderId="4" xfId="0" applyFont="1" applyFill="1" applyBorder="1" applyAlignment="1">
      <alignment horizontal="center" vertical="center"/>
    </xf>
    <xf numFmtId="0" fontId="44" fillId="0" borderId="0" xfId="0" applyFont="1" applyAlignment="1">
      <alignment horizontal="left" vertical="center" indent="1"/>
    </xf>
    <xf numFmtId="0" fontId="43" fillId="0" borderId="0" xfId="0" applyFont="1" applyAlignment="1">
      <alignment horizontal="left" vertical="center" indent="1"/>
    </xf>
    <xf numFmtId="0" fontId="43" fillId="0" borderId="0" xfId="0" applyFont="1" applyAlignment="1">
      <alignment horizontal="left" vertical="center" wrapText="1" indent="1"/>
    </xf>
  </cellXfs>
  <cellStyles count="704">
    <cellStyle name="Comma [0] 2" xfId="48" xr:uid="{B664ED18-EC55-4EB0-8D4E-9620C21178A9}"/>
    <cellStyle name="Comma 10" xfId="585" xr:uid="{DB2A0FE4-5BEC-4C29-AA8A-A390031B80A5}"/>
    <cellStyle name="Comma 11" xfId="586" xr:uid="{0FE27003-8C87-456A-ADC0-4739D1B2BE50}"/>
    <cellStyle name="Comma 12" xfId="592" xr:uid="{192C9267-80EC-4594-BA79-4FF644A39BED}"/>
    <cellStyle name="Comma 13" xfId="588" xr:uid="{B6B93F39-90F1-41D4-AD8A-71A2DF1BB01D}"/>
    <cellStyle name="Comma 13 2" xfId="697" xr:uid="{CED819AA-305B-4022-849B-B8E05358C831}"/>
    <cellStyle name="Comma 14" xfId="594" xr:uid="{FE958BA5-5238-4AF2-9FE1-4C8BDB7139F6}"/>
    <cellStyle name="Comma 15" xfId="596" xr:uid="{D9A5BA30-C871-4F2E-A8E6-042B4AB3132E}"/>
    <cellStyle name="Comma 16" xfId="598" xr:uid="{7076C565-6BE0-48DF-BBF8-E6729DAD4A39}"/>
    <cellStyle name="Comma 17" xfId="600" xr:uid="{061DDF57-BFD3-48F9-B25A-393D4487E6CA}"/>
    <cellStyle name="Comma 18" xfId="602" xr:uid="{CDF1477C-4149-453F-9B23-15261237FDAC}"/>
    <cellStyle name="Comma 19" xfId="604" xr:uid="{DF69B194-0D91-4CF9-8BCB-72F505A8A1DA}"/>
    <cellStyle name="Comma 2" xfId="47" xr:uid="{EEBF526D-EBB0-4D1C-9007-664D397B84D5}"/>
    <cellStyle name="Comma 2 2" xfId="39" xr:uid="{A8C174AD-647B-4D80-9F2E-B9BAC364E55F}"/>
    <cellStyle name="Comma 2 3" xfId="46" xr:uid="{9F784374-C040-4CB2-B48C-4E2777F08BCF}"/>
    <cellStyle name="Comma 2 3 2" xfId="686" xr:uid="{C30F4F78-0A15-4140-8DEE-E3FFDDCB5808}"/>
    <cellStyle name="Comma 2 4" xfId="684" xr:uid="{6F4E7F42-0D95-4A99-9B34-A7E8FA585E83}"/>
    <cellStyle name="Comma 20" xfId="606" xr:uid="{0987B6BE-9569-4E65-8BA8-DF111C0B24C4}"/>
    <cellStyle name="Comma 21" xfId="608" xr:uid="{56AEEFC1-B515-4F1D-A59C-565E63A2EFED}"/>
    <cellStyle name="Comma 22" xfId="610" xr:uid="{509FB887-A82F-4480-A790-8B6769F7337B}"/>
    <cellStyle name="Comma 23" xfId="612" xr:uid="{A2DE1E48-FF30-4EB5-8FA0-F3899C568165}"/>
    <cellStyle name="Comma 24" xfId="614" xr:uid="{42EC87AF-8257-4A4A-A76D-E0B0FFEBC79A}"/>
    <cellStyle name="Comma 25" xfId="616" xr:uid="{EC6CBD8C-2E7F-42F6-A288-B43D26B91BF2}"/>
    <cellStyle name="Comma 26" xfId="618" xr:uid="{7E5A91D8-AE61-4599-AFAC-710A511485BC}"/>
    <cellStyle name="Comma 27" xfId="620" xr:uid="{791D46B7-3663-4CBD-BA11-5BA5BCA60F0B}"/>
    <cellStyle name="Comma 28" xfId="622" xr:uid="{F95CA5CF-5E34-4346-A3ED-3AF158731965}"/>
    <cellStyle name="Comma 29" xfId="624" xr:uid="{D273B27E-6A34-46ED-A070-31014CA6372F}"/>
    <cellStyle name="Comma 3" xfId="52" xr:uid="{B06048D3-0DE9-496C-94B8-FD4618111F41}"/>
    <cellStyle name="Comma 3 2" xfId="677" xr:uid="{004C65C9-21D5-4017-B57E-FF57D12E6002}"/>
    <cellStyle name="Comma 3 2 2" xfId="678" xr:uid="{E628ECB6-1568-4BE5-BC77-2A3D34785167}"/>
    <cellStyle name="Comma 30" xfId="626" xr:uid="{E58B8B40-E57D-4398-BBB6-920F5DB3E3CD}"/>
    <cellStyle name="Comma 31" xfId="628" xr:uid="{B55BB5A8-0289-430E-9552-4C726504ED7B}"/>
    <cellStyle name="Comma 32" xfId="630" xr:uid="{A00BBFD7-100D-4D08-A966-E33377CEF7B8}"/>
    <cellStyle name="Comma 33" xfId="632" xr:uid="{817C9331-D90A-4A8D-B67B-AA2A30059147}"/>
    <cellStyle name="Comma 34" xfId="634" xr:uid="{7318CF86-2A94-4B92-B51E-34F4F2C9FECE}"/>
    <cellStyle name="Comma 35" xfId="636" xr:uid="{60E1A5A7-74CC-40BF-8579-5B103F5BF2C1}"/>
    <cellStyle name="Comma 36" xfId="638" xr:uid="{C4616CC0-8C15-4013-BC31-B89C804D329E}"/>
    <cellStyle name="Comma 37" xfId="640" xr:uid="{65D5A669-63AC-49F6-90DF-F922D5BC0B20}"/>
    <cellStyle name="Comma 38" xfId="642" xr:uid="{594CFD92-ED2D-47E0-B237-E4F93E102AF2}"/>
    <cellStyle name="Comma 39" xfId="644" xr:uid="{3B0AE54D-67B4-47AE-BF8D-0C9D22E8D1F9}"/>
    <cellStyle name="Comma 4" xfId="54" xr:uid="{1D582529-68E1-4D35-A35B-F437AE9BD700}"/>
    <cellStyle name="Comma 4 2" xfId="23" xr:uid="{9D33C63F-169E-4C1F-9493-3A7BFCFC7F3C}"/>
    <cellStyle name="Comma 4 3" xfId="701" xr:uid="{B905FD1A-DFEC-468D-9C4E-D72F8700082A}"/>
    <cellStyle name="Comma 40" xfId="646" xr:uid="{90C550EE-EDFB-464E-BB3B-B1191786DA98}"/>
    <cellStyle name="Comma 41" xfId="648" xr:uid="{8915A792-3EAB-4440-9A60-6E4C2F64B937}"/>
    <cellStyle name="Comma 42" xfId="650" xr:uid="{A8B5432D-9AA9-42F1-BBE3-094F48B5BADC}"/>
    <cellStyle name="Comma 43" xfId="669" xr:uid="{80937FCE-6BA0-4BEE-812D-2743996F4A4C}"/>
    <cellStyle name="Comma 5" xfId="57" xr:uid="{89BBAA76-F41B-422B-931A-EED1605FE1FE}"/>
    <cellStyle name="Comma 5 2" xfId="567" xr:uid="{8596AE09-DF90-4A6E-9DF9-0E79293E9BB1}"/>
    <cellStyle name="Comma 5 3" xfId="702" xr:uid="{9E7CDDA4-DBA9-4797-87A1-E6702BEBFC0F}"/>
    <cellStyle name="Comma 6" xfId="548" xr:uid="{28A597B5-AD36-4D2C-8D1F-9613CB5CFA07}"/>
    <cellStyle name="Comma 7" xfId="563" xr:uid="{5DDFFA47-8696-4AFC-87F5-4C912BF7C5E7}"/>
    <cellStyle name="Comma 7 2" xfId="574" xr:uid="{967DB4FE-978A-41F7-BA3D-180B2E34EA17}"/>
    <cellStyle name="Comma 8" xfId="569" xr:uid="{52AEA78A-42FD-41B2-8989-F962CAAB592D}"/>
    <cellStyle name="Comma 895" xfId="687" xr:uid="{15564448-2860-46AD-AD98-A8F072F461CD}"/>
    <cellStyle name="Comma 9" xfId="583" xr:uid="{2762D816-440F-47C5-A734-5C29E5E30A2C}"/>
    <cellStyle name="Hyperlink" xfId="1" builtinId="8"/>
    <cellStyle name="Hyperlink 2" xfId="58" xr:uid="{0D14EDC4-6910-4230-9DC7-641DB219A91B}"/>
    <cellStyle name="Hyperlink 2 2" xfId="56" xr:uid="{D4B28F44-FD01-4C75-8F2B-8B8C78401262}"/>
    <cellStyle name="Hyperlink 3" xfId="59" xr:uid="{560DCDC7-2CFC-473C-A964-649830B2A77D}"/>
    <cellStyle name="Hyperlink 4" xfId="63" xr:uid="{1B2CC1F6-3166-4675-99DB-26C245DFBA03}"/>
    <cellStyle name="Hyperlink 5" xfId="16" xr:uid="{CFB92A4D-2F72-4A1F-88AE-5D29E63F24A9}"/>
    <cellStyle name="Normal" xfId="0" builtinId="0"/>
    <cellStyle name="Normal - Style1" xfId="34" xr:uid="{8F70C455-4BA9-4CBB-851A-2BA7538B223D}"/>
    <cellStyle name="Normal - Style2" xfId="38" xr:uid="{0A4067D6-8CC4-43C5-BB1B-A31A78A71580}"/>
    <cellStyle name="Normal - Style3" xfId="45" xr:uid="{15403269-3F5D-4616-A849-F95F0792A104}"/>
    <cellStyle name="Normal - Style4" xfId="64" xr:uid="{7208907B-4680-408D-9D71-305100F7D76B}"/>
    <cellStyle name="Normal - Style5" xfId="67" xr:uid="{17BF2B9B-3CA7-4FE3-8C48-AFC29C7975A5}"/>
    <cellStyle name="Normal - Style6" xfId="70" xr:uid="{DF5A7D0B-A69D-4855-9884-6D04731C8B9A}"/>
    <cellStyle name="Normal - Style7" xfId="73" xr:uid="{26E9EE36-06A9-4238-AB97-D44FCEACBB88}"/>
    <cellStyle name="Normal - Style8" xfId="75" xr:uid="{0058EE44-CE71-41FB-AE96-691362925867}"/>
    <cellStyle name="Normal 10" xfId="76" xr:uid="{10814E1B-4108-489F-9758-4AB4B9E1A715}"/>
    <cellStyle name="Normal 10 2" xfId="671" xr:uid="{28381EFD-3787-44F8-9016-86F96937E12A}"/>
    <cellStyle name="Normal 100" xfId="656" xr:uid="{22F58F6A-ADB8-4730-9BF9-63F3DB31B609}"/>
    <cellStyle name="Normal 101" xfId="657" xr:uid="{A89D6A94-A63A-4A57-9F4F-EB3997AB468E}"/>
    <cellStyle name="Normal 102" xfId="658" xr:uid="{E95DB507-3A95-4E6A-BE9F-715B63C89BEC}"/>
    <cellStyle name="Normal 103" xfId="659" xr:uid="{34F3E76B-FACC-4923-8448-D9C8247EC25F}"/>
    <cellStyle name="Normal 104" xfId="670" xr:uid="{79AA9F18-8625-4782-ADD6-E04DE89E8DA0}"/>
    <cellStyle name="Normal 11" xfId="77" xr:uid="{1D861151-9633-45F4-A9C1-398A7A4E3966}"/>
    <cellStyle name="Normal 115" xfId="696" xr:uid="{DEE1032D-E4D5-4D9D-AF68-074C3B3BBC24}"/>
    <cellStyle name="Normal 115 2 2" xfId="690" xr:uid="{DB54AD24-D663-4C68-A6BA-1DE6BFFB7DB9}"/>
    <cellStyle name="Normal 12" xfId="78" xr:uid="{284C3AE7-5B0A-4FBF-AFA9-6A81C1A6ADF5}"/>
    <cellStyle name="Normal 12 2" xfId="676" xr:uid="{074F72DE-2F5A-495A-B97C-2F62A497567F}"/>
    <cellStyle name="Normal 13" xfId="79" xr:uid="{E23DE0BB-17C0-4C61-A54A-947650AE9AE1}"/>
    <cellStyle name="Normal 13 2" xfId="80" xr:uid="{25B84F57-B523-47D2-AC6B-05F06C7A617E}"/>
    <cellStyle name="Normal 13 2 6" xfId="544" xr:uid="{142A5550-A204-42B5-82CD-7E68E694C3DF}"/>
    <cellStyle name="Normal 14" xfId="83" xr:uid="{93E02517-8291-4133-8CFB-9767910414CB}"/>
    <cellStyle name="Normal 15" xfId="86" xr:uid="{9AFB42EF-371D-4E0D-A447-DD73908113E2}"/>
    <cellStyle name="Normal 15 2" xfId="675" xr:uid="{A5BCE33E-C9F8-4CBA-904E-AED7157153EF}"/>
    <cellStyle name="Normal 16" xfId="90" xr:uid="{1207B6C1-813E-4F75-959F-47D8630BBF3D}"/>
    <cellStyle name="Normal 17" xfId="92" xr:uid="{084C28EF-92F6-408B-9FBD-94B479E922CD}"/>
    <cellStyle name="Normal 18" xfId="94" xr:uid="{09345676-8430-4009-BED2-38417BB12890}"/>
    <cellStyle name="Normal 19" xfId="96" xr:uid="{B3CF4A24-10DA-4F01-9CA8-1C69C96C457D}"/>
    <cellStyle name="Normal 19 2" xfId="667" xr:uid="{5C78361C-7913-4309-B9E4-BF07C881C5B8}"/>
    <cellStyle name="Normal 2" xfId="98" xr:uid="{0E43E6AC-E52A-4A04-B116-C5F13AFE1D8A}"/>
    <cellStyle name="Normal 2 2" xfId="100" xr:uid="{D921E7A9-6163-48FB-9456-E3ECCD9640F8}"/>
    <cellStyle name="Normal 2 2 2" xfId="101" xr:uid="{3FB19538-27B7-4A46-B64F-59CF2B648BB0}"/>
    <cellStyle name="Normal 2 2 2 2" xfId="29" xr:uid="{E3A65FC6-A6C4-4EB2-87D6-D7B83329C02B}"/>
    <cellStyle name="Normal 2 2 2 3" xfId="32" xr:uid="{D52AAD86-CDC5-43A6-8E52-82EA0BAB89B2}"/>
    <cellStyle name="Normal 2 2 85 2 3 2 2" xfId="703" xr:uid="{715FFA98-C7F0-489D-9D74-7D998A2634AF}"/>
    <cellStyle name="Normal 2 3" xfId="102" xr:uid="{65536748-5050-41BE-879D-CB2E7CC0AC1B}"/>
    <cellStyle name="Normal 2 3 2" xfId="700" xr:uid="{C5238D22-C26D-4055-9320-706C622C1BED}"/>
    <cellStyle name="Normal 2 4" xfId="589" xr:uid="{E9AA2B28-0F91-46C7-87CF-91286C600BB9}"/>
    <cellStyle name="Normal 2 4 2" xfId="685" xr:uid="{7EFECF25-9640-4BC2-8FE2-BFD39D650FCF}"/>
    <cellStyle name="Normal 2 5" xfId="698" xr:uid="{F12CF740-AC29-4F3A-9F4A-FF8BD4578DD7}"/>
    <cellStyle name="Normal 2 6" xfId="694" xr:uid="{EE4197D7-767A-4F61-A9C3-8C374D451844}"/>
    <cellStyle name="Normal 20" xfId="87" xr:uid="{BC1736B2-0253-4F4D-8B92-AF1F7C25C7D7}"/>
    <cellStyle name="Normal 20 2" xfId="105" xr:uid="{5D598FE2-45CC-4395-8AB5-D519E41FC1F7}"/>
    <cellStyle name="Normal 20 3" xfId="662" xr:uid="{BB55A732-96B1-4BA3-ADA9-51072FE987A5}"/>
    <cellStyle name="Normal 21" xfId="91" xr:uid="{4D33B157-CDFB-41EF-9C6F-9A7B53D8999E}"/>
    <cellStyle name="Normal 21 2" xfId="106" xr:uid="{70651CF1-374E-4CD9-A7FD-59A4C5FC82F2}"/>
    <cellStyle name="Normal 21 2 2" xfId="683" xr:uid="{23BE471B-E4FF-4609-9C57-8961CE98F742}"/>
    <cellStyle name="Normal 21 3" xfId="661" xr:uid="{6803CE6B-651F-4DC2-94B5-172BB89AF516}"/>
    <cellStyle name="Normal 21 4" xfId="681" xr:uid="{7DD063EC-FC98-4601-B0AE-FE6915EAA30A}"/>
    <cellStyle name="Normal 22" xfId="93" xr:uid="{6A1684BF-D100-4A6F-BFF6-958764A19775}"/>
    <cellStyle name="Normal 22 2" xfId="107" xr:uid="{34EA7D54-83A9-463F-94CC-58F8A1D1C78E}"/>
    <cellStyle name="Normal 22 3" xfId="663" xr:uid="{2528466C-CDFA-43DF-BEEB-CE25B7904AC8}"/>
    <cellStyle name="Normal 23" xfId="95" xr:uid="{B2A8D2D8-5FC7-4F2F-B385-479A6B58FA2C}"/>
    <cellStyle name="Normal 23 2" xfId="682" xr:uid="{E91ADE6B-C409-4702-B63F-6FED6847197F}"/>
    <cellStyle name="Normal 24" xfId="97" xr:uid="{2CEEE010-DCD2-43B7-AC32-B46DB98003B9}"/>
    <cellStyle name="Normal 25" xfId="108" xr:uid="{C0CDC217-70DC-4E7D-A922-E516F6B1AF27}"/>
    <cellStyle name="Normal 25 2" xfId="110" xr:uid="{ACDE91B4-A81B-4F4B-B3A5-8425F2AB37DD}"/>
    <cellStyle name="Normal 25 3" xfId="660" xr:uid="{989579C2-6FCD-4FE7-B2DA-6C15EBD4D608}"/>
    <cellStyle name="Normal 25 3 2 2 2" xfId="688" xr:uid="{3664A7F8-DB4B-412A-A6A5-9217150BE635}"/>
    <cellStyle name="Normal 26" xfId="111" xr:uid="{804A2080-E43E-4ADE-ABCD-C63FA0398D34}"/>
    <cellStyle name="Normal 26 2" xfId="113" xr:uid="{C8C7BD99-3660-4779-A85A-078DB913C9DF}"/>
    <cellStyle name="Normal 27" xfId="115" xr:uid="{57FCAFC2-2639-45DA-B41F-770EE4E02E75}"/>
    <cellStyle name="Normal 27 2" xfId="679" xr:uid="{8B1542A3-37A9-4279-A9FE-46E8DF648B7C}"/>
    <cellStyle name="Normal 27 2 2" xfId="692" xr:uid="{CC205752-7440-4F10-8072-CF5CA2CC03EE}"/>
    <cellStyle name="Normal 28" xfId="117" xr:uid="{3FA017A4-4FCE-4D3C-B78C-A28EAA6148A2}"/>
    <cellStyle name="Normal 28 2" xfId="119" xr:uid="{8F8B60AA-22B7-4E24-99F8-500C82078333}"/>
    <cellStyle name="Normal 29" xfId="121" xr:uid="{D2B8E670-23B3-4EDF-82AE-BA6D9F51FC80}"/>
    <cellStyle name="Normal 29 2" xfId="71" xr:uid="{9EB7DC20-5490-4C15-9737-D8A3FAEB43CC}"/>
    <cellStyle name="Normal 29 2 2" xfId="693" xr:uid="{C9A92560-1AB3-44B0-9C77-712C02B52A11}"/>
    <cellStyle name="Normal 29 3" xfId="664" xr:uid="{ADC165DF-D847-42D0-8936-01AC80A7FA29}"/>
    <cellStyle name="Normal 29 4" xfId="680" xr:uid="{FC07C1BC-3347-44A0-9203-1D03744602A2}"/>
    <cellStyle name="Normal 3" xfId="126" xr:uid="{9955F90A-0171-4877-B40C-8A82C769ED4A}"/>
    <cellStyle name="Normal 3 2" xfId="590" xr:uid="{9DF4FD23-A451-4FA6-BF83-5CFBDCEADF18}"/>
    <cellStyle name="Normal 3 2 2" xfId="695" xr:uid="{6F1DE637-2AAB-4348-9D2B-8BE2E82E9FEA}"/>
    <cellStyle name="Normal 3 2 3" xfId="128" xr:uid="{60266EE8-EDBB-487E-9BF2-6CFAD528ED68}"/>
    <cellStyle name="Normal 3 2 3 2" xfId="129" xr:uid="{412B72DB-76FB-4E61-8BFA-565B49862ED3}"/>
    <cellStyle name="Normal 3 2 3 3" xfId="130" xr:uid="{8F77BBD4-25C7-41F5-96E8-A20E90ED18C1}"/>
    <cellStyle name="Normal 3 2 3 3 2" xfId="566" xr:uid="{DB2BACAF-A612-4779-B4C5-12E6C0712614}"/>
    <cellStyle name="Normal 3 2 3 3 3" xfId="545" xr:uid="{0353E85C-C399-4A06-B5F1-50D753F6617E}"/>
    <cellStyle name="Normal 3 2 3 3 3 2" xfId="568" xr:uid="{2EEFB36C-41C6-46E8-A22B-E47B0FD10CBF}"/>
    <cellStyle name="Normal 3 2 3 4" xfId="546" xr:uid="{39480E19-08E3-4E7E-BFD1-6712E14E6213}"/>
    <cellStyle name="Normal 3 2 3 4 2" xfId="571" xr:uid="{709E7EFE-71E1-4C29-81C1-9872FFFEEEBB}"/>
    <cellStyle name="Normal 3 2 3 5" xfId="570" xr:uid="{41EF24AA-099C-4B6C-B88E-B4E68FB92CDB}"/>
    <cellStyle name="Normal 3 2 3 6" xfId="582" xr:uid="{CD36FAE8-423D-42DB-B511-896D743E99ED}"/>
    <cellStyle name="Normal 3 2 3 6 2" xfId="668" xr:uid="{9195CFAE-ABCD-4CAC-9E03-BF39491DB9DF}"/>
    <cellStyle name="Normal 3 5 2 5 5" xfId="131" xr:uid="{45029967-3F42-4679-BB2B-556505911961}"/>
    <cellStyle name="Normal 30" xfId="109" xr:uid="{FD95214E-A56B-45E5-B12C-34E35FBD6ED4}"/>
    <cellStyle name="Normal 31" xfId="112" xr:uid="{D5C30C27-C976-47B5-8DF0-B188BCBA4D2E}"/>
    <cellStyle name="Normal 31 2" xfId="114" xr:uid="{4BFBA105-4C21-4A3A-96E1-3DA70B02E416}"/>
    <cellStyle name="Normal 31 3" xfId="689" xr:uid="{8B9205F6-AB8E-4CC7-96AF-0B8D0162A3B2}"/>
    <cellStyle name="Normal 32" xfId="116" xr:uid="{41964BD9-1E57-41D6-BAF0-002C1BBC4F42}"/>
    <cellStyle name="Normal 32 2" xfId="123" xr:uid="{86C48F02-DAEA-4F00-BC16-8C92F8FB3A2A}"/>
    <cellStyle name="Normal 32 3" xfId="134" xr:uid="{0C11B9E3-E361-4F09-BF00-39A4DCBB79D5}"/>
    <cellStyle name="Normal 32 3 2" xfId="547" xr:uid="{F22D3D01-5A0A-4B1C-9AF5-0EE1F0968741}"/>
    <cellStyle name="Normal 32 3 3" xfId="554" xr:uid="{59BF9636-ADCE-457E-BBC8-C3F93409F276}"/>
    <cellStyle name="Normal 32 3 3 2" xfId="580" xr:uid="{EBCAC7AD-F92E-4628-8A1E-D9D07BF1C0CC}"/>
    <cellStyle name="Normal 33" xfId="118" xr:uid="{54DB1F4A-730F-47CA-A7D3-918CC232C0B3}"/>
    <cellStyle name="Normal 33 2" xfId="120" xr:uid="{5DC22963-2A2B-4461-8ED8-D9AE31686783}"/>
    <cellStyle name="Normal 33 2 2" xfId="135" xr:uid="{9B9DAD92-5743-4B42-B5F1-954FAF9F35E9}"/>
    <cellStyle name="Normal 33 2 2 2" xfId="137" xr:uid="{AF77E355-ADC9-47EB-8AFB-5E5B73D4454E}"/>
    <cellStyle name="Normal 33 2 2 2 2" xfId="22" xr:uid="{F459DB2B-C973-4560-9252-955E83A230EE}"/>
    <cellStyle name="Normal 33 2 2 3" xfId="138" xr:uid="{457EECD8-329A-4748-A06F-6B3A5795A56C}"/>
    <cellStyle name="Normal 33 2 3" xfId="139" xr:uid="{07BE60AA-FBFA-41CD-B4DC-E60EC3D1C13D}"/>
    <cellStyle name="Normal 33 2 3 2" xfId="141" xr:uid="{E687D863-D7B9-4D97-949F-27088CC2A323}"/>
    <cellStyle name="Normal 33 2 4" xfId="142" xr:uid="{AE2CA776-79DA-41F0-B60A-89DB22BDAFD3}"/>
    <cellStyle name="Normal 33 3" xfId="143" xr:uid="{952BCA70-6E81-41EE-95ED-7F43EB8E94E0}"/>
    <cellStyle name="Normal 33 3 2" xfId="144" xr:uid="{5CB0BAFB-54F2-4530-AA1B-B70566124CF3}"/>
    <cellStyle name="Normal 33 3 2 2" xfId="145" xr:uid="{33791096-650C-4F90-BCC3-D80A6C24CB25}"/>
    <cellStyle name="Normal 33 3 3" xfId="146" xr:uid="{A535133E-3FBA-4360-AD0E-0AFBB8321FCE}"/>
    <cellStyle name="Normal 33 4" xfId="147" xr:uid="{8CD80B0E-948E-422B-8DD9-F8DC0E389918}"/>
    <cellStyle name="Normal 33 4 2" xfId="148" xr:uid="{06A0873D-7B6E-4FD9-926C-D7B86B927E98}"/>
    <cellStyle name="Normal 33 5" xfId="149" xr:uid="{63820476-682F-4AC2-9DD5-ACCF38547DE5}"/>
    <cellStyle name="Normal 33 6" xfId="136" xr:uid="{6D7F04A2-7D08-47D8-8CC0-A3EBE814EF43}"/>
    <cellStyle name="Normal 33 6 2" xfId="564" xr:uid="{F51B9E29-37AD-4441-B64F-9E92C56ACE6A}"/>
    <cellStyle name="Normal 33 6 2 2" xfId="576" xr:uid="{D3CD02BF-F31E-455E-9533-2EBFE2798143}"/>
    <cellStyle name="Normal 34" xfId="122" xr:uid="{D8CA0352-DCD7-482A-8F9E-B080DD1D86BA}"/>
    <cellStyle name="Normal 34 2" xfId="72" xr:uid="{1A6205BA-3F38-427F-BB5E-E3EE5D41FF7E}"/>
    <cellStyle name="Normal 34 2 2" xfId="152" xr:uid="{65FA569F-ED0E-4A33-9B03-EBE15B932E79}"/>
    <cellStyle name="Normal 34 2 2 2" xfId="62" xr:uid="{289BBB28-91B8-4D30-93C1-C69E28CC1F24}"/>
    <cellStyle name="Normal 34 2 2 2 2" xfId="155" xr:uid="{79E6BADF-E56E-4B8D-939E-5A5EA05589B8}"/>
    <cellStyle name="Normal 34 2 2 3" xfId="15" xr:uid="{41A22FFB-6A09-40DC-BBCB-ECB97674F583}"/>
    <cellStyle name="Normal 34 2 3" xfId="158" xr:uid="{F3173622-D989-45ED-A79E-87FA385B0FDA}"/>
    <cellStyle name="Normal 34 2 3 2" xfId="161" xr:uid="{3EE35D55-A4B3-48B9-9952-F151984E64BB}"/>
    <cellStyle name="Normal 34 2 4" xfId="164" xr:uid="{FCA47CCA-0B28-494A-9421-CFA762E7EF04}"/>
    <cellStyle name="Normal 34 3" xfId="74" xr:uid="{6339A204-A9DB-4206-A428-142C1153872B}"/>
    <cellStyle name="Normal 34 3 2" xfId="167" xr:uid="{2FB05818-9FB0-4A0E-85B9-11546A69574C}"/>
    <cellStyle name="Normal 34 3 2 2" xfId="170" xr:uid="{EE2C56DB-813E-414E-B4F4-8732D0596403}"/>
    <cellStyle name="Normal 34 3 3" xfId="173" xr:uid="{903490D9-25FC-4103-B5BD-53EA2A82B583}"/>
    <cellStyle name="Normal 34 4" xfId="174" xr:uid="{35CB80C5-92B8-40BC-874F-BB541DA30FEF}"/>
    <cellStyle name="Normal 34 4 2" xfId="177" xr:uid="{FA05E0CB-A496-46F8-B5B8-D9789CBA1864}"/>
    <cellStyle name="Normal 34 5" xfId="178" xr:uid="{DEC0533B-C921-4F16-AD5A-8FD290353E32}"/>
    <cellStyle name="Normal 34 6" xfId="140" xr:uid="{D24B17A3-44FA-44E5-BE66-0D8020DE6F43}"/>
    <cellStyle name="Normal 34 6 2" xfId="565" xr:uid="{75BAAF83-CB4F-4FBA-B15A-F3F0F2D222B8}"/>
    <cellStyle name="Normal 35" xfId="132" xr:uid="{A5620748-3D1E-43A7-8868-47018F435970}"/>
    <cellStyle name="Normal 35 2" xfId="179" xr:uid="{047859EA-90DD-4D0E-8974-183DCF0985B9}"/>
    <cellStyle name="Normal 35 2 2" xfId="181" xr:uid="{D794D4F9-CA20-406F-A5ED-C760353DB927}"/>
    <cellStyle name="Normal 35 2 2 2" xfId="65" xr:uid="{553BCCD6-3363-4D9F-9BF4-A259E637A765}"/>
    <cellStyle name="Normal 35 2 2 2 2" xfId="184" xr:uid="{671E8800-FEF5-4D74-8F79-85C7ACEF66CE}"/>
    <cellStyle name="Normal 35 2 2 3" xfId="68" xr:uid="{975F739D-DBEF-4C9F-8BC6-42D297969DEA}"/>
    <cellStyle name="Normal 35 2 3" xfId="186" xr:uid="{5F8DAAEC-9C7F-4CC2-988E-B087B3233B0E}"/>
    <cellStyle name="Normal 35 2 3 2" xfId="188" xr:uid="{B5A9606F-9B09-45B5-BFB8-AF2DCF7CCB7F}"/>
    <cellStyle name="Normal 35 2 4" xfId="20" xr:uid="{36A76697-E6E3-4E43-BCA1-18A95F36C0C3}"/>
    <cellStyle name="Normal 35 3" xfId="190" xr:uid="{71A1942E-0704-46D3-9368-7131C8D94B2A}"/>
    <cellStyle name="Normal 35 3 2" xfId="192" xr:uid="{5A9B31E5-59B1-448E-935D-BE420E0AFA2C}"/>
    <cellStyle name="Normal 35 3 2 2" xfId="194" xr:uid="{49C08B65-953C-4E36-9DD9-5C1E6BCC9F14}"/>
    <cellStyle name="Normal 35 3 3" xfId="196" xr:uid="{B31CDDD9-9AE6-4527-997E-8BA13079503E}"/>
    <cellStyle name="Normal 35 4" xfId="198" xr:uid="{AA970835-9ECF-4D86-9479-AE9D045A6177}"/>
    <cellStyle name="Normal 35 4 2" xfId="202" xr:uid="{F9F31AB3-A97A-4914-8E0A-93E5469E677B}"/>
    <cellStyle name="Normal 35 5" xfId="204" xr:uid="{365E6C9F-E0B7-4FA0-B573-1EDDC2B6A59E}"/>
    <cellStyle name="Normal 35 6" xfId="206" xr:uid="{E48BF83B-0935-4A73-8DFE-561C8AB623E1}"/>
    <cellStyle name="Normal 35 6 2" xfId="550" xr:uid="{96772DCC-3CA6-485E-8B67-F1750F71CD94}"/>
    <cellStyle name="Normal 35 6 2 2" xfId="577" xr:uid="{AC612343-3338-4ED7-AB62-2BAA2DB65D32}"/>
    <cellStyle name="Normal 36" xfId="208" xr:uid="{1DE0E3F1-44D1-4E01-B579-EF8E279E52AB}"/>
    <cellStyle name="Normal 36 2" xfId="210" xr:uid="{16D4CF76-B6B8-4D31-9370-44F3F6654CCE}"/>
    <cellStyle name="Normal 36 2 2" xfId="81" xr:uid="{881FA0EE-1365-4909-88B6-493828E8BBB6}"/>
    <cellStyle name="Normal 36 2 2 2" xfId="212" xr:uid="{A0256DEF-6BB2-4311-BC4A-64EF29C79BA5}"/>
    <cellStyle name="Normal 36 2 2 2 2" xfId="11" xr:uid="{64D11465-50B7-440F-8C16-31BE61C379EC}"/>
    <cellStyle name="Normal 36 2 2 3" xfId="214" xr:uid="{F451B728-3123-4D46-A0C5-EABA2431E8D6}"/>
    <cellStyle name="Normal 36 2 3" xfId="84" xr:uid="{20AD0E75-6A06-4B7C-B222-48600E30E6C1}"/>
    <cellStyle name="Normal 36 2 3 2" xfId="103" xr:uid="{0462E87B-BD8D-4D0C-8A4F-5135875A54A2}"/>
    <cellStyle name="Normal 36 2 4" xfId="88" xr:uid="{C1383251-78ED-4856-9209-A6E7323500DB}"/>
    <cellStyle name="Normal 36 3" xfId="217" xr:uid="{8082E6F6-951E-4084-A818-389A1A8E7F6E}"/>
    <cellStyle name="Normal 36 3 2" xfId="222" xr:uid="{DFB7C5C8-B17A-470E-B7BC-1AB80D850143}"/>
    <cellStyle name="Normal 36 3 2 2" xfId="226" xr:uid="{B943851E-6074-463A-8847-22AE2CDAB2AA}"/>
    <cellStyle name="Normal 36 3 3" xfId="228" xr:uid="{A1794993-F5C9-48DA-8324-B1B0517899B3}"/>
    <cellStyle name="Normal 36 4" xfId="231" xr:uid="{E640586F-F9E7-4EFA-8F03-F1F8D645415C}"/>
    <cellStyle name="Normal 36 4 2" xfId="233" xr:uid="{CAF8F733-8DC9-4929-9AF1-BB108A5BAE43}"/>
    <cellStyle name="Normal 36 5" xfId="237" xr:uid="{40802443-8750-4B32-B98D-3EFCD713A718}"/>
    <cellStyle name="Normal 36 6" xfId="241" xr:uid="{196FB20F-C23B-4640-9C60-6EA202C5FE0A}"/>
    <cellStyle name="Normal 36 6 2" xfId="551" xr:uid="{867806B9-D3E0-490B-9DC9-628932EB3A9C}"/>
    <cellStyle name="Normal 36 6 2 2" xfId="578" xr:uid="{0BAB03F6-BA1D-464C-A3DB-1D22DBB0631B}"/>
    <cellStyle name="Normal 37" xfId="244" xr:uid="{4FF1C48F-D541-4659-A224-2B450C1CB5F8}"/>
    <cellStyle name="Normal 37 2" xfId="246" xr:uid="{D617D830-11A6-4C68-9935-705FFF97F194}"/>
    <cellStyle name="Normal 37 2 2" xfId="235" xr:uid="{20F2375C-44BD-4F87-A5C9-A62BF3C027BC}"/>
    <cellStyle name="Normal 37 2 2 2" xfId="248" xr:uid="{45B1EACB-5A27-48C3-B07C-F018D587D509}"/>
    <cellStyle name="Normal 37 2 2 2 2" xfId="250" xr:uid="{35788B58-60E2-40B3-A982-5A6CBF6EAB97}"/>
    <cellStyle name="Normal 37 2 2 3" xfId="252" xr:uid="{75BDB382-DE01-4822-BFB5-59653E74D6EB}"/>
    <cellStyle name="Normal 37 2 3" xfId="239" xr:uid="{73D00F3F-5CDD-4DBE-B164-A87A369AAB86}"/>
    <cellStyle name="Normal 37 2 3 2" xfId="254" xr:uid="{AC425FAB-4C4D-4550-ADA3-4DB3089A380A}"/>
    <cellStyle name="Normal 37 2 4" xfId="256" xr:uid="{4198A670-6646-4077-9339-A5B0D99F20DA}"/>
    <cellStyle name="Normal 37 3" xfId="259" xr:uid="{C1E4A58C-CAF1-4159-91F1-2ABE037E0096}"/>
    <cellStyle name="Normal 37 3 2" xfId="263" xr:uid="{71384924-739F-40A0-9276-24CB870956E3}"/>
    <cellStyle name="Normal 37 3 2 2" xfId="267" xr:uid="{B824D4C5-6DAC-4A1E-AD7E-1F37470DEFA5}"/>
    <cellStyle name="Normal 37 3 3" xfId="271" xr:uid="{8E2F34BB-7830-4CA8-BF4B-180AF1D4C374}"/>
    <cellStyle name="Normal 37 4" xfId="273" xr:uid="{E184090C-1158-4D81-A2C8-B33E71EC0CBA}"/>
    <cellStyle name="Normal 37 4 2" xfId="277" xr:uid="{0E038BB0-A04D-44D0-9474-A37760B5731D}"/>
    <cellStyle name="Normal 37 5" xfId="261" xr:uid="{80AC124A-3205-4E08-B0A2-A54E80CC9F69}"/>
    <cellStyle name="Normal 37 6" xfId="269" xr:uid="{C97514F6-D5A3-4D46-A475-60730DF1AAD6}"/>
    <cellStyle name="Normal 37 6 2" xfId="552" xr:uid="{2AB65B39-A276-4140-BA0B-BB2277BB6D52}"/>
    <cellStyle name="Normal 37 6 2 2" xfId="581" xr:uid="{BA58B649-6C09-4117-BC34-5771AE9EF0F8}"/>
    <cellStyle name="Normal 38" xfId="279" xr:uid="{CC6D9909-ADCA-4BB3-80D6-FB69231B71E4}"/>
    <cellStyle name="Normal 38 2" xfId="281" xr:uid="{612099BA-A9B9-4E97-8BC6-D2575F704FBF}"/>
    <cellStyle name="Normal 38 2 2" xfId="283" xr:uid="{D912355C-09CA-42FE-94BB-55A6BFA18DD9}"/>
    <cellStyle name="Normal 38 2 2 2" xfId="287" xr:uid="{E5622D7E-C92F-4AFC-B728-2065FEDBE7E2}"/>
    <cellStyle name="Normal 38 2 2 2 2" xfId="291" xr:uid="{6BF48308-75E7-4AA4-BE59-3A42FC9B32CD}"/>
    <cellStyle name="Normal 38 2 2 3" xfId="295" xr:uid="{5F697521-C663-4330-84A2-B6009CD0FB94}"/>
    <cellStyle name="Normal 38 2 3" xfId="297" xr:uid="{69656A3D-9594-4E63-B196-4C240E9D51C8}"/>
    <cellStyle name="Normal 38 2 3 2" xfId="301" xr:uid="{84BA0957-C36A-4F07-9D82-393A078D089B}"/>
    <cellStyle name="Normal 38 2 4" xfId="303" xr:uid="{F7DCED27-8DB9-4838-B0C8-B3BA5CC0CECE}"/>
    <cellStyle name="Normal 38 3" xfId="305" xr:uid="{40E8AF24-8997-49A4-A85C-026A011982A6}"/>
    <cellStyle name="Normal 38 3 2" xfId="307" xr:uid="{25D37C0C-A758-461F-A17D-B15AFF729A89}"/>
    <cellStyle name="Normal 38 3 2 2" xfId="310" xr:uid="{1F7599D5-41F9-49C9-9742-39FA37AC9D29}"/>
    <cellStyle name="Normal 38 3 3" xfId="312" xr:uid="{1654F8DC-BB0B-4324-A091-719F6BE1F66A}"/>
    <cellStyle name="Normal 38 4" xfId="314" xr:uid="{380708B5-78DA-4EAB-ADAD-058B2FFC844C}"/>
    <cellStyle name="Normal 38 4 2" xfId="316" xr:uid="{EE108832-CCD0-437F-8C8E-5D379213A5A4}"/>
    <cellStyle name="Normal 38 5" xfId="275" xr:uid="{C15D0E99-C5FC-4E5C-B813-EE9B85BBC528}"/>
    <cellStyle name="Normal 38 6" xfId="318" xr:uid="{778A6303-75A9-4234-AD16-539357465BA4}"/>
    <cellStyle name="Normal 38 6 2" xfId="553" xr:uid="{DC3C027C-2900-49D2-AD21-2949CA7E1B91}"/>
    <cellStyle name="Normal 38 6 2 2" xfId="579" xr:uid="{CD16CF91-85AC-4433-8760-81445099148A}"/>
    <cellStyle name="Normal 39" xfId="320" xr:uid="{FBCF6A72-1243-4190-B253-0B5753414B2B}"/>
    <cellStyle name="Normal 39 2" xfId="322" xr:uid="{1D375F98-13F5-4FC7-9593-5455E8F495FD}"/>
    <cellStyle name="Normal 39 2 2" xfId="324" xr:uid="{753ABB15-40FA-4CA6-95B9-8052936A6CB4}"/>
    <cellStyle name="Normal 39 2 2 2" xfId="326" xr:uid="{29F18ED3-A9FF-47FF-A70B-4245C67A65B7}"/>
    <cellStyle name="Normal 39 2 2 2 2" xfId="199" xr:uid="{64EF71F0-034A-47EC-AE6E-75DD48DAAF1D}"/>
    <cellStyle name="Normal 39 2 2 3" xfId="328" xr:uid="{E7EFFAA3-9920-4CFF-92B4-64B89A261FF7}"/>
    <cellStyle name="Normal 39 2 3" xfId="285" xr:uid="{5BA31E86-E5A4-487D-B3AF-E8151AE4A1C3}"/>
    <cellStyle name="Normal 39 2 3 2" xfId="289" xr:uid="{CC7DD04C-A323-4105-B109-11E69C7CC3E4}"/>
    <cellStyle name="Normal 39 2 4" xfId="293" xr:uid="{4000694F-9D81-4AA2-8C91-B93D5519DC5A}"/>
    <cellStyle name="Normal 39 3" xfId="330" xr:uid="{2377BF73-1EA2-48CC-8BF2-BE7A0D9D5A32}"/>
    <cellStyle name="Normal 39 3 2" xfId="332" xr:uid="{5E5EC991-F033-4CE3-9000-A433EE75E3F3}"/>
    <cellStyle name="Normal 39 3 2 2" xfId="334" xr:uid="{82E1395A-2333-4EEC-B344-EEBF289A44FD}"/>
    <cellStyle name="Normal 39 3 3" xfId="299" xr:uid="{B1537DC9-C25D-4E70-B3C8-646ACA254784}"/>
    <cellStyle name="Normal 39 4" xfId="336" xr:uid="{C4A38F3D-0BE3-4FB8-929A-32A601F57B28}"/>
    <cellStyle name="Normal 39 4 2" xfId="24" xr:uid="{D72B4790-FA8D-470E-9E2E-2022315DA495}"/>
    <cellStyle name="Normal 39 5" xfId="265" xr:uid="{E8B6C1EF-B475-4612-A781-F0C4A711FE7D}"/>
    <cellStyle name="Normal 39 6" xfId="338" xr:uid="{776D191A-8B48-4B96-B2E5-A697BBF10B9A}"/>
    <cellStyle name="Normal 39 6 2" xfId="555" xr:uid="{E3692D21-5701-4B81-A280-8707E62990EE}"/>
    <cellStyle name="Normal 4" xfId="342" xr:uid="{8B3B613B-FBC3-4E16-8A71-86939AAEC4BD}"/>
    <cellStyle name="Normal 4 2" xfId="345" xr:uid="{E2C399A2-D83F-48E9-93AF-3B7A52E4F8D9}"/>
    <cellStyle name="Normal 4 3" xfId="591" xr:uid="{2FC25327-704A-450F-9E1A-2D18EACAB006}"/>
    <cellStyle name="Normal 4 3 2" xfId="699" xr:uid="{5206C915-F47C-4D5D-9F6E-DDAB3E0D5748}"/>
    <cellStyle name="Normal 40" xfId="133" xr:uid="{4CE0CC21-44A9-4A16-83F0-CD2568C5DA08}"/>
    <cellStyle name="Normal 40 2" xfId="180" xr:uid="{4EB13C2C-844C-4A55-BD4C-34A1DBF6B963}"/>
    <cellStyle name="Normal 40 2 2" xfId="182" xr:uid="{F9FC00F4-3BCC-4352-BC28-38E32DE86895}"/>
    <cellStyle name="Normal 40 2 2 2" xfId="66" xr:uid="{CEF01E99-BFEE-45A4-839A-77998F187820}"/>
    <cellStyle name="Normal 40 2 2 2 2" xfId="185" xr:uid="{64FF2BB3-3672-4526-AE0C-EFD09405B6DA}"/>
    <cellStyle name="Normal 40 2 2 3" xfId="69" xr:uid="{6F521032-44BA-41AD-BDFB-CB60E8356084}"/>
    <cellStyle name="Normal 40 2 3" xfId="187" xr:uid="{DC0D103B-8587-4F8C-A648-8EC1A4669CBF}"/>
    <cellStyle name="Normal 40 2 3 2" xfId="189" xr:uid="{257EF0A4-F418-4210-80EB-39941E3B0D82}"/>
    <cellStyle name="Normal 40 2 4" xfId="21" xr:uid="{13551F2F-19E9-4BE9-A175-738BC18DAD64}"/>
    <cellStyle name="Normal 40 3" xfId="191" xr:uid="{AA8B7286-36C7-4744-BAC9-883534A9385C}"/>
    <cellStyle name="Normal 40 3 2" xfId="193" xr:uid="{1EBAE4E0-1996-4078-84F4-3D6A9909F4F1}"/>
    <cellStyle name="Normal 40 3 2 2" xfId="195" xr:uid="{C1915AF5-EEBC-43F3-9B62-64020A65FB11}"/>
    <cellStyle name="Normal 40 3 3" xfId="197" xr:uid="{72D59AB9-5CCC-4BFF-A1C3-5DDEC51A6650}"/>
    <cellStyle name="Normal 40 4" xfId="200" xr:uid="{DAC28841-9373-475D-974B-49AD9B385E12}"/>
    <cellStyle name="Normal 40 4 2" xfId="203" xr:uid="{20282CC8-0522-4926-A08A-F53AB868D7ED}"/>
    <cellStyle name="Normal 40 5" xfId="205" xr:uid="{DCF94651-CCFD-4100-881A-3A84BDBEB13C}"/>
    <cellStyle name="Normal 40 6" xfId="207" xr:uid="{D5F8BECF-66F6-4524-92CE-C862D9BE2587}"/>
    <cellStyle name="Normal 40 6 2" xfId="556" xr:uid="{6E9618EC-213D-4512-80C4-9884E3D9D2FB}"/>
    <cellStyle name="Normal 41" xfId="209" xr:uid="{E2EC394A-34CC-4F24-B615-F7189E745E1D}"/>
    <cellStyle name="Normal 41 2" xfId="211" xr:uid="{AB6C00FC-155F-4A59-A056-951E7D634621}"/>
    <cellStyle name="Normal 41 2 2" xfId="82" xr:uid="{368B0A41-4BA8-469F-A5B3-13EF147E1C83}"/>
    <cellStyle name="Normal 41 2 2 2" xfId="213" xr:uid="{01CBD5F5-B017-4A33-97B7-07A2EC5C8848}"/>
    <cellStyle name="Normal 41 2 2 2 2" xfId="12" xr:uid="{FCE9BF55-6FAB-4751-9D75-E0F4EEBC0BC4}"/>
    <cellStyle name="Normal 41 2 2 3" xfId="215" xr:uid="{7D34203D-499A-4066-947B-A8E6D265A57C}"/>
    <cellStyle name="Normal 41 2 3" xfId="85" xr:uid="{808B3370-9F15-46E0-8C60-62F5B91BD77B}"/>
    <cellStyle name="Normal 41 2 3 2" xfId="104" xr:uid="{4BF44ACF-49A7-4027-B98E-E00918A77B86}"/>
    <cellStyle name="Normal 41 2 4" xfId="89" xr:uid="{EF710611-4056-4CAB-B3F3-1C8C6DB79543}"/>
    <cellStyle name="Normal 41 3" xfId="218" xr:uid="{7FCEE850-19D0-4876-9002-F68E0245B47C}"/>
    <cellStyle name="Normal 41 3 2" xfId="223" xr:uid="{A579ADCC-B140-4D2E-B297-68EC028FEE86}"/>
    <cellStyle name="Normal 41 3 2 2" xfId="227" xr:uid="{8B7A93F0-F7F0-432B-8086-428BADC4BC7A}"/>
    <cellStyle name="Normal 41 3 3" xfId="229" xr:uid="{D53BD105-2FA7-4F03-A524-211C4504C614}"/>
    <cellStyle name="Normal 41 4" xfId="232" xr:uid="{CC34E344-3910-441E-9152-D0ECA1D37A81}"/>
    <cellStyle name="Normal 41 4 2" xfId="234" xr:uid="{DFFCDF5B-93AA-4E46-AC4F-7DCD666E89EB}"/>
    <cellStyle name="Normal 41 5" xfId="238" xr:uid="{DD1F1AED-E023-41D3-8DFB-2F124BE6EAC3}"/>
    <cellStyle name="Normal 41 6" xfId="242" xr:uid="{78B4CD09-8FD6-457F-B5CB-1F036C16742E}"/>
    <cellStyle name="Normal 41 6 2" xfId="557" xr:uid="{BE8652AF-F8CA-43B0-80D0-D21D20DED845}"/>
    <cellStyle name="Normal 42" xfId="245" xr:uid="{91D62FAF-9E04-4A15-A174-A43BC720F7A3}"/>
    <cellStyle name="Normal 42 2" xfId="247" xr:uid="{7CC2FB54-1396-4E51-B7FE-25BEED288A4E}"/>
    <cellStyle name="Normal 42 2 2" xfId="236" xr:uid="{F96455D8-60FC-4401-BAC3-FDE9CAA54FD5}"/>
    <cellStyle name="Normal 42 2 2 2" xfId="249" xr:uid="{3D184A3F-4220-4284-AB64-B66B87BB3947}"/>
    <cellStyle name="Normal 42 2 2 2 2" xfId="251" xr:uid="{3DBA44B6-9E7E-469B-87CB-244FDB898A0D}"/>
    <cellStyle name="Normal 42 2 2 3" xfId="253" xr:uid="{6949701D-6798-4B96-988F-62AF36F223DF}"/>
    <cellStyle name="Normal 42 2 3" xfId="240" xr:uid="{B369B931-5025-40E3-9378-6DD9D80C4316}"/>
    <cellStyle name="Normal 42 2 3 2" xfId="255" xr:uid="{2121462B-A865-47E4-98E0-26265D1B0E35}"/>
    <cellStyle name="Normal 42 2 4" xfId="257" xr:uid="{9C1EE4A3-52B9-4662-B112-3E6993F568B5}"/>
    <cellStyle name="Normal 42 3" xfId="260" xr:uid="{6BAEF5E0-CBAE-44A0-8EA1-8708C309CCA3}"/>
    <cellStyle name="Normal 42 3 2" xfId="264" xr:uid="{E0C9F6E9-0B56-47A4-A5C5-2F107D4E9BFF}"/>
    <cellStyle name="Normal 42 3 2 2" xfId="268" xr:uid="{5277B226-C66C-4312-9A72-1994D3923EF8}"/>
    <cellStyle name="Normal 42 3 3" xfId="272" xr:uid="{2D491979-BFB5-48F4-B2F6-CADA6B05FB0B}"/>
    <cellStyle name="Normal 42 4" xfId="274" xr:uid="{BA64C445-0AEE-4908-970C-F435939F3B4E}"/>
    <cellStyle name="Normal 42 4 2" xfId="278" xr:uid="{08CAFA3A-C327-401F-9C13-E2E5B14E3AC0}"/>
    <cellStyle name="Normal 42 5" xfId="262" xr:uid="{C7EB619E-CFF5-427D-8590-E1F1E55DA90F}"/>
    <cellStyle name="Normal 42 6" xfId="270" xr:uid="{0550B5BE-B2B7-46F4-A5B0-3B654D13C104}"/>
    <cellStyle name="Normal 42 6 2" xfId="558" xr:uid="{3A22BB4A-AD48-4779-A864-05EDE6E96703}"/>
    <cellStyle name="Normal 43" xfId="280" xr:uid="{414723AD-5700-455B-9BA6-E3B8ED28778D}"/>
    <cellStyle name="Normal 43 2" xfId="282" xr:uid="{B87825A0-AB86-4B04-8FC9-4FF72B2FC078}"/>
    <cellStyle name="Normal 43 2 2" xfId="284" xr:uid="{71EF4567-8111-4143-83B0-C465911A92EE}"/>
    <cellStyle name="Normal 43 2 2 2" xfId="288" xr:uid="{74DF7606-E658-48D1-A812-31F80828AE51}"/>
    <cellStyle name="Normal 43 2 2 2 2" xfId="292" xr:uid="{43B78B57-C70D-48FA-8C52-7EBCDCBDF4CD}"/>
    <cellStyle name="Normal 43 2 2 3" xfId="296" xr:uid="{C2CE0B5F-CB36-479D-ACD8-A5B794150D3D}"/>
    <cellStyle name="Normal 43 2 3" xfId="298" xr:uid="{FE77248A-A5C7-4F10-8E86-422D01CDE05E}"/>
    <cellStyle name="Normal 43 2 3 2" xfId="302" xr:uid="{B0C1AFA7-0595-4E37-8A1B-ED8F4F2A4A28}"/>
    <cellStyle name="Normal 43 2 4" xfId="304" xr:uid="{837163D1-70D6-4899-ADBD-BB97FF47AA53}"/>
    <cellStyle name="Normal 43 3" xfId="306" xr:uid="{840655D5-CFE6-464A-BC45-D4D9BC68982E}"/>
    <cellStyle name="Normal 43 3 2" xfId="308" xr:uid="{E74D850F-1972-4EB5-A891-2D27C928073A}"/>
    <cellStyle name="Normal 43 3 2 2" xfId="311" xr:uid="{52B53088-2E30-4069-960E-4A8D939EEB69}"/>
    <cellStyle name="Normal 43 3 3" xfId="313" xr:uid="{698E7511-3363-4E10-A2F2-ECF3ECDA4EB9}"/>
    <cellStyle name="Normal 43 4" xfId="315" xr:uid="{8F59FF94-08EE-4405-8F87-3FE1190E3AB5}"/>
    <cellStyle name="Normal 43 4 2" xfId="317" xr:uid="{224F4083-4CA9-423A-A917-587C736EBFE2}"/>
    <cellStyle name="Normal 43 5" xfId="276" xr:uid="{6DCE90A3-B623-4041-8BE1-0B71C700F933}"/>
    <cellStyle name="Normal 43 6" xfId="319" xr:uid="{AD5E58B0-0B21-4CA0-8952-CB8DE9A6AF1C}"/>
    <cellStyle name="Normal 43 6 2" xfId="559" xr:uid="{5C302D9B-5628-4487-A688-32C40FE0BE4D}"/>
    <cellStyle name="Normal 44" xfId="321" xr:uid="{F4432CF5-CA3F-475C-B791-31C4E4A1EFB1}"/>
    <cellStyle name="Normal 44 2" xfId="323" xr:uid="{581E2EF6-5740-4E6E-BFB0-829DA7EFEB53}"/>
    <cellStyle name="Normal 44 2 2" xfId="325" xr:uid="{56DF3F42-58FB-4E74-B3E3-37BA55253ADD}"/>
    <cellStyle name="Normal 44 2 2 2" xfId="327" xr:uid="{38632061-0BF2-4B74-8E87-F05D2BFD9362}"/>
    <cellStyle name="Normal 44 2 2 2 2" xfId="201" xr:uid="{1F008E05-F211-4C45-B43C-12B545113B05}"/>
    <cellStyle name="Normal 44 2 2 3" xfId="329" xr:uid="{543F79C1-15C6-45FA-9ABF-80E4191E9294}"/>
    <cellStyle name="Normal 44 2 3" xfId="286" xr:uid="{A42ECDBC-C097-4E75-82D8-372954C1B356}"/>
    <cellStyle name="Normal 44 2 3 2" xfId="290" xr:uid="{2A75A2CC-FD24-44C3-BD65-A84393E5B831}"/>
    <cellStyle name="Normal 44 2 4" xfId="294" xr:uid="{4F562B16-71D7-4452-8D88-DED150A14385}"/>
    <cellStyle name="Normal 44 3" xfId="331" xr:uid="{033C568B-64C8-4951-93A6-0F24CDCBA093}"/>
    <cellStyle name="Normal 44 3 2" xfId="333" xr:uid="{C6F1FA76-3E4E-41F5-813F-B6C9CD6F5E04}"/>
    <cellStyle name="Normal 44 3 2 2" xfId="335" xr:uid="{9703BC49-9ECD-45BF-98E0-11B2899AE30D}"/>
    <cellStyle name="Normal 44 3 3" xfId="300" xr:uid="{6BD41152-20AE-46BB-9A1B-B300C115B813}"/>
    <cellStyle name="Normal 44 4" xfId="337" xr:uid="{A61F1EE6-345A-4DBC-B0F8-A62609315BC9}"/>
    <cellStyle name="Normal 44 4 2" xfId="25" xr:uid="{88AA4C05-A4FA-4759-AE01-C33C5F073567}"/>
    <cellStyle name="Normal 44 5" xfId="266" xr:uid="{EFA57D5E-DB40-49AA-89CE-3C0A84AAFE1B}"/>
    <cellStyle name="Normal 44 6" xfId="339" xr:uid="{7EC27AB9-A679-4CC2-9741-9B0B5BCD1AAD}"/>
    <cellStyle name="Normal 44 6 2" xfId="560" xr:uid="{5441A73E-6502-4B93-8B48-FF236377BF13}"/>
    <cellStyle name="Normal 45" xfId="346" xr:uid="{A27C5BEB-947F-4973-AA02-711407B754AE}"/>
    <cellStyle name="Normal 45 2" xfId="348" xr:uid="{2A9BF4AE-D196-4EDA-96AF-CC6F4CB92DD4}"/>
    <cellStyle name="Normal 45 2 2" xfId="349" xr:uid="{0F28BDDA-B837-45E2-BFE0-9CCE6F754CF8}"/>
    <cellStyle name="Normal 45 2 2 2" xfId="352" xr:uid="{B597FD0C-A1A2-4501-B3E4-4FC478C3B573}"/>
    <cellStyle name="Normal 45 2 2 2 2" xfId="44" xr:uid="{60C4B964-DB8F-4AAA-A9FB-90F65CE6B410}"/>
    <cellStyle name="Normal 45 2 2 3" xfId="353" xr:uid="{18B716FF-04BB-4002-9C31-77F5B60BE273}"/>
    <cellStyle name="Normal 45 2 3" xfId="309" xr:uid="{38C51817-B723-4EA9-9C87-7A1EC768C427}"/>
    <cellStyle name="Normal 45 2 3 2" xfId="53" xr:uid="{0FE64288-8396-4907-917A-6A85B0147DD0}"/>
    <cellStyle name="Normal 45 2 4" xfId="354" xr:uid="{DABC1967-3AD1-4116-8682-37DA3F5235E1}"/>
    <cellStyle name="Normal 45 3" xfId="183" xr:uid="{09F755CF-4E7F-41E9-8122-6AC14967A5BB}"/>
    <cellStyle name="Normal 45 3 2" xfId="355" xr:uid="{7343CB08-3653-4C98-A9AD-34AC438B8CAF}"/>
    <cellStyle name="Normal 45 3 2 2" xfId="356" xr:uid="{D76AC5E0-9BE8-4568-B5C5-F493A77ED35C}"/>
    <cellStyle name="Normal 45 3 3" xfId="357" xr:uid="{BA547A57-CC58-4C97-BE67-809C98EA1698}"/>
    <cellStyle name="Normal 45 4" xfId="358" xr:uid="{7BB0DE3D-184B-40FB-A884-16C75551B993}"/>
    <cellStyle name="Normal 45 4 2" xfId="359" xr:uid="{3870C8CD-30E2-47E1-A0C3-C207BD985211}"/>
    <cellStyle name="Normal 45 5" xfId="27" xr:uid="{19AF64E2-1A8F-47C0-B148-894CBADACF7E}"/>
    <cellStyle name="Normal 45 6" xfId="28" xr:uid="{66D8EE81-9A14-4580-A92C-7BE7BEF070FE}"/>
    <cellStyle name="Normal 45 6 2" xfId="561" xr:uid="{E5D2155F-9B67-4418-83B2-BE32DD25B184}"/>
    <cellStyle name="Normal 46" xfId="360" xr:uid="{9010A7E0-8566-4418-9AB8-CAAC7130AF51}"/>
    <cellStyle name="Normal 46 2" xfId="362" xr:uid="{B97070CF-DEFA-4731-82ED-C2A09E30D482}"/>
    <cellStyle name="Normal 46 2 2" xfId="9" xr:uid="{3C0E0EDD-9F38-490A-94C9-1C327FB11D97}"/>
    <cellStyle name="Normal 46 2 2 2" xfId="216" xr:uid="{2D54114F-B22D-4BAB-9D3B-E5A1F5C1450F}"/>
    <cellStyle name="Normal 46 2 2 2 2" xfId="221" xr:uid="{D814F6A6-D12F-4018-A493-D07BAA3595F2}"/>
    <cellStyle name="Normal 46 2 2 3" xfId="230" xr:uid="{D2BCCA09-58EC-46B8-81B1-5BF0CB09B09E}"/>
    <cellStyle name="Normal 46 2 3" xfId="33" xr:uid="{3A15A9E1-B697-4075-A9AF-9E105D63C7FB}"/>
    <cellStyle name="Normal 46 2 3 2" xfId="258" xr:uid="{5CA6F730-D3D9-4B93-A43B-75FDCA0536EA}"/>
    <cellStyle name="Normal 46 2 4" xfId="37" xr:uid="{5ACB4363-C7F2-4099-BDC5-9EEE975CB5F0}"/>
    <cellStyle name="Normal 46 3" xfId="364" xr:uid="{B46566D9-545D-4107-84E8-42BBBDAA7FC2}"/>
    <cellStyle name="Normal 46 3 2" xfId="365" xr:uid="{00CC4937-C14C-419E-B3AC-CD8247E06533}"/>
    <cellStyle name="Normal 46 3 2 2" xfId="366" xr:uid="{DD87D082-9197-4D7D-A7F0-DAF646E3B2C1}"/>
    <cellStyle name="Normal 46 3 3" xfId="99" xr:uid="{0C303662-F0FD-4C4C-90FA-FE99D393203C}"/>
    <cellStyle name="Normal 46 4" xfId="367" xr:uid="{1CBC22FC-23CF-460B-82F2-BDC877C28A3E}"/>
    <cellStyle name="Normal 46 4 2" xfId="368" xr:uid="{232E42BA-3D4D-403F-A196-1B579BD003ED}"/>
    <cellStyle name="Normal 46 5" xfId="369" xr:uid="{B31F5B19-750F-4CF6-9E3C-FCE094F8C97B}"/>
    <cellStyle name="Normal 46 6" xfId="370" xr:uid="{10123C56-64B4-4711-A4C3-4E3BFDB92763}"/>
    <cellStyle name="Normal 46 6 2" xfId="562" xr:uid="{F33D5B5F-57E6-4592-AAC6-825A41A0B9A7}"/>
    <cellStyle name="Normal 46 6 2 2" xfId="575" xr:uid="{BBE7FF0C-84E6-408D-851A-23A87CA54A70}"/>
    <cellStyle name="Normal 47" xfId="372" xr:uid="{92788092-C90B-41DC-BEB1-A9DC88CD361E}"/>
    <cellStyle name="Normal 47 2" xfId="375" xr:uid="{DCA79B0A-351F-40F8-9A1A-F585B0584B9D}"/>
    <cellStyle name="Normal 47 2 2" xfId="379" xr:uid="{4FAEFEF3-BEDD-4D2F-BF08-571BEC76E8CB}"/>
    <cellStyle name="Normal 47 2 2 2" xfId="380" xr:uid="{EB5FFE11-944F-4E41-A7BB-DE4F25C57D07}"/>
    <cellStyle name="Normal 47 2 2 2 2" xfId="383" xr:uid="{D3381096-955C-448D-A880-29FD9DB5AAEB}"/>
    <cellStyle name="Normal 47 2 2 3" xfId="384" xr:uid="{0F67BA87-E0C9-4D2D-A779-F92BF73D2473}"/>
    <cellStyle name="Normal 47 2 3" xfId="385" xr:uid="{677E520C-1809-4CFC-AF0D-D7EDFC22B8FA}"/>
    <cellStyle name="Normal 47 2 3 2" xfId="19" xr:uid="{400456EC-655F-4196-B61C-3FBE0CF8713F}"/>
    <cellStyle name="Normal 47 2 4" xfId="386" xr:uid="{DFFE2100-852D-48C0-A6AB-F96167142874}"/>
    <cellStyle name="Normal 47 3" xfId="387" xr:uid="{E52FA770-152B-4999-B170-31023B362E09}"/>
    <cellStyle name="Normal 47 3 2" xfId="388" xr:uid="{59BBAE94-EC53-4F60-935F-C8D527A8BC1C}"/>
    <cellStyle name="Normal 47 3 2 2" xfId="389" xr:uid="{1EC9E638-AE60-4CC7-9D32-18F614316F68}"/>
    <cellStyle name="Normal 47 3 3" xfId="55" xr:uid="{3E93B265-091B-4386-BD8C-A86ACD1FEC92}"/>
    <cellStyle name="Normal 47 4" xfId="390" xr:uid="{D8CD94D9-D46B-481A-899C-303224A95F98}"/>
    <cellStyle name="Normal 47 4 2" xfId="6" xr:uid="{4662473B-8EEC-4A5F-BDF0-9487B8F1B202}"/>
    <cellStyle name="Normal 47 5" xfId="391" xr:uid="{FFB2B33A-8590-4D07-BF75-36CEA72F72E0}"/>
    <cellStyle name="Normal 47 6" xfId="392" xr:uid="{3E54B597-D255-4265-8454-89F2D87799DF}"/>
    <cellStyle name="Normal 48" xfId="394" xr:uid="{664A3A2D-0CB9-470F-8063-083914163375}"/>
    <cellStyle name="Normal 48 2" xfId="397" xr:uid="{125810ED-7A50-4684-9231-A06BF47F8590}"/>
    <cellStyle name="Normal 48 2 2" xfId="340" xr:uid="{44C770DC-1A28-4AE9-BD88-A30CBDC04B5C}"/>
    <cellStyle name="Normal 48 2 2 2" xfId="343" xr:uid="{5AA9C568-4A8B-4DFC-B583-A06047149305}"/>
    <cellStyle name="Normal 48 2 2 2 2" xfId="399" xr:uid="{31C8575A-4E22-4F64-B1D9-737EA7C29A95}"/>
    <cellStyle name="Normal 48 2 2 3" xfId="401" xr:uid="{34BACCA7-59AE-4EFD-8966-87FC3645FA0F}"/>
    <cellStyle name="Normal 48 2 3" xfId="403" xr:uid="{8BF2F53A-6747-46B2-AB55-3BC5FD2D581F}"/>
    <cellStyle name="Normal 48 2 3 2" xfId="406" xr:uid="{67108E13-5178-4243-9B03-97398C56ACD9}"/>
    <cellStyle name="Normal 48 2 4" xfId="408" xr:uid="{AF473751-6C6F-4016-B6EF-6BEBB102DFD1}"/>
    <cellStyle name="Normal 48 3" xfId="150" xr:uid="{85E2636D-5F4B-4564-B4D3-F9617C0C1603}"/>
    <cellStyle name="Normal 48 3 2" xfId="60" xr:uid="{EC980071-E8D5-4D40-BDEA-8074BB0FA715}"/>
    <cellStyle name="Normal 48 3 2 2" xfId="153" xr:uid="{E12305E2-3A90-4DAC-A603-B0F1173FDF88}"/>
    <cellStyle name="Normal 48 3 3" xfId="13" xr:uid="{807ACC11-BE5F-436C-A766-799162389623}"/>
    <cellStyle name="Normal 48 4" xfId="156" xr:uid="{BE447575-606B-4A4D-8529-846D15D54E2C}"/>
    <cellStyle name="Normal 48 4 2" xfId="159" xr:uid="{06BA1B3B-D6F7-4238-AD93-C499F7F6DC67}"/>
    <cellStyle name="Normal 48 5" xfId="162" xr:uid="{3D65890D-F931-46A0-BBD4-33BB7DE8BF46}"/>
    <cellStyle name="Normal 49" xfId="410" xr:uid="{70F39C52-ED39-4B72-8356-9196C8059D5A}"/>
    <cellStyle name="Normal 49 2" xfId="412" xr:uid="{489D7833-5F71-433E-8CDE-BBEFB0DA74D1}"/>
    <cellStyle name="Normal 49 2 2" xfId="30" xr:uid="{40FC91E1-DFC8-45DE-8E01-9C611314C9E1}"/>
    <cellStyle name="Normal 49 2 2 2" xfId="42" xr:uid="{60AB35E1-19FE-4F4F-831A-5BFA676A11F0}"/>
    <cellStyle name="Normal 49 2 2 2 2" xfId="414" xr:uid="{7432C67E-8265-4BC6-B41E-F8C0A2F09538}"/>
    <cellStyle name="Normal 49 2 2 3" xfId="416" xr:uid="{A4D6AC8F-11B8-4CC3-A677-A0FD2EDFD1AF}"/>
    <cellStyle name="Normal 49 2 3" xfId="35" xr:uid="{AD26396C-F9E8-445D-982F-15E065ABC44D}"/>
    <cellStyle name="Normal 49 2 3 2" xfId="418" xr:uid="{9CC4BD79-E1F2-44B1-AD71-BAC53A0EA1DC}"/>
    <cellStyle name="Normal 49 2 4" xfId="40" xr:uid="{650CDC05-87AD-46B5-B6C1-BC866BCB5EC5}"/>
    <cellStyle name="Normal 49 3" xfId="165" xr:uid="{347E32CE-CD63-4973-866A-1D16E505CC81}"/>
    <cellStyle name="Normal 49 3 2" xfId="168" xr:uid="{CA54A4C1-6281-43C8-BC20-B9961F92A536}"/>
    <cellStyle name="Normal 49 3 2 2" xfId="422" xr:uid="{9FC314FB-82D2-4445-BE80-79E438CFA2DF}"/>
    <cellStyle name="Normal 49 3 3" xfId="424" xr:uid="{E6422655-9B92-4AAF-95D0-F5566491E0F8}"/>
    <cellStyle name="Normal 49 4" xfId="171" xr:uid="{957BDB10-4E1A-42C0-B9B8-FE86DB601A9A}"/>
    <cellStyle name="Normal 49 4 2" xfId="426" xr:uid="{E6205961-F452-45D9-9A73-3310605696C2}"/>
    <cellStyle name="Normal 49 5" xfId="428" xr:uid="{D717EA23-886D-4E51-B282-EDDD80E5A2CC}"/>
    <cellStyle name="Normal 5" xfId="405" xr:uid="{7DC509C5-83DB-4042-BBEA-276620E85C91}"/>
    <cellStyle name="Normal 5 2" xfId="665" xr:uid="{A89C1819-5319-43CF-94A1-61D8728CFE3F}"/>
    <cellStyle name="Normal 5 3" xfId="673" xr:uid="{D3F6D20A-3777-4BC9-811B-9DA624D90BED}"/>
    <cellStyle name="Normal 50" xfId="347" xr:uid="{E2BBD83A-FA28-4638-A103-680A49E2B371}"/>
    <cellStyle name="Normal 51" xfId="361" xr:uid="{07B52D69-BC45-437A-89F7-E7E8735AE48D}"/>
    <cellStyle name="Normal 51 2" xfId="363" xr:uid="{81364BF4-E94B-4958-997E-001A5593AD19}"/>
    <cellStyle name="Normal 51 2 2" xfId="10" xr:uid="{F9C06101-8623-4D7A-8E6F-BF1A7DFF9296}"/>
    <cellStyle name="Normal 51 3" xfId="672" xr:uid="{65B16A90-99DA-4A81-BBAA-BE4AA84B585A}"/>
    <cellStyle name="Normal 52" xfId="572" xr:uid="{3C8FB257-D922-477C-A73B-8B2FA590C678}"/>
    <cellStyle name="Normal 53" xfId="395" xr:uid="{EBB7D3E8-5C37-47E9-9BE5-E3ACC429AD10}"/>
    <cellStyle name="Normal 53 2" xfId="398" xr:uid="{4379F71E-12FD-482C-A949-EBE42445D0A5}"/>
    <cellStyle name="Normal 53 2 2" xfId="341" xr:uid="{374A46FB-0091-46AE-B4C9-4A707E352B9C}"/>
    <cellStyle name="Normal 53 2 2 2" xfId="344" xr:uid="{719AE442-43B8-4DDC-AFC7-B289914D2C45}"/>
    <cellStyle name="Normal 53 2 2 2 2" xfId="400" xr:uid="{FB527DE6-B2A5-4E27-84F6-573A4AB18B33}"/>
    <cellStyle name="Normal 53 2 2 3" xfId="402" xr:uid="{AC747E1E-A46B-4C27-97DD-452E983D9430}"/>
    <cellStyle name="Normal 53 2 3" xfId="404" xr:uid="{858101C2-3A01-4008-B380-81A662A044C0}"/>
    <cellStyle name="Normal 53 2 3 2" xfId="407" xr:uid="{57535763-B445-481E-9FDD-3CCB638C3C89}"/>
    <cellStyle name="Normal 53 2 4" xfId="409" xr:uid="{66588162-3CD6-4BBE-A1B7-D8FD73463E19}"/>
    <cellStyle name="Normal 53 3" xfId="151" xr:uid="{C0F45E0F-6559-45A5-85CA-0C60C0C3C842}"/>
    <cellStyle name="Normal 53 3 2" xfId="61" xr:uid="{86ED973D-724B-4F83-B7C7-BEE79FB5F9C0}"/>
    <cellStyle name="Normal 53 3 2 2" xfId="154" xr:uid="{B54F0B91-7F83-4998-A9D0-0EB8184BB437}"/>
    <cellStyle name="Normal 53 3 3" xfId="14" xr:uid="{5DC3EFC9-3F12-4273-B80A-6362967AD33B}"/>
    <cellStyle name="Normal 53 4" xfId="157" xr:uid="{A88D56C7-ACE8-4CF9-8BA7-60A9C3A99EE3}"/>
    <cellStyle name="Normal 53 4 2" xfId="160" xr:uid="{F632EE45-B081-4CF6-A17F-A187ED5030B3}"/>
    <cellStyle name="Normal 53 5" xfId="163" xr:uid="{2438F93F-AFEA-4A0D-85C5-9E68AFFFB7FB}"/>
    <cellStyle name="Normal 54" xfId="411" xr:uid="{2B4266A0-356A-4082-894A-993AF34229DA}"/>
    <cellStyle name="Normal 54 2" xfId="413" xr:uid="{4962E334-B588-406B-9DAA-14B9BEDEFB8C}"/>
    <cellStyle name="Normal 54 2 2" xfId="31" xr:uid="{3ECE766B-1430-43AA-B58C-95F53F8CB138}"/>
    <cellStyle name="Normal 54 2 2 2" xfId="43" xr:uid="{DC360925-1781-4509-8699-9768401F57B9}"/>
    <cellStyle name="Normal 54 2 2 2 2" xfId="415" xr:uid="{C1454C23-6FA5-43DB-B73B-9DB0A383F783}"/>
    <cellStyle name="Normal 54 2 2 3" xfId="417" xr:uid="{AED99E80-B33E-4E28-B976-12AB36AA2AD1}"/>
    <cellStyle name="Normal 54 2 3" xfId="36" xr:uid="{0DE72070-4DB2-40BB-A141-32F0989FBA5A}"/>
    <cellStyle name="Normal 54 2 3 2" xfId="419" xr:uid="{D7870B57-D62C-45D5-864C-723C38B8074C}"/>
    <cellStyle name="Normal 54 2 4" xfId="41" xr:uid="{ECBD5F39-ADB2-40BC-A2B7-2729E5230A99}"/>
    <cellStyle name="Normal 54 3" xfId="166" xr:uid="{81CAAC0A-374F-4D5C-97FE-67A082256090}"/>
    <cellStyle name="Normal 54 3 2" xfId="169" xr:uid="{2234AFFB-C8BE-423C-9098-2FE83A0746A1}"/>
    <cellStyle name="Normal 54 3 2 2" xfId="423" xr:uid="{C65DF772-20C1-4A8B-AF20-15CA9B786D4B}"/>
    <cellStyle name="Normal 54 3 3" xfId="425" xr:uid="{ED28B12B-C387-4B97-A4A7-AB5DCAFD1D9C}"/>
    <cellStyle name="Normal 54 4" xfId="172" xr:uid="{FBF5C877-F866-4D74-8174-870C3C009A51}"/>
    <cellStyle name="Normal 54 4 2" xfId="427" xr:uid="{FB90EA68-5774-4177-B2A9-5F44D52C2EF5}"/>
    <cellStyle name="Normal 54 5" xfId="429" xr:uid="{861109D5-58CB-416C-AD6E-2E2CC13742D6}"/>
    <cellStyle name="Normal 55" xfId="431" xr:uid="{42F437AA-983E-4C9F-9B1D-6A25FBBFC491}"/>
    <cellStyle name="Normal 55 2" xfId="433" xr:uid="{89F78A03-0F89-46FE-BBA1-3F8B9A11E0A3}"/>
    <cellStyle name="Normal 55 2 2" xfId="435" xr:uid="{387FFEAB-14AC-4B28-8F2F-B90AFB2F44EE}"/>
    <cellStyle name="Normal 55 2 2 2" xfId="437" xr:uid="{55AC7C7C-4E14-4745-BB67-DBC8FE891424}"/>
    <cellStyle name="Normal 55 2 2 2 2" xfId="442" xr:uid="{AC2D958E-634D-4068-8C4D-DFE8FBBC8D86}"/>
    <cellStyle name="Normal 55 2 2 3" xfId="444" xr:uid="{04428001-776E-4433-9E97-3457F5DC6150}"/>
    <cellStyle name="Normal 55 2 3" xfId="382" xr:uid="{1DBEACBD-3B3C-461E-9ACB-7CC9FF005DBF}"/>
    <cellStyle name="Normal 55 2 3 2" xfId="446" xr:uid="{5F812FAF-72D2-4887-89B6-4A1E20FB6231}"/>
    <cellStyle name="Normal 55 2 4" xfId="421" xr:uid="{3BAE7BEB-B08A-449B-A5B3-EFED56D1BA40}"/>
    <cellStyle name="Normal 55 3" xfId="176" xr:uid="{25D67858-CB5C-4D34-B59C-88C8EE33DA5E}"/>
    <cellStyle name="Normal 55 3 2" xfId="373" xr:uid="{112C0273-2983-4919-8915-95F78AA1AF76}"/>
    <cellStyle name="Normal 55 3 2 2" xfId="376" xr:uid="{53A82515-6B96-40DF-BB58-691D628C393F}"/>
    <cellStyle name="Normal 55 3 3" xfId="396" xr:uid="{44686F36-13B4-417E-AEA9-922462E8E3A6}"/>
    <cellStyle name="Normal 55 4" xfId="448" xr:uid="{FB1E27F4-F3FB-407F-949B-86D2DE9ADF8B}"/>
    <cellStyle name="Normal 55 4 2" xfId="450" xr:uid="{112958AE-4D81-4B14-BC4A-8C444DF6190E}"/>
    <cellStyle name="Normal 55 5" xfId="452" xr:uid="{7CD6A5AE-C44C-4ED1-88A8-AA6F860527B5}"/>
    <cellStyle name="Normal 56" xfId="453" xr:uid="{D2E705B5-B18A-455A-A0D5-A230BE9B60B2}"/>
    <cellStyle name="Normal 56 2" xfId="454" xr:uid="{C556A142-7D6B-41AE-A5C4-1AA80E9751E2}"/>
    <cellStyle name="Normal 56 2 2" xfId="455" xr:uid="{617E4D77-BE12-4001-8F94-47A9C56F0165}"/>
    <cellStyle name="Normal 56 2 2 2" xfId="5" xr:uid="{6CCFAD92-C9ED-4E62-8F39-5A58A865F5C8}"/>
    <cellStyle name="Normal 56 2 2 2 2" xfId="51" xr:uid="{349666AB-D287-489E-B4D0-1A84AD284DFA}"/>
    <cellStyle name="Normal 56 2 2 3" xfId="440" xr:uid="{7B013931-82F1-4A5E-92B0-6F5ECF04F731}"/>
    <cellStyle name="Normal 56 2 3" xfId="456" xr:uid="{B01298A3-CB9D-4E9D-9ACE-4E17C760B2F2}"/>
    <cellStyle name="Normal 56 2 3 2" xfId="457" xr:uid="{7AFB0274-5CFC-4501-8B21-20085BCC41F7}"/>
    <cellStyle name="Normal 56 2 4" xfId="458" xr:uid="{B4790FEC-1286-4DF1-B8EC-AC37DFCFA887}"/>
    <cellStyle name="Normal 56 3" xfId="459" xr:uid="{51CAF0E5-A402-4AB9-9BA0-F527419E603D}"/>
    <cellStyle name="Normal 56 3 2" xfId="460" xr:uid="{D05CDE1D-BE5C-4EFC-A59E-F72B540893DA}"/>
    <cellStyle name="Normal 56 3 2 2" xfId="243" xr:uid="{A111C736-8660-47A0-B5D6-737E33CF805A}"/>
    <cellStyle name="Normal 56 3 3" xfId="461" xr:uid="{FB6A0523-7205-4E54-9B49-57F621477FC5}"/>
    <cellStyle name="Normal 56 4" xfId="462" xr:uid="{43E96463-1C3F-46CD-B1DE-A899A9FE6F30}"/>
    <cellStyle name="Normal 56 4 2" xfId="2" xr:uid="{44EB1FC6-E2F0-4813-B6AF-545679E72DE0}"/>
    <cellStyle name="Normal 56 5" xfId="127" xr:uid="{B9D82635-5E70-41F9-BD01-421404434E93}"/>
    <cellStyle name="Normal 57" xfId="18" xr:uid="{88093B63-C93C-40C5-B7D9-496349802CD2}"/>
    <cellStyle name="Normal 57 2" xfId="464" xr:uid="{A7CA19E6-027D-469D-9FD0-2D28EB0896DB}"/>
    <cellStyle name="Normal 57 2 2" xfId="466" xr:uid="{CFF0DCBE-9015-443C-8593-04051CAD4E1D}"/>
    <cellStyle name="Normal 57 2 2 2" xfId="468" xr:uid="{D0AD2ABD-C39B-4D75-BAF0-96143DFF994A}"/>
    <cellStyle name="Normal 57 2 2 2 2" xfId="470" xr:uid="{8211ECB1-5DE6-43B4-A2EA-77B4AD3C8659}"/>
    <cellStyle name="Normal 57 2 2 3" xfId="378" xr:uid="{DAAD0EE4-FBDA-439E-92DD-8F4DB6FA2CF1}"/>
    <cellStyle name="Normal 57 2 3" xfId="472" xr:uid="{D6066F30-0495-4C8C-B55A-1512B8598E7C}"/>
    <cellStyle name="Normal 57 2 3 2" xfId="474" xr:uid="{19631B05-3B01-4937-911B-996C8C7CBA74}"/>
    <cellStyle name="Normal 57 2 4" xfId="476" xr:uid="{6F7250F4-F626-49E6-A491-84300FA90B80}"/>
    <cellStyle name="Normal 57 3" xfId="478" xr:uid="{1F607E14-6062-44BA-9B1C-4508CF4F1319}"/>
    <cellStyle name="Normal 57 3 2" xfId="480" xr:uid="{058387FD-1A8A-4AB4-AB22-30C6C546E4E0}"/>
    <cellStyle name="Normal 57 3 2 2" xfId="125" xr:uid="{E808AD2C-720E-4D2A-8AC5-9CA2779EF981}"/>
    <cellStyle name="Normal 57 3 3" xfId="482" xr:uid="{2591F396-550F-4C0A-98FD-465D75AB2E5F}"/>
    <cellStyle name="Normal 57 4" xfId="484" xr:uid="{77F56A88-02C0-4D22-8E6F-2588EF4E97E8}"/>
    <cellStyle name="Normal 57 4 2" xfId="486" xr:uid="{068FFDA3-CC78-4D0A-ACBC-D6A37531521B}"/>
    <cellStyle name="Normal 57 5" xfId="488" xr:uid="{07E13C5B-7C2C-42BC-828F-5A064167381A}"/>
    <cellStyle name="Normal 58" xfId="8" xr:uid="{059CAF9C-D950-44DF-A627-FD06FC9D198D}"/>
    <cellStyle name="Normal 58 2" xfId="490" xr:uid="{13B5A986-040E-4B12-BB78-AF2FAA0656D0}"/>
    <cellStyle name="Normal 58 2 2" xfId="492" xr:uid="{B57E4040-8B2A-44B9-83DC-30A255FC348A}"/>
    <cellStyle name="Normal 58 2 2 2" xfId="494" xr:uid="{67A69991-1C49-4B69-AB10-FEE3A37D8F22}"/>
    <cellStyle name="Normal 58 2 2 2 2" xfId="496" xr:uid="{199B604A-81DB-4AFF-A60F-BC793DD750F9}"/>
    <cellStyle name="Normal 58 2 2 3" xfId="498" xr:uid="{535F94E7-F2A8-4A95-8188-8BE5BD7C74F4}"/>
    <cellStyle name="Normal 58 2 3" xfId="500" xr:uid="{B1A59FE5-8E06-426A-9D72-F914B1407DC7}"/>
    <cellStyle name="Normal 58 2 3 2" xfId="502" xr:uid="{ADD3960A-E663-4524-ACFB-30E41B71B804}"/>
    <cellStyle name="Normal 58 2 4" xfId="504" xr:uid="{4A302B05-6009-4BBB-9729-6C91A1CB6283}"/>
    <cellStyle name="Normal 58 3" xfId="506" xr:uid="{FF4B0A99-1CC0-472B-B2C8-E2ED319DD2D9}"/>
    <cellStyle name="Normal 58 3 2" xfId="508" xr:uid="{E962C0A0-2537-401A-984B-3A25FCA41AFE}"/>
    <cellStyle name="Normal 58 3 2 2" xfId="510" xr:uid="{1CFB9965-191C-43D6-8AFE-FFAD0CD17159}"/>
    <cellStyle name="Normal 58 3 3" xfId="351" xr:uid="{9DB1F7BC-BBC0-4523-8BEE-8320859C1EFF}"/>
    <cellStyle name="Normal 58 4" xfId="4" xr:uid="{8B5795B1-A0FC-4EB5-A9A8-2C30231AADD0}"/>
    <cellStyle name="Normal 58 4 2" xfId="50" xr:uid="{86D4A0D8-BB11-4E4E-A9DE-425DBEAED7A5}"/>
    <cellStyle name="Normal 58 5" xfId="439" xr:uid="{1B673564-0A4C-427A-8DD4-15423D539DDC}"/>
    <cellStyle name="Normal 59" xfId="220" xr:uid="{2071FAC0-5418-4004-AB13-ACB4150935CA}"/>
    <cellStyle name="Normal 59 2" xfId="225" xr:uid="{47C01511-79D5-423E-938B-5459710E3CD8}"/>
    <cellStyle name="Normal 59 2 2" xfId="512" xr:uid="{8BB092D7-0174-4462-82E5-41665D1F29B8}"/>
    <cellStyle name="Normal 59 2 2 2" xfId="514" xr:uid="{82B1CD98-75F6-466D-8F53-3E0E8C6B1AAF}"/>
    <cellStyle name="Normal 59 2 2 2 2" xfId="516" xr:uid="{8F66FF5E-AAF8-491F-A349-51C6B6F92983}"/>
    <cellStyle name="Normal 59 2 2 3" xfId="518" xr:uid="{2B9213F7-3DFA-4926-9AC9-67A741A75862}"/>
    <cellStyle name="Normal 59 2 3" xfId="520" xr:uid="{6C90758F-7B36-479F-9259-C73A14525378}"/>
    <cellStyle name="Normal 59 2 3 2" xfId="522" xr:uid="{2B8F691C-6C42-4408-9370-56927C688A30}"/>
    <cellStyle name="Normal 59 2 4" xfId="524" xr:uid="{798DBC55-F088-4429-BD66-C5FFB664D8B7}"/>
    <cellStyle name="Normal 59 3" xfId="526" xr:uid="{D96C1CEE-CC1F-4422-BB81-9FCBCE0C86BC}"/>
    <cellStyle name="Normal 59 3 2" xfId="528" xr:uid="{E7D16153-3F49-4A98-B670-FEB0F6177BC3}"/>
    <cellStyle name="Normal 59 3 2 2" xfId="530" xr:uid="{75ADE9E0-C141-4822-BF6E-9B8F48D63F7E}"/>
    <cellStyle name="Normal 59 3 3" xfId="532" xr:uid="{F7A060D0-4653-4982-855D-E0B7EE19413D}"/>
    <cellStyle name="Normal 59 4" xfId="534" xr:uid="{2B652797-7EEE-485C-AF97-942C71AE16F0}"/>
    <cellStyle name="Normal 59 4 2" xfId="536" xr:uid="{8BC54C2C-7DA7-4A82-9216-6B4F8F52B1E8}"/>
    <cellStyle name="Normal 59 5" xfId="538" xr:uid="{6279C70E-1EB1-4190-96F0-CFC2F040CE38}"/>
    <cellStyle name="Normal 6" xfId="539" xr:uid="{0E08AD28-D32B-4FF3-82B5-D390A403AD71}"/>
    <cellStyle name="Normal 60" xfId="430" xr:uid="{B0230DCF-6086-4F73-B93F-53EC957A48B9}"/>
    <cellStyle name="Normal 60 2" xfId="432" xr:uid="{85A3B005-9102-486D-B879-D28DA7224C2F}"/>
    <cellStyle name="Normal 60 2 2" xfId="434" xr:uid="{73C76729-B766-43A1-9934-EA0694ECE532}"/>
    <cellStyle name="Normal 60 2 2 2" xfId="436" xr:uid="{4DF9A15A-FEC9-464D-A240-C1D7D0E67A2E}"/>
    <cellStyle name="Normal 60 2 2 2 2" xfId="441" xr:uid="{7DA63CCE-F416-4E33-9524-8581D9C7E839}"/>
    <cellStyle name="Normal 60 2 2 3" xfId="443" xr:uid="{F54AB531-01A5-45C6-94B7-2B8AFB4A2E4E}"/>
    <cellStyle name="Normal 60 2 3" xfId="381" xr:uid="{54F81817-5DE1-43FE-8644-9AD99E4CA2BC}"/>
    <cellStyle name="Normal 60 2 3 2" xfId="445" xr:uid="{172FC7A2-F367-4559-ACBB-41827BB28679}"/>
    <cellStyle name="Normal 60 2 4" xfId="420" xr:uid="{4E2C6114-85E1-443B-BFEE-66640F43A499}"/>
    <cellStyle name="Normal 60 3" xfId="175" xr:uid="{DB105512-989B-44EC-903B-F3AA3EEFB733}"/>
    <cellStyle name="Normal 60 3 2" xfId="371" xr:uid="{3A841F4A-499D-4B79-BDB4-90D441DD1288}"/>
    <cellStyle name="Normal 60 3 2 2" xfId="374" xr:uid="{BE99A204-03F8-4038-B45A-A6DF653253AF}"/>
    <cellStyle name="Normal 60 3 3" xfId="393" xr:uid="{034FB72A-7A4A-4896-9AE2-08EFB718067D}"/>
    <cellStyle name="Normal 60 4" xfId="447" xr:uid="{CBEDE548-DB1D-4F59-BFDB-1066D4A26100}"/>
    <cellStyle name="Normal 60 4 2" xfId="449" xr:uid="{CB267ABD-3199-4B49-BD95-D11F101B21C0}"/>
    <cellStyle name="Normal 60 5" xfId="451" xr:uid="{A7DD0EEB-FBED-455C-8C87-575DDFA5C909}"/>
    <cellStyle name="Normal 61" xfId="584" xr:uid="{6F3E0D38-05FD-49C4-81C8-CFF8406CADE4}"/>
    <cellStyle name="Normal 62" xfId="17" xr:uid="{479A0E69-E3AD-4ED5-BEC9-775D8EB33D82}"/>
    <cellStyle name="Normal 62 2" xfId="463" xr:uid="{FFAEB722-81EB-4CAF-B02A-F949A6CDE86B}"/>
    <cellStyle name="Normal 62 2 2" xfId="465" xr:uid="{80130DF3-C910-4EF1-A98C-F6E04452E9AE}"/>
    <cellStyle name="Normal 62 2 2 2" xfId="467" xr:uid="{2C254EED-4DB9-4B4F-B5FF-04BEA7933A36}"/>
    <cellStyle name="Normal 62 2 2 2 2" xfId="469" xr:uid="{25E0E267-CC0D-4E73-B999-D13FF1E75291}"/>
    <cellStyle name="Normal 62 2 2 3" xfId="377" xr:uid="{4172740E-E417-4E1C-B5D8-44F1B85404A0}"/>
    <cellStyle name="Normal 62 2 3" xfId="471" xr:uid="{322CCBDA-577A-4E44-B4B7-309FB3469224}"/>
    <cellStyle name="Normal 62 2 3 2" xfId="473" xr:uid="{7C803893-3ABB-413E-BCE6-9C236B25141A}"/>
    <cellStyle name="Normal 62 2 4" xfId="475" xr:uid="{B5A62F8D-8CC7-448B-A2E0-BE02E8891F96}"/>
    <cellStyle name="Normal 62 3" xfId="477" xr:uid="{D785C1F1-087B-4648-9169-58D43356A104}"/>
    <cellStyle name="Normal 62 3 2" xfId="479" xr:uid="{D17CAA6B-DB69-4A64-ABC5-57C5A466078F}"/>
    <cellStyle name="Normal 62 3 2 2" xfId="124" xr:uid="{4FB1FFF8-9FC1-46DE-901A-EE16D9C3A96A}"/>
    <cellStyle name="Normal 62 3 3" xfId="481" xr:uid="{C7B74FDA-0A74-450C-BEA8-9E274805DF02}"/>
    <cellStyle name="Normal 62 4" xfId="483" xr:uid="{73C393D7-0BF6-42E4-8473-89CF0CBCAA38}"/>
    <cellStyle name="Normal 62 4 2" xfId="485" xr:uid="{73BAF0C3-CE72-4104-8E40-18B6F158807E}"/>
    <cellStyle name="Normal 62 5" xfId="487" xr:uid="{A4FC4A02-C327-4E5C-8509-DF8882B57A4A}"/>
    <cellStyle name="Normal 62 6" xfId="26" xr:uid="{90A35B18-8871-43BB-98E9-69846214FEBB}"/>
    <cellStyle name="Normal 62 6 2" xfId="549" xr:uid="{DB46D8CF-5BEF-4591-AB3E-189530362C11}"/>
    <cellStyle name="Normal 62 6 2 2" xfId="573" xr:uid="{369C5768-86CE-4CE1-92B5-888B74B75EE4}"/>
    <cellStyle name="Normal 63" xfId="7" xr:uid="{BE8B04A2-D582-4EDB-AFA0-66CC324E7F2B}"/>
    <cellStyle name="Normal 63 2" xfId="489" xr:uid="{FE1CED37-70D5-47E6-A045-A48158606EE0}"/>
    <cellStyle name="Normal 63 2 2" xfId="491" xr:uid="{76596B2A-F8EE-4D60-807C-25AE02F6DEBF}"/>
    <cellStyle name="Normal 63 2 2 2" xfId="493" xr:uid="{3912B823-E44F-4CE9-8769-EDCF027B0CD9}"/>
    <cellStyle name="Normal 63 2 2 2 2" xfId="495" xr:uid="{DE566D28-1038-4A00-BED8-FEBFAD0EDCB0}"/>
    <cellStyle name="Normal 63 2 2 3" xfId="497" xr:uid="{6C6FC893-AD58-407E-A694-069DF193C066}"/>
    <cellStyle name="Normal 63 2 3" xfId="499" xr:uid="{4FE95D0D-B56A-47DD-99B1-AB3121C31598}"/>
    <cellStyle name="Normal 63 2 3 2" xfId="501" xr:uid="{4E766505-4225-4299-BE32-9C92786D9105}"/>
    <cellStyle name="Normal 63 2 4" xfId="503" xr:uid="{91BDD8F6-7B53-4BD5-8DFD-E98C69B354E8}"/>
    <cellStyle name="Normal 63 3" xfId="505" xr:uid="{3B17463F-DCB9-4F29-A3B1-552D5E9960D7}"/>
    <cellStyle name="Normal 63 3 2" xfId="507" xr:uid="{4BECA69B-7B48-4331-95AE-5F5EFE3C0A96}"/>
    <cellStyle name="Normal 63 3 2 2" xfId="509" xr:uid="{52705010-E693-433B-B22E-7123323A8E12}"/>
    <cellStyle name="Normal 63 3 3" xfId="350" xr:uid="{78C30C6F-2E64-46D8-8637-5E5CCD4FD734}"/>
    <cellStyle name="Normal 63 4" xfId="3" xr:uid="{9953FD67-12C3-46DF-9583-D102003D8E25}"/>
    <cellStyle name="Normal 63 4 2" xfId="49" xr:uid="{A57E9802-8292-4FA8-A4F6-F602C9107F49}"/>
    <cellStyle name="Normal 63 5" xfId="438" xr:uid="{FD09CEE8-4A0B-4444-91C2-C893F5719548}"/>
    <cellStyle name="Normal 64" xfId="219" xr:uid="{42F3F282-9E38-4B34-92D6-235F5FF5E52D}"/>
    <cellStyle name="Normal 64 2" xfId="224" xr:uid="{643297C4-5E9F-4456-9FA0-6DEA7400E8A4}"/>
    <cellStyle name="Normal 64 2 2" xfId="511" xr:uid="{DBDC3D18-D6C7-4BB6-AEFA-D6D39D4FF644}"/>
    <cellStyle name="Normal 64 2 2 2" xfId="513" xr:uid="{0B3D4DB4-93B0-4952-9452-C5610DC2921B}"/>
    <cellStyle name="Normal 64 2 2 2 2" xfId="515" xr:uid="{F54DADCA-B3C8-4B9F-86F2-23307A8F5089}"/>
    <cellStyle name="Normal 64 2 2 3" xfId="517" xr:uid="{2296DDEE-FBB6-483A-A8DE-09BC2206E5DA}"/>
    <cellStyle name="Normal 64 2 3" xfId="519" xr:uid="{73CD641A-C44D-4A74-944C-1AC4934BE014}"/>
    <cellStyle name="Normal 64 2 3 2" xfId="521" xr:uid="{901A1DEC-EDDA-4396-9F87-F1C9AA8DCF80}"/>
    <cellStyle name="Normal 64 2 4" xfId="523" xr:uid="{7C847D7C-72F2-41B0-8654-DBCB85A5A5F7}"/>
    <cellStyle name="Normal 64 3" xfId="525" xr:uid="{9BE67EB8-4EB5-4A53-B0DE-5E50669E638B}"/>
    <cellStyle name="Normal 64 3 2" xfId="527" xr:uid="{E46222A9-697E-4B2E-A7D6-4D246CDDB572}"/>
    <cellStyle name="Normal 64 3 2 2" xfId="529" xr:uid="{DD2C0BD5-00BA-4F0E-B034-D6CD8603EC71}"/>
    <cellStyle name="Normal 64 3 3" xfId="531" xr:uid="{2E98CD1E-7E5B-4287-A872-800697D8FC25}"/>
    <cellStyle name="Normal 64 4" xfId="533" xr:uid="{F9E17A60-2697-4059-8996-41D163335C1E}"/>
    <cellStyle name="Normal 64 4 2" xfId="535" xr:uid="{E05D6AA7-65E0-4D7E-AADC-C5838877DCC0}"/>
    <cellStyle name="Normal 64 5" xfId="537" xr:uid="{A2BC52D9-A55D-4710-ADDD-D2E883151894}"/>
    <cellStyle name="Normal 65" xfId="587" xr:uid="{658C6E4A-9795-483F-8F56-1B5C1BD88476}"/>
    <cellStyle name="Normal 66" xfId="593" xr:uid="{236E24A1-6D5B-4D67-B8F2-21DC768C6A3D}"/>
    <cellStyle name="Normal 67" xfId="595" xr:uid="{88A0E5EF-7052-4E96-AD7A-64A905919DBA}"/>
    <cellStyle name="Normal 68" xfId="597" xr:uid="{CA1289D6-640B-4AFA-BDE2-65F74CAF193B}"/>
    <cellStyle name="Normal 69" xfId="599" xr:uid="{4DE31395-B82B-42DB-ADB3-E323D4011E2A}"/>
    <cellStyle name="Normal 7" xfId="540" xr:uid="{3A34725B-509F-4E00-A4D2-C1A035BA03F4}"/>
    <cellStyle name="Normal 70" xfId="601" xr:uid="{79553562-1CC8-4AD1-B9F6-C96EBCA219C6}"/>
    <cellStyle name="Normal 71" xfId="603" xr:uid="{7766312B-BEEB-4E0E-B4E1-6F80278E4E08}"/>
    <cellStyle name="Normal 72" xfId="605" xr:uid="{F410A58B-90FD-4F8C-AA0A-B1F027018129}"/>
    <cellStyle name="Normal 724" xfId="541" xr:uid="{17A8FF28-E9AD-4658-BAB6-34BE5C638A7B}"/>
    <cellStyle name="Normal 73" xfId="607" xr:uid="{4D12B087-6F54-4196-9755-980BFB183A4B}"/>
    <cellStyle name="Normal 74" xfId="609" xr:uid="{37DEA4E1-DFBB-493C-BB74-9F60492C67F3}"/>
    <cellStyle name="Normal 75" xfId="611" xr:uid="{8C07651D-073C-43D1-A746-2D80B9C961B3}"/>
    <cellStyle name="Normal 76" xfId="613" xr:uid="{A1B402FD-3F49-4347-86C7-587BA98B9E81}"/>
    <cellStyle name="Normal 77" xfId="615" xr:uid="{52D5119A-5F24-4B41-97D3-49D69754E87D}"/>
    <cellStyle name="Normal 78" xfId="617" xr:uid="{4A08C356-9989-4148-A320-64897568E6F5}"/>
    <cellStyle name="Normal 79" xfId="619" xr:uid="{A5F56665-894A-4756-B930-B6BCC5A3D0C3}"/>
    <cellStyle name="Normal 8" xfId="542" xr:uid="{50DFB749-8AB4-4C30-9E86-06D8C64E5952}"/>
    <cellStyle name="Normal 8 2" xfId="674" xr:uid="{BC98E043-F5D4-4BF3-88D7-6B4C0D51F2DD}"/>
    <cellStyle name="Normal 80" xfId="621" xr:uid="{EFD02972-783B-4407-BBC4-9F7545E22B52}"/>
    <cellStyle name="Normal 81" xfId="623" xr:uid="{6EE95831-64F8-4766-B21E-BB7C5D4B9BA1}"/>
    <cellStyle name="Normal 82" xfId="625" xr:uid="{F55D4BB7-6DB5-421F-8944-30EBAFD5A711}"/>
    <cellStyle name="Normal 829" xfId="691" xr:uid="{A655FF4E-CBA1-4EFF-AC49-CDB1A6AF2427}"/>
    <cellStyle name="Normal 83" xfId="627" xr:uid="{9E66C790-874C-4004-ABDB-66E15108BC3C}"/>
    <cellStyle name="Normal 84" xfId="629" xr:uid="{6829B310-DF9A-4A4A-BB06-4ADB15415543}"/>
    <cellStyle name="Normal 85" xfId="631" xr:uid="{AB1DBD62-8F38-457E-8566-FC7E416377CB}"/>
    <cellStyle name="Normal 86" xfId="633" xr:uid="{BB5C6DD9-52A1-456C-BC11-2B4CE2DE2A5A}"/>
    <cellStyle name="Normal 87" xfId="635" xr:uid="{0698BB87-9B53-4CBE-A5AF-BD2CE46353B1}"/>
    <cellStyle name="Normal 88" xfId="637" xr:uid="{DA070421-4F79-4CC5-820A-B7A00793C701}"/>
    <cellStyle name="Normal 89" xfId="639" xr:uid="{26838DEC-5FC0-4D16-846F-C59BF8B3403C}"/>
    <cellStyle name="Normal 9" xfId="543" xr:uid="{9B1EC87C-1752-40BA-A8D5-5FAD7429772B}"/>
    <cellStyle name="Normal 9 2" xfId="666" xr:uid="{57EED7B5-96F1-4777-995E-C7A107325E27}"/>
    <cellStyle name="Normal 90" xfId="641" xr:uid="{329D1450-674F-43BC-9044-19CBDC380014}"/>
    <cellStyle name="Normal 91" xfId="643" xr:uid="{4071D013-44B1-49CF-9A69-C57FA5311256}"/>
    <cellStyle name="Normal 92" xfId="645" xr:uid="{2B882812-C65D-4830-AF44-99A0418CE1BA}"/>
    <cellStyle name="Normal 93" xfId="647" xr:uid="{2C2C1895-D125-4F8C-838D-932231242B06}"/>
    <cellStyle name="Normal 94" xfId="649" xr:uid="{ABCA8C27-A4B2-45E0-9B84-4251E9E971A9}"/>
    <cellStyle name="Normal 95" xfId="651" xr:uid="{D4096CD9-8359-450E-AB63-8FE073B66F64}"/>
    <cellStyle name="Normal 96" xfId="652" xr:uid="{C5945FA7-E09A-40A8-9D1D-FE1A5AA6B809}"/>
    <cellStyle name="Normal 97" xfId="653" xr:uid="{2C405864-5A32-4D23-9C30-E68D07101E34}"/>
    <cellStyle name="Normal 98" xfId="654" xr:uid="{50C72282-DC36-4C59-BD49-E01EAD7BEFA5}"/>
    <cellStyle name="Normal 99" xfId="655" xr:uid="{A90F6DC4-C0ED-425F-9633-628DCF65DCA8}"/>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Percentage of Cohort </a:t>
            </a:r>
            <a:r>
              <a:rPr lang="en-MY" baseline="0"/>
              <a:t>to Reach Education Stage (Malaysia vs Sarawak, 2017-2021 Average)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manualLayout>
          <c:layoutTarget val="inner"/>
          <c:xMode val="edge"/>
          <c:yMode val="edge"/>
          <c:x val="7.1220599395695389E-2"/>
          <c:y val="0.21230797312313321"/>
          <c:w val="0.91301444180817415"/>
          <c:h val="0.58877651410538312"/>
        </c:manualLayout>
      </c:layout>
      <c:barChart>
        <c:barDir val="col"/>
        <c:grouping val="clustered"/>
        <c:varyColors val="0"/>
        <c:ser>
          <c:idx val="0"/>
          <c:order val="0"/>
          <c:tx>
            <c:strRef>
              <c:f>'Est. Enrolment Rates, Swk'!$B$57</c:f>
              <c:strCache>
                <c:ptCount val="1"/>
                <c:pt idx="0">
                  <c:v>Malaysia (MOE)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Enrolment Rates, Swk'!$A$58:$A$64</c:f>
              <c:strCache>
                <c:ptCount val="7"/>
                <c:pt idx="0">
                  <c:v>Live Births</c:v>
                </c:pt>
                <c:pt idx="1">
                  <c:v>Primary 1</c:v>
                </c:pt>
                <c:pt idx="2">
                  <c:v>Primary 6</c:v>
                </c:pt>
                <c:pt idx="3">
                  <c:v>Form 1</c:v>
                </c:pt>
                <c:pt idx="4">
                  <c:v>Form 3</c:v>
                </c:pt>
                <c:pt idx="5">
                  <c:v>Form 4</c:v>
                </c:pt>
                <c:pt idx="6">
                  <c:v>Form 5</c:v>
                </c:pt>
              </c:strCache>
            </c:strRef>
          </c:cat>
          <c:val>
            <c:numRef>
              <c:f>'Est. Enrolment Rates, Swk'!$B$58:$B$64</c:f>
              <c:numCache>
                <c:formatCode>0</c:formatCode>
                <c:ptCount val="7"/>
                <c:pt idx="0">
                  <c:v>100</c:v>
                </c:pt>
                <c:pt idx="1">
                  <c:v>98.176666666666662</c:v>
                </c:pt>
                <c:pt idx="2">
                  <c:v>96.612385111111095</c:v>
                </c:pt>
                <c:pt idx="3">
                  <c:v>95.589999999999989</c:v>
                </c:pt>
                <c:pt idx="4">
                  <c:v>93.624478420000003</c:v>
                </c:pt>
                <c:pt idx="5">
                  <c:v>87.761666666666656</c:v>
                </c:pt>
                <c:pt idx="6">
                  <c:v>84.735542011388901</c:v>
                </c:pt>
              </c:numCache>
            </c:numRef>
          </c:val>
          <c:extLst>
            <c:ext xmlns:c16="http://schemas.microsoft.com/office/drawing/2014/chart" uri="{C3380CC4-5D6E-409C-BE32-E72D297353CC}">
              <c16:uniqueId val="{00000000-85DD-47BF-B866-94E7B42DA9D0}"/>
            </c:ext>
          </c:extLst>
        </c:ser>
        <c:ser>
          <c:idx val="1"/>
          <c:order val="1"/>
          <c:tx>
            <c:strRef>
              <c:f>'Est. Enrolment Rates, Swk'!$C$57</c:f>
              <c:strCache>
                <c:ptCount val="1"/>
                <c:pt idx="0">
                  <c:v>Sarawak (Estimated)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Enrolment Rates, Swk'!$A$58:$A$64</c:f>
              <c:strCache>
                <c:ptCount val="7"/>
                <c:pt idx="0">
                  <c:v>Live Births</c:v>
                </c:pt>
                <c:pt idx="1">
                  <c:v>Primary 1</c:v>
                </c:pt>
                <c:pt idx="2">
                  <c:v>Primary 6</c:v>
                </c:pt>
                <c:pt idx="3">
                  <c:v>Form 1</c:v>
                </c:pt>
                <c:pt idx="4">
                  <c:v>Form 3</c:v>
                </c:pt>
                <c:pt idx="5">
                  <c:v>Form 4</c:v>
                </c:pt>
                <c:pt idx="6">
                  <c:v>Form 5</c:v>
                </c:pt>
              </c:strCache>
            </c:strRef>
          </c:cat>
          <c:val>
            <c:numRef>
              <c:f>'Est. Enrolment Rates, Swk'!$C$58:$C$64</c:f>
              <c:numCache>
                <c:formatCode>0</c:formatCode>
                <c:ptCount val="7"/>
                <c:pt idx="0">
                  <c:v>100</c:v>
                </c:pt>
                <c:pt idx="1">
                  <c:v>96.338535226013533</c:v>
                </c:pt>
                <c:pt idx="2">
                  <c:v>96.237379764026244</c:v>
                </c:pt>
                <c:pt idx="3">
                  <c:v>89.504971555279099</c:v>
                </c:pt>
                <c:pt idx="4">
                  <c:v>86.36436144336642</c:v>
                </c:pt>
                <c:pt idx="5">
                  <c:v>85.317425987179902</c:v>
                </c:pt>
                <c:pt idx="6">
                  <c:v>81.956075818565992</c:v>
                </c:pt>
              </c:numCache>
            </c:numRef>
          </c:val>
          <c:extLst>
            <c:ext xmlns:c16="http://schemas.microsoft.com/office/drawing/2014/chart" uri="{C3380CC4-5D6E-409C-BE32-E72D297353CC}">
              <c16:uniqueId val="{00000001-85DD-47BF-B866-94E7B42DA9D0}"/>
            </c:ext>
          </c:extLst>
        </c:ser>
        <c:dLbls>
          <c:dLblPos val="outEnd"/>
          <c:showLegendKey val="0"/>
          <c:showVal val="1"/>
          <c:showCatName val="0"/>
          <c:showSerName val="0"/>
          <c:showPercent val="0"/>
          <c:showBubbleSize val="0"/>
        </c:dLbls>
        <c:gapWidth val="219"/>
        <c:overlap val="-27"/>
        <c:axId val="1730573919"/>
        <c:axId val="1730572479"/>
      </c:barChart>
      <c:catAx>
        <c:axId val="173057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72479"/>
        <c:crosses val="autoZero"/>
        <c:auto val="1"/>
        <c:lblAlgn val="ctr"/>
        <c:lblOffset val="100"/>
        <c:noMultiLvlLbl val="0"/>
      </c:catAx>
      <c:valAx>
        <c:axId val="1730572479"/>
        <c:scaling>
          <c:orientation val="minMax"/>
          <c:max val="100"/>
          <c:min val="7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 of Live Births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73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Number of Enrolled Students in Sarawak, by Education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'Total Enrolment in Schools, Swk'!$A$4</c:f>
              <c:strCache>
                <c:ptCount val="1"/>
                <c:pt idx="0">
                  <c:v>Primary School Enrolment</c:v>
                </c:pt>
              </c:strCache>
            </c:strRef>
          </c:tx>
          <c:spPr>
            <a:solidFill>
              <a:schemeClr val="accent2"/>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Swk'!$B$4:$AF$4</c:f>
              <c:numCache>
                <c:formatCode>#,##0</c:formatCode>
                <c:ptCount val="31"/>
                <c:pt idx="0">
                  <c:v>206923</c:v>
                </c:pt>
                <c:pt idx="1">
                  <c:v>229855</c:v>
                </c:pt>
                <c:pt idx="2">
                  <c:v>237357</c:v>
                </c:pt>
                <c:pt idx="3">
                  <c:v>260193</c:v>
                </c:pt>
                <c:pt idx="4">
                  <c:v>265746</c:v>
                </c:pt>
                <c:pt idx="5">
                  <c:v>268025</c:v>
                </c:pt>
                <c:pt idx="6">
                  <c:v>275891</c:v>
                </c:pt>
                <c:pt idx="7">
                  <c:v>278271</c:v>
                </c:pt>
                <c:pt idx="8">
                  <c:v>289635</c:v>
                </c:pt>
                <c:pt idx="9">
                  <c:v>289530</c:v>
                </c:pt>
                <c:pt idx="10">
                  <c:v>289530</c:v>
                </c:pt>
                <c:pt idx="11">
                  <c:v>293969</c:v>
                </c:pt>
                <c:pt idx="12">
                  <c:v>291835</c:v>
                </c:pt>
                <c:pt idx="13">
                  <c:v>293739</c:v>
                </c:pt>
                <c:pt idx="14">
                  <c:v>295825</c:v>
                </c:pt>
                <c:pt idx="15">
                  <c:v>295976</c:v>
                </c:pt>
                <c:pt idx="16">
                  <c:v>293218</c:v>
                </c:pt>
                <c:pt idx="17">
                  <c:v>289930</c:v>
                </c:pt>
                <c:pt idx="18">
                  <c:v>291222</c:v>
                </c:pt>
                <c:pt idx="19">
                  <c:v>286554</c:v>
                </c:pt>
                <c:pt idx="20">
                  <c:v>282226</c:v>
                </c:pt>
                <c:pt idx="21">
                  <c:v>280492</c:v>
                </c:pt>
                <c:pt idx="22">
                  <c:v>277883</c:v>
                </c:pt>
                <c:pt idx="23">
                  <c:v>277844</c:v>
                </c:pt>
                <c:pt idx="24">
                  <c:v>276060</c:v>
                </c:pt>
                <c:pt idx="25">
                  <c:v>275560</c:v>
                </c:pt>
                <c:pt idx="26">
                  <c:v>275120</c:v>
                </c:pt>
                <c:pt idx="27">
                  <c:v>272935</c:v>
                </c:pt>
                <c:pt idx="28">
                  <c:v>268637</c:v>
                </c:pt>
                <c:pt idx="29">
                  <c:v>264626</c:v>
                </c:pt>
                <c:pt idx="30">
                  <c:v>259418</c:v>
                </c:pt>
              </c:numCache>
            </c:numRef>
          </c:val>
          <c:extLst>
            <c:ext xmlns:c16="http://schemas.microsoft.com/office/drawing/2014/chart" uri="{C3380CC4-5D6E-409C-BE32-E72D297353CC}">
              <c16:uniqueId val="{00000001-EB54-44DA-8F72-99EE888CAB22}"/>
            </c:ext>
          </c:extLst>
        </c:ser>
        <c:ser>
          <c:idx val="2"/>
          <c:order val="2"/>
          <c:tx>
            <c:strRef>
              <c:f>'Total Enrolment in Schools, Swk'!$A$5</c:f>
              <c:strCache>
                <c:ptCount val="1"/>
                <c:pt idx="0">
                  <c:v>Secondary School Enrolment</c:v>
                </c:pt>
              </c:strCache>
            </c:strRef>
          </c:tx>
          <c:spPr>
            <a:solidFill>
              <a:schemeClr val="accent3"/>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Swk'!$B$5:$AF$5</c:f>
              <c:numCache>
                <c:formatCode>#,##0</c:formatCode>
                <c:ptCount val="31"/>
                <c:pt idx="0">
                  <c:v>91214</c:v>
                </c:pt>
                <c:pt idx="1">
                  <c:v>128767</c:v>
                </c:pt>
                <c:pt idx="2">
                  <c:v>137972</c:v>
                </c:pt>
                <c:pt idx="3">
                  <c:v>153507</c:v>
                </c:pt>
                <c:pt idx="4">
                  <c:v>160868</c:v>
                </c:pt>
                <c:pt idx="5">
                  <c:v>166754</c:v>
                </c:pt>
                <c:pt idx="6">
                  <c:v>173738</c:v>
                </c:pt>
                <c:pt idx="7">
                  <c:v>177811</c:v>
                </c:pt>
                <c:pt idx="8">
                  <c:v>181699</c:v>
                </c:pt>
                <c:pt idx="9">
                  <c:v>191076</c:v>
                </c:pt>
                <c:pt idx="10">
                  <c:v>191076</c:v>
                </c:pt>
                <c:pt idx="11">
                  <c:v>195159</c:v>
                </c:pt>
                <c:pt idx="12">
                  <c:v>206092</c:v>
                </c:pt>
                <c:pt idx="13">
                  <c:v>210000</c:v>
                </c:pt>
                <c:pt idx="14">
                  <c:v>213088</c:v>
                </c:pt>
                <c:pt idx="15">
                  <c:v>212772</c:v>
                </c:pt>
                <c:pt idx="16">
                  <c:v>216232</c:v>
                </c:pt>
                <c:pt idx="17">
                  <c:v>214053</c:v>
                </c:pt>
                <c:pt idx="18">
                  <c:v>210276</c:v>
                </c:pt>
                <c:pt idx="19">
                  <c:v>208883</c:v>
                </c:pt>
                <c:pt idx="20">
                  <c:v>213721</c:v>
                </c:pt>
                <c:pt idx="21">
                  <c:v>210200</c:v>
                </c:pt>
                <c:pt idx="22">
                  <c:v>207808</c:v>
                </c:pt>
                <c:pt idx="23">
                  <c:v>204959</c:v>
                </c:pt>
                <c:pt idx="24">
                  <c:v>205371</c:v>
                </c:pt>
                <c:pt idx="25">
                  <c:v>203736</c:v>
                </c:pt>
                <c:pt idx="26">
                  <c:v>201810</c:v>
                </c:pt>
                <c:pt idx="27">
                  <c:v>203862</c:v>
                </c:pt>
                <c:pt idx="28">
                  <c:v>207703</c:v>
                </c:pt>
                <c:pt idx="29">
                  <c:v>207138</c:v>
                </c:pt>
                <c:pt idx="30">
                  <c:v>205050</c:v>
                </c:pt>
              </c:numCache>
            </c:numRef>
          </c:val>
          <c:extLst>
            <c:ext xmlns:c16="http://schemas.microsoft.com/office/drawing/2014/chart" uri="{C3380CC4-5D6E-409C-BE32-E72D297353CC}">
              <c16:uniqueId val="{00000002-EB54-44DA-8F72-99EE888CAB22}"/>
            </c:ext>
          </c:extLst>
        </c:ser>
        <c:ser>
          <c:idx val="3"/>
          <c:order val="3"/>
          <c:tx>
            <c:strRef>
              <c:f>'Total Enrolment in Schools, Swk'!$A$6</c:f>
              <c:strCache>
                <c:ptCount val="1"/>
                <c:pt idx="0">
                  <c:v>Technical Secondary School / Vocational College</c:v>
                </c:pt>
              </c:strCache>
            </c:strRef>
          </c:tx>
          <c:spPr>
            <a:solidFill>
              <a:schemeClr val="accent4"/>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Swk'!$B$6:$AF$6</c:f>
              <c:numCache>
                <c:formatCode>#,##0</c:formatCode>
                <c:ptCount val="31"/>
                <c:pt idx="0">
                  <c:v>630</c:v>
                </c:pt>
                <c:pt idx="1">
                  <c:v>1887</c:v>
                </c:pt>
                <c:pt idx="2">
                  <c:v>2809</c:v>
                </c:pt>
                <c:pt idx="3">
                  <c:v>1992</c:v>
                </c:pt>
                <c:pt idx="4">
                  <c:v>2548</c:v>
                </c:pt>
                <c:pt idx="5">
                  <c:v>1973</c:v>
                </c:pt>
                <c:pt idx="6">
                  <c:v>2514</c:v>
                </c:pt>
                <c:pt idx="7">
                  <c:v>3821</c:v>
                </c:pt>
                <c:pt idx="8">
                  <c:v>4877</c:v>
                </c:pt>
                <c:pt idx="9">
                  <c:v>4408</c:v>
                </c:pt>
                <c:pt idx="10">
                  <c:v>4408</c:v>
                </c:pt>
                <c:pt idx="11">
                  <c:v>4182</c:v>
                </c:pt>
                <c:pt idx="12">
                  <c:v>3744</c:v>
                </c:pt>
                <c:pt idx="13">
                  <c:v>3622</c:v>
                </c:pt>
                <c:pt idx="14">
                  <c:v>3930</c:v>
                </c:pt>
                <c:pt idx="15">
                  <c:v>4439</c:v>
                </c:pt>
                <c:pt idx="16">
                  <c:v>4253</c:v>
                </c:pt>
                <c:pt idx="17">
                  <c:v>3393</c:v>
                </c:pt>
                <c:pt idx="18">
                  <c:v>2863</c:v>
                </c:pt>
                <c:pt idx="19">
                  <c:v>2868</c:v>
                </c:pt>
                <c:pt idx="20">
                  <c:v>2947</c:v>
                </c:pt>
                <c:pt idx="21">
                  <c:v>2805</c:v>
                </c:pt>
                <c:pt idx="22">
                  <c:v>5015</c:v>
                </c:pt>
                <c:pt idx="23">
                  <c:v>5286</c:v>
                </c:pt>
                <c:pt idx="24">
                  <c:v>5270</c:v>
                </c:pt>
                <c:pt idx="25">
                  <c:v>4937</c:v>
                </c:pt>
                <c:pt idx="26">
                  <c:v>4269</c:v>
                </c:pt>
                <c:pt idx="27">
                  <c:v>4186</c:v>
                </c:pt>
                <c:pt idx="28">
                  <c:v>4240</c:v>
                </c:pt>
                <c:pt idx="29">
                  <c:v>4339</c:v>
                </c:pt>
                <c:pt idx="30">
                  <c:v>4824</c:v>
                </c:pt>
              </c:numCache>
            </c:numRef>
          </c:val>
          <c:extLst>
            <c:ext xmlns:c16="http://schemas.microsoft.com/office/drawing/2014/chart" uri="{C3380CC4-5D6E-409C-BE32-E72D297353CC}">
              <c16:uniqueId val="{00000003-EB54-44DA-8F72-99EE888CAB22}"/>
            </c:ext>
          </c:extLst>
        </c:ser>
        <c:dLbls>
          <c:showLegendKey val="0"/>
          <c:showVal val="0"/>
          <c:showCatName val="0"/>
          <c:showSerName val="0"/>
          <c:showPercent val="0"/>
          <c:showBubbleSize val="0"/>
        </c:dLbls>
        <c:gapWidth val="219"/>
        <c:overlap val="-27"/>
        <c:axId val="266394720"/>
        <c:axId val="266394240"/>
        <c:extLst>
          <c:ext xmlns:c15="http://schemas.microsoft.com/office/drawing/2012/chart" uri="{02D57815-91ED-43cb-92C2-25804820EDAC}">
            <c15:filteredBarSeries>
              <c15:ser>
                <c:idx val="0"/>
                <c:order val="0"/>
                <c:tx>
                  <c:strRef>
                    <c:extLst>
                      <c:ext uri="{02D57815-91ED-43cb-92C2-25804820EDAC}">
                        <c15:formulaRef>
                          <c15:sqref>'Total Enrolment in Schools, Swk'!$A$3</c15:sqref>
                        </c15:formulaRef>
                      </c:ext>
                    </c:extLst>
                    <c:strCache>
                      <c:ptCount val="1"/>
                      <c:pt idx="0">
                        <c:v>Total Number of Students</c:v>
                      </c:pt>
                    </c:strCache>
                  </c:strRef>
                </c:tx>
                <c:spPr>
                  <a:solidFill>
                    <a:schemeClr val="accent1"/>
                  </a:solidFill>
                  <a:ln>
                    <a:noFill/>
                  </a:ln>
                  <a:effectLst/>
                </c:spPr>
                <c:invertIfNegative val="0"/>
                <c:cat>
                  <c:numRef>
                    <c:extLst>
                      <c:ext uri="{02D57815-91ED-43cb-92C2-25804820EDAC}">
                        <c15:formulaRef>
                          <c15:sqref>'Total Enrolment in Schools, Swk'!$B$2:$AF$2</c15:sqref>
                        </c15:formulaRef>
                      </c:ext>
                    </c:extLst>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extLst>
                      <c:ext uri="{02D57815-91ED-43cb-92C2-25804820EDAC}">
                        <c15:formulaRef>
                          <c15:sqref>'Total Enrolment in Schools, Swk'!$B$3:$AF$3</c15:sqref>
                        </c15:formulaRef>
                      </c:ext>
                    </c:extLst>
                    <c:numCache>
                      <c:formatCode>#,##0</c:formatCode>
                      <c:ptCount val="31"/>
                      <c:pt idx="0">
                        <c:v>298767</c:v>
                      </c:pt>
                      <c:pt idx="1">
                        <c:v>360509</c:v>
                      </c:pt>
                      <c:pt idx="2">
                        <c:v>378138</c:v>
                      </c:pt>
                      <c:pt idx="3">
                        <c:v>415692</c:v>
                      </c:pt>
                      <c:pt idx="4">
                        <c:v>429162</c:v>
                      </c:pt>
                      <c:pt idx="5">
                        <c:v>436752</c:v>
                      </c:pt>
                      <c:pt idx="6">
                        <c:v>452143</c:v>
                      </c:pt>
                      <c:pt idx="7">
                        <c:v>459903</c:v>
                      </c:pt>
                      <c:pt idx="8">
                        <c:v>476211</c:v>
                      </c:pt>
                      <c:pt idx="9">
                        <c:v>485014</c:v>
                      </c:pt>
                      <c:pt idx="10">
                        <c:v>485014</c:v>
                      </c:pt>
                      <c:pt idx="11">
                        <c:v>493310</c:v>
                      </c:pt>
                      <c:pt idx="12">
                        <c:v>501671</c:v>
                      </c:pt>
                      <c:pt idx="13">
                        <c:v>507361</c:v>
                      </c:pt>
                      <c:pt idx="14">
                        <c:v>512843</c:v>
                      </c:pt>
                      <c:pt idx="15">
                        <c:v>513187</c:v>
                      </c:pt>
                      <c:pt idx="16">
                        <c:v>513703</c:v>
                      </c:pt>
                      <c:pt idx="17">
                        <c:v>507376</c:v>
                      </c:pt>
                      <c:pt idx="18">
                        <c:v>504361</c:v>
                      </c:pt>
                      <c:pt idx="19">
                        <c:v>498305</c:v>
                      </c:pt>
                      <c:pt idx="20">
                        <c:v>498894</c:v>
                      </c:pt>
                      <c:pt idx="21">
                        <c:v>493497</c:v>
                      </c:pt>
                      <c:pt idx="22">
                        <c:v>490706</c:v>
                      </c:pt>
                      <c:pt idx="23">
                        <c:v>488089</c:v>
                      </c:pt>
                      <c:pt idx="24">
                        <c:v>486701</c:v>
                      </c:pt>
                      <c:pt idx="25">
                        <c:v>484233</c:v>
                      </c:pt>
                      <c:pt idx="26">
                        <c:v>481199</c:v>
                      </c:pt>
                      <c:pt idx="27">
                        <c:v>480983</c:v>
                      </c:pt>
                      <c:pt idx="28">
                        <c:v>480580</c:v>
                      </c:pt>
                      <c:pt idx="29">
                        <c:v>476103</c:v>
                      </c:pt>
                      <c:pt idx="30">
                        <c:v>469292</c:v>
                      </c:pt>
                    </c:numCache>
                  </c:numRef>
                </c:val>
                <c:extLst>
                  <c:ext xmlns:c16="http://schemas.microsoft.com/office/drawing/2014/chart" uri="{C3380CC4-5D6E-409C-BE32-E72D297353CC}">
                    <c16:uniqueId val="{00000000-EB54-44DA-8F72-99EE888CAB22}"/>
                  </c:ext>
                </c:extLst>
              </c15:ser>
            </c15:filteredBarSeries>
          </c:ext>
        </c:extLst>
      </c:barChart>
      <c:catAx>
        <c:axId val="26639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94240"/>
        <c:crosses val="autoZero"/>
        <c:auto val="1"/>
        <c:lblAlgn val="ctr"/>
        <c:lblOffset val="100"/>
        <c:noMultiLvlLbl val="0"/>
      </c:catAx>
      <c:valAx>
        <c:axId val="2663942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9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'School Completion by State'!$B$22</c:f>
              <c:strCache>
                <c:ptCount val="1"/>
                <c:pt idx="0">
                  <c:v>Johor</c:v>
                </c:pt>
              </c:strCache>
            </c:strRef>
          </c:tx>
          <c:spPr>
            <a:ln w="28575" cap="rnd">
              <a:solidFill>
                <a:schemeClr val="accent1"/>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State'!$B$23:$B$29</c:f>
              <c:numCache>
                <c:formatCode>General</c:formatCode>
                <c:ptCount val="7"/>
                <c:pt idx="0">
                  <c:v>99.515600000000006</c:v>
                </c:pt>
                <c:pt idx="1">
                  <c:v>99.290599999999998</c:v>
                </c:pt>
                <c:pt idx="2">
                  <c:v>93.742099999999994</c:v>
                </c:pt>
                <c:pt idx="3">
                  <c:v>98</c:v>
                </c:pt>
                <c:pt idx="4">
                  <c:v>89.2</c:v>
                </c:pt>
                <c:pt idx="5">
                  <c:v>97</c:v>
                </c:pt>
                <c:pt idx="6">
                  <c:v>98.1</c:v>
                </c:pt>
              </c:numCache>
            </c:numRef>
          </c:val>
          <c:smooth val="0"/>
          <c:extLst>
            <c:ext xmlns:c16="http://schemas.microsoft.com/office/drawing/2014/chart" uri="{C3380CC4-5D6E-409C-BE32-E72D297353CC}">
              <c16:uniqueId val="{00000000-ADE9-473A-9FA0-936C566B0225}"/>
            </c:ext>
          </c:extLst>
        </c:ser>
        <c:ser>
          <c:idx val="1"/>
          <c:order val="1"/>
          <c:tx>
            <c:strRef>
              <c:f>'School Completion by State'!$C$22</c:f>
              <c:strCache>
                <c:ptCount val="1"/>
                <c:pt idx="0">
                  <c:v>Kedah</c:v>
                </c:pt>
              </c:strCache>
            </c:strRef>
          </c:tx>
          <c:spPr>
            <a:ln w="28575" cap="rnd">
              <a:solidFill>
                <a:schemeClr val="accent2"/>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State'!$C$23:$C$29</c:f>
              <c:numCache>
                <c:formatCode>General</c:formatCode>
                <c:ptCount val="7"/>
                <c:pt idx="0">
                  <c:v>99.093299999999999</c:v>
                </c:pt>
                <c:pt idx="1">
                  <c:v>97.450999999999993</c:v>
                </c:pt>
                <c:pt idx="2">
                  <c:v>95.766099999999994</c:v>
                </c:pt>
                <c:pt idx="3">
                  <c:v>96.6</c:v>
                </c:pt>
                <c:pt idx="4">
                  <c:v>96.7</c:v>
                </c:pt>
                <c:pt idx="5">
                  <c:v>100.5</c:v>
                </c:pt>
                <c:pt idx="6">
                  <c:v>99.2</c:v>
                </c:pt>
              </c:numCache>
            </c:numRef>
          </c:val>
          <c:smooth val="0"/>
          <c:extLst>
            <c:ext xmlns:c16="http://schemas.microsoft.com/office/drawing/2014/chart" uri="{C3380CC4-5D6E-409C-BE32-E72D297353CC}">
              <c16:uniqueId val="{00000001-ADE9-473A-9FA0-936C566B0225}"/>
            </c:ext>
          </c:extLst>
        </c:ser>
        <c:ser>
          <c:idx val="2"/>
          <c:order val="2"/>
          <c:tx>
            <c:strRef>
              <c:f>'School Completion by State'!$D$22</c:f>
              <c:strCache>
                <c:ptCount val="1"/>
                <c:pt idx="0">
                  <c:v>Kelantan</c:v>
                </c:pt>
              </c:strCache>
            </c:strRef>
          </c:tx>
          <c:spPr>
            <a:ln w="28575" cap="rnd">
              <a:solidFill>
                <a:schemeClr val="accent3"/>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State'!$D$23:$D$29</c:f>
              <c:numCache>
                <c:formatCode>General</c:formatCode>
                <c:ptCount val="7"/>
                <c:pt idx="0">
                  <c:v>98.425399999999996</c:v>
                </c:pt>
                <c:pt idx="1">
                  <c:v>96.880499999999998</c:v>
                </c:pt>
                <c:pt idx="2">
                  <c:v>88.418499999999995</c:v>
                </c:pt>
                <c:pt idx="3">
                  <c:v>109.2</c:v>
                </c:pt>
                <c:pt idx="4">
                  <c:v>97.7</c:v>
                </c:pt>
                <c:pt idx="5">
                  <c:v>100.3</c:v>
                </c:pt>
                <c:pt idx="6">
                  <c:v>99.4</c:v>
                </c:pt>
              </c:numCache>
            </c:numRef>
          </c:val>
          <c:smooth val="0"/>
          <c:extLst>
            <c:ext xmlns:c16="http://schemas.microsoft.com/office/drawing/2014/chart" uri="{C3380CC4-5D6E-409C-BE32-E72D297353CC}">
              <c16:uniqueId val="{00000002-ADE9-473A-9FA0-936C566B0225}"/>
            </c:ext>
          </c:extLst>
        </c:ser>
        <c:ser>
          <c:idx val="3"/>
          <c:order val="3"/>
          <c:tx>
            <c:strRef>
              <c:f>'School Completion by State'!$E$22</c:f>
              <c:strCache>
                <c:ptCount val="1"/>
                <c:pt idx="0">
                  <c:v>Melaka</c:v>
                </c:pt>
              </c:strCache>
            </c:strRef>
          </c:tx>
          <c:spPr>
            <a:ln w="28575" cap="rnd">
              <a:solidFill>
                <a:schemeClr val="accent4"/>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State'!$E$23:$E$29</c:f>
              <c:numCache>
                <c:formatCode>General</c:formatCode>
                <c:ptCount val="7"/>
                <c:pt idx="0">
                  <c:v>99.274600000000007</c:v>
                </c:pt>
                <c:pt idx="1">
                  <c:v>97.825400000000002</c:v>
                </c:pt>
                <c:pt idx="2">
                  <c:v>98.245000000000005</c:v>
                </c:pt>
                <c:pt idx="3">
                  <c:v>97</c:v>
                </c:pt>
                <c:pt idx="4">
                  <c:v>94.1</c:v>
                </c:pt>
                <c:pt idx="5">
                  <c:v>98.2</c:v>
                </c:pt>
                <c:pt idx="6">
                  <c:v>97.7</c:v>
                </c:pt>
              </c:numCache>
            </c:numRef>
          </c:val>
          <c:smooth val="0"/>
          <c:extLst>
            <c:ext xmlns:c16="http://schemas.microsoft.com/office/drawing/2014/chart" uri="{C3380CC4-5D6E-409C-BE32-E72D297353CC}">
              <c16:uniqueId val="{00000003-ADE9-473A-9FA0-936C566B0225}"/>
            </c:ext>
          </c:extLst>
        </c:ser>
        <c:ser>
          <c:idx val="4"/>
          <c:order val="4"/>
          <c:tx>
            <c:strRef>
              <c:f>'School Completion by State'!$F$22</c:f>
              <c:strCache>
                <c:ptCount val="1"/>
                <c:pt idx="0">
                  <c:v>Negeri Sembilan</c:v>
                </c:pt>
              </c:strCache>
            </c:strRef>
          </c:tx>
          <c:spPr>
            <a:ln w="28575" cap="rnd">
              <a:solidFill>
                <a:schemeClr val="accent5"/>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State'!$F$23:$F$29</c:f>
              <c:numCache>
                <c:formatCode>General</c:formatCode>
                <c:ptCount val="7"/>
                <c:pt idx="0">
                  <c:v>100.13930000000001</c:v>
                </c:pt>
                <c:pt idx="1">
                  <c:v>96.706999999999994</c:v>
                </c:pt>
                <c:pt idx="2">
                  <c:v>96.749300000000005</c:v>
                </c:pt>
                <c:pt idx="3">
                  <c:v>96.9</c:v>
                </c:pt>
                <c:pt idx="4">
                  <c:v>93.3</c:v>
                </c:pt>
                <c:pt idx="5">
                  <c:v>98.6</c:v>
                </c:pt>
                <c:pt idx="6">
                  <c:v>100.4</c:v>
                </c:pt>
              </c:numCache>
            </c:numRef>
          </c:val>
          <c:smooth val="0"/>
          <c:extLst>
            <c:ext xmlns:c16="http://schemas.microsoft.com/office/drawing/2014/chart" uri="{C3380CC4-5D6E-409C-BE32-E72D297353CC}">
              <c16:uniqueId val="{00000004-ADE9-473A-9FA0-936C566B0225}"/>
            </c:ext>
          </c:extLst>
        </c:ser>
        <c:ser>
          <c:idx val="5"/>
          <c:order val="5"/>
          <c:tx>
            <c:strRef>
              <c:f>'School Completion by State'!$G$22</c:f>
              <c:strCache>
                <c:ptCount val="1"/>
                <c:pt idx="0">
                  <c:v>Pahang</c:v>
                </c:pt>
              </c:strCache>
            </c:strRef>
          </c:tx>
          <c:spPr>
            <a:ln w="28575" cap="rnd">
              <a:solidFill>
                <a:schemeClr val="accent6"/>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State'!$G$23:$G$29</c:f>
              <c:numCache>
                <c:formatCode>General</c:formatCode>
                <c:ptCount val="7"/>
                <c:pt idx="0">
                  <c:v>99.681299999999993</c:v>
                </c:pt>
                <c:pt idx="1">
                  <c:v>90.811400000000006</c:v>
                </c:pt>
                <c:pt idx="2">
                  <c:v>99.1357</c:v>
                </c:pt>
                <c:pt idx="3">
                  <c:v>92.9</c:v>
                </c:pt>
                <c:pt idx="4">
                  <c:v>97.5</c:v>
                </c:pt>
                <c:pt idx="5">
                  <c:v>99.6</c:v>
                </c:pt>
                <c:pt idx="6">
                  <c:v>100</c:v>
                </c:pt>
              </c:numCache>
            </c:numRef>
          </c:val>
          <c:smooth val="0"/>
          <c:extLst>
            <c:ext xmlns:c16="http://schemas.microsoft.com/office/drawing/2014/chart" uri="{C3380CC4-5D6E-409C-BE32-E72D297353CC}">
              <c16:uniqueId val="{00000005-ADE9-473A-9FA0-936C566B0225}"/>
            </c:ext>
          </c:extLst>
        </c:ser>
        <c:ser>
          <c:idx val="6"/>
          <c:order val="6"/>
          <c:tx>
            <c:strRef>
              <c:f>'School Completion by State'!$H$22</c:f>
              <c:strCache>
                <c:ptCount val="1"/>
                <c:pt idx="0">
                  <c:v>Perak</c:v>
                </c:pt>
              </c:strCache>
            </c:strRef>
          </c:tx>
          <c:spPr>
            <a:ln w="28575" cap="rnd">
              <a:solidFill>
                <a:schemeClr val="accent1">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State'!$H$23:$H$29</c:f>
              <c:numCache>
                <c:formatCode>General</c:formatCode>
                <c:ptCount val="7"/>
                <c:pt idx="0">
                  <c:v>99.1</c:v>
                </c:pt>
                <c:pt idx="1">
                  <c:v>94.435699999999997</c:v>
                </c:pt>
                <c:pt idx="2">
                  <c:v>97.435500000000005</c:v>
                </c:pt>
                <c:pt idx="3">
                  <c:v>97.9</c:v>
                </c:pt>
                <c:pt idx="4">
                  <c:v>92.4</c:v>
                </c:pt>
                <c:pt idx="5">
                  <c:v>98.8</c:v>
                </c:pt>
                <c:pt idx="6">
                  <c:v>100.3</c:v>
                </c:pt>
              </c:numCache>
            </c:numRef>
          </c:val>
          <c:smooth val="0"/>
          <c:extLst>
            <c:ext xmlns:c16="http://schemas.microsoft.com/office/drawing/2014/chart" uri="{C3380CC4-5D6E-409C-BE32-E72D297353CC}">
              <c16:uniqueId val="{00000006-ADE9-473A-9FA0-936C566B0225}"/>
            </c:ext>
          </c:extLst>
        </c:ser>
        <c:ser>
          <c:idx val="7"/>
          <c:order val="7"/>
          <c:tx>
            <c:strRef>
              <c:f>'School Completion by State'!$I$22</c:f>
              <c:strCache>
                <c:ptCount val="1"/>
                <c:pt idx="0">
                  <c:v>Perlis</c:v>
                </c:pt>
              </c:strCache>
            </c:strRef>
          </c:tx>
          <c:spPr>
            <a:ln w="28575" cap="rnd">
              <a:solidFill>
                <a:schemeClr val="accent2">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State'!$I$23:$I$29</c:f>
              <c:numCache>
                <c:formatCode>General</c:formatCode>
                <c:ptCount val="7"/>
                <c:pt idx="0">
                  <c:v>91.152799999999999</c:v>
                </c:pt>
                <c:pt idx="1">
                  <c:v>94.527600000000007</c:v>
                </c:pt>
                <c:pt idx="2">
                  <c:v>94.698400000000007</c:v>
                </c:pt>
                <c:pt idx="3">
                  <c:v>94.6</c:v>
                </c:pt>
                <c:pt idx="4">
                  <c:v>93.3</c:v>
                </c:pt>
                <c:pt idx="5">
                  <c:v>97.4</c:v>
                </c:pt>
                <c:pt idx="6">
                  <c:v>97.9</c:v>
                </c:pt>
              </c:numCache>
            </c:numRef>
          </c:val>
          <c:smooth val="0"/>
          <c:extLst>
            <c:ext xmlns:c16="http://schemas.microsoft.com/office/drawing/2014/chart" uri="{C3380CC4-5D6E-409C-BE32-E72D297353CC}">
              <c16:uniqueId val="{00000011-ADE9-473A-9FA0-936C566B0225}"/>
            </c:ext>
          </c:extLst>
        </c:ser>
        <c:ser>
          <c:idx val="8"/>
          <c:order val="8"/>
          <c:tx>
            <c:strRef>
              <c:f>'School Completion by State'!$J$22</c:f>
              <c:strCache>
                <c:ptCount val="1"/>
                <c:pt idx="0">
                  <c:v>Pulau Pinang</c:v>
                </c:pt>
              </c:strCache>
            </c:strRef>
          </c:tx>
          <c:spPr>
            <a:ln w="28575" cap="rnd">
              <a:solidFill>
                <a:schemeClr val="accent3">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State'!$J$23:$J$29</c:f>
              <c:numCache>
                <c:formatCode>General</c:formatCode>
                <c:ptCount val="7"/>
                <c:pt idx="0">
                  <c:v>100.1947</c:v>
                </c:pt>
                <c:pt idx="1">
                  <c:v>95.443799999999996</c:v>
                </c:pt>
                <c:pt idx="2">
                  <c:v>94.979399999999998</c:v>
                </c:pt>
                <c:pt idx="3">
                  <c:v>96.9</c:v>
                </c:pt>
                <c:pt idx="4">
                  <c:v>92</c:v>
                </c:pt>
                <c:pt idx="5">
                  <c:v>95.5</c:v>
                </c:pt>
                <c:pt idx="6">
                  <c:v>100.5</c:v>
                </c:pt>
              </c:numCache>
            </c:numRef>
          </c:val>
          <c:smooth val="0"/>
          <c:extLst>
            <c:ext xmlns:c16="http://schemas.microsoft.com/office/drawing/2014/chart" uri="{C3380CC4-5D6E-409C-BE32-E72D297353CC}">
              <c16:uniqueId val="{00000012-ADE9-473A-9FA0-936C566B0225}"/>
            </c:ext>
          </c:extLst>
        </c:ser>
        <c:ser>
          <c:idx val="9"/>
          <c:order val="9"/>
          <c:tx>
            <c:strRef>
              <c:f>'School Completion by State'!$K$22</c:f>
              <c:strCache>
                <c:ptCount val="1"/>
                <c:pt idx="0">
                  <c:v>Sabah</c:v>
                </c:pt>
              </c:strCache>
            </c:strRef>
          </c:tx>
          <c:spPr>
            <a:ln w="28575" cap="rnd">
              <a:solidFill>
                <a:schemeClr val="accent4">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State'!$K$23:$K$29</c:f>
              <c:numCache>
                <c:formatCode>General</c:formatCode>
                <c:ptCount val="7"/>
                <c:pt idx="0">
                  <c:v>97.588200000000001</c:v>
                </c:pt>
                <c:pt idx="1">
                  <c:v>96.327299999999994</c:v>
                </c:pt>
                <c:pt idx="2">
                  <c:v>95.401499999999999</c:v>
                </c:pt>
                <c:pt idx="3">
                  <c:v>95.3</c:v>
                </c:pt>
                <c:pt idx="4">
                  <c:v>94.2</c:v>
                </c:pt>
                <c:pt idx="5">
                  <c:v>98.7</c:v>
                </c:pt>
                <c:pt idx="6">
                  <c:v>99.6</c:v>
                </c:pt>
              </c:numCache>
            </c:numRef>
          </c:val>
          <c:smooth val="0"/>
          <c:extLst>
            <c:ext xmlns:c16="http://schemas.microsoft.com/office/drawing/2014/chart" uri="{C3380CC4-5D6E-409C-BE32-E72D297353CC}">
              <c16:uniqueId val="{00000013-ADE9-473A-9FA0-936C566B0225}"/>
            </c:ext>
          </c:extLst>
        </c:ser>
        <c:ser>
          <c:idx val="10"/>
          <c:order val="10"/>
          <c:tx>
            <c:strRef>
              <c:f>'School Completion by State'!$L$22</c:f>
              <c:strCache>
                <c:ptCount val="1"/>
                <c:pt idx="0">
                  <c:v>Sarawak</c:v>
                </c:pt>
              </c:strCache>
            </c:strRef>
          </c:tx>
          <c:spPr>
            <a:ln w="28575" cap="rnd">
              <a:solidFill>
                <a:schemeClr val="accent5">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State'!$L$23:$L$29</c:f>
              <c:numCache>
                <c:formatCode>General</c:formatCode>
                <c:ptCount val="7"/>
                <c:pt idx="0">
                  <c:v>97.773600000000002</c:v>
                </c:pt>
                <c:pt idx="1">
                  <c:v>95.910200000000003</c:v>
                </c:pt>
                <c:pt idx="2">
                  <c:v>96.250900000000001</c:v>
                </c:pt>
                <c:pt idx="3">
                  <c:v>96</c:v>
                </c:pt>
                <c:pt idx="4">
                  <c:v>91.8</c:v>
                </c:pt>
                <c:pt idx="5">
                  <c:v>97.5</c:v>
                </c:pt>
                <c:pt idx="6">
                  <c:v>98.9</c:v>
                </c:pt>
              </c:numCache>
            </c:numRef>
          </c:val>
          <c:smooth val="0"/>
          <c:extLst>
            <c:ext xmlns:c16="http://schemas.microsoft.com/office/drawing/2014/chart" uri="{C3380CC4-5D6E-409C-BE32-E72D297353CC}">
              <c16:uniqueId val="{00000014-ADE9-473A-9FA0-936C566B0225}"/>
            </c:ext>
          </c:extLst>
        </c:ser>
        <c:ser>
          <c:idx val="11"/>
          <c:order val="11"/>
          <c:tx>
            <c:strRef>
              <c:f>'School Completion by State'!$M$22</c:f>
              <c:strCache>
                <c:ptCount val="1"/>
                <c:pt idx="0">
                  <c:v>Selangor</c:v>
                </c:pt>
              </c:strCache>
            </c:strRef>
          </c:tx>
          <c:spPr>
            <a:ln w="28575" cap="rnd">
              <a:solidFill>
                <a:schemeClr val="accent6">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State'!$M$23:$M$29</c:f>
              <c:numCache>
                <c:formatCode>General</c:formatCode>
                <c:ptCount val="7"/>
                <c:pt idx="0">
                  <c:v>100.3258</c:v>
                </c:pt>
                <c:pt idx="1">
                  <c:v>97.370599999999996</c:v>
                </c:pt>
                <c:pt idx="2">
                  <c:v>97.601200000000006</c:v>
                </c:pt>
                <c:pt idx="3">
                  <c:v>95.8</c:v>
                </c:pt>
                <c:pt idx="4">
                  <c:v>93</c:v>
                </c:pt>
                <c:pt idx="5">
                  <c:v>95.6</c:v>
                </c:pt>
                <c:pt idx="6">
                  <c:v>99.3</c:v>
                </c:pt>
              </c:numCache>
            </c:numRef>
          </c:val>
          <c:smooth val="0"/>
          <c:extLst>
            <c:ext xmlns:c16="http://schemas.microsoft.com/office/drawing/2014/chart" uri="{C3380CC4-5D6E-409C-BE32-E72D297353CC}">
              <c16:uniqueId val="{00000015-ADE9-473A-9FA0-936C566B0225}"/>
            </c:ext>
          </c:extLst>
        </c:ser>
        <c:ser>
          <c:idx val="12"/>
          <c:order val="12"/>
          <c:tx>
            <c:strRef>
              <c:f>'School Completion by State'!$N$22</c:f>
              <c:strCache>
                <c:ptCount val="1"/>
                <c:pt idx="0">
                  <c:v>Terengganu</c:v>
                </c:pt>
              </c:strCache>
            </c:strRef>
          </c:tx>
          <c:spPr>
            <a:ln w="28575" cap="rnd">
              <a:solidFill>
                <a:schemeClr val="accent1">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State'!$N$23:$N$29</c:f>
              <c:numCache>
                <c:formatCode>General</c:formatCode>
                <c:ptCount val="7"/>
                <c:pt idx="0">
                  <c:v>99.595200000000006</c:v>
                </c:pt>
                <c:pt idx="1">
                  <c:v>98.083500000000001</c:v>
                </c:pt>
                <c:pt idx="2">
                  <c:v>98.163899999999998</c:v>
                </c:pt>
                <c:pt idx="3">
                  <c:v>99.9</c:v>
                </c:pt>
                <c:pt idx="4">
                  <c:v>96.1</c:v>
                </c:pt>
                <c:pt idx="5">
                  <c:v>100.5</c:v>
                </c:pt>
                <c:pt idx="6">
                  <c:v>99</c:v>
                </c:pt>
              </c:numCache>
            </c:numRef>
          </c:val>
          <c:smooth val="0"/>
          <c:extLst>
            <c:ext xmlns:c16="http://schemas.microsoft.com/office/drawing/2014/chart" uri="{C3380CC4-5D6E-409C-BE32-E72D297353CC}">
              <c16:uniqueId val="{00000016-ADE9-473A-9FA0-936C566B0225}"/>
            </c:ext>
          </c:extLst>
        </c:ser>
        <c:ser>
          <c:idx val="13"/>
          <c:order val="13"/>
          <c:tx>
            <c:strRef>
              <c:f>'School Completion by State'!$O$22</c:f>
              <c:strCache>
                <c:ptCount val="1"/>
                <c:pt idx="0">
                  <c:v>W.P. Kuala Lumpur</c:v>
                </c:pt>
              </c:strCache>
            </c:strRef>
          </c:tx>
          <c:spPr>
            <a:ln w="28575" cap="rnd">
              <a:solidFill>
                <a:schemeClr val="accent2">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State'!$O$23:$O$29</c:f>
              <c:numCache>
                <c:formatCode>General</c:formatCode>
                <c:ptCount val="7"/>
                <c:pt idx="0">
                  <c:v>100.5322</c:v>
                </c:pt>
                <c:pt idx="1">
                  <c:v>92.280199999999994</c:v>
                </c:pt>
                <c:pt idx="2">
                  <c:v>91.981099999999998</c:v>
                </c:pt>
                <c:pt idx="3">
                  <c:v>99.4</c:v>
                </c:pt>
                <c:pt idx="4">
                  <c:v>80.8</c:v>
                </c:pt>
                <c:pt idx="5">
                  <c:v>94.7</c:v>
                </c:pt>
                <c:pt idx="6">
                  <c:v>97.5</c:v>
                </c:pt>
              </c:numCache>
            </c:numRef>
          </c:val>
          <c:smooth val="0"/>
          <c:extLst>
            <c:ext xmlns:c16="http://schemas.microsoft.com/office/drawing/2014/chart" uri="{C3380CC4-5D6E-409C-BE32-E72D297353CC}">
              <c16:uniqueId val="{00000017-ADE9-473A-9FA0-936C566B0225}"/>
            </c:ext>
          </c:extLst>
        </c:ser>
        <c:ser>
          <c:idx val="14"/>
          <c:order val="14"/>
          <c:tx>
            <c:strRef>
              <c:f>'School Completion by State'!$P$22</c:f>
              <c:strCache>
                <c:ptCount val="1"/>
                <c:pt idx="0">
                  <c:v>W.P. Labuan</c:v>
                </c:pt>
              </c:strCache>
            </c:strRef>
          </c:tx>
          <c:spPr>
            <a:ln w="28575" cap="rnd">
              <a:solidFill>
                <a:schemeClr val="accent3">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State'!$P$23:$P$29</c:f>
              <c:numCache>
                <c:formatCode>General</c:formatCode>
                <c:ptCount val="7"/>
                <c:pt idx="0">
                  <c:v>101.9983</c:v>
                </c:pt>
                <c:pt idx="1">
                  <c:v>97.018500000000003</c:v>
                </c:pt>
                <c:pt idx="2">
                  <c:v>91.450100000000006</c:v>
                </c:pt>
                <c:pt idx="3">
                  <c:v>99.9</c:v>
                </c:pt>
                <c:pt idx="4">
                  <c:v>95.8</c:v>
                </c:pt>
                <c:pt idx="5">
                  <c:v>96</c:v>
                </c:pt>
                <c:pt idx="6">
                  <c:v>99.3</c:v>
                </c:pt>
              </c:numCache>
            </c:numRef>
          </c:val>
          <c:smooth val="0"/>
          <c:extLst>
            <c:ext xmlns:c16="http://schemas.microsoft.com/office/drawing/2014/chart" uri="{C3380CC4-5D6E-409C-BE32-E72D297353CC}">
              <c16:uniqueId val="{00000018-ADE9-473A-9FA0-936C566B0225}"/>
            </c:ext>
          </c:extLst>
        </c:ser>
        <c:ser>
          <c:idx val="15"/>
          <c:order val="15"/>
          <c:tx>
            <c:strRef>
              <c:f>'School Completion by State'!$Q$22</c:f>
              <c:strCache>
                <c:ptCount val="1"/>
                <c:pt idx="0">
                  <c:v>W.P. Putrajaya</c:v>
                </c:pt>
              </c:strCache>
            </c:strRef>
          </c:tx>
          <c:spPr>
            <a:ln w="28575" cap="rnd">
              <a:solidFill>
                <a:schemeClr val="accent4">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State'!$Q$23:$Q$29</c:f>
              <c:numCache>
                <c:formatCode>General</c:formatCode>
                <c:ptCount val="7"/>
                <c:pt idx="0">
                  <c:v>109.4761</c:v>
                </c:pt>
                <c:pt idx="1">
                  <c:v>97.023799999999994</c:v>
                </c:pt>
                <c:pt idx="2">
                  <c:v>95.034000000000006</c:v>
                </c:pt>
                <c:pt idx="3">
                  <c:v>103.6</c:v>
                </c:pt>
                <c:pt idx="4">
                  <c:v>93.5</c:v>
                </c:pt>
                <c:pt idx="5">
                  <c:v>93.7</c:v>
                </c:pt>
                <c:pt idx="6">
                  <c:v>101.7</c:v>
                </c:pt>
              </c:numCache>
            </c:numRef>
          </c:val>
          <c:smooth val="0"/>
          <c:extLst>
            <c:ext xmlns:c16="http://schemas.microsoft.com/office/drawing/2014/chart" uri="{C3380CC4-5D6E-409C-BE32-E72D297353CC}">
              <c16:uniqueId val="{00000019-ADE9-473A-9FA0-936C566B0225}"/>
            </c:ext>
          </c:extLst>
        </c:ser>
        <c:ser>
          <c:idx val="16"/>
          <c:order val="16"/>
          <c:tx>
            <c:strRef>
              <c:f>'School Completion by State'!$R$22</c:f>
              <c:strCache>
                <c:ptCount val="1"/>
                <c:pt idx="0">
                  <c:v>Malaysia</c:v>
                </c:pt>
              </c:strCache>
            </c:strRef>
          </c:tx>
          <c:spPr>
            <a:ln w="28575" cap="rnd">
              <a:solidFill>
                <a:schemeClr val="accent5">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State'!$R$23:$R$29</c:f>
              <c:numCache>
                <c:formatCode>General</c:formatCode>
                <c:ptCount val="7"/>
                <c:pt idx="0">
                  <c:v>99.248400000000004</c:v>
                </c:pt>
                <c:pt idx="1">
                  <c:v>96.380600000000001</c:v>
                </c:pt>
                <c:pt idx="2">
                  <c:v>95.630700000000004</c:v>
                </c:pt>
                <c:pt idx="3">
                  <c:v>97.5</c:v>
                </c:pt>
                <c:pt idx="4">
                  <c:v>92.8</c:v>
                </c:pt>
                <c:pt idx="5">
                  <c:v>97.8</c:v>
                </c:pt>
                <c:pt idx="6">
                  <c:v>99.2</c:v>
                </c:pt>
              </c:numCache>
            </c:numRef>
          </c:val>
          <c:smooth val="0"/>
          <c:extLst>
            <c:ext xmlns:c16="http://schemas.microsoft.com/office/drawing/2014/chart" uri="{C3380CC4-5D6E-409C-BE32-E72D297353CC}">
              <c16:uniqueId val="{0000001A-ADE9-473A-9FA0-936C566B0225}"/>
            </c:ext>
          </c:extLst>
        </c:ser>
        <c:dLbls>
          <c:showLegendKey val="0"/>
          <c:showVal val="0"/>
          <c:showCatName val="0"/>
          <c:showSerName val="0"/>
          <c:showPercent val="0"/>
          <c:showBubbleSize val="0"/>
        </c:dLbls>
        <c:smooth val="0"/>
        <c:axId val="1731329440"/>
        <c:axId val="1731327040"/>
      </c:lineChart>
      <c:catAx>
        <c:axId val="173132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327040"/>
        <c:crosses val="autoZero"/>
        <c:auto val="1"/>
        <c:lblAlgn val="ctr"/>
        <c:lblOffset val="100"/>
        <c:noMultiLvlLbl val="0"/>
      </c:catAx>
      <c:valAx>
        <c:axId val="1731327040"/>
        <c:scaling>
          <c:orientation val="minMax"/>
          <c:max val="110"/>
          <c:min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329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Secondary School Enrolment Rates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0"/>
          <c:order val="10"/>
          <c:tx>
            <c:strRef>
              <c:f>'Enrolment Rates by State'!$L$2</c:f>
              <c:strCache>
                <c:ptCount val="1"/>
                <c:pt idx="0">
                  <c:v>Sarawak</c:v>
                </c:pt>
              </c:strCache>
            </c:strRef>
          </c:tx>
          <c:spPr>
            <a:ln w="28575" cap="rnd">
              <a:solidFill>
                <a:schemeClr val="accent5">
                  <a:lumMod val="60000"/>
                </a:schemeClr>
              </a:solidFill>
              <a:round/>
            </a:ln>
            <a:effectLst/>
          </c:spPr>
          <c:marker>
            <c:symbol val="none"/>
          </c:marker>
          <c:cat>
            <c:numRef>
              <c:f>'Enrolment Rates by State'!$A$3:$A$18</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State'!$L$3:$L$18</c:f>
              <c:numCache>
                <c:formatCode>General</c:formatCode>
                <c:ptCount val="16"/>
                <c:pt idx="0">
                  <c:v>83.72</c:v>
                </c:pt>
                <c:pt idx="1">
                  <c:v>83.46</c:v>
                </c:pt>
                <c:pt idx="2">
                  <c:v>85.15</c:v>
                </c:pt>
                <c:pt idx="3">
                  <c:v>84.01</c:v>
                </c:pt>
                <c:pt idx="4">
                  <c:v>86.81</c:v>
                </c:pt>
                <c:pt idx="5">
                  <c:v>86.7</c:v>
                </c:pt>
                <c:pt idx="6">
                  <c:v>86.34</c:v>
                </c:pt>
                <c:pt idx="7">
                  <c:v>84.25</c:v>
                </c:pt>
                <c:pt idx="8">
                  <c:v>86.77</c:v>
                </c:pt>
                <c:pt idx="9">
                  <c:v>85.99</c:v>
                </c:pt>
                <c:pt idx="10">
                  <c:v>86.42</c:v>
                </c:pt>
                <c:pt idx="11">
                  <c:v>87.14</c:v>
                </c:pt>
                <c:pt idx="12">
                  <c:v>87.46</c:v>
                </c:pt>
                <c:pt idx="13">
                  <c:v>85.74</c:v>
                </c:pt>
                <c:pt idx="14">
                  <c:v>84.74</c:v>
                </c:pt>
                <c:pt idx="15">
                  <c:v>86.35</c:v>
                </c:pt>
              </c:numCache>
            </c:numRef>
          </c:val>
          <c:smooth val="0"/>
          <c:extLst>
            <c:ext xmlns:c16="http://schemas.microsoft.com/office/drawing/2014/chart" uri="{C3380CC4-5D6E-409C-BE32-E72D297353CC}">
              <c16:uniqueId val="{0000000A-1504-46DD-992C-9391009D0578}"/>
            </c:ext>
          </c:extLst>
        </c:ser>
        <c:ser>
          <c:idx val="15"/>
          <c:order val="15"/>
          <c:tx>
            <c:strRef>
              <c:f>'Enrolment Rates by State'!$Q$2</c:f>
              <c:strCache>
                <c:ptCount val="1"/>
                <c:pt idx="0">
                  <c:v>Malaysia</c:v>
                </c:pt>
              </c:strCache>
            </c:strRef>
          </c:tx>
          <c:spPr>
            <a:ln w="28575" cap="rnd">
              <a:solidFill>
                <a:schemeClr val="accent4">
                  <a:lumMod val="80000"/>
                  <a:lumOff val="20000"/>
                </a:schemeClr>
              </a:solidFill>
              <a:round/>
            </a:ln>
            <a:effectLst/>
          </c:spPr>
          <c:marker>
            <c:symbol val="none"/>
          </c:marker>
          <c:cat>
            <c:numRef>
              <c:f>'Enrolment Rates by State'!$A$3:$A$18</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State'!$Q$3:$Q$18</c:f>
              <c:numCache>
                <c:formatCode>General</c:formatCode>
                <c:ptCount val="16"/>
                <c:pt idx="0">
                  <c:v>85.85</c:v>
                </c:pt>
                <c:pt idx="1">
                  <c:v>85.95</c:v>
                </c:pt>
                <c:pt idx="2">
                  <c:v>86.42</c:v>
                </c:pt>
                <c:pt idx="3">
                  <c:v>87.13</c:v>
                </c:pt>
                <c:pt idx="4">
                  <c:v>87.02</c:v>
                </c:pt>
                <c:pt idx="5">
                  <c:v>89.31</c:v>
                </c:pt>
                <c:pt idx="6">
                  <c:v>87.74</c:v>
                </c:pt>
                <c:pt idx="7">
                  <c:v>89.11</c:v>
                </c:pt>
                <c:pt idx="8">
                  <c:v>90.01</c:v>
                </c:pt>
                <c:pt idx="9">
                  <c:v>89.61</c:v>
                </c:pt>
                <c:pt idx="10">
                  <c:v>89.81</c:v>
                </c:pt>
                <c:pt idx="11">
                  <c:v>90.18</c:v>
                </c:pt>
                <c:pt idx="12">
                  <c:v>90.39</c:v>
                </c:pt>
                <c:pt idx="13">
                  <c:v>90</c:v>
                </c:pt>
                <c:pt idx="14">
                  <c:v>88.3</c:v>
                </c:pt>
                <c:pt idx="15">
                  <c:v>90.02</c:v>
                </c:pt>
              </c:numCache>
            </c:numRef>
          </c:val>
          <c:smooth val="0"/>
          <c:extLst>
            <c:ext xmlns:c16="http://schemas.microsoft.com/office/drawing/2014/chart" uri="{C3380CC4-5D6E-409C-BE32-E72D297353CC}">
              <c16:uniqueId val="{0000000F-1504-46DD-992C-9391009D0578}"/>
            </c:ext>
          </c:extLst>
        </c:ser>
        <c:dLbls>
          <c:showLegendKey val="0"/>
          <c:showVal val="0"/>
          <c:showCatName val="0"/>
          <c:showSerName val="0"/>
          <c:showPercent val="0"/>
          <c:showBubbleSize val="0"/>
        </c:dLbls>
        <c:smooth val="0"/>
        <c:axId val="2051888543"/>
        <c:axId val="2051886623"/>
        <c:extLst>
          <c:ext xmlns:c15="http://schemas.microsoft.com/office/drawing/2012/chart" uri="{02D57815-91ED-43cb-92C2-25804820EDAC}">
            <c15:filteredLineSeries>
              <c15:ser>
                <c:idx val="0"/>
                <c:order val="0"/>
                <c:tx>
                  <c:strRef>
                    <c:extLst>
                      <c:ext uri="{02D57815-91ED-43cb-92C2-25804820EDAC}">
                        <c15:formulaRef>
                          <c15:sqref>'Enrolment Rates by State'!$B$2</c15:sqref>
                        </c15:formulaRef>
                      </c:ext>
                    </c:extLst>
                    <c:strCache>
                      <c:ptCount val="1"/>
                      <c:pt idx="0">
                        <c:v>Johor</c:v>
                      </c:pt>
                    </c:strCache>
                  </c:strRef>
                </c:tx>
                <c:spPr>
                  <a:ln w="28575" cap="rnd">
                    <a:solidFill>
                      <a:schemeClr val="accent1"/>
                    </a:solidFill>
                    <a:round/>
                  </a:ln>
                  <a:effectLst/>
                </c:spPr>
                <c:marker>
                  <c:symbol val="none"/>
                </c:marker>
                <c:cat>
                  <c:numRef>
                    <c:extLst>
                      <c:ex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c:ext uri="{02D57815-91ED-43cb-92C2-25804820EDAC}">
                        <c15:formulaRef>
                          <c15:sqref>'Enrolment Rates by State'!$B$3:$B$18</c15:sqref>
                        </c15:formulaRef>
                      </c:ext>
                    </c:extLst>
                    <c:numCache>
                      <c:formatCode>General</c:formatCode>
                      <c:ptCount val="16"/>
                      <c:pt idx="0">
                        <c:v>92.65</c:v>
                      </c:pt>
                      <c:pt idx="1">
                        <c:v>93.1</c:v>
                      </c:pt>
                      <c:pt idx="2">
                        <c:v>94.01</c:v>
                      </c:pt>
                      <c:pt idx="3">
                        <c:v>96.1</c:v>
                      </c:pt>
                      <c:pt idx="4">
                        <c:v>88.76</c:v>
                      </c:pt>
                      <c:pt idx="5">
                        <c:v>94.36</c:v>
                      </c:pt>
                      <c:pt idx="6">
                        <c:v>95.13</c:v>
                      </c:pt>
                      <c:pt idx="7">
                        <c:v>88.81</c:v>
                      </c:pt>
                      <c:pt idx="8">
                        <c:v>94.94</c:v>
                      </c:pt>
                      <c:pt idx="9">
                        <c:v>92.77</c:v>
                      </c:pt>
                      <c:pt idx="10">
                        <c:v>94.7</c:v>
                      </c:pt>
                      <c:pt idx="11">
                        <c:v>97.11</c:v>
                      </c:pt>
                      <c:pt idx="12">
                        <c:v>97.72</c:v>
                      </c:pt>
                      <c:pt idx="13">
                        <c:v>97.74</c:v>
                      </c:pt>
                      <c:pt idx="14">
                        <c:v>94.67</c:v>
                      </c:pt>
                      <c:pt idx="15">
                        <c:v>96.08</c:v>
                      </c:pt>
                    </c:numCache>
                  </c:numRef>
                </c:val>
                <c:smooth val="0"/>
                <c:extLst>
                  <c:ext xmlns:c16="http://schemas.microsoft.com/office/drawing/2014/chart" uri="{C3380CC4-5D6E-409C-BE32-E72D297353CC}">
                    <c16:uniqueId val="{00000000-1504-46DD-992C-9391009D0578}"/>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'Enrolment Rates by State'!$C$2</c15:sqref>
                        </c15:formulaRef>
                      </c:ext>
                    </c:extLst>
                    <c:strCache>
                      <c:ptCount val="1"/>
                      <c:pt idx="0">
                        <c:v>Kedah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State'!$C$3:$C$18</c15:sqref>
                        </c15:formulaRef>
                      </c:ext>
                    </c:extLst>
                    <c:numCache>
                      <c:formatCode>General</c:formatCode>
                      <c:ptCount val="16"/>
                      <c:pt idx="0">
                        <c:v>95</c:v>
                      </c:pt>
                      <c:pt idx="1">
                        <c:v>94.88</c:v>
                      </c:pt>
                      <c:pt idx="2">
                        <c:v>94.58</c:v>
                      </c:pt>
                      <c:pt idx="3">
                        <c:v>93.16</c:v>
                      </c:pt>
                      <c:pt idx="4">
                        <c:v>90.76</c:v>
                      </c:pt>
                      <c:pt idx="5">
                        <c:v>96.89</c:v>
                      </c:pt>
                      <c:pt idx="6">
                        <c:v>94.78</c:v>
                      </c:pt>
                      <c:pt idx="7">
                        <c:v>95.08</c:v>
                      </c:pt>
                      <c:pt idx="8">
                        <c:v>95.46</c:v>
                      </c:pt>
                      <c:pt idx="9">
                        <c:v>95.83</c:v>
                      </c:pt>
                      <c:pt idx="10">
                        <c:v>95.25</c:v>
                      </c:pt>
                      <c:pt idx="11">
                        <c:v>93.81</c:v>
                      </c:pt>
                      <c:pt idx="12">
                        <c:v>89.79</c:v>
                      </c:pt>
                      <c:pt idx="13">
                        <c:v>92.14</c:v>
                      </c:pt>
                      <c:pt idx="14">
                        <c:v>89.81</c:v>
                      </c:pt>
                      <c:pt idx="15">
                        <c:v>89.4</c:v>
                      </c:pt>
                    </c:numCache>
                  </c:numRef>
                </c:val>
                <c:smooth val="0"/>
                <c:extLst xmlns:c15="http://schemas.microsoft.com/office/drawing/2012/chart">
                  <c:ext xmlns:c16="http://schemas.microsoft.com/office/drawing/2014/chart" uri="{C3380CC4-5D6E-409C-BE32-E72D297353CC}">
                    <c16:uniqueId val="{00000001-1504-46DD-992C-9391009D0578}"/>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'Enrolment Rates by State'!$D$2</c15:sqref>
                        </c15:formulaRef>
                      </c:ext>
                    </c:extLst>
                    <c:strCache>
                      <c:ptCount val="1"/>
                      <c:pt idx="0">
                        <c:v>Kelantan</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State'!$D$3:$D$18</c15:sqref>
                        </c15:formulaRef>
                      </c:ext>
                    </c:extLst>
                    <c:numCache>
                      <c:formatCode>General</c:formatCode>
                      <c:ptCount val="16"/>
                      <c:pt idx="0">
                        <c:v>71.55</c:v>
                      </c:pt>
                      <c:pt idx="1">
                        <c:v>72.569999999999993</c:v>
                      </c:pt>
                      <c:pt idx="2">
                        <c:v>73.569999999999993</c:v>
                      </c:pt>
                      <c:pt idx="3">
                        <c:v>75.8</c:v>
                      </c:pt>
                      <c:pt idx="4">
                        <c:v>98.67</c:v>
                      </c:pt>
                      <c:pt idx="5">
                        <c:v>90.05</c:v>
                      </c:pt>
                      <c:pt idx="6">
                        <c:v>88.1</c:v>
                      </c:pt>
                      <c:pt idx="7">
                        <c:v>86.49</c:v>
                      </c:pt>
                      <c:pt idx="8">
                        <c:v>96.57</c:v>
                      </c:pt>
                      <c:pt idx="9">
                        <c:v>87.22</c:v>
                      </c:pt>
                      <c:pt idx="10">
                        <c:v>84.9</c:v>
                      </c:pt>
                      <c:pt idx="11">
                        <c:v>83.9</c:v>
                      </c:pt>
                      <c:pt idx="12">
                        <c:v>78.63</c:v>
                      </c:pt>
                      <c:pt idx="13">
                        <c:v>81.069999999999993</c:v>
                      </c:pt>
                      <c:pt idx="14">
                        <c:v>78.459999999999994</c:v>
                      </c:pt>
                      <c:pt idx="15">
                        <c:v>81.14</c:v>
                      </c:pt>
                    </c:numCache>
                  </c:numRef>
                </c:val>
                <c:smooth val="0"/>
                <c:extLst xmlns:c15="http://schemas.microsoft.com/office/drawing/2012/chart">
                  <c:ext xmlns:c16="http://schemas.microsoft.com/office/drawing/2014/chart" uri="{C3380CC4-5D6E-409C-BE32-E72D297353CC}">
                    <c16:uniqueId val="{00000002-1504-46DD-992C-9391009D0578}"/>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'Enrolment Rates by State'!$E$2</c15:sqref>
                        </c15:formulaRef>
                      </c:ext>
                    </c:extLst>
                    <c:strCache>
                      <c:ptCount val="1"/>
                      <c:pt idx="0">
                        <c:v>Melaka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State'!$E$3:$E$18</c15:sqref>
                        </c15:formulaRef>
                      </c:ext>
                    </c:extLst>
                    <c:numCache>
                      <c:formatCode>General</c:formatCode>
                      <c:ptCount val="16"/>
                      <c:pt idx="0">
                        <c:v>87.48</c:v>
                      </c:pt>
                      <c:pt idx="1">
                        <c:v>88.84</c:v>
                      </c:pt>
                      <c:pt idx="2">
                        <c:v>90.38</c:v>
                      </c:pt>
                      <c:pt idx="3">
                        <c:v>91.18</c:v>
                      </c:pt>
                      <c:pt idx="4">
                        <c:v>94.18</c:v>
                      </c:pt>
                      <c:pt idx="5">
                        <c:v>98.05</c:v>
                      </c:pt>
                      <c:pt idx="6">
                        <c:v>96.76</c:v>
                      </c:pt>
                      <c:pt idx="7">
                        <c:v>97.64</c:v>
                      </c:pt>
                      <c:pt idx="8">
                        <c:v>99.34</c:v>
                      </c:pt>
                      <c:pt idx="9">
                        <c:v>98.91</c:v>
                      </c:pt>
                      <c:pt idx="10">
                        <c:v>99.49</c:v>
                      </c:pt>
                      <c:pt idx="11">
                        <c:v>98.89</c:v>
                      </c:pt>
                      <c:pt idx="12">
                        <c:v>97.75</c:v>
                      </c:pt>
                      <c:pt idx="13">
                        <c:v>96.81</c:v>
                      </c:pt>
                      <c:pt idx="14">
                        <c:v>95.98</c:v>
                      </c:pt>
                      <c:pt idx="15">
                        <c:v>98.31</c:v>
                      </c:pt>
                    </c:numCache>
                  </c:numRef>
                </c:val>
                <c:smooth val="0"/>
                <c:extLst xmlns:c15="http://schemas.microsoft.com/office/drawing/2012/chart">
                  <c:ext xmlns:c16="http://schemas.microsoft.com/office/drawing/2014/chart" uri="{C3380CC4-5D6E-409C-BE32-E72D297353CC}">
                    <c16:uniqueId val="{00000003-1504-46DD-992C-9391009D0578}"/>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'Enrolment Rates by State'!$F$2</c15:sqref>
                        </c15:formulaRef>
                      </c:ext>
                    </c:extLst>
                    <c:strCache>
                      <c:ptCount val="1"/>
                      <c:pt idx="0">
                        <c:v>Negeri Sembilan</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State'!$F$3:$F$18</c15:sqref>
                        </c15:formulaRef>
                      </c:ext>
                    </c:extLst>
                    <c:numCache>
                      <c:formatCode>General</c:formatCode>
                      <c:ptCount val="16"/>
                      <c:pt idx="0">
                        <c:v>100.78</c:v>
                      </c:pt>
                      <c:pt idx="1">
                        <c:v>100.73</c:v>
                      </c:pt>
                      <c:pt idx="2">
                        <c:v>100.79</c:v>
                      </c:pt>
                      <c:pt idx="3">
                        <c:v>101.15</c:v>
                      </c:pt>
                      <c:pt idx="4">
                        <c:v>95.68</c:v>
                      </c:pt>
                      <c:pt idx="5">
                        <c:v>104.24</c:v>
                      </c:pt>
                      <c:pt idx="6">
                        <c:v>106.2</c:v>
                      </c:pt>
                      <c:pt idx="7">
                        <c:v>104.74</c:v>
                      </c:pt>
                      <c:pt idx="8">
                        <c:v>109.49</c:v>
                      </c:pt>
                      <c:pt idx="9">
                        <c:v>108.3</c:v>
                      </c:pt>
                      <c:pt idx="10">
                        <c:v>107.34</c:v>
                      </c:pt>
                      <c:pt idx="11">
                        <c:v>106.37</c:v>
                      </c:pt>
                      <c:pt idx="12">
                        <c:v>104.96</c:v>
                      </c:pt>
                      <c:pt idx="13">
                        <c:v>104.23</c:v>
                      </c:pt>
                      <c:pt idx="14">
                        <c:v>100.65</c:v>
                      </c:pt>
                      <c:pt idx="15">
                        <c:v>103.8</c:v>
                      </c:pt>
                    </c:numCache>
                  </c:numRef>
                </c:val>
                <c:smooth val="0"/>
                <c:extLst xmlns:c15="http://schemas.microsoft.com/office/drawing/2012/chart">
                  <c:ext xmlns:c16="http://schemas.microsoft.com/office/drawing/2014/chart" uri="{C3380CC4-5D6E-409C-BE32-E72D297353CC}">
                    <c16:uniqueId val="{00000004-1504-46DD-992C-9391009D0578}"/>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'Enrolment Rates by State'!$G$2</c15:sqref>
                        </c15:formulaRef>
                      </c:ext>
                    </c:extLst>
                    <c:strCache>
                      <c:ptCount val="1"/>
                      <c:pt idx="0">
                        <c:v>Pahang</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State'!$G$3:$G$18</c15:sqref>
                        </c15:formulaRef>
                      </c:ext>
                    </c:extLst>
                    <c:numCache>
                      <c:formatCode>General</c:formatCode>
                      <c:ptCount val="16"/>
                      <c:pt idx="0">
                        <c:v>80.73</c:v>
                      </c:pt>
                      <c:pt idx="1">
                        <c:v>79.27</c:v>
                      </c:pt>
                      <c:pt idx="2">
                        <c:v>79.78</c:v>
                      </c:pt>
                      <c:pt idx="3">
                        <c:v>85.1</c:v>
                      </c:pt>
                      <c:pt idx="4">
                        <c:v>86.32</c:v>
                      </c:pt>
                      <c:pt idx="5">
                        <c:v>88.96</c:v>
                      </c:pt>
                      <c:pt idx="6">
                        <c:v>89.04</c:v>
                      </c:pt>
                      <c:pt idx="7">
                        <c:v>84.1</c:v>
                      </c:pt>
                      <c:pt idx="8">
                        <c:v>84.08</c:v>
                      </c:pt>
                      <c:pt idx="9">
                        <c:v>89.35</c:v>
                      </c:pt>
                      <c:pt idx="10">
                        <c:v>81.3</c:v>
                      </c:pt>
                      <c:pt idx="11">
                        <c:v>87.55</c:v>
                      </c:pt>
                      <c:pt idx="12">
                        <c:v>87.58</c:v>
                      </c:pt>
                      <c:pt idx="13">
                        <c:v>86.51</c:v>
                      </c:pt>
                      <c:pt idx="14">
                        <c:v>84.14</c:v>
                      </c:pt>
                      <c:pt idx="15">
                        <c:v>87.61</c:v>
                      </c:pt>
                    </c:numCache>
                  </c:numRef>
                </c:val>
                <c:smooth val="0"/>
                <c:extLst xmlns:c15="http://schemas.microsoft.com/office/drawing/2012/chart">
                  <c:ext xmlns:c16="http://schemas.microsoft.com/office/drawing/2014/chart" uri="{C3380CC4-5D6E-409C-BE32-E72D297353CC}">
                    <c16:uniqueId val="{00000005-1504-46DD-992C-9391009D0578}"/>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'Enrolment Rates by State'!$H$2</c15:sqref>
                        </c15:formulaRef>
                      </c:ext>
                    </c:extLst>
                    <c:strCache>
                      <c:ptCount val="1"/>
                      <c:pt idx="0">
                        <c:v>Perak</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State'!$H$3:$H$18</c15:sqref>
                        </c15:formulaRef>
                      </c:ext>
                    </c:extLst>
                    <c:numCache>
                      <c:formatCode>General</c:formatCode>
                      <c:ptCount val="16"/>
                      <c:pt idx="0">
                        <c:v>88.36</c:v>
                      </c:pt>
                      <c:pt idx="1">
                        <c:v>89.36</c:v>
                      </c:pt>
                      <c:pt idx="2">
                        <c:v>91.3</c:v>
                      </c:pt>
                      <c:pt idx="3">
                        <c:v>90.58</c:v>
                      </c:pt>
                      <c:pt idx="4">
                        <c:v>95.83</c:v>
                      </c:pt>
                      <c:pt idx="5">
                        <c:v>89.64</c:v>
                      </c:pt>
                      <c:pt idx="6">
                        <c:v>89.18</c:v>
                      </c:pt>
                      <c:pt idx="7">
                        <c:v>90.37</c:v>
                      </c:pt>
                      <c:pt idx="8">
                        <c:v>93.04</c:v>
                      </c:pt>
                      <c:pt idx="9">
                        <c:v>92.56</c:v>
                      </c:pt>
                      <c:pt idx="10">
                        <c:v>92.95</c:v>
                      </c:pt>
                      <c:pt idx="11">
                        <c:v>91.03</c:v>
                      </c:pt>
                      <c:pt idx="12">
                        <c:v>91.34</c:v>
                      </c:pt>
                      <c:pt idx="13">
                        <c:v>89.26</c:v>
                      </c:pt>
                      <c:pt idx="14">
                        <c:v>86.91</c:v>
                      </c:pt>
                      <c:pt idx="15">
                        <c:v>89.01</c:v>
                      </c:pt>
                    </c:numCache>
                  </c:numRef>
                </c:val>
                <c:smooth val="0"/>
                <c:extLst xmlns:c15="http://schemas.microsoft.com/office/drawing/2012/chart">
                  <c:ext xmlns:c16="http://schemas.microsoft.com/office/drawing/2014/chart" uri="{C3380CC4-5D6E-409C-BE32-E72D297353CC}">
                    <c16:uniqueId val="{00000006-1504-46DD-992C-9391009D0578}"/>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'Enrolment Rates by State'!$I$2</c15:sqref>
                        </c15:formulaRef>
                      </c:ext>
                    </c:extLst>
                    <c:strCache>
                      <c:ptCount val="1"/>
                      <c:pt idx="0">
                        <c:v>Perlis</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State'!$I$3:$I$18</c15:sqref>
                        </c15:formulaRef>
                      </c:ext>
                    </c:extLst>
                    <c:numCache>
                      <c:formatCode>General</c:formatCode>
                      <c:ptCount val="16"/>
                      <c:pt idx="0">
                        <c:v>99.13</c:v>
                      </c:pt>
                      <c:pt idx="1">
                        <c:v>100.32</c:v>
                      </c:pt>
                      <c:pt idx="2">
                        <c:v>101.37</c:v>
                      </c:pt>
                      <c:pt idx="3">
                        <c:v>100.71</c:v>
                      </c:pt>
                      <c:pt idx="4">
                        <c:v>104.44</c:v>
                      </c:pt>
                      <c:pt idx="5">
                        <c:v>117.03</c:v>
                      </c:pt>
                      <c:pt idx="6">
                        <c:v>102.2</c:v>
                      </c:pt>
                      <c:pt idx="7">
                        <c:v>98.61</c:v>
                      </c:pt>
                      <c:pt idx="8">
                        <c:v>100.92</c:v>
                      </c:pt>
                      <c:pt idx="9">
                        <c:v>99.59</c:v>
                      </c:pt>
                      <c:pt idx="10">
                        <c:v>97.1</c:v>
                      </c:pt>
                      <c:pt idx="11">
                        <c:v>102.33</c:v>
                      </c:pt>
                      <c:pt idx="12">
                        <c:v>100.73</c:v>
                      </c:pt>
                      <c:pt idx="13">
                        <c:v>101.04</c:v>
                      </c:pt>
                      <c:pt idx="14">
                        <c:v>99.58</c:v>
                      </c:pt>
                      <c:pt idx="15">
                        <c:v>101.65</c:v>
                      </c:pt>
                    </c:numCache>
                  </c:numRef>
                </c:val>
                <c:smooth val="0"/>
                <c:extLst xmlns:c15="http://schemas.microsoft.com/office/drawing/2012/chart">
                  <c:ext xmlns:c16="http://schemas.microsoft.com/office/drawing/2014/chart" uri="{C3380CC4-5D6E-409C-BE32-E72D297353CC}">
                    <c16:uniqueId val="{00000007-1504-46DD-992C-9391009D0578}"/>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'Enrolment Rates by State'!$J$2</c15:sqref>
                        </c15:formulaRef>
                      </c:ext>
                    </c:extLst>
                    <c:strCache>
                      <c:ptCount val="1"/>
                      <c:pt idx="0">
                        <c:v>Pulau Pinang</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State'!$J$3:$J$18</c15:sqref>
                        </c15:formulaRef>
                      </c:ext>
                    </c:extLst>
                    <c:numCache>
                      <c:formatCode>General</c:formatCode>
                      <c:ptCount val="16"/>
                      <c:pt idx="0">
                        <c:v>89.66</c:v>
                      </c:pt>
                      <c:pt idx="1">
                        <c:v>91.14</c:v>
                      </c:pt>
                      <c:pt idx="2">
                        <c:v>86.96</c:v>
                      </c:pt>
                      <c:pt idx="3">
                        <c:v>91.41</c:v>
                      </c:pt>
                      <c:pt idx="4">
                        <c:v>93.02</c:v>
                      </c:pt>
                      <c:pt idx="5">
                        <c:v>93.12</c:v>
                      </c:pt>
                      <c:pt idx="6">
                        <c:v>92.51</c:v>
                      </c:pt>
                      <c:pt idx="7">
                        <c:v>91.03</c:v>
                      </c:pt>
                      <c:pt idx="8">
                        <c:v>93.2</c:v>
                      </c:pt>
                      <c:pt idx="9">
                        <c:v>94.81</c:v>
                      </c:pt>
                      <c:pt idx="10">
                        <c:v>92.7</c:v>
                      </c:pt>
                      <c:pt idx="11">
                        <c:v>95.87</c:v>
                      </c:pt>
                      <c:pt idx="12">
                        <c:v>96.75</c:v>
                      </c:pt>
                      <c:pt idx="13">
                        <c:v>96.38</c:v>
                      </c:pt>
                      <c:pt idx="14">
                        <c:v>95.18</c:v>
                      </c:pt>
                      <c:pt idx="15">
                        <c:v>97.43</c:v>
                      </c:pt>
                    </c:numCache>
                  </c:numRef>
                </c:val>
                <c:smooth val="0"/>
                <c:extLst xmlns:c15="http://schemas.microsoft.com/office/drawing/2012/chart">
                  <c:ext xmlns:c16="http://schemas.microsoft.com/office/drawing/2014/chart" uri="{C3380CC4-5D6E-409C-BE32-E72D297353CC}">
                    <c16:uniqueId val="{00000008-1504-46DD-992C-9391009D0578}"/>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'Enrolment Rates by State'!$K$2</c15:sqref>
                        </c15:formulaRef>
                      </c:ext>
                    </c:extLst>
                    <c:strCache>
                      <c:ptCount val="1"/>
                      <c:pt idx="0">
                        <c:v>Sabah</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State'!$K$3:$K$18</c15:sqref>
                        </c15:formulaRef>
                      </c:ext>
                    </c:extLst>
                    <c:numCache>
                      <c:formatCode>General</c:formatCode>
                      <c:ptCount val="16"/>
                      <c:pt idx="0">
                        <c:v>65.400000000000006</c:v>
                      </c:pt>
                      <c:pt idx="1">
                        <c:v>64.28</c:v>
                      </c:pt>
                      <c:pt idx="2">
                        <c:v>64.349999999999994</c:v>
                      </c:pt>
                      <c:pt idx="3">
                        <c:v>62.67</c:v>
                      </c:pt>
                      <c:pt idx="4">
                        <c:v>52.54</c:v>
                      </c:pt>
                      <c:pt idx="5">
                        <c:v>61.4</c:v>
                      </c:pt>
                      <c:pt idx="6">
                        <c:v>61.39</c:v>
                      </c:pt>
                      <c:pt idx="7">
                        <c:v>58.34</c:v>
                      </c:pt>
                      <c:pt idx="8">
                        <c:v>61.75</c:v>
                      </c:pt>
                      <c:pt idx="9">
                        <c:v>63.8</c:v>
                      </c:pt>
                      <c:pt idx="10">
                        <c:v>66.86</c:v>
                      </c:pt>
                      <c:pt idx="11">
                        <c:v>70.47</c:v>
                      </c:pt>
                      <c:pt idx="12">
                        <c:v>73.55</c:v>
                      </c:pt>
                      <c:pt idx="13">
                        <c:v>76.650000000000006</c:v>
                      </c:pt>
                      <c:pt idx="14">
                        <c:v>79</c:v>
                      </c:pt>
                      <c:pt idx="15">
                        <c:v>82.75</c:v>
                      </c:pt>
                    </c:numCache>
                  </c:numRef>
                </c:val>
                <c:smooth val="0"/>
                <c:extLst xmlns:c15="http://schemas.microsoft.com/office/drawing/2012/chart">
                  <c:ext xmlns:c16="http://schemas.microsoft.com/office/drawing/2014/chart" uri="{C3380CC4-5D6E-409C-BE32-E72D297353CC}">
                    <c16:uniqueId val="{00000009-1504-46DD-992C-9391009D0578}"/>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'Enrolment Rates by State'!$M$2</c15:sqref>
                        </c15:formulaRef>
                      </c:ext>
                    </c:extLst>
                    <c:strCache>
                      <c:ptCount val="1"/>
                      <c:pt idx="0">
                        <c:v>Selangor</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State'!$M$3:$M$18</c15:sqref>
                        </c15:formulaRef>
                      </c:ext>
                    </c:extLst>
                    <c:numCache>
                      <c:formatCode>General</c:formatCode>
                      <c:ptCount val="16"/>
                      <c:pt idx="0">
                        <c:v>98.44</c:v>
                      </c:pt>
                      <c:pt idx="1">
                        <c:v>99.25</c:v>
                      </c:pt>
                      <c:pt idx="2">
                        <c:v>101.42</c:v>
                      </c:pt>
                      <c:pt idx="3">
                        <c:v>104.07</c:v>
                      </c:pt>
                      <c:pt idx="4">
                        <c:v>75.83</c:v>
                      </c:pt>
                      <c:pt idx="5">
                        <c:v>104.95</c:v>
                      </c:pt>
                      <c:pt idx="6">
                        <c:v>98.68</c:v>
                      </c:pt>
                      <c:pt idx="7">
                        <c:v>99.75</c:v>
                      </c:pt>
                      <c:pt idx="8">
                        <c:v>100.66</c:v>
                      </c:pt>
                      <c:pt idx="9">
                        <c:v>100.53</c:v>
                      </c:pt>
                      <c:pt idx="10">
                        <c:v>102.46</c:v>
                      </c:pt>
                      <c:pt idx="11">
                        <c:v>100.32</c:v>
                      </c:pt>
                      <c:pt idx="12">
                        <c:v>100.04</c:v>
                      </c:pt>
                      <c:pt idx="13">
                        <c:v>98.11</c:v>
                      </c:pt>
                      <c:pt idx="14">
                        <c:v>94.18</c:v>
                      </c:pt>
                      <c:pt idx="15">
                        <c:v>93.33</c:v>
                      </c:pt>
                    </c:numCache>
                  </c:numRef>
                </c:val>
                <c:smooth val="0"/>
                <c:extLst xmlns:c15="http://schemas.microsoft.com/office/drawing/2012/chart">
                  <c:ext xmlns:c16="http://schemas.microsoft.com/office/drawing/2014/chart" uri="{C3380CC4-5D6E-409C-BE32-E72D297353CC}">
                    <c16:uniqueId val="{0000000B-1504-46DD-992C-9391009D0578}"/>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'Enrolment Rates by State'!$N$2</c15:sqref>
                        </c15:formulaRef>
                      </c:ext>
                    </c:extLst>
                    <c:strCache>
                      <c:ptCount val="1"/>
                      <c:pt idx="0">
                        <c:v>Terengganu</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State'!$N$3:$N$18</c15:sqref>
                        </c15:formulaRef>
                      </c:ext>
                    </c:extLst>
                    <c:numCache>
                      <c:formatCode>General</c:formatCode>
                      <c:ptCount val="16"/>
                      <c:pt idx="0">
                        <c:v>86.87</c:v>
                      </c:pt>
                      <c:pt idx="1">
                        <c:v>86.65</c:v>
                      </c:pt>
                      <c:pt idx="2">
                        <c:v>86.09</c:v>
                      </c:pt>
                      <c:pt idx="3">
                        <c:v>87.11</c:v>
                      </c:pt>
                      <c:pt idx="4">
                        <c:v>94.44</c:v>
                      </c:pt>
                      <c:pt idx="5">
                        <c:v>88.94</c:v>
                      </c:pt>
                      <c:pt idx="6">
                        <c:v>82.25</c:v>
                      </c:pt>
                      <c:pt idx="7">
                        <c:v>94.33</c:v>
                      </c:pt>
                      <c:pt idx="8">
                        <c:v>94.51</c:v>
                      </c:pt>
                      <c:pt idx="9">
                        <c:v>94.7</c:v>
                      </c:pt>
                      <c:pt idx="10">
                        <c:v>94.89</c:v>
                      </c:pt>
                      <c:pt idx="11">
                        <c:v>89.68</c:v>
                      </c:pt>
                      <c:pt idx="12">
                        <c:v>89.11</c:v>
                      </c:pt>
                      <c:pt idx="13">
                        <c:v>87.14</c:v>
                      </c:pt>
                      <c:pt idx="14">
                        <c:v>85.52</c:v>
                      </c:pt>
                      <c:pt idx="15">
                        <c:v>86.4</c:v>
                      </c:pt>
                    </c:numCache>
                  </c:numRef>
                </c:val>
                <c:smooth val="0"/>
                <c:extLst xmlns:c15="http://schemas.microsoft.com/office/drawing/2012/chart">
                  <c:ext xmlns:c16="http://schemas.microsoft.com/office/drawing/2014/chart" uri="{C3380CC4-5D6E-409C-BE32-E72D297353CC}">
                    <c16:uniqueId val="{0000000C-1504-46DD-992C-9391009D0578}"/>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'Enrolment Rates by State'!$O$2</c15:sqref>
                        </c15:formulaRef>
                      </c:ext>
                    </c:extLst>
                    <c:strCache>
                      <c:ptCount val="1"/>
                      <c:pt idx="0">
                        <c:v>W.P. Kuala Lumpur</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State'!$O$3:$O$18</c15:sqref>
                        </c15:formulaRef>
                      </c:ext>
                    </c:extLst>
                    <c:numCache>
                      <c:formatCode>General</c:formatCode>
                      <c:ptCount val="16"/>
                      <c:pt idx="0">
                        <c:v>80.09</c:v>
                      </c:pt>
                      <c:pt idx="1">
                        <c:v>79.58</c:v>
                      </c:pt>
                      <c:pt idx="2">
                        <c:v>78.56</c:v>
                      </c:pt>
                      <c:pt idx="3">
                        <c:v>76.900000000000006</c:v>
                      </c:pt>
                      <c:pt idx="4">
                        <c:v>95.23</c:v>
                      </c:pt>
                      <c:pt idx="5">
                        <c:v>77.05</c:v>
                      </c:pt>
                      <c:pt idx="6">
                        <c:v>76.790000000000006</c:v>
                      </c:pt>
                      <c:pt idx="7">
                        <c:v>67.73</c:v>
                      </c:pt>
                      <c:pt idx="8">
                        <c:v>75.930000000000007</c:v>
                      </c:pt>
                      <c:pt idx="9">
                        <c:v>79.75</c:v>
                      </c:pt>
                      <c:pt idx="10">
                        <c:v>78.569999999999993</c:v>
                      </c:pt>
                      <c:pt idx="11">
                        <c:v>77.87</c:v>
                      </c:pt>
                      <c:pt idx="12">
                        <c:v>80.83</c:v>
                      </c:pt>
                      <c:pt idx="13">
                        <c:v>75.34</c:v>
                      </c:pt>
                      <c:pt idx="14">
                        <c:v>81.56</c:v>
                      </c:pt>
                      <c:pt idx="15">
                        <c:v>85</c:v>
                      </c:pt>
                    </c:numCache>
                  </c:numRef>
                </c:val>
                <c:smooth val="0"/>
                <c:extLst xmlns:c15="http://schemas.microsoft.com/office/drawing/2012/chart">
                  <c:ext xmlns:c16="http://schemas.microsoft.com/office/drawing/2014/chart" uri="{C3380CC4-5D6E-409C-BE32-E72D297353CC}">
                    <c16:uniqueId val="{0000000D-1504-46DD-992C-9391009D0578}"/>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'Enrolment Rates by State'!$P$2</c15:sqref>
                        </c15:formulaRef>
                      </c:ext>
                    </c:extLst>
                    <c:strCache>
                      <c:ptCount val="1"/>
                      <c:pt idx="0">
                        <c:v>W.P. Labuan</c:v>
                      </c:pt>
                    </c:strCache>
                  </c:strRef>
                </c:tx>
                <c:spPr>
                  <a:ln w="28575" cap="rnd">
                    <a:solidFill>
                      <a:schemeClr val="accent3">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State'!$P$3:$P$18</c15:sqref>
                        </c15:formulaRef>
                      </c:ext>
                    </c:extLst>
                    <c:numCache>
                      <c:formatCode>General</c:formatCode>
                      <c:ptCount val="16"/>
                      <c:pt idx="7">
                        <c:v>63.75</c:v>
                      </c:pt>
                      <c:pt idx="8">
                        <c:v>64.56</c:v>
                      </c:pt>
                      <c:pt idx="9">
                        <c:v>65.55</c:v>
                      </c:pt>
                      <c:pt idx="10">
                        <c:v>66.92</c:v>
                      </c:pt>
                      <c:pt idx="11">
                        <c:v>73.08</c:v>
                      </c:pt>
                      <c:pt idx="12">
                        <c:v>77.75</c:v>
                      </c:pt>
                      <c:pt idx="13">
                        <c:v>87.88</c:v>
                      </c:pt>
                      <c:pt idx="14">
                        <c:v>82.97</c:v>
                      </c:pt>
                      <c:pt idx="15">
                        <c:v>81.98</c:v>
                      </c:pt>
                    </c:numCache>
                  </c:numRef>
                </c:val>
                <c:smooth val="0"/>
                <c:extLst xmlns:c15="http://schemas.microsoft.com/office/drawing/2012/chart">
                  <c:ext xmlns:c16="http://schemas.microsoft.com/office/drawing/2014/chart" uri="{C3380CC4-5D6E-409C-BE32-E72D297353CC}">
                    <c16:uniqueId val="{0000000E-1504-46DD-992C-9391009D0578}"/>
                  </c:ext>
                </c:extLst>
              </c15:ser>
            </c15:filteredLineSeries>
          </c:ext>
        </c:extLst>
      </c:lineChart>
      <c:catAx>
        <c:axId val="205188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6623"/>
        <c:crosses val="autoZero"/>
        <c:auto val="1"/>
        <c:lblAlgn val="ctr"/>
        <c:lblOffset val="100"/>
        <c:noMultiLvlLbl val="0"/>
      </c:catAx>
      <c:valAx>
        <c:axId val="205188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400" b="0" i="0" u="none" strike="noStrike" kern="1200" spc="0" baseline="0">
                <a:solidFill>
                  <a:sysClr val="windowText" lastClr="000000">
                    <a:lumMod val="65000"/>
                    <a:lumOff val="35000"/>
                  </a:sysClr>
                </a:solidFill>
              </a:rPr>
              <a:t>Primary School Enrolment Rates by State</a:t>
            </a:r>
          </a:p>
        </c:rich>
      </c:tx>
      <c:layout>
        <c:manualLayout>
          <c:xMode val="edge"/>
          <c:yMode val="edge"/>
          <c:x val="0.35215844729935075"/>
          <c:y val="9.84615278593145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0"/>
          <c:order val="10"/>
          <c:tx>
            <c:strRef>
              <c:f>'Enrolment Rates by State'!$L$51</c:f>
              <c:strCache>
                <c:ptCount val="1"/>
                <c:pt idx="0">
                  <c:v>Sarawak</c:v>
                </c:pt>
              </c:strCache>
            </c:strRef>
          </c:tx>
          <c:spPr>
            <a:ln w="28575" cap="rnd">
              <a:solidFill>
                <a:schemeClr val="accent5">
                  <a:lumMod val="60000"/>
                </a:schemeClr>
              </a:solidFill>
              <a:round/>
            </a:ln>
            <a:effectLst/>
          </c:spPr>
          <c:marker>
            <c:symbol val="none"/>
          </c:marker>
          <c:cat>
            <c:numRef>
              <c:f>'Enrolment Rates by State'!$A$52:$A$67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State'!$L$52:$L$67</c:f>
              <c:numCache>
                <c:formatCode>General</c:formatCode>
                <c:ptCount val="16"/>
                <c:pt idx="0">
                  <c:v>97.87</c:v>
                </c:pt>
                <c:pt idx="1">
                  <c:v>97.71</c:v>
                </c:pt>
                <c:pt idx="2">
                  <c:v>98.04</c:v>
                </c:pt>
                <c:pt idx="3">
                  <c:v>97.83</c:v>
                </c:pt>
                <c:pt idx="4">
                  <c:v>98.12</c:v>
                </c:pt>
                <c:pt idx="5">
                  <c:v>97.3</c:v>
                </c:pt>
                <c:pt idx="6">
                  <c:v>96.76</c:v>
                </c:pt>
                <c:pt idx="7">
                  <c:v>97.02</c:v>
                </c:pt>
                <c:pt idx="8">
                  <c:v>94.9</c:v>
                </c:pt>
                <c:pt idx="9">
                  <c:v>95.42</c:v>
                </c:pt>
                <c:pt idx="10">
                  <c:v>95.8</c:v>
                </c:pt>
                <c:pt idx="11">
                  <c:v>96.75</c:v>
                </c:pt>
                <c:pt idx="12">
                  <c:v>97.66</c:v>
                </c:pt>
                <c:pt idx="13">
                  <c:v>98.31</c:v>
                </c:pt>
                <c:pt idx="14">
                  <c:v>97.91</c:v>
                </c:pt>
                <c:pt idx="15">
                  <c:v>98.17</c:v>
                </c:pt>
              </c:numCache>
            </c:numRef>
          </c:val>
          <c:smooth val="0"/>
          <c:extLst>
            <c:ext xmlns:c16="http://schemas.microsoft.com/office/drawing/2014/chart" uri="{C3380CC4-5D6E-409C-BE32-E72D297353CC}">
              <c16:uniqueId val="{0000000A-F966-4ED3-BA2A-825E7D3CC065}"/>
            </c:ext>
          </c:extLst>
        </c:ser>
        <c:ser>
          <c:idx val="15"/>
          <c:order val="15"/>
          <c:tx>
            <c:strRef>
              <c:f>'Enrolment Rates by State'!$Q$51</c:f>
              <c:strCache>
                <c:ptCount val="1"/>
                <c:pt idx="0">
                  <c:v>Malaysia</c:v>
                </c:pt>
              </c:strCache>
            </c:strRef>
          </c:tx>
          <c:spPr>
            <a:ln w="28575" cap="rnd">
              <a:solidFill>
                <a:schemeClr val="accent4">
                  <a:lumMod val="80000"/>
                  <a:lumOff val="20000"/>
                </a:schemeClr>
              </a:solidFill>
              <a:round/>
            </a:ln>
            <a:effectLst/>
          </c:spPr>
          <c:marker>
            <c:symbol val="none"/>
          </c:marker>
          <c:cat>
            <c:numRef>
              <c:f>'Enrolment Rates by State'!$A$52:$A$67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State'!$Q$52:$Q$67</c:f>
              <c:numCache>
                <c:formatCode>General</c:formatCode>
                <c:ptCount val="16"/>
                <c:pt idx="0">
                  <c:v>95.05</c:v>
                </c:pt>
                <c:pt idx="1">
                  <c:v>94.47</c:v>
                </c:pt>
                <c:pt idx="2">
                  <c:v>95.3</c:v>
                </c:pt>
                <c:pt idx="3">
                  <c:v>95.27</c:v>
                </c:pt>
                <c:pt idx="4">
                  <c:v>96.31</c:v>
                </c:pt>
                <c:pt idx="5">
                  <c:v>95.25</c:v>
                </c:pt>
                <c:pt idx="6">
                  <c:v>96.21</c:v>
                </c:pt>
                <c:pt idx="7">
                  <c:v>95.5</c:v>
                </c:pt>
                <c:pt idx="8">
                  <c:v>95.65</c:v>
                </c:pt>
                <c:pt idx="9">
                  <c:v>96.19</c:v>
                </c:pt>
                <c:pt idx="10">
                  <c:v>95.88</c:v>
                </c:pt>
                <c:pt idx="11">
                  <c:v>96.42</c:v>
                </c:pt>
                <c:pt idx="12">
                  <c:v>96.59</c:v>
                </c:pt>
                <c:pt idx="13">
                  <c:v>97.94</c:v>
                </c:pt>
                <c:pt idx="14">
                  <c:v>97.15</c:v>
                </c:pt>
                <c:pt idx="15">
                  <c:v>97.24</c:v>
                </c:pt>
              </c:numCache>
            </c:numRef>
          </c:val>
          <c:smooth val="0"/>
          <c:extLst>
            <c:ext xmlns:c16="http://schemas.microsoft.com/office/drawing/2014/chart" uri="{C3380CC4-5D6E-409C-BE32-E72D297353CC}">
              <c16:uniqueId val="{0000000F-F966-4ED3-BA2A-825E7D3CC065}"/>
            </c:ext>
          </c:extLst>
        </c:ser>
        <c:dLbls>
          <c:showLegendKey val="0"/>
          <c:showVal val="0"/>
          <c:showCatName val="0"/>
          <c:showSerName val="0"/>
          <c:showPercent val="0"/>
          <c:showBubbleSize val="0"/>
        </c:dLbls>
        <c:smooth val="0"/>
        <c:axId val="90254431"/>
        <c:axId val="90255391"/>
        <c:extLst>
          <c:ext xmlns:c15="http://schemas.microsoft.com/office/drawing/2012/chart" uri="{02D57815-91ED-43cb-92C2-25804820EDAC}">
            <c15:filteredLineSeries>
              <c15:ser>
                <c:idx val="0"/>
                <c:order val="0"/>
                <c:tx>
                  <c:strRef>
                    <c:extLst>
                      <c:ext uri="{02D57815-91ED-43cb-92C2-25804820EDAC}">
                        <c15:formulaRef>
                          <c15:sqref>'Enrolment Rates by State'!$B$51</c15:sqref>
                        </c15:formulaRef>
                      </c:ext>
                    </c:extLst>
                    <c:strCache>
                      <c:ptCount val="1"/>
                      <c:pt idx="0">
                        <c:v>Johor</c:v>
                      </c:pt>
                    </c:strCache>
                  </c:strRef>
                </c:tx>
                <c:spPr>
                  <a:ln w="28575" cap="rnd">
                    <a:solidFill>
                      <a:schemeClr val="accent1"/>
                    </a:solidFill>
                    <a:round/>
                  </a:ln>
                  <a:effectLst/>
                </c:spPr>
                <c:marker>
                  <c:symbol val="none"/>
                </c:marker>
                <c:cat>
                  <c:numRef>
                    <c:extLst>
                      <c:ex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c:ext uri="{02D57815-91ED-43cb-92C2-25804820EDAC}">
                        <c15:formulaRef>
                          <c15:sqref>'Enrolment Rates by State'!$B$52:$B$67</c15:sqref>
                        </c15:formulaRef>
                      </c:ext>
                    </c:extLst>
                    <c:numCache>
                      <c:formatCode>General</c:formatCode>
                      <c:ptCount val="16"/>
                      <c:pt idx="0">
                        <c:v>98.49</c:v>
                      </c:pt>
                      <c:pt idx="1">
                        <c:v>98.42</c:v>
                      </c:pt>
                      <c:pt idx="2">
                        <c:v>99.67</c:v>
                      </c:pt>
                      <c:pt idx="3">
                        <c:v>99.42</c:v>
                      </c:pt>
                      <c:pt idx="4">
                        <c:v>103.06</c:v>
                      </c:pt>
                      <c:pt idx="5">
                        <c:v>102.42</c:v>
                      </c:pt>
                      <c:pt idx="6">
                        <c:v>101.64</c:v>
                      </c:pt>
                      <c:pt idx="7">
                        <c:v>103.17</c:v>
                      </c:pt>
                      <c:pt idx="8">
                        <c:v>99.96</c:v>
                      </c:pt>
                      <c:pt idx="9">
                        <c:v>100.96</c:v>
                      </c:pt>
                      <c:pt idx="10">
                        <c:v>99.55</c:v>
                      </c:pt>
                      <c:pt idx="11">
                        <c:v>96.98</c:v>
                      </c:pt>
                      <c:pt idx="12">
                        <c:v>98.3</c:v>
                      </c:pt>
                      <c:pt idx="13">
                        <c:v>99.53</c:v>
                      </c:pt>
                      <c:pt idx="14">
                        <c:v>98.47</c:v>
                      </c:pt>
                      <c:pt idx="15">
                        <c:v>98.83</c:v>
                      </c:pt>
                    </c:numCache>
                  </c:numRef>
                </c:val>
                <c:smooth val="0"/>
                <c:extLst>
                  <c:ext xmlns:c16="http://schemas.microsoft.com/office/drawing/2014/chart" uri="{C3380CC4-5D6E-409C-BE32-E72D297353CC}">
                    <c16:uniqueId val="{00000000-F966-4ED3-BA2A-825E7D3CC06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'Enrolment Rates by State'!$C$51</c15:sqref>
                        </c15:formulaRef>
                      </c:ext>
                    </c:extLst>
                    <c:strCache>
                      <c:ptCount val="1"/>
                      <c:pt idx="0">
                        <c:v>Kedah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State'!$C$52:$C$67</c15:sqref>
                        </c15:formulaRef>
                      </c:ext>
                    </c:extLst>
                    <c:numCache>
                      <c:formatCode>General</c:formatCode>
                      <c:ptCount val="16"/>
                      <c:pt idx="0">
                        <c:v>99.46</c:v>
                      </c:pt>
                      <c:pt idx="1">
                        <c:v>98.92</c:v>
                      </c:pt>
                      <c:pt idx="2">
                        <c:v>99.34</c:v>
                      </c:pt>
                      <c:pt idx="3">
                        <c:v>99</c:v>
                      </c:pt>
                      <c:pt idx="4">
                        <c:v>97.61</c:v>
                      </c:pt>
                      <c:pt idx="5">
                        <c:v>97.62</c:v>
                      </c:pt>
                      <c:pt idx="6">
                        <c:v>97.86</c:v>
                      </c:pt>
                      <c:pt idx="7">
                        <c:v>100.49</c:v>
                      </c:pt>
                      <c:pt idx="8">
                        <c:v>95.62</c:v>
                      </c:pt>
                      <c:pt idx="9">
                        <c:v>98.33</c:v>
                      </c:pt>
                      <c:pt idx="10">
                        <c:v>97.98</c:v>
                      </c:pt>
                      <c:pt idx="11">
                        <c:v>99.24</c:v>
                      </c:pt>
                      <c:pt idx="12">
                        <c:v>96.7</c:v>
                      </c:pt>
                      <c:pt idx="13">
                        <c:v>99.51</c:v>
                      </c:pt>
                      <c:pt idx="14">
                        <c:v>98.92</c:v>
                      </c:pt>
                      <c:pt idx="15">
                        <c:v>98.06</c:v>
                      </c:pt>
                    </c:numCache>
                  </c:numRef>
                </c:val>
                <c:smooth val="0"/>
                <c:extLst xmlns:c15="http://schemas.microsoft.com/office/drawing/2012/chart">
                  <c:ext xmlns:c16="http://schemas.microsoft.com/office/drawing/2014/chart" uri="{C3380CC4-5D6E-409C-BE32-E72D297353CC}">
                    <c16:uniqueId val="{00000001-F966-4ED3-BA2A-825E7D3CC06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'Enrolment Rates by State'!$D$51</c15:sqref>
                        </c15:formulaRef>
                      </c:ext>
                    </c:extLst>
                    <c:strCache>
                      <c:ptCount val="1"/>
                      <c:pt idx="0">
                        <c:v>Kelantan</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State'!$D$52:$D$67</c15:sqref>
                        </c15:formulaRef>
                      </c:ext>
                    </c:extLst>
                    <c:numCache>
                      <c:formatCode>General</c:formatCode>
                      <c:ptCount val="16"/>
                      <c:pt idx="0">
                        <c:v>90</c:v>
                      </c:pt>
                      <c:pt idx="1">
                        <c:v>89.67</c:v>
                      </c:pt>
                      <c:pt idx="2">
                        <c:v>89.92</c:v>
                      </c:pt>
                      <c:pt idx="3">
                        <c:v>89.49</c:v>
                      </c:pt>
                      <c:pt idx="4">
                        <c:v>88.16</c:v>
                      </c:pt>
                      <c:pt idx="5">
                        <c:v>86.27</c:v>
                      </c:pt>
                      <c:pt idx="6">
                        <c:v>86.29</c:v>
                      </c:pt>
                      <c:pt idx="7">
                        <c:v>88.22</c:v>
                      </c:pt>
                      <c:pt idx="8">
                        <c:v>84.62</c:v>
                      </c:pt>
                      <c:pt idx="9">
                        <c:v>85.27</c:v>
                      </c:pt>
                      <c:pt idx="10">
                        <c:v>87.14</c:v>
                      </c:pt>
                      <c:pt idx="11">
                        <c:v>88.36</c:v>
                      </c:pt>
                      <c:pt idx="12">
                        <c:v>87.48</c:v>
                      </c:pt>
                      <c:pt idx="13">
                        <c:v>87.32</c:v>
                      </c:pt>
                      <c:pt idx="14">
                        <c:v>86.75</c:v>
                      </c:pt>
                      <c:pt idx="15">
                        <c:v>85.74</c:v>
                      </c:pt>
                    </c:numCache>
                  </c:numRef>
                </c:val>
                <c:smooth val="0"/>
                <c:extLst xmlns:c15="http://schemas.microsoft.com/office/drawing/2012/chart">
                  <c:ext xmlns:c16="http://schemas.microsoft.com/office/drawing/2014/chart" uri="{C3380CC4-5D6E-409C-BE32-E72D297353CC}">
                    <c16:uniqueId val="{00000002-F966-4ED3-BA2A-825E7D3CC06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'Enrolment Rates by State'!$E$51</c15:sqref>
                        </c15:formulaRef>
                      </c:ext>
                    </c:extLst>
                    <c:strCache>
                      <c:ptCount val="1"/>
                      <c:pt idx="0">
                        <c:v>Melaka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State'!$E$52:$E$67</c15:sqref>
                        </c15:formulaRef>
                      </c:ext>
                    </c:extLst>
                    <c:numCache>
                      <c:formatCode>General</c:formatCode>
                      <c:ptCount val="16"/>
                      <c:pt idx="0">
                        <c:v>94.78</c:v>
                      </c:pt>
                      <c:pt idx="1">
                        <c:v>94.87</c:v>
                      </c:pt>
                      <c:pt idx="2">
                        <c:v>96.24</c:v>
                      </c:pt>
                      <c:pt idx="3">
                        <c:v>96.87</c:v>
                      </c:pt>
                      <c:pt idx="4">
                        <c:v>95.36</c:v>
                      </c:pt>
                      <c:pt idx="5">
                        <c:v>95.63</c:v>
                      </c:pt>
                      <c:pt idx="6">
                        <c:v>95.76</c:v>
                      </c:pt>
                      <c:pt idx="7">
                        <c:v>99.79</c:v>
                      </c:pt>
                      <c:pt idx="8">
                        <c:v>97.9</c:v>
                      </c:pt>
                      <c:pt idx="9">
                        <c:v>98.36</c:v>
                      </c:pt>
                      <c:pt idx="10">
                        <c:v>99.33</c:v>
                      </c:pt>
                      <c:pt idx="11">
                        <c:v>100.15</c:v>
                      </c:pt>
                      <c:pt idx="12">
                        <c:v>99.95</c:v>
                      </c:pt>
                      <c:pt idx="13">
                        <c:v>101.66</c:v>
                      </c:pt>
                      <c:pt idx="14">
                        <c:v>101.49</c:v>
                      </c:pt>
                      <c:pt idx="15">
                        <c:v>102.46</c:v>
                      </c:pt>
                    </c:numCache>
                  </c:numRef>
                </c:val>
                <c:smooth val="0"/>
                <c:extLst xmlns:c15="http://schemas.microsoft.com/office/drawing/2012/chart">
                  <c:ext xmlns:c16="http://schemas.microsoft.com/office/drawing/2014/chart" uri="{C3380CC4-5D6E-409C-BE32-E72D297353CC}">
                    <c16:uniqueId val="{00000003-F966-4ED3-BA2A-825E7D3CC065}"/>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'Enrolment Rates by State'!$F$51</c15:sqref>
                        </c15:formulaRef>
                      </c:ext>
                    </c:extLst>
                    <c:strCache>
                      <c:ptCount val="1"/>
                      <c:pt idx="0">
                        <c:v>Negeri Sembilan</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State'!$F$52:$F$67</c15:sqref>
                        </c15:formulaRef>
                      </c:ext>
                    </c:extLst>
                    <c:numCache>
                      <c:formatCode>General</c:formatCode>
                      <c:ptCount val="16"/>
                      <c:pt idx="0">
                        <c:v>102.75</c:v>
                      </c:pt>
                      <c:pt idx="1">
                        <c:v>103.59</c:v>
                      </c:pt>
                      <c:pt idx="2">
                        <c:v>104.5</c:v>
                      </c:pt>
                      <c:pt idx="3">
                        <c:v>104.84</c:v>
                      </c:pt>
                      <c:pt idx="4">
                        <c:v>104.18</c:v>
                      </c:pt>
                      <c:pt idx="5">
                        <c:v>104</c:v>
                      </c:pt>
                      <c:pt idx="6">
                        <c:v>103.53</c:v>
                      </c:pt>
                      <c:pt idx="7">
                        <c:v>104.29</c:v>
                      </c:pt>
                      <c:pt idx="8">
                        <c:v>101.2</c:v>
                      </c:pt>
                      <c:pt idx="9">
                        <c:v>101.18</c:v>
                      </c:pt>
                      <c:pt idx="10">
                        <c:v>101.54</c:v>
                      </c:pt>
                      <c:pt idx="11">
                        <c:v>102.15</c:v>
                      </c:pt>
                      <c:pt idx="12">
                        <c:v>101.74</c:v>
                      </c:pt>
                      <c:pt idx="13">
                        <c:v>103.6</c:v>
                      </c:pt>
                      <c:pt idx="14">
                        <c:v>102.27</c:v>
                      </c:pt>
                      <c:pt idx="15">
                        <c:v>103.15</c:v>
                      </c:pt>
                    </c:numCache>
                  </c:numRef>
                </c:val>
                <c:smooth val="0"/>
                <c:extLst xmlns:c15="http://schemas.microsoft.com/office/drawing/2012/chart">
                  <c:ext xmlns:c16="http://schemas.microsoft.com/office/drawing/2014/chart" uri="{C3380CC4-5D6E-409C-BE32-E72D297353CC}">
                    <c16:uniqueId val="{00000004-F966-4ED3-BA2A-825E7D3CC065}"/>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'Enrolment Rates by State'!$G$51</c15:sqref>
                        </c15:formulaRef>
                      </c:ext>
                    </c:extLst>
                    <c:strCache>
                      <c:ptCount val="1"/>
                      <c:pt idx="0">
                        <c:v>Pahang</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State'!$G$52:$G$67</c15:sqref>
                        </c15:formulaRef>
                      </c:ext>
                    </c:extLst>
                    <c:numCache>
                      <c:formatCode>General</c:formatCode>
                      <c:ptCount val="16"/>
                      <c:pt idx="0">
                        <c:v>96</c:v>
                      </c:pt>
                      <c:pt idx="1">
                        <c:v>97.11</c:v>
                      </c:pt>
                      <c:pt idx="2">
                        <c:v>97.94</c:v>
                      </c:pt>
                      <c:pt idx="3">
                        <c:v>98.71</c:v>
                      </c:pt>
                      <c:pt idx="4">
                        <c:v>98.28</c:v>
                      </c:pt>
                      <c:pt idx="5">
                        <c:v>96.11</c:v>
                      </c:pt>
                      <c:pt idx="6">
                        <c:v>96.29</c:v>
                      </c:pt>
                      <c:pt idx="7">
                        <c:v>96.29</c:v>
                      </c:pt>
                      <c:pt idx="8">
                        <c:v>93.97</c:v>
                      </c:pt>
                      <c:pt idx="9">
                        <c:v>95.39</c:v>
                      </c:pt>
                      <c:pt idx="10">
                        <c:v>95.01</c:v>
                      </c:pt>
                      <c:pt idx="11">
                        <c:v>95.86</c:v>
                      </c:pt>
                      <c:pt idx="12">
                        <c:v>96.72</c:v>
                      </c:pt>
                      <c:pt idx="13">
                        <c:v>98.58</c:v>
                      </c:pt>
                      <c:pt idx="14">
                        <c:v>97.61</c:v>
                      </c:pt>
                      <c:pt idx="15">
                        <c:v>98.29</c:v>
                      </c:pt>
                    </c:numCache>
                  </c:numRef>
                </c:val>
                <c:smooth val="0"/>
                <c:extLst xmlns:c15="http://schemas.microsoft.com/office/drawing/2012/chart">
                  <c:ext xmlns:c16="http://schemas.microsoft.com/office/drawing/2014/chart" uri="{C3380CC4-5D6E-409C-BE32-E72D297353CC}">
                    <c16:uniqueId val="{00000005-F966-4ED3-BA2A-825E7D3CC065}"/>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'Enrolment Rates by State'!$H$51</c15:sqref>
                        </c15:formulaRef>
                      </c:ext>
                    </c:extLst>
                    <c:strCache>
                      <c:ptCount val="1"/>
                      <c:pt idx="0">
                        <c:v>Perak</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State'!$H$52:$H$67</c15:sqref>
                        </c15:formulaRef>
                      </c:ext>
                    </c:extLst>
                    <c:numCache>
                      <c:formatCode>General</c:formatCode>
                      <c:ptCount val="16"/>
                      <c:pt idx="0">
                        <c:v>94.18</c:v>
                      </c:pt>
                      <c:pt idx="1">
                        <c:v>95.18</c:v>
                      </c:pt>
                      <c:pt idx="2">
                        <c:v>95.85</c:v>
                      </c:pt>
                      <c:pt idx="3">
                        <c:v>95.41</c:v>
                      </c:pt>
                      <c:pt idx="4">
                        <c:v>95.5</c:v>
                      </c:pt>
                      <c:pt idx="5">
                        <c:v>92.84</c:v>
                      </c:pt>
                      <c:pt idx="6">
                        <c:v>92.74</c:v>
                      </c:pt>
                      <c:pt idx="7">
                        <c:v>93.44</c:v>
                      </c:pt>
                      <c:pt idx="8">
                        <c:v>89.8</c:v>
                      </c:pt>
                      <c:pt idx="9">
                        <c:v>90.28</c:v>
                      </c:pt>
                      <c:pt idx="10">
                        <c:v>90.56</c:v>
                      </c:pt>
                      <c:pt idx="11">
                        <c:v>92.57</c:v>
                      </c:pt>
                      <c:pt idx="12">
                        <c:v>92.62</c:v>
                      </c:pt>
                      <c:pt idx="13">
                        <c:v>95.05</c:v>
                      </c:pt>
                      <c:pt idx="14">
                        <c:v>94.96</c:v>
                      </c:pt>
                      <c:pt idx="15">
                        <c:v>95.45</c:v>
                      </c:pt>
                    </c:numCache>
                  </c:numRef>
                </c:val>
                <c:smooth val="0"/>
                <c:extLst xmlns:c15="http://schemas.microsoft.com/office/drawing/2012/chart">
                  <c:ext xmlns:c16="http://schemas.microsoft.com/office/drawing/2014/chart" uri="{C3380CC4-5D6E-409C-BE32-E72D297353CC}">
                    <c16:uniqueId val="{00000006-F966-4ED3-BA2A-825E7D3CC065}"/>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'Enrolment Rates by State'!$I$51</c15:sqref>
                        </c15:formulaRef>
                      </c:ext>
                    </c:extLst>
                    <c:strCache>
                      <c:ptCount val="1"/>
                      <c:pt idx="0">
                        <c:v>Perlis</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State'!$I$52:$I$67</c15:sqref>
                        </c15:formulaRef>
                      </c:ext>
                    </c:extLst>
                    <c:numCache>
                      <c:formatCode>General</c:formatCode>
                      <c:ptCount val="16"/>
                      <c:pt idx="0">
                        <c:v>98.12</c:v>
                      </c:pt>
                      <c:pt idx="1">
                        <c:v>99.1</c:v>
                      </c:pt>
                      <c:pt idx="2">
                        <c:v>98.87</c:v>
                      </c:pt>
                      <c:pt idx="3">
                        <c:v>98.52</c:v>
                      </c:pt>
                      <c:pt idx="4">
                        <c:v>98.19</c:v>
                      </c:pt>
                      <c:pt idx="5">
                        <c:v>93.8</c:v>
                      </c:pt>
                      <c:pt idx="6">
                        <c:v>94.02</c:v>
                      </c:pt>
                      <c:pt idx="7">
                        <c:v>98.58</c:v>
                      </c:pt>
                      <c:pt idx="8">
                        <c:v>95.6</c:v>
                      </c:pt>
                      <c:pt idx="9">
                        <c:v>95.67</c:v>
                      </c:pt>
                      <c:pt idx="10">
                        <c:v>95.88</c:v>
                      </c:pt>
                      <c:pt idx="11">
                        <c:v>97.17</c:v>
                      </c:pt>
                      <c:pt idx="12">
                        <c:v>98.16</c:v>
                      </c:pt>
                      <c:pt idx="13">
                        <c:v>99.79</c:v>
                      </c:pt>
                      <c:pt idx="14">
                        <c:v>100.01</c:v>
                      </c:pt>
                      <c:pt idx="15">
                        <c:v>99.02</c:v>
                      </c:pt>
                    </c:numCache>
                  </c:numRef>
                </c:val>
                <c:smooth val="0"/>
                <c:extLst xmlns:c15="http://schemas.microsoft.com/office/drawing/2012/chart">
                  <c:ext xmlns:c16="http://schemas.microsoft.com/office/drawing/2014/chart" uri="{C3380CC4-5D6E-409C-BE32-E72D297353CC}">
                    <c16:uniqueId val="{00000007-F966-4ED3-BA2A-825E7D3CC065}"/>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'Enrolment Rates by State'!$J$51</c15:sqref>
                        </c15:formulaRef>
                      </c:ext>
                    </c:extLst>
                    <c:strCache>
                      <c:ptCount val="1"/>
                      <c:pt idx="0">
                        <c:v>Pulau Pinang</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State'!$J$52:$J$67</c15:sqref>
                        </c15:formulaRef>
                      </c:ext>
                    </c:extLst>
                    <c:numCache>
                      <c:formatCode>General</c:formatCode>
                      <c:ptCount val="16"/>
                      <c:pt idx="0">
                        <c:v>95.57</c:v>
                      </c:pt>
                      <c:pt idx="1">
                        <c:v>95.12</c:v>
                      </c:pt>
                      <c:pt idx="2">
                        <c:v>94.32</c:v>
                      </c:pt>
                      <c:pt idx="3">
                        <c:v>96</c:v>
                      </c:pt>
                      <c:pt idx="4">
                        <c:v>97.41</c:v>
                      </c:pt>
                      <c:pt idx="5">
                        <c:v>97.72</c:v>
                      </c:pt>
                      <c:pt idx="6">
                        <c:v>97.82</c:v>
                      </c:pt>
                      <c:pt idx="7">
                        <c:v>99.89</c:v>
                      </c:pt>
                      <c:pt idx="8">
                        <c:v>97.74</c:v>
                      </c:pt>
                      <c:pt idx="9">
                        <c:v>98.6</c:v>
                      </c:pt>
                      <c:pt idx="10">
                        <c:v>99.08</c:v>
                      </c:pt>
                      <c:pt idx="11">
                        <c:v>100.14</c:v>
                      </c:pt>
                      <c:pt idx="12">
                        <c:v>100.29</c:v>
                      </c:pt>
                      <c:pt idx="13">
                        <c:v>102.42</c:v>
                      </c:pt>
                      <c:pt idx="14">
                        <c:v>102.24</c:v>
                      </c:pt>
                      <c:pt idx="15">
                        <c:v>102.16</c:v>
                      </c:pt>
                    </c:numCache>
                  </c:numRef>
                </c:val>
                <c:smooth val="0"/>
                <c:extLst xmlns:c15="http://schemas.microsoft.com/office/drawing/2012/chart">
                  <c:ext xmlns:c16="http://schemas.microsoft.com/office/drawing/2014/chart" uri="{C3380CC4-5D6E-409C-BE32-E72D297353CC}">
                    <c16:uniqueId val="{00000008-F966-4ED3-BA2A-825E7D3CC065}"/>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'Enrolment Rates by State'!$K$51</c15:sqref>
                        </c15:formulaRef>
                      </c:ext>
                    </c:extLst>
                    <c:strCache>
                      <c:ptCount val="1"/>
                      <c:pt idx="0">
                        <c:v>Sabah</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State'!$K$52:$K$67</c15:sqref>
                        </c15:formulaRef>
                      </c:ext>
                    </c:extLst>
                    <c:numCache>
                      <c:formatCode>General</c:formatCode>
                      <c:ptCount val="16"/>
                      <c:pt idx="0">
                        <c:v>80.8</c:v>
                      </c:pt>
                      <c:pt idx="1">
                        <c:v>77.16</c:v>
                      </c:pt>
                      <c:pt idx="2">
                        <c:v>78.319999999999993</c:v>
                      </c:pt>
                      <c:pt idx="3">
                        <c:v>76.77</c:v>
                      </c:pt>
                      <c:pt idx="4">
                        <c:v>81.22</c:v>
                      </c:pt>
                      <c:pt idx="5">
                        <c:v>78.66</c:v>
                      </c:pt>
                      <c:pt idx="6">
                        <c:v>89.4</c:v>
                      </c:pt>
                      <c:pt idx="7">
                        <c:v>88.21</c:v>
                      </c:pt>
                      <c:pt idx="8">
                        <c:v>87</c:v>
                      </c:pt>
                      <c:pt idx="9">
                        <c:v>91.04</c:v>
                      </c:pt>
                      <c:pt idx="10">
                        <c:v>93.7</c:v>
                      </c:pt>
                      <c:pt idx="11">
                        <c:v>95.91</c:v>
                      </c:pt>
                      <c:pt idx="12">
                        <c:v>97.63</c:v>
                      </c:pt>
                      <c:pt idx="13">
                        <c:v>99.39</c:v>
                      </c:pt>
                      <c:pt idx="14">
                        <c:v>98.48</c:v>
                      </c:pt>
                      <c:pt idx="15">
                        <c:v>96.74</c:v>
                      </c:pt>
                    </c:numCache>
                  </c:numRef>
                </c:val>
                <c:smooth val="0"/>
                <c:extLst xmlns:c15="http://schemas.microsoft.com/office/drawing/2012/chart">
                  <c:ext xmlns:c16="http://schemas.microsoft.com/office/drawing/2014/chart" uri="{C3380CC4-5D6E-409C-BE32-E72D297353CC}">
                    <c16:uniqueId val="{00000009-F966-4ED3-BA2A-825E7D3CC065}"/>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'Enrolment Rates by State'!$M$51</c15:sqref>
                        </c15:formulaRef>
                      </c:ext>
                    </c:extLst>
                    <c:strCache>
                      <c:ptCount val="1"/>
                      <c:pt idx="0">
                        <c:v>Selangor</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State'!$M$52:$M$67</c15:sqref>
                        </c15:formulaRef>
                      </c:ext>
                    </c:extLst>
                    <c:numCache>
                      <c:formatCode>General</c:formatCode>
                      <c:ptCount val="16"/>
                      <c:pt idx="0">
                        <c:v>107.65</c:v>
                      </c:pt>
                      <c:pt idx="1">
                        <c:v>106.48</c:v>
                      </c:pt>
                      <c:pt idx="2">
                        <c:v>107.58</c:v>
                      </c:pt>
                      <c:pt idx="3">
                        <c:v>107.52</c:v>
                      </c:pt>
                      <c:pt idx="4">
                        <c:v>107.48</c:v>
                      </c:pt>
                      <c:pt idx="5">
                        <c:v>109.03</c:v>
                      </c:pt>
                      <c:pt idx="6">
                        <c:v>108.67</c:v>
                      </c:pt>
                      <c:pt idx="7">
                        <c:v>108.07</c:v>
                      </c:pt>
                      <c:pt idx="8">
                        <c:v>103.45</c:v>
                      </c:pt>
                      <c:pt idx="9">
                        <c:v>104.84</c:v>
                      </c:pt>
                      <c:pt idx="10">
                        <c:v>103</c:v>
                      </c:pt>
                      <c:pt idx="11">
                        <c:v>101.63</c:v>
                      </c:pt>
                      <c:pt idx="12">
                        <c:v>101.3</c:v>
                      </c:pt>
                      <c:pt idx="13">
                        <c:v>99.34</c:v>
                      </c:pt>
                      <c:pt idx="14">
                        <c:v>97.08</c:v>
                      </c:pt>
                      <c:pt idx="15">
                        <c:v>95.84</c:v>
                      </c:pt>
                    </c:numCache>
                  </c:numRef>
                </c:val>
                <c:smooth val="0"/>
                <c:extLst xmlns:c15="http://schemas.microsoft.com/office/drawing/2012/chart">
                  <c:ext xmlns:c16="http://schemas.microsoft.com/office/drawing/2014/chart" uri="{C3380CC4-5D6E-409C-BE32-E72D297353CC}">
                    <c16:uniqueId val="{0000000B-F966-4ED3-BA2A-825E7D3CC065}"/>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'Enrolment Rates by State'!$N$51</c15:sqref>
                        </c15:formulaRef>
                      </c:ext>
                    </c:extLst>
                    <c:strCache>
                      <c:ptCount val="1"/>
                      <c:pt idx="0">
                        <c:v>Terengganu</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State'!$N$52:$N$67</c15:sqref>
                        </c15:formulaRef>
                      </c:ext>
                    </c:extLst>
                    <c:numCache>
                      <c:formatCode>General</c:formatCode>
                      <c:ptCount val="16"/>
                      <c:pt idx="0">
                        <c:v>94.75</c:v>
                      </c:pt>
                      <c:pt idx="1">
                        <c:v>94.51</c:v>
                      </c:pt>
                      <c:pt idx="2">
                        <c:v>95.26</c:v>
                      </c:pt>
                      <c:pt idx="3">
                        <c:v>95.45</c:v>
                      </c:pt>
                      <c:pt idx="4">
                        <c:v>96.55</c:v>
                      </c:pt>
                      <c:pt idx="5">
                        <c:v>94.24</c:v>
                      </c:pt>
                      <c:pt idx="6">
                        <c:v>93.8</c:v>
                      </c:pt>
                      <c:pt idx="7">
                        <c:v>96.03</c:v>
                      </c:pt>
                      <c:pt idx="8">
                        <c:v>92.49</c:v>
                      </c:pt>
                      <c:pt idx="9">
                        <c:v>92.14</c:v>
                      </c:pt>
                      <c:pt idx="10">
                        <c:v>92.15</c:v>
                      </c:pt>
                      <c:pt idx="11">
                        <c:v>91.84</c:v>
                      </c:pt>
                      <c:pt idx="12">
                        <c:v>91.57</c:v>
                      </c:pt>
                      <c:pt idx="13">
                        <c:v>92.45</c:v>
                      </c:pt>
                      <c:pt idx="14">
                        <c:v>91.94</c:v>
                      </c:pt>
                      <c:pt idx="15">
                        <c:v>92.2</c:v>
                      </c:pt>
                    </c:numCache>
                  </c:numRef>
                </c:val>
                <c:smooth val="0"/>
                <c:extLst xmlns:c15="http://schemas.microsoft.com/office/drawing/2012/chart">
                  <c:ext xmlns:c16="http://schemas.microsoft.com/office/drawing/2014/chart" uri="{C3380CC4-5D6E-409C-BE32-E72D297353CC}">
                    <c16:uniqueId val="{0000000C-F966-4ED3-BA2A-825E7D3CC065}"/>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'Enrolment Rates by State'!$O$51</c15:sqref>
                        </c15:formulaRef>
                      </c:ext>
                    </c:extLst>
                    <c:strCache>
                      <c:ptCount val="1"/>
                      <c:pt idx="0">
                        <c:v>W.P. Kuala Lumpur</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State'!$O$52:$O$67</c15:sqref>
                        </c15:formulaRef>
                      </c:ext>
                    </c:extLst>
                    <c:numCache>
                      <c:formatCode>General</c:formatCode>
                      <c:ptCount val="16"/>
                      <c:pt idx="0">
                        <c:v>82.73</c:v>
                      </c:pt>
                      <c:pt idx="1">
                        <c:v>81.41</c:v>
                      </c:pt>
                      <c:pt idx="2">
                        <c:v>81.64</c:v>
                      </c:pt>
                      <c:pt idx="3">
                        <c:v>81.95</c:v>
                      </c:pt>
                      <c:pt idx="4">
                        <c:v>80.430000000000007</c:v>
                      </c:pt>
                      <c:pt idx="5">
                        <c:v>79.58</c:v>
                      </c:pt>
                      <c:pt idx="6">
                        <c:v>79.27</c:v>
                      </c:pt>
                      <c:pt idx="7">
                        <c:v>81.180000000000007</c:v>
                      </c:pt>
                      <c:pt idx="8">
                        <c:v>81.22</c:v>
                      </c:pt>
                      <c:pt idx="9">
                        <c:v>83.56</c:v>
                      </c:pt>
                      <c:pt idx="10">
                        <c:v>85.96</c:v>
                      </c:pt>
                      <c:pt idx="11">
                        <c:v>87.74</c:v>
                      </c:pt>
                      <c:pt idx="12">
                        <c:v>91.95</c:v>
                      </c:pt>
                      <c:pt idx="13">
                        <c:v>90.23</c:v>
                      </c:pt>
                      <c:pt idx="14">
                        <c:v>99.57</c:v>
                      </c:pt>
                      <c:pt idx="15">
                        <c:v>101.91</c:v>
                      </c:pt>
                    </c:numCache>
                  </c:numRef>
                </c:val>
                <c:smooth val="0"/>
                <c:extLst xmlns:c15="http://schemas.microsoft.com/office/drawing/2012/chart">
                  <c:ext xmlns:c16="http://schemas.microsoft.com/office/drawing/2014/chart" uri="{C3380CC4-5D6E-409C-BE32-E72D297353CC}">
                    <c16:uniqueId val="{0000000D-F966-4ED3-BA2A-825E7D3CC065}"/>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'Enrolment Rates by State'!$P$51</c15:sqref>
                        </c15:formulaRef>
                      </c:ext>
                    </c:extLst>
                    <c:strCache>
                      <c:ptCount val="1"/>
                      <c:pt idx="0">
                        <c:v>W.P. Labuan</c:v>
                      </c:pt>
                    </c:strCache>
                  </c:strRef>
                </c:tx>
                <c:spPr>
                  <a:ln w="28575" cap="rnd">
                    <a:solidFill>
                      <a:schemeClr val="accent3">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State'!$P$52:$P$67</c15:sqref>
                        </c15:formulaRef>
                      </c:ext>
                    </c:extLst>
                    <c:numCache>
                      <c:formatCode>General</c:formatCode>
                      <c:ptCount val="16"/>
                      <c:pt idx="3">
                        <c:v>99.91</c:v>
                      </c:pt>
                      <c:pt idx="4">
                        <c:v>106.93</c:v>
                      </c:pt>
                      <c:pt idx="5">
                        <c:v>80.37</c:v>
                      </c:pt>
                      <c:pt idx="6">
                        <c:v>81.17</c:v>
                      </c:pt>
                      <c:pt idx="7">
                        <c:v>87.24</c:v>
                      </c:pt>
                      <c:pt idx="8">
                        <c:v>85.99</c:v>
                      </c:pt>
                      <c:pt idx="9">
                        <c:v>92.79</c:v>
                      </c:pt>
                      <c:pt idx="10">
                        <c:v>87.28</c:v>
                      </c:pt>
                      <c:pt idx="11">
                        <c:v>86.89</c:v>
                      </c:pt>
                      <c:pt idx="12">
                        <c:v>89.44</c:v>
                      </c:pt>
                      <c:pt idx="13">
                        <c:v>90.57</c:v>
                      </c:pt>
                      <c:pt idx="14">
                        <c:v>91.4</c:v>
                      </c:pt>
                      <c:pt idx="15">
                        <c:v>93.15</c:v>
                      </c:pt>
                    </c:numCache>
                  </c:numRef>
                </c:val>
                <c:smooth val="0"/>
                <c:extLst xmlns:c15="http://schemas.microsoft.com/office/drawing/2012/chart">
                  <c:ext xmlns:c16="http://schemas.microsoft.com/office/drawing/2014/chart" uri="{C3380CC4-5D6E-409C-BE32-E72D297353CC}">
                    <c16:uniqueId val="{0000000E-F966-4ED3-BA2A-825E7D3CC065}"/>
                  </c:ext>
                </c:extLst>
              </c15:ser>
            </c15:filteredLineSeries>
          </c:ext>
        </c:extLst>
      </c:lineChart>
      <c:catAx>
        <c:axId val="9025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5391"/>
        <c:crosses val="autoZero"/>
        <c:auto val="1"/>
        <c:lblAlgn val="ctr"/>
        <c:lblOffset val="100"/>
        <c:noMultiLvlLbl val="0"/>
      </c:catAx>
      <c:valAx>
        <c:axId val="90255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4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'Mean Years of Schooling'!$A$3</c:f>
              <c:strCache>
                <c:ptCount val="1"/>
                <c:pt idx="0">
                  <c:v>Total</c:v>
                </c:pt>
              </c:strCache>
            </c:strRef>
          </c:tx>
          <c:spPr>
            <a:ln w="28575" cap="rnd">
              <a:solidFill>
                <a:schemeClr val="accent1"/>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Schooling'!$B$3:$AH$3</c:f>
              <c:numCache>
                <c:formatCode>General</c:formatCode>
                <c:ptCount val="33"/>
                <c:pt idx="0">
                  <c:v>6.1459999999999999</c:v>
                </c:pt>
                <c:pt idx="1">
                  <c:v>6.34</c:v>
                </c:pt>
                <c:pt idx="2">
                  <c:v>6.5339999999999998</c:v>
                </c:pt>
                <c:pt idx="3">
                  <c:v>6.7279999999999998</c:v>
                </c:pt>
                <c:pt idx="4">
                  <c:v>6.9210000000000003</c:v>
                </c:pt>
                <c:pt idx="5">
                  <c:v>7.1150000000000002</c:v>
                </c:pt>
                <c:pt idx="6">
                  <c:v>7.2279999999999998</c:v>
                </c:pt>
                <c:pt idx="7">
                  <c:v>7.5250000000000004</c:v>
                </c:pt>
                <c:pt idx="8">
                  <c:v>7.8220000000000001</c:v>
                </c:pt>
                <c:pt idx="9">
                  <c:v>8.1189999999999998</c:v>
                </c:pt>
                <c:pt idx="10">
                  <c:v>8.4160000000000004</c:v>
                </c:pt>
                <c:pt idx="11">
                  <c:v>8.2509999999999994</c:v>
                </c:pt>
                <c:pt idx="12">
                  <c:v>8.0860000000000003</c:v>
                </c:pt>
                <c:pt idx="13">
                  <c:v>7.9210000000000003</c:v>
                </c:pt>
                <c:pt idx="14">
                  <c:v>7.7560000000000002</c:v>
                </c:pt>
                <c:pt idx="15">
                  <c:v>7.5910000000000002</c:v>
                </c:pt>
                <c:pt idx="16">
                  <c:v>8.0839999999999996</c:v>
                </c:pt>
                <c:pt idx="17">
                  <c:v>8.577</c:v>
                </c:pt>
                <c:pt idx="18">
                  <c:v>9.07</c:v>
                </c:pt>
                <c:pt idx="19">
                  <c:v>9.5630000000000006</c:v>
                </c:pt>
                <c:pt idx="20">
                  <c:v>9.6980000000000004</c:v>
                </c:pt>
                <c:pt idx="21">
                  <c:v>9.8089999999999993</c:v>
                </c:pt>
                <c:pt idx="22">
                  <c:v>9.9209999999999994</c:v>
                </c:pt>
                <c:pt idx="23">
                  <c:v>10.029999999999999</c:v>
                </c:pt>
                <c:pt idx="24">
                  <c:v>10.14</c:v>
                </c:pt>
                <c:pt idx="25">
                  <c:v>10.26</c:v>
                </c:pt>
                <c:pt idx="26">
                  <c:v>10.37</c:v>
                </c:pt>
                <c:pt idx="27">
                  <c:v>10.46</c:v>
                </c:pt>
                <c:pt idx="28">
                  <c:v>10.55</c:v>
                </c:pt>
                <c:pt idx="29">
                  <c:v>10.65</c:v>
                </c:pt>
                <c:pt idx="30">
                  <c:v>10.75</c:v>
                </c:pt>
                <c:pt idx="31">
                  <c:v>10.75</c:v>
                </c:pt>
                <c:pt idx="32">
                  <c:v>10.75</c:v>
                </c:pt>
              </c:numCache>
            </c:numRef>
          </c:val>
          <c:smooth val="0"/>
          <c:extLst>
            <c:ext xmlns:c16="http://schemas.microsoft.com/office/drawing/2014/chart" uri="{C3380CC4-5D6E-409C-BE32-E72D297353CC}">
              <c16:uniqueId val="{00000000-1993-4832-8560-C7D75BB733A8}"/>
            </c:ext>
          </c:extLst>
        </c:ser>
        <c:ser>
          <c:idx val="1"/>
          <c:order val="1"/>
          <c:tx>
            <c:strRef>
              <c:f>'Mean Years of Schooling'!$A$4</c:f>
              <c:strCache>
                <c:ptCount val="1"/>
                <c:pt idx="0">
                  <c:v>Johor</c:v>
                </c:pt>
              </c:strCache>
            </c:strRef>
          </c:tx>
          <c:spPr>
            <a:ln w="28575" cap="rnd">
              <a:solidFill>
                <a:schemeClr val="accent2"/>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Schooling'!$B$4:$AH$4</c:f>
              <c:numCache>
                <c:formatCode>General</c:formatCode>
                <c:ptCount val="33"/>
                <c:pt idx="0">
                  <c:v>6.1929999999999996</c:v>
                </c:pt>
                <c:pt idx="1">
                  <c:v>6.3879999999999999</c:v>
                </c:pt>
                <c:pt idx="2">
                  <c:v>6.5839999999999996</c:v>
                </c:pt>
                <c:pt idx="3">
                  <c:v>6.7789999999999999</c:v>
                </c:pt>
                <c:pt idx="4">
                  <c:v>6.9740000000000002</c:v>
                </c:pt>
                <c:pt idx="5">
                  <c:v>7.17</c:v>
                </c:pt>
                <c:pt idx="6">
                  <c:v>7.2839999999999998</c:v>
                </c:pt>
                <c:pt idx="7">
                  <c:v>7.5830000000000002</c:v>
                </c:pt>
                <c:pt idx="8">
                  <c:v>7.8819999999999997</c:v>
                </c:pt>
                <c:pt idx="9">
                  <c:v>8.1809999999999992</c:v>
                </c:pt>
                <c:pt idx="10">
                  <c:v>8.48</c:v>
                </c:pt>
                <c:pt idx="11">
                  <c:v>8.3140000000000001</c:v>
                </c:pt>
                <c:pt idx="12">
                  <c:v>8.1479999999999997</c:v>
                </c:pt>
                <c:pt idx="13">
                  <c:v>7.9820000000000002</c:v>
                </c:pt>
                <c:pt idx="14">
                  <c:v>7.8159999999999998</c:v>
                </c:pt>
                <c:pt idx="15">
                  <c:v>7.65</c:v>
                </c:pt>
                <c:pt idx="16">
                  <c:v>8.1460000000000008</c:v>
                </c:pt>
                <c:pt idx="17">
                  <c:v>8.6430000000000007</c:v>
                </c:pt>
                <c:pt idx="18">
                  <c:v>9.14</c:v>
                </c:pt>
                <c:pt idx="19">
                  <c:v>9.6359999999999992</c:v>
                </c:pt>
                <c:pt idx="20">
                  <c:v>9.7720000000000002</c:v>
                </c:pt>
                <c:pt idx="21">
                  <c:v>9.8840000000000003</c:v>
                </c:pt>
                <c:pt idx="22">
                  <c:v>9.9969999999999999</c:v>
                </c:pt>
                <c:pt idx="23">
                  <c:v>10.11</c:v>
                </c:pt>
                <c:pt idx="24">
                  <c:v>10.220000000000001</c:v>
                </c:pt>
                <c:pt idx="25">
                  <c:v>10.33</c:v>
                </c:pt>
                <c:pt idx="26">
                  <c:v>10.45</c:v>
                </c:pt>
                <c:pt idx="27">
                  <c:v>10.54</c:v>
                </c:pt>
                <c:pt idx="28">
                  <c:v>10.63</c:v>
                </c:pt>
                <c:pt idx="29">
                  <c:v>10.73</c:v>
                </c:pt>
                <c:pt idx="30">
                  <c:v>10.83</c:v>
                </c:pt>
                <c:pt idx="31">
                  <c:v>10.83</c:v>
                </c:pt>
                <c:pt idx="32">
                  <c:v>10.83</c:v>
                </c:pt>
              </c:numCache>
            </c:numRef>
          </c:val>
          <c:smooth val="0"/>
          <c:extLst>
            <c:ext xmlns:c16="http://schemas.microsoft.com/office/drawing/2014/chart" uri="{C3380CC4-5D6E-409C-BE32-E72D297353CC}">
              <c16:uniqueId val="{00000001-1993-4832-8560-C7D75BB733A8}"/>
            </c:ext>
          </c:extLst>
        </c:ser>
        <c:ser>
          <c:idx val="2"/>
          <c:order val="2"/>
          <c:tx>
            <c:strRef>
              <c:f>'Mean Years of Schooling'!$A$5</c:f>
              <c:strCache>
                <c:ptCount val="1"/>
                <c:pt idx="0">
                  <c:v>Kedah</c:v>
                </c:pt>
              </c:strCache>
            </c:strRef>
          </c:tx>
          <c:spPr>
            <a:ln w="28575" cap="rnd">
              <a:solidFill>
                <a:schemeClr val="accent3"/>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Schooling'!$B$5:$AH$5</c:f>
              <c:numCache>
                <c:formatCode>General</c:formatCode>
                <c:ptCount val="33"/>
                <c:pt idx="0">
                  <c:v>5.9029999999999996</c:v>
                </c:pt>
                <c:pt idx="1">
                  <c:v>6.0890000000000004</c:v>
                </c:pt>
                <c:pt idx="2">
                  <c:v>6.2750000000000004</c:v>
                </c:pt>
                <c:pt idx="3">
                  <c:v>6.4619999999999997</c:v>
                </c:pt>
                <c:pt idx="4">
                  <c:v>6.6479999999999997</c:v>
                </c:pt>
                <c:pt idx="5">
                  <c:v>6.8339999999999996</c:v>
                </c:pt>
                <c:pt idx="6">
                  <c:v>6.9420000000000002</c:v>
                </c:pt>
                <c:pt idx="7">
                  <c:v>7.2279999999999998</c:v>
                </c:pt>
                <c:pt idx="8">
                  <c:v>7.5129999999999999</c:v>
                </c:pt>
                <c:pt idx="9">
                  <c:v>7.798</c:v>
                </c:pt>
                <c:pt idx="10">
                  <c:v>8.0830000000000002</c:v>
                </c:pt>
                <c:pt idx="11">
                  <c:v>7.9249999999999998</c:v>
                </c:pt>
                <c:pt idx="12">
                  <c:v>7.766</c:v>
                </c:pt>
                <c:pt idx="13">
                  <c:v>7.6079999999999997</c:v>
                </c:pt>
                <c:pt idx="14">
                  <c:v>7.45</c:v>
                </c:pt>
                <c:pt idx="15">
                  <c:v>7.2910000000000004</c:v>
                </c:pt>
                <c:pt idx="16">
                  <c:v>7.7649999999999997</c:v>
                </c:pt>
                <c:pt idx="17">
                  <c:v>8.2379999999999995</c:v>
                </c:pt>
                <c:pt idx="18">
                  <c:v>8.7119999999999997</c:v>
                </c:pt>
                <c:pt idx="19">
                  <c:v>9.1850000000000005</c:v>
                </c:pt>
                <c:pt idx="20">
                  <c:v>9.3140000000000001</c:v>
                </c:pt>
                <c:pt idx="21">
                  <c:v>9.4220000000000006</c:v>
                </c:pt>
                <c:pt idx="22">
                  <c:v>9.5289999999999999</c:v>
                </c:pt>
                <c:pt idx="23">
                  <c:v>9.6359999999999992</c:v>
                </c:pt>
                <c:pt idx="24">
                  <c:v>9.7430000000000003</c:v>
                </c:pt>
                <c:pt idx="25">
                  <c:v>9.85</c:v>
                </c:pt>
                <c:pt idx="26">
                  <c:v>9.9570000000000007</c:v>
                </c:pt>
                <c:pt idx="27">
                  <c:v>10.050000000000001</c:v>
                </c:pt>
                <c:pt idx="28">
                  <c:v>10.14</c:v>
                </c:pt>
                <c:pt idx="29">
                  <c:v>10.220000000000001</c:v>
                </c:pt>
                <c:pt idx="30">
                  <c:v>10.32</c:v>
                </c:pt>
                <c:pt idx="31">
                  <c:v>10.32</c:v>
                </c:pt>
                <c:pt idx="32">
                  <c:v>10.32</c:v>
                </c:pt>
              </c:numCache>
            </c:numRef>
          </c:val>
          <c:smooth val="0"/>
          <c:extLst>
            <c:ext xmlns:c16="http://schemas.microsoft.com/office/drawing/2014/chart" uri="{C3380CC4-5D6E-409C-BE32-E72D297353CC}">
              <c16:uniqueId val="{00000002-1993-4832-8560-C7D75BB733A8}"/>
            </c:ext>
          </c:extLst>
        </c:ser>
        <c:ser>
          <c:idx val="3"/>
          <c:order val="3"/>
          <c:tx>
            <c:strRef>
              <c:f>'Mean Years of Schooling'!$A$6</c:f>
              <c:strCache>
                <c:ptCount val="1"/>
                <c:pt idx="0">
                  <c:v>Kelantan</c:v>
                </c:pt>
              </c:strCache>
            </c:strRef>
          </c:tx>
          <c:spPr>
            <a:ln w="28575" cap="rnd">
              <a:solidFill>
                <a:schemeClr val="accent4"/>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Schooling'!$B$6:$AH$6</c:f>
              <c:numCache>
                <c:formatCode>General</c:formatCode>
                <c:ptCount val="33"/>
                <c:pt idx="0">
                  <c:v>5.4009999999999998</c:v>
                </c:pt>
                <c:pt idx="1">
                  <c:v>5.5720000000000001</c:v>
                </c:pt>
                <c:pt idx="2">
                  <c:v>5.742</c:v>
                </c:pt>
                <c:pt idx="3">
                  <c:v>5.9119999999999999</c:v>
                </c:pt>
                <c:pt idx="4">
                  <c:v>6.0830000000000002</c:v>
                </c:pt>
                <c:pt idx="5">
                  <c:v>6.2530000000000001</c:v>
                </c:pt>
                <c:pt idx="6">
                  <c:v>6.3520000000000003</c:v>
                </c:pt>
                <c:pt idx="7">
                  <c:v>6.6130000000000004</c:v>
                </c:pt>
                <c:pt idx="8">
                  <c:v>6.8739999999999997</c:v>
                </c:pt>
                <c:pt idx="9">
                  <c:v>7.1349999999999998</c:v>
                </c:pt>
                <c:pt idx="10">
                  <c:v>7.3959999999999999</c:v>
                </c:pt>
                <c:pt idx="11">
                  <c:v>7.2510000000000003</c:v>
                </c:pt>
                <c:pt idx="12">
                  <c:v>7.1059999999999999</c:v>
                </c:pt>
                <c:pt idx="13">
                  <c:v>6.9610000000000003</c:v>
                </c:pt>
                <c:pt idx="14">
                  <c:v>6.8170000000000002</c:v>
                </c:pt>
                <c:pt idx="15">
                  <c:v>6.6719999999999997</c:v>
                </c:pt>
                <c:pt idx="16">
                  <c:v>7.1050000000000004</c:v>
                </c:pt>
                <c:pt idx="17">
                  <c:v>7.5380000000000003</c:v>
                </c:pt>
                <c:pt idx="18">
                  <c:v>7.9710000000000001</c:v>
                </c:pt>
                <c:pt idx="19">
                  <c:v>8.4039999999999999</c:v>
                </c:pt>
                <c:pt idx="20">
                  <c:v>8.5229999999999997</c:v>
                </c:pt>
                <c:pt idx="21">
                  <c:v>8.6210000000000004</c:v>
                </c:pt>
                <c:pt idx="22">
                  <c:v>8.7189999999999994</c:v>
                </c:pt>
                <c:pt idx="23">
                  <c:v>8.8170000000000002</c:v>
                </c:pt>
                <c:pt idx="24">
                  <c:v>8.9149999999999991</c:v>
                </c:pt>
                <c:pt idx="25">
                  <c:v>9.0120000000000005</c:v>
                </c:pt>
                <c:pt idx="26">
                  <c:v>9.11</c:v>
                </c:pt>
                <c:pt idx="27">
                  <c:v>9.1920000000000002</c:v>
                </c:pt>
                <c:pt idx="28">
                  <c:v>9.2739999999999991</c:v>
                </c:pt>
                <c:pt idx="29">
                  <c:v>9.3550000000000004</c:v>
                </c:pt>
                <c:pt idx="30">
                  <c:v>9.4459999999999997</c:v>
                </c:pt>
                <c:pt idx="31">
                  <c:v>9.4459999999999997</c:v>
                </c:pt>
                <c:pt idx="32">
                  <c:v>9.4459999999999997</c:v>
                </c:pt>
              </c:numCache>
            </c:numRef>
          </c:val>
          <c:smooth val="0"/>
          <c:extLst>
            <c:ext xmlns:c16="http://schemas.microsoft.com/office/drawing/2014/chart" uri="{C3380CC4-5D6E-409C-BE32-E72D297353CC}">
              <c16:uniqueId val="{00000003-1993-4832-8560-C7D75BB733A8}"/>
            </c:ext>
          </c:extLst>
        </c:ser>
        <c:ser>
          <c:idx val="4"/>
          <c:order val="4"/>
          <c:tx>
            <c:strRef>
              <c:f>'Mean Years of Schooling'!$A$7</c:f>
              <c:strCache>
                <c:ptCount val="1"/>
                <c:pt idx="0">
                  <c:v>Kuala Lumpur Federal Territory</c:v>
                </c:pt>
              </c:strCache>
            </c:strRef>
          </c:tx>
          <c:spPr>
            <a:ln w="28575" cap="rnd">
              <a:solidFill>
                <a:schemeClr val="accent5"/>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Schooling'!$B$7:$AH$7</c:f>
              <c:numCache>
                <c:formatCode>General</c:formatCode>
                <c:ptCount val="33"/>
                <c:pt idx="0">
                  <c:v>7.4390000000000001</c:v>
                </c:pt>
                <c:pt idx="1">
                  <c:v>7.6740000000000004</c:v>
                </c:pt>
                <c:pt idx="2">
                  <c:v>7.9089999999999998</c:v>
                </c:pt>
                <c:pt idx="3">
                  <c:v>8.1430000000000007</c:v>
                </c:pt>
                <c:pt idx="4">
                  <c:v>8.3780000000000001</c:v>
                </c:pt>
                <c:pt idx="5">
                  <c:v>8.6129999999999995</c:v>
                </c:pt>
                <c:pt idx="6">
                  <c:v>8.7490000000000006</c:v>
                </c:pt>
                <c:pt idx="7">
                  <c:v>9.109</c:v>
                </c:pt>
                <c:pt idx="8">
                  <c:v>9.468</c:v>
                </c:pt>
                <c:pt idx="9">
                  <c:v>9.8279999999999994</c:v>
                </c:pt>
                <c:pt idx="10">
                  <c:v>10.19</c:v>
                </c:pt>
                <c:pt idx="11">
                  <c:v>9.9879999999999995</c:v>
                </c:pt>
                <c:pt idx="12">
                  <c:v>9.7880000000000003</c:v>
                </c:pt>
                <c:pt idx="13">
                  <c:v>9.5879999999999992</c:v>
                </c:pt>
                <c:pt idx="14">
                  <c:v>9.3889999999999993</c:v>
                </c:pt>
                <c:pt idx="15">
                  <c:v>9.1890000000000001</c:v>
                </c:pt>
                <c:pt idx="16">
                  <c:v>9.7859999999999996</c:v>
                </c:pt>
                <c:pt idx="17">
                  <c:v>10.38</c:v>
                </c:pt>
                <c:pt idx="18">
                  <c:v>10.98</c:v>
                </c:pt>
                <c:pt idx="19">
                  <c:v>11.58</c:v>
                </c:pt>
                <c:pt idx="20">
                  <c:v>11.74</c:v>
                </c:pt>
                <c:pt idx="21">
                  <c:v>11.87</c:v>
                </c:pt>
                <c:pt idx="22">
                  <c:v>12.01</c:v>
                </c:pt>
                <c:pt idx="23">
                  <c:v>12.14</c:v>
                </c:pt>
                <c:pt idx="24">
                  <c:v>12.28</c:v>
                </c:pt>
                <c:pt idx="25">
                  <c:v>12.41</c:v>
                </c:pt>
                <c:pt idx="26">
                  <c:v>12.55</c:v>
                </c:pt>
                <c:pt idx="27">
                  <c:v>12.66</c:v>
                </c:pt>
                <c:pt idx="28">
                  <c:v>12.77</c:v>
                </c:pt>
                <c:pt idx="29">
                  <c:v>12.89</c:v>
                </c:pt>
                <c:pt idx="30">
                  <c:v>13.01</c:v>
                </c:pt>
                <c:pt idx="31">
                  <c:v>13.01</c:v>
                </c:pt>
                <c:pt idx="32">
                  <c:v>13.01</c:v>
                </c:pt>
              </c:numCache>
            </c:numRef>
          </c:val>
          <c:smooth val="0"/>
          <c:extLst>
            <c:ext xmlns:c16="http://schemas.microsoft.com/office/drawing/2014/chart" uri="{C3380CC4-5D6E-409C-BE32-E72D297353CC}">
              <c16:uniqueId val="{00000004-1993-4832-8560-C7D75BB733A8}"/>
            </c:ext>
          </c:extLst>
        </c:ser>
        <c:ser>
          <c:idx val="5"/>
          <c:order val="5"/>
          <c:tx>
            <c:strRef>
              <c:f>'Mean Years of Schooling'!$A$8</c:f>
              <c:strCache>
                <c:ptCount val="1"/>
                <c:pt idx="0">
                  <c:v>Labuan Federal Territory</c:v>
                </c:pt>
              </c:strCache>
            </c:strRef>
          </c:tx>
          <c:spPr>
            <a:ln w="28575" cap="rnd">
              <a:solidFill>
                <a:schemeClr val="accent6"/>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Schooling'!$B$8:$AH$8</c:f>
              <c:numCache>
                <c:formatCode>General</c:formatCode>
                <c:ptCount val="33"/>
                <c:pt idx="0">
                  <c:v>6.4829999999999997</c:v>
                </c:pt>
                <c:pt idx="1">
                  <c:v>6.6870000000000003</c:v>
                </c:pt>
                <c:pt idx="2">
                  <c:v>6.8920000000000003</c:v>
                </c:pt>
                <c:pt idx="3">
                  <c:v>7.0970000000000004</c:v>
                </c:pt>
                <c:pt idx="4">
                  <c:v>7.3010000000000002</c:v>
                </c:pt>
                <c:pt idx="5">
                  <c:v>7.5060000000000002</c:v>
                </c:pt>
                <c:pt idx="6">
                  <c:v>7.625</c:v>
                </c:pt>
                <c:pt idx="7">
                  <c:v>7.9379999999999997</c:v>
                </c:pt>
                <c:pt idx="8">
                  <c:v>8.2509999999999994</c:v>
                </c:pt>
                <c:pt idx="9">
                  <c:v>8.5640000000000001</c:v>
                </c:pt>
                <c:pt idx="10">
                  <c:v>8.8780000000000001</c:v>
                </c:pt>
                <c:pt idx="11">
                  <c:v>8.7040000000000006</c:v>
                </c:pt>
                <c:pt idx="12">
                  <c:v>8.5299999999999994</c:v>
                </c:pt>
                <c:pt idx="13">
                  <c:v>8.3559999999999999</c:v>
                </c:pt>
                <c:pt idx="14">
                  <c:v>8.1820000000000004</c:v>
                </c:pt>
                <c:pt idx="15">
                  <c:v>8.0079999999999991</c:v>
                </c:pt>
                <c:pt idx="16">
                  <c:v>8.5280000000000005</c:v>
                </c:pt>
                <c:pt idx="17">
                  <c:v>9.048</c:v>
                </c:pt>
                <c:pt idx="18">
                  <c:v>9.5679999999999996</c:v>
                </c:pt>
                <c:pt idx="19">
                  <c:v>10.09</c:v>
                </c:pt>
                <c:pt idx="20">
                  <c:v>10.23</c:v>
                </c:pt>
                <c:pt idx="21">
                  <c:v>10.35</c:v>
                </c:pt>
                <c:pt idx="22">
                  <c:v>10.47</c:v>
                </c:pt>
                <c:pt idx="23">
                  <c:v>10.58</c:v>
                </c:pt>
                <c:pt idx="24">
                  <c:v>10.7</c:v>
                </c:pt>
                <c:pt idx="25">
                  <c:v>10.82</c:v>
                </c:pt>
                <c:pt idx="26">
                  <c:v>10.94</c:v>
                </c:pt>
                <c:pt idx="27">
                  <c:v>11.03</c:v>
                </c:pt>
                <c:pt idx="28">
                  <c:v>11.13</c:v>
                </c:pt>
                <c:pt idx="29">
                  <c:v>11.23</c:v>
                </c:pt>
                <c:pt idx="30">
                  <c:v>11.34</c:v>
                </c:pt>
                <c:pt idx="31">
                  <c:v>11.34</c:v>
                </c:pt>
                <c:pt idx="32">
                  <c:v>11.34</c:v>
                </c:pt>
              </c:numCache>
            </c:numRef>
          </c:val>
          <c:smooth val="0"/>
          <c:extLst>
            <c:ext xmlns:c16="http://schemas.microsoft.com/office/drawing/2014/chart" uri="{C3380CC4-5D6E-409C-BE32-E72D297353CC}">
              <c16:uniqueId val="{00000005-1993-4832-8560-C7D75BB733A8}"/>
            </c:ext>
          </c:extLst>
        </c:ser>
        <c:ser>
          <c:idx val="6"/>
          <c:order val="6"/>
          <c:tx>
            <c:strRef>
              <c:f>'Mean Years of Schooling'!$A$9</c:f>
              <c:strCache>
                <c:ptCount val="1"/>
                <c:pt idx="0">
                  <c:v>Melaka</c:v>
                </c:pt>
              </c:strCache>
            </c:strRef>
          </c:tx>
          <c:spPr>
            <a:ln w="28575" cap="rnd">
              <a:solidFill>
                <a:schemeClr val="accent1">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Schooling'!$B$9:$AH$9</c:f>
              <c:numCache>
                <c:formatCode>General</c:formatCode>
                <c:ptCount val="33"/>
                <c:pt idx="0">
                  <c:v>6.3339999999999996</c:v>
                </c:pt>
                <c:pt idx="1">
                  <c:v>6.5339999999999998</c:v>
                </c:pt>
                <c:pt idx="2">
                  <c:v>6.734</c:v>
                </c:pt>
                <c:pt idx="3">
                  <c:v>6.9329999999999998</c:v>
                </c:pt>
                <c:pt idx="4">
                  <c:v>7.133</c:v>
                </c:pt>
                <c:pt idx="5">
                  <c:v>7.3330000000000002</c:v>
                </c:pt>
                <c:pt idx="6">
                  <c:v>7.45</c:v>
                </c:pt>
                <c:pt idx="7">
                  <c:v>7.7560000000000002</c:v>
                </c:pt>
                <c:pt idx="8">
                  <c:v>8.0619999999999994</c:v>
                </c:pt>
                <c:pt idx="9">
                  <c:v>8.3680000000000003</c:v>
                </c:pt>
                <c:pt idx="10">
                  <c:v>8.6739999999999995</c:v>
                </c:pt>
                <c:pt idx="11">
                  <c:v>8.5039999999999996</c:v>
                </c:pt>
                <c:pt idx="12">
                  <c:v>8.3339999999999996</c:v>
                </c:pt>
                <c:pt idx="13">
                  <c:v>8.1639999999999997</c:v>
                </c:pt>
                <c:pt idx="14">
                  <c:v>7.9939999999999998</c:v>
                </c:pt>
                <c:pt idx="15">
                  <c:v>7.8239999999999998</c:v>
                </c:pt>
                <c:pt idx="16">
                  <c:v>8.3320000000000007</c:v>
                </c:pt>
                <c:pt idx="17">
                  <c:v>8.84</c:v>
                </c:pt>
                <c:pt idx="18">
                  <c:v>9.3480000000000008</c:v>
                </c:pt>
                <c:pt idx="19">
                  <c:v>9.8559999999999999</c:v>
                </c:pt>
                <c:pt idx="20">
                  <c:v>9.9949999999999992</c:v>
                </c:pt>
                <c:pt idx="21">
                  <c:v>10.11</c:v>
                </c:pt>
                <c:pt idx="22">
                  <c:v>10.23</c:v>
                </c:pt>
                <c:pt idx="23">
                  <c:v>10.34</c:v>
                </c:pt>
                <c:pt idx="24">
                  <c:v>10.45</c:v>
                </c:pt>
                <c:pt idx="25">
                  <c:v>10.57</c:v>
                </c:pt>
                <c:pt idx="26">
                  <c:v>10.68</c:v>
                </c:pt>
                <c:pt idx="27">
                  <c:v>10.78</c:v>
                </c:pt>
                <c:pt idx="28">
                  <c:v>10.88</c:v>
                </c:pt>
                <c:pt idx="29">
                  <c:v>10.97</c:v>
                </c:pt>
                <c:pt idx="30">
                  <c:v>11.08</c:v>
                </c:pt>
                <c:pt idx="31">
                  <c:v>11.08</c:v>
                </c:pt>
                <c:pt idx="32">
                  <c:v>11.08</c:v>
                </c:pt>
              </c:numCache>
            </c:numRef>
          </c:val>
          <c:smooth val="0"/>
          <c:extLst>
            <c:ext xmlns:c16="http://schemas.microsoft.com/office/drawing/2014/chart" uri="{C3380CC4-5D6E-409C-BE32-E72D297353CC}">
              <c16:uniqueId val="{00000006-1993-4832-8560-C7D75BB733A8}"/>
            </c:ext>
          </c:extLst>
        </c:ser>
        <c:ser>
          <c:idx val="7"/>
          <c:order val="7"/>
          <c:tx>
            <c:strRef>
              <c:f>'Mean Years of Schooling'!$A$10</c:f>
              <c:strCache>
                <c:ptCount val="1"/>
                <c:pt idx="0">
                  <c:v>Negeri Sembilan</c:v>
                </c:pt>
              </c:strCache>
            </c:strRef>
          </c:tx>
          <c:spPr>
            <a:ln w="28575" cap="rnd">
              <a:solidFill>
                <a:schemeClr val="accent2">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Schooling'!$B$10:$AH$10</c:f>
              <c:numCache>
                <c:formatCode>General</c:formatCode>
                <c:ptCount val="33"/>
                <c:pt idx="0">
                  <c:v>6.3730000000000002</c:v>
                </c:pt>
                <c:pt idx="1">
                  <c:v>6.5739999999999998</c:v>
                </c:pt>
                <c:pt idx="2">
                  <c:v>6.7750000000000004</c:v>
                </c:pt>
                <c:pt idx="3">
                  <c:v>6.976</c:v>
                </c:pt>
                <c:pt idx="4">
                  <c:v>7.1769999999999996</c:v>
                </c:pt>
                <c:pt idx="5">
                  <c:v>7.3780000000000001</c:v>
                </c:pt>
                <c:pt idx="6">
                  <c:v>7.4960000000000004</c:v>
                </c:pt>
                <c:pt idx="7">
                  <c:v>7.8040000000000003</c:v>
                </c:pt>
                <c:pt idx="8">
                  <c:v>8.1110000000000007</c:v>
                </c:pt>
                <c:pt idx="9">
                  <c:v>8.4190000000000005</c:v>
                </c:pt>
                <c:pt idx="10">
                  <c:v>8.7270000000000003</c:v>
                </c:pt>
                <c:pt idx="11">
                  <c:v>8.5559999999999992</c:v>
                </c:pt>
                <c:pt idx="12">
                  <c:v>8.3849999999999998</c:v>
                </c:pt>
                <c:pt idx="13">
                  <c:v>8.2140000000000004</c:v>
                </c:pt>
                <c:pt idx="14">
                  <c:v>8.0429999999999993</c:v>
                </c:pt>
                <c:pt idx="15">
                  <c:v>7.8719999999999999</c:v>
                </c:pt>
                <c:pt idx="16">
                  <c:v>8.3829999999999991</c:v>
                </c:pt>
                <c:pt idx="17">
                  <c:v>8.8949999999999996</c:v>
                </c:pt>
                <c:pt idx="18">
                  <c:v>9.4060000000000006</c:v>
                </c:pt>
                <c:pt idx="19">
                  <c:v>9.9169999999999998</c:v>
                </c:pt>
                <c:pt idx="20">
                  <c:v>10.06</c:v>
                </c:pt>
                <c:pt idx="21">
                  <c:v>10.17</c:v>
                </c:pt>
                <c:pt idx="22">
                  <c:v>10.29</c:v>
                </c:pt>
                <c:pt idx="23">
                  <c:v>10.4</c:v>
                </c:pt>
                <c:pt idx="24">
                  <c:v>10.52</c:v>
                </c:pt>
                <c:pt idx="25">
                  <c:v>10.63</c:v>
                </c:pt>
                <c:pt idx="26">
                  <c:v>10.75</c:v>
                </c:pt>
                <c:pt idx="27">
                  <c:v>10.85</c:v>
                </c:pt>
                <c:pt idx="28">
                  <c:v>10.94</c:v>
                </c:pt>
                <c:pt idx="29">
                  <c:v>11.04</c:v>
                </c:pt>
                <c:pt idx="30">
                  <c:v>11.15</c:v>
                </c:pt>
                <c:pt idx="31">
                  <c:v>11.15</c:v>
                </c:pt>
                <c:pt idx="32">
                  <c:v>11.15</c:v>
                </c:pt>
              </c:numCache>
            </c:numRef>
          </c:val>
          <c:smooth val="0"/>
          <c:extLst>
            <c:ext xmlns:c16="http://schemas.microsoft.com/office/drawing/2014/chart" uri="{C3380CC4-5D6E-409C-BE32-E72D297353CC}">
              <c16:uniqueId val="{00000007-1993-4832-8560-C7D75BB733A8}"/>
            </c:ext>
          </c:extLst>
        </c:ser>
        <c:ser>
          <c:idx val="8"/>
          <c:order val="8"/>
          <c:tx>
            <c:strRef>
              <c:f>'Mean Years of Schooling'!$A$11</c:f>
              <c:strCache>
                <c:ptCount val="1"/>
                <c:pt idx="0">
                  <c:v>Pahang</c:v>
                </c:pt>
              </c:strCache>
            </c:strRef>
          </c:tx>
          <c:spPr>
            <a:ln w="28575" cap="rnd">
              <a:solidFill>
                <a:schemeClr val="accent3">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Schooling'!$B$11:$AH$11</c:f>
              <c:numCache>
                <c:formatCode>General</c:formatCode>
                <c:ptCount val="33"/>
                <c:pt idx="0">
                  <c:v>5.95</c:v>
                </c:pt>
                <c:pt idx="1">
                  <c:v>6.1379999999999999</c:v>
                </c:pt>
                <c:pt idx="2">
                  <c:v>6.3250000000000002</c:v>
                </c:pt>
                <c:pt idx="3">
                  <c:v>6.5129999999999999</c:v>
                </c:pt>
                <c:pt idx="4">
                  <c:v>6.7009999999999996</c:v>
                </c:pt>
                <c:pt idx="5">
                  <c:v>6.8879999999999999</c:v>
                </c:pt>
                <c:pt idx="6">
                  <c:v>6.9980000000000002</c:v>
                </c:pt>
                <c:pt idx="7">
                  <c:v>7.2850000000000001</c:v>
                </c:pt>
                <c:pt idx="8">
                  <c:v>7.5730000000000004</c:v>
                </c:pt>
                <c:pt idx="9">
                  <c:v>7.86</c:v>
                </c:pt>
                <c:pt idx="10">
                  <c:v>8.1479999999999997</c:v>
                </c:pt>
                <c:pt idx="11">
                  <c:v>7.9880000000000004</c:v>
                </c:pt>
                <c:pt idx="12">
                  <c:v>7.8280000000000003</c:v>
                </c:pt>
                <c:pt idx="13">
                  <c:v>7.6689999999999996</c:v>
                </c:pt>
                <c:pt idx="14">
                  <c:v>7.5090000000000003</c:v>
                </c:pt>
                <c:pt idx="15">
                  <c:v>7.3490000000000002</c:v>
                </c:pt>
                <c:pt idx="16">
                  <c:v>7.827</c:v>
                </c:pt>
                <c:pt idx="17">
                  <c:v>8.3040000000000003</c:v>
                </c:pt>
                <c:pt idx="18">
                  <c:v>8.7810000000000006</c:v>
                </c:pt>
                <c:pt idx="19">
                  <c:v>9.2579999999999991</c:v>
                </c:pt>
                <c:pt idx="20">
                  <c:v>9.3889999999999993</c:v>
                </c:pt>
                <c:pt idx="21">
                  <c:v>9.4969999999999999</c:v>
                </c:pt>
                <c:pt idx="22">
                  <c:v>9.6039999999999992</c:v>
                </c:pt>
                <c:pt idx="23">
                  <c:v>9.7119999999999997</c:v>
                </c:pt>
                <c:pt idx="24">
                  <c:v>9.82</c:v>
                </c:pt>
                <c:pt idx="25">
                  <c:v>9.9280000000000008</c:v>
                </c:pt>
                <c:pt idx="26">
                  <c:v>10.039999999999999</c:v>
                </c:pt>
                <c:pt idx="27">
                  <c:v>10.130000000000001</c:v>
                </c:pt>
                <c:pt idx="28">
                  <c:v>10.220000000000001</c:v>
                </c:pt>
                <c:pt idx="29">
                  <c:v>10.31</c:v>
                </c:pt>
                <c:pt idx="30">
                  <c:v>10.41</c:v>
                </c:pt>
                <c:pt idx="31">
                  <c:v>10.41</c:v>
                </c:pt>
                <c:pt idx="32">
                  <c:v>10.41</c:v>
                </c:pt>
              </c:numCache>
            </c:numRef>
          </c:val>
          <c:smooth val="0"/>
          <c:extLst>
            <c:ext xmlns:c16="http://schemas.microsoft.com/office/drawing/2014/chart" uri="{C3380CC4-5D6E-409C-BE32-E72D297353CC}">
              <c16:uniqueId val="{00000008-1993-4832-8560-C7D75BB733A8}"/>
            </c:ext>
          </c:extLst>
        </c:ser>
        <c:ser>
          <c:idx val="9"/>
          <c:order val="9"/>
          <c:tx>
            <c:strRef>
              <c:f>'Mean Years of Schooling'!$A$12</c:f>
              <c:strCache>
                <c:ptCount val="1"/>
                <c:pt idx="0">
                  <c:v>Perak</c:v>
                </c:pt>
              </c:strCache>
            </c:strRef>
          </c:tx>
          <c:spPr>
            <a:ln w="28575" cap="rnd">
              <a:solidFill>
                <a:schemeClr val="accent4">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Schooling'!$B$12:$AH$12</c:f>
              <c:numCache>
                <c:formatCode>General</c:formatCode>
                <c:ptCount val="33"/>
                <c:pt idx="0">
                  <c:v>5.8719999999999999</c:v>
                </c:pt>
                <c:pt idx="1">
                  <c:v>6.0570000000000004</c:v>
                </c:pt>
                <c:pt idx="2">
                  <c:v>6.242</c:v>
                </c:pt>
                <c:pt idx="3">
                  <c:v>6.4269999999999996</c:v>
                </c:pt>
                <c:pt idx="4">
                  <c:v>6.6120000000000001</c:v>
                </c:pt>
                <c:pt idx="5">
                  <c:v>6.798</c:v>
                </c:pt>
                <c:pt idx="6">
                  <c:v>6.9059999999999997</c:v>
                </c:pt>
                <c:pt idx="7">
                  <c:v>7.1890000000000001</c:v>
                </c:pt>
                <c:pt idx="8">
                  <c:v>7.4729999999999999</c:v>
                </c:pt>
                <c:pt idx="9">
                  <c:v>7.7569999999999997</c:v>
                </c:pt>
                <c:pt idx="10">
                  <c:v>8.0399999999999991</c:v>
                </c:pt>
                <c:pt idx="11">
                  <c:v>7.883</c:v>
                </c:pt>
                <c:pt idx="12">
                  <c:v>7.7249999999999996</c:v>
                </c:pt>
                <c:pt idx="13">
                  <c:v>7.5679999999999996</c:v>
                </c:pt>
                <c:pt idx="14">
                  <c:v>7.41</c:v>
                </c:pt>
                <c:pt idx="15">
                  <c:v>7.2530000000000001</c:v>
                </c:pt>
                <c:pt idx="16">
                  <c:v>7.7229999999999999</c:v>
                </c:pt>
                <c:pt idx="17">
                  <c:v>8.1940000000000008</c:v>
                </c:pt>
                <c:pt idx="18">
                  <c:v>8.6649999999999991</c:v>
                </c:pt>
                <c:pt idx="19">
                  <c:v>9.1359999999999992</c:v>
                </c:pt>
                <c:pt idx="20">
                  <c:v>9.2650000000000006</c:v>
                </c:pt>
                <c:pt idx="21">
                  <c:v>9.3710000000000004</c:v>
                </c:pt>
                <c:pt idx="22">
                  <c:v>9.4779999999999998</c:v>
                </c:pt>
                <c:pt idx="23">
                  <c:v>9.5839999999999996</c:v>
                </c:pt>
                <c:pt idx="24">
                  <c:v>9.6910000000000007</c:v>
                </c:pt>
                <c:pt idx="25">
                  <c:v>9.7970000000000006</c:v>
                </c:pt>
                <c:pt idx="26">
                  <c:v>9.9039999999999999</c:v>
                </c:pt>
                <c:pt idx="27">
                  <c:v>9.9920000000000009</c:v>
                </c:pt>
                <c:pt idx="28">
                  <c:v>10.08</c:v>
                </c:pt>
                <c:pt idx="29">
                  <c:v>10.17</c:v>
                </c:pt>
                <c:pt idx="30">
                  <c:v>10.27</c:v>
                </c:pt>
                <c:pt idx="31">
                  <c:v>10.27</c:v>
                </c:pt>
                <c:pt idx="32">
                  <c:v>10.27</c:v>
                </c:pt>
              </c:numCache>
            </c:numRef>
          </c:val>
          <c:smooth val="0"/>
          <c:extLst>
            <c:ext xmlns:c16="http://schemas.microsoft.com/office/drawing/2014/chart" uri="{C3380CC4-5D6E-409C-BE32-E72D297353CC}">
              <c16:uniqueId val="{00000009-1993-4832-8560-C7D75BB733A8}"/>
            </c:ext>
          </c:extLst>
        </c:ser>
        <c:ser>
          <c:idx val="10"/>
          <c:order val="10"/>
          <c:tx>
            <c:strRef>
              <c:f>'Mean Years of Schooling'!$A$13</c:f>
              <c:strCache>
                <c:ptCount val="1"/>
                <c:pt idx="0">
                  <c:v>Perlis</c:v>
                </c:pt>
              </c:strCache>
            </c:strRef>
          </c:tx>
          <c:spPr>
            <a:ln w="28575" cap="rnd">
              <a:solidFill>
                <a:schemeClr val="accent5">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Schooling'!$B$13:$AH$13</c:f>
              <c:numCache>
                <c:formatCode>General</c:formatCode>
                <c:ptCount val="33"/>
                <c:pt idx="0">
                  <c:v>5.8319999999999999</c:v>
                </c:pt>
                <c:pt idx="1">
                  <c:v>6.016</c:v>
                </c:pt>
                <c:pt idx="2">
                  <c:v>6.2</c:v>
                </c:pt>
                <c:pt idx="3">
                  <c:v>6.3840000000000003</c:v>
                </c:pt>
                <c:pt idx="4">
                  <c:v>6.5679999999999996</c:v>
                </c:pt>
                <c:pt idx="5">
                  <c:v>6.7519999999999998</c:v>
                </c:pt>
                <c:pt idx="6">
                  <c:v>6.859</c:v>
                </c:pt>
                <c:pt idx="7">
                  <c:v>7.141</c:v>
                </c:pt>
                <c:pt idx="8">
                  <c:v>7.423</c:v>
                </c:pt>
                <c:pt idx="9">
                  <c:v>7.7050000000000001</c:v>
                </c:pt>
                <c:pt idx="10">
                  <c:v>7.9870000000000001</c:v>
                </c:pt>
                <c:pt idx="11">
                  <c:v>7.83</c:v>
                </c:pt>
                <c:pt idx="12">
                  <c:v>7.6740000000000004</c:v>
                </c:pt>
                <c:pt idx="13">
                  <c:v>7.5170000000000003</c:v>
                </c:pt>
                <c:pt idx="14">
                  <c:v>7.3609999999999998</c:v>
                </c:pt>
                <c:pt idx="15">
                  <c:v>7.2039999999999997</c:v>
                </c:pt>
                <c:pt idx="16">
                  <c:v>7.6719999999999997</c:v>
                </c:pt>
                <c:pt idx="17">
                  <c:v>8.14</c:v>
                </c:pt>
                <c:pt idx="18">
                  <c:v>8.6080000000000005</c:v>
                </c:pt>
                <c:pt idx="19">
                  <c:v>9.0749999999999993</c:v>
                </c:pt>
                <c:pt idx="20">
                  <c:v>9.2029999999999994</c:v>
                </c:pt>
                <c:pt idx="21">
                  <c:v>9.3089999999999993</c:v>
                </c:pt>
                <c:pt idx="22">
                  <c:v>9.4149999999999991</c:v>
                </c:pt>
                <c:pt idx="23">
                  <c:v>9.52</c:v>
                </c:pt>
                <c:pt idx="24">
                  <c:v>9.6259999999999994</c:v>
                </c:pt>
                <c:pt idx="25">
                  <c:v>9.7319999999999993</c:v>
                </c:pt>
                <c:pt idx="26">
                  <c:v>9.8379999999999992</c:v>
                </c:pt>
                <c:pt idx="27">
                  <c:v>9.9260000000000002</c:v>
                </c:pt>
                <c:pt idx="28">
                  <c:v>10.01</c:v>
                </c:pt>
                <c:pt idx="29">
                  <c:v>10.1</c:v>
                </c:pt>
                <c:pt idx="30">
                  <c:v>10.199999999999999</c:v>
                </c:pt>
                <c:pt idx="31">
                  <c:v>10.199999999999999</c:v>
                </c:pt>
                <c:pt idx="32">
                  <c:v>10.199999999999999</c:v>
                </c:pt>
              </c:numCache>
            </c:numRef>
          </c:val>
          <c:smooth val="0"/>
          <c:extLst>
            <c:ext xmlns:c16="http://schemas.microsoft.com/office/drawing/2014/chart" uri="{C3380CC4-5D6E-409C-BE32-E72D297353CC}">
              <c16:uniqueId val="{0000000A-1993-4832-8560-C7D75BB733A8}"/>
            </c:ext>
          </c:extLst>
        </c:ser>
        <c:ser>
          <c:idx val="11"/>
          <c:order val="11"/>
          <c:tx>
            <c:strRef>
              <c:f>'Mean Years of Schooling'!$A$14</c:f>
              <c:strCache>
                <c:ptCount val="1"/>
                <c:pt idx="0">
                  <c:v>Pulau Pinang</c:v>
                </c:pt>
              </c:strCache>
            </c:strRef>
          </c:tx>
          <c:spPr>
            <a:ln w="28575" cap="rnd">
              <a:solidFill>
                <a:schemeClr val="accent6">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Schooling'!$B$14:$AH$14</c:f>
              <c:numCache>
                <c:formatCode>General</c:formatCode>
                <c:ptCount val="33"/>
                <c:pt idx="0">
                  <c:v>6.6950000000000003</c:v>
                </c:pt>
                <c:pt idx="1">
                  <c:v>6.9059999999999997</c:v>
                </c:pt>
                <c:pt idx="2">
                  <c:v>7.117</c:v>
                </c:pt>
                <c:pt idx="3">
                  <c:v>7.3280000000000003</c:v>
                </c:pt>
                <c:pt idx="4">
                  <c:v>7.5389999999999997</c:v>
                </c:pt>
                <c:pt idx="5">
                  <c:v>7.7510000000000003</c:v>
                </c:pt>
                <c:pt idx="6">
                  <c:v>7.8739999999999997</c:v>
                </c:pt>
                <c:pt idx="7">
                  <c:v>8.1969999999999992</c:v>
                </c:pt>
                <c:pt idx="8">
                  <c:v>8.5210000000000008</c:v>
                </c:pt>
                <c:pt idx="9">
                  <c:v>8.8439999999999994</c:v>
                </c:pt>
                <c:pt idx="10">
                  <c:v>9.1669999999999998</c:v>
                </c:pt>
                <c:pt idx="11">
                  <c:v>8.9879999999999995</c:v>
                </c:pt>
                <c:pt idx="12">
                  <c:v>8.8079999999999998</c:v>
                </c:pt>
                <c:pt idx="13">
                  <c:v>8.6289999999999996</c:v>
                </c:pt>
                <c:pt idx="14">
                  <c:v>8.4489999999999998</c:v>
                </c:pt>
                <c:pt idx="15">
                  <c:v>8.2690000000000001</c:v>
                </c:pt>
                <c:pt idx="16">
                  <c:v>8.8059999999999992</c:v>
                </c:pt>
                <c:pt idx="17">
                  <c:v>9.343</c:v>
                </c:pt>
                <c:pt idx="18">
                  <c:v>9.8800000000000008</c:v>
                </c:pt>
                <c:pt idx="19">
                  <c:v>10.42</c:v>
                </c:pt>
                <c:pt idx="20">
                  <c:v>10.56</c:v>
                </c:pt>
                <c:pt idx="21">
                  <c:v>10.69</c:v>
                </c:pt>
                <c:pt idx="22">
                  <c:v>10.81</c:v>
                </c:pt>
                <c:pt idx="23">
                  <c:v>10.93</c:v>
                </c:pt>
                <c:pt idx="24">
                  <c:v>11.05</c:v>
                </c:pt>
                <c:pt idx="25">
                  <c:v>11.17</c:v>
                </c:pt>
                <c:pt idx="26">
                  <c:v>11.29</c:v>
                </c:pt>
                <c:pt idx="27">
                  <c:v>11.39</c:v>
                </c:pt>
                <c:pt idx="28">
                  <c:v>11.49</c:v>
                </c:pt>
                <c:pt idx="29">
                  <c:v>11.6</c:v>
                </c:pt>
                <c:pt idx="30">
                  <c:v>11.71</c:v>
                </c:pt>
                <c:pt idx="31">
                  <c:v>11.71</c:v>
                </c:pt>
                <c:pt idx="32">
                  <c:v>11.71</c:v>
                </c:pt>
              </c:numCache>
            </c:numRef>
          </c:val>
          <c:smooth val="0"/>
          <c:extLst>
            <c:ext xmlns:c16="http://schemas.microsoft.com/office/drawing/2014/chart" uri="{C3380CC4-5D6E-409C-BE32-E72D297353CC}">
              <c16:uniqueId val="{0000000B-1993-4832-8560-C7D75BB733A8}"/>
            </c:ext>
          </c:extLst>
        </c:ser>
        <c:ser>
          <c:idx val="12"/>
          <c:order val="12"/>
          <c:tx>
            <c:strRef>
              <c:f>'Mean Years of Schooling'!$A$15</c:f>
              <c:strCache>
                <c:ptCount val="1"/>
                <c:pt idx="0">
                  <c:v>Sabah</c:v>
                </c:pt>
              </c:strCache>
            </c:strRef>
          </c:tx>
          <c:spPr>
            <a:ln w="28575" cap="rnd">
              <a:solidFill>
                <a:schemeClr val="accent1">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Schooling'!$B$15:$AH$15</c:f>
              <c:numCache>
                <c:formatCode>General</c:formatCode>
                <c:ptCount val="33"/>
                <c:pt idx="0">
                  <c:v>4.8209999999999997</c:v>
                </c:pt>
                <c:pt idx="1">
                  <c:v>4.9729999999999999</c:v>
                </c:pt>
                <c:pt idx="2">
                  <c:v>5.125</c:v>
                </c:pt>
                <c:pt idx="3">
                  <c:v>5.2770000000000001</c:v>
                </c:pt>
                <c:pt idx="4">
                  <c:v>5.4290000000000003</c:v>
                </c:pt>
                <c:pt idx="5">
                  <c:v>5.5819999999999999</c:v>
                </c:pt>
                <c:pt idx="6">
                  <c:v>5.67</c:v>
                </c:pt>
                <c:pt idx="7">
                  <c:v>5.9029999999999996</c:v>
                </c:pt>
                <c:pt idx="8">
                  <c:v>6.1360000000000001</c:v>
                </c:pt>
                <c:pt idx="9">
                  <c:v>6.3689999999999998</c:v>
                </c:pt>
                <c:pt idx="10">
                  <c:v>6.6020000000000003</c:v>
                </c:pt>
                <c:pt idx="11">
                  <c:v>6.4729999999999999</c:v>
                </c:pt>
                <c:pt idx="12">
                  <c:v>6.343</c:v>
                </c:pt>
                <c:pt idx="13">
                  <c:v>6.2140000000000004</c:v>
                </c:pt>
                <c:pt idx="14">
                  <c:v>6.0839999999999996</c:v>
                </c:pt>
                <c:pt idx="15">
                  <c:v>5.9550000000000001</c:v>
                </c:pt>
                <c:pt idx="16">
                  <c:v>6.3419999999999996</c:v>
                </c:pt>
                <c:pt idx="17">
                  <c:v>6.7279999999999998</c:v>
                </c:pt>
                <c:pt idx="18">
                  <c:v>7.1150000000000002</c:v>
                </c:pt>
                <c:pt idx="19">
                  <c:v>7.5019999999999998</c:v>
                </c:pt>
                <c:pt idx="20">
                  <c:v>7.6070000000000002</c:v>
                </c:pt>
                <c:pt idx="21">
                  <c:v>7.6950000000000003</c:v>
                </c:pt>
                <c:pt idx="22">
                  <c:v>7.782</c:v>
                </c:pt>
                <c:pt idx="23">
                  <c:v>7.87</c:v>
                </c:pt>
                <c:pt idx="24">
                  <c:v>7.9569999999999999</c:v>
                </c:pt>
                <c:pt idx="25">
                  <c:v>8.0440000000000005</c:v>
                </c:pt>
                <c:pt idx="26">
                  <c:v>8.1319999999999997</c:v>
                </c:pt>
                <c:pt idx="27">
                  <c:v>8.2050000000000001</c:v>
                </c:pt>
                <c:pt idx="28">
                  <c:v>8.2780000000000005</c:v>
                </c:pt>
                <c:pt idx="29">
                  <c:v>8.35</c:v>
                </c:pt>
                <c:pt idx="30">
                  <c:v>8.4309999999999992</c:v>
                </c:pt>
                <c:pt idx="31">
                  <c:v>8.4309999999999992</c:v>
                </c:pt>
                <c:pt idx="32">
                  <c:v>8.4309999999999992</c:v>
                </c:pt>
              </c:numCache>
            </c:numRef>
          </c:val>
          <c:smooth val="0"/>
          <c:extLst>
            <c:ext xmlns:c16="http://schemas.microsoft.com/office/drawing/2014/chart" uri="{C3380CC4-5D6E-409C-BE32-E72D297353CC}">
              <c16:uniqueId val="{0000000C-1993-4832-8560-C7D75BB733A8}"/>
            </c:ext>
          </c:extLst>
        </c:ser>
        <c:ser>
          <c:idx val="13"/>
          <c:order val="13"/>
          <c:tx>
            <c:strRef>
              <c:f>'Mean Years of Schooling'!$A$16</c:f>
              <c:strCache>
                <c:ptCount val="1"/>
                <c:pt idx="0">
                  <c:v>Sarawak</c:v>
                </c:pt>
              </c:strCache>
            </c:strRef>
          </c:tx>
          <c:spPr>
            <a:ln w="28575" cap="rnd">
              <a:solidFill>
                <a:schemeClr val="accent2">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Schooling'!$B$16:$AH$16</c:f>
              <c:numCache>
                <c:formatCode>General</c:formatCode>
                <c:ptCount val="33"/>
                <c:pt idx="0">
                  <c:v>4.8209999999999997</c:v>
                </c:pt>
                <c:pt idx="1">
                  <c:v>4.9729999999999999</c:v>
                </c:pt>
                <c:pt idx="2">
                  <c:v>5.125</c:v>
                </c:pt>
                <c:pt idx="3">
                  <c:v>5.2770000000000001</c:v>
                </c:pt>
                <c:pt idx="4">
                  <c:v>5.4290000000000003</c:v>
                </c:pt>
                <c:pt idx="5">
                  <c:v>5.5819999999999999</c:v>
                </c:pt>
                <c:pt idx="6">
                  <c:v>5.67</c:v>
                </c:pt>
                <c:pt idx="7">
                  <c:v>5.9029999999999996</c:v>
                </c:pt>
                <c:pt idx="8">
                  <c:v>6.1360000000000001</c:v>
                </c:pt>
                <c:pt idx="9">
                  <c:v>6.3689999999999998</c:v>
                </c:pt>
                <c:pt idx="10">
                  <c:v>6.6020000000000003</c:v>
                </c:pt>
                <c:pt idx="11">
                  <c:v>6.4729999999999999</c:v>
                </c:pt>
                <c:pt idx="12">
                  <c:v>6.343</c:v>
                </c:pt>
                <c:pt idx="13">
                  <c:v>6.2140000000000004</c:v>
                </c:pt>
                <c:pt idx="14">
                  <c:v>6.0839999999999996</c:v>
                </c:pt>
                <c:pt idx="15">
                  <c:v>5.9550000000000001</c:v>
                </c:pt>
                <c:pt idx="16">
                  <c:v>6.3419999999999996</c:v>
                </c:pt>
                <c:pt idx="17">
                  <c:v>6.7279999999999998</c:v>
                </c:pt>
                <c:pt idx="18">
                  <c:v>7.1150000000000002</c:v>
                </c:pt>
                <c:pt idx="19">
                  <c:v>7.5019999999999998</c:v>
                </c:pt>
                <c:pt idx="20">
                  <c:v>7.6070000000000002</c:v>
                </c:pt>
                <c:pt idx="21">
                  <c:v>7.6950000000000003</c:v>
                </c:pt>
                <c:pt idx="22">
                  <c:v>7.782</c:v>
                </c:pt>
                <c:pt idx="23">
                  <c:v>7.87</c:v>
                </c:pt>
                <c:pt idx="24">
                  <c:v>7.9569999999999999</c:v>
                </c:pt>
                <c:pt idx="25">
                  <c:v>8.0440000000000005</c:v>
                </c:pt>
                <c:pt idx="26">
                  <c:v>8.1319999999999997</c:v>
                </c:pt>
                <c:pt idx="27">
                  <c:v>8.2050000000000001</c:v>
                </c:pt>
                <c:pt idx="28">
                  <c:v>8.2780000000000005</c:v>
                </c:pt>
                <c:pt idx="29">
                  <c:v>8.35</c:v>
                </c:pt>
                <c:pt idx="30">
                  <c:v>8.4309999999999992</c:v>
                </c:pt>
                <c:pt idx="31">
                  <c:v>8.4309999999999992</c:v>
                </c:pt>
                <c:pt idx="32">
                  <c:v>8.4309999999999992</c:v>
                </c:pt>
              </c:numCache>
            </c:numRef>
          </c:val>
          <c:smooth val="0"/>
          <c:extLst>
            <c:ext xmlns:c16="http://schemas.microsoft.com/office/drawing/2014/chart" uri="{C3380CC4-5D6E-409C-BE32-E72D297353CC}">
              <c16:uniqueId val="{0000000D-1993-4832-8560-C7D75BB733A8}"/>
            </c:ext>
          </c:extLst>
        </c:ser>
        <c:ser>
          <c:idx val="14"/>
          <c:order val="14"/>
          <c:tx>
            <c:strRef>
              <c:f>'Mean Years of Schooling'!$A$17</c:f>
              <c:strCache>
                <c:ptCount val="1"/>
                <c:pt idx="0">
                  <c:v>Selangor</c:v>
                </c:pt>
              </c:strCache>
            </c:strRef>
          </c:tx>
          <c:spPr>
            <a:ln w="28575" cap="rnd">
              <a:solidFill>
                <a:schemeClr val="accent3">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Schooling'!$B$17:$AH$17</c:f>
              <c:numCache>
                <c:formatCode>General</c:formatCode>
                <c:ptCount val="33"/>
                <c:pt idx="0">
                  <c:v>7.3609999999999998</c:v>
                </c:pt>
                <c:pt idx="1">
                  <c:v>7.593</c:v>
                </c:pt>
                <c:pt idx="2">
                  <c:v>7.8250000000000002</c:v>
                </c:pt>
                <c:pt idx="3">
                  <c:v>8.0579999999999998</c:v>
                </c:pt>
                <c:pt idx="4">
                  <c:v>8.2899999999999991</c:v>
                </c:pt>
                <c:pt idx="5">
                  <c:v>8.5220000000000002</c:v>
                </c:pt>
                <c:pt idx="6">
                  <c:v>8.657</c:v>
                </c:pt>
                <c:pt idx="7">
                  <c:v>9.0129999999999999</c:v>
                </c:pt>
                <c:pt idx="8">
                  <c:v>9.3689999999999998</c:v>
                </c:pt>
                <c:pt idx="9">
                  <c:v>9.7240000000000002</c:v>
                </c:pt>
                <c:pt idx="10">
                  <c:v>10.08</c:v>
                </c:pt>
                <c:pt idx="11">
                  <c:v>9.8819999999999997</c:v>
                </c:pt>
                <c:pt idx="12">
                  <c:v>9.6850000000000005</c:v>
                </c:pt>
                <c:pt idx="13">
                  <c:v>9.4870000000000001</c:v>
                </c:pt>
                <c:pt idx="14">
                  <c:v>9.2899999999999991</c:v>
                </c:pt>
                <c:pt idx="15">
                  <c:v>9.0920000000000005</c:v>
                </c:pt>
                <c:pt idx="16">
                  <c:v>9.6829999999999998</c:v>
                </c:pt>
                <c:pt idx="17">
                  <c:v>10.27</c:v>
                </c:pt>
                <c:pt idx="18">
                  <c:v>10.86</c:v>
                </c:pt>
                <c:pt idx="19">
                  <c:v>11.45</c:v>
                </c:pt>
                <c:pt idx="20">
                  <c:v>11.62</c:v>
                </c:pt>
                <c:pt idx="21">
                  <c:v>11.75</c:v>
                </c:pt>
                <c:pt idx="22">
                  <c:v>11.88</c:v>
                </c:pt>
                <c:pt idx="23">
                  <c:v>12.02</c:v>
                </c:pt>
                <c:pt idx="24">
                  <c:v>12.15</c:v>
                </c:pt>
                <c:pt idx="25">
                  <c:v>12.28</c:v>
                </c:pt>
                <c:pt idx="26">
                  <c:v>12.42</c:v>
                </c:pt>
                <c:pt idx="27">
                  <c:v>12.53</c:v>
                </c:pt>
                <c:pt idx="28">
                  <c:v>12.64</c:v>
                </c:pt>
                <c:pt idx="29">
                  <c:v>12.75</c:v>
                </c:pt>
                <c:pt idx="30">
                  <c:v>12.87</c:v>
                </c:pt>
                <c:pt idx="31">
                  <c:v>12.87</c:v>
                </c:pt>
                <c:pt idx="32">
                  <c:v>12.87</c:v>
                </c:pt>
              </c:numCache>
            </c:numRef>
          </c:val>
          <c:smooth val="0"/>
          <c:extLst>
            <c:ext xmlns:c16="http://schemas.microsoft.com/office/drawing/2014/chart" uri="{C3380CC4-5D6E-409C-BE32-E72D297353CC}">
              <c16:uniqueId val="{0000000E-1993-4832-8560-C7D75BB733A8}"/>
            </c:ext>
          </c:extLst>
        </c:ser>
        <c:ser>
          <c:idx val="15"/>
          <c:order val="15"/>
          <c:tx>
            <c:strRef>
              <c:f>'Mean Years of Schooling'!$A$18</c:f>
              <c:strCache>
                <c:ptCount val="1"/>
                <c:pt idx="0">
                  <c:v>Terengganu</c:v>
                </c:pt>
              </c:strCache>
            </c:strRef>
          </c:tx>
          <c:spPr>
            <a:ln w="28575" cap="rnd">
              <a:solidFill>
                <a:schemeClr val="accent4">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Schooling'!$B$18:$AH$18</c:f>
              <c:numCache>
                <c:formatCode>General</c:formatCode>
                <c:ptCount val="33"/>
                <c:pt idx="0">
                  <c:v>5.8719999999999999</c:v>
                </c:pt>
                <c:pt idx="1">
                  <c:v>6.0570000000000004</c:v>
                </c:pt>
                <c:pt idx="2">
                  <c:v>6.242</c:v>
                </c:pt>
                <c:pt idx="3">
                  <c:v>6.4269999999999996</c:v>
                </c:pt>
                <c:pt idx="4">
                  <c:v>6.6120000000000001</c:v>
                </c:pt>
                <c:pt idx="5">
                  <c:v>6.798</c:v>
                </c:pt>
                <c:pt idx="6">
                  <c:v>6.9059999999999997</c:v>
                </c:pt>
                <c:pt idx="7">
                  <c:v>7.1890000000000001</c:v>
                </c:pt>
                <c:pt idx="8">
                  <c:v>7.4729999999999999</c:v>
                </c:pt>
                <c:pt idx="9">
                  <c:v>7.7569999999999997</c:v>
                </c:pt>
                <c:pt idx="10">
                  <c:v>8.0399999999999991</c:v>
                </c:pt>
                <c:pt idx="11">
                  <c:v>7.883</c:v>
                </c:pt>
                <c:pt idx="12">
                  <c:v>7.7249999999999996</c:v>
                </c:pt>
                <c:pt idx="13">
                  <c:v>7.5679999999999996</c:v>
                </c:pt>
                <c:pt idx="14">
                  <c:v>7.41</c:v>
                </c:pt>
                <c:pt idx="15">
                  <c:v>7.2530000000000001</c:v>
                </c:pt>
                <c:pt idx="16">
                  <c:v>7.7229999999999999</c:v>
                </c:pt>
                <c:pt idx="17">
                  <c:v>8.1940000000000008</c:v>
                </c:pt>
                <c:pt idx="18">
                  <c:v>8.6649999999999991</c:v>
                </c:pt>
                <c:pt idx="19">
                  <c:v>9.1359999999999992</c:v>
                </c:pt>
                <c:pt idx="20">
                  <c:v>9.2650000000000006</c:v>
                </c:pt>
                <c:pt idx="21">
                  <c:v>9.3710000000000004</c:v>
                </c:pt>
                <c:pt idx="22">
                  <c:v>9.4779999999999998</c:v>
                </c:pt>
                <c:pt idx="23">
                  <c:v>9.5839999999999996</c:v>
                </c:pt>
                <c:pt idx="24">
                  <c:v>9.6910000000000007</c:v>
                </c:pt>
                <c:pt idx="25">
                  <c:v>9.7970000000000006</c:v>
                </c:pt>
                <c:pt idx="26">
                  <c:v>9.9039999999999999</c:v>
                </c:pt>
                <c:pt idx="27">
                  <c:v>9.9920000000000009</c:v>
                </c:pt>
                <c:pt idx="28">
                  <c:v>10.08</c:v>
                </c:pt>
                <c:pt idx="29">
                  <c:v>10.17</c:v>
                </c:pt>
                <c:pt idx="30">
                  <c:v>10.27</c:v>
                </c:pt>
                <c:pt idx="31">
                  <c:v>10.27</c:v>
                </c:pt>
                <c:pt idx="32">
                  <c:v>10.27</c:v>
                </c:pt>
              </c:numCache>
            </c:numRef>
          </c:val>
          <c:smooth val="0"/>
          <c:extLst>
            <c:ext xmlns:c16="http://schemas.microsoft.com/office/drawing/2014/chart" uri="{C3380CC4-5D6E-409C-BE32-E72D297353CC}">
              <c16:uniqueId val="{0000000F-1993-4832-8560-C7D75BB733A8}"/>
            </c:ext>
          </c:extLst>
        </c:ser>
        <c:dLbls>
          <c:showLegendKey val="0"/>
          <c:showVal val="0"/>
          <c:showCatName val="0"/>
          <c:showSerName val="0"/>
          <c:showPercent val="0"/>
          <c:showBubbleSize val="0"/>
        </c:dLbls>
        <c:smooth val="0"/>
        <c:axId val="2051883743"/>
        <c:axId val="2051880863"/>
      </c:lineChart>
      <c:catAx>
        <c:axId val="205188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0863"/>
        <c:crosses val="autoZero"/>
        <c:auto val="1"/>
        <c:lblAlgn val="ctr"/>
        <c:lblOffset val="100"/>
        <c:noMultiLvlLbl val="0"/>
      </c:catAx>
      <c:valAx>
        <c:axId val="2051880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3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'Mean Years of Schooling'!$B$2</c:f>
              <c:strCache>
                <c:ptCount val="1"/>
                <c:pt idx="0">
                  <c:v>1990</c:v>
                </c:pt>
              </c:strCache>
            </c:strRef>
          </c:tx>
          <c:spPr>
            <a:solidFill>
              <a:schemeClr val="accent1"/>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Schooling'!$B$3:$B$18</c:f>
              <c:numCache>
                <c:formatCode>General</c:formatCode>
                <c:ptCount val="16"/>
                <c:pt idx="0">
                  <c:v>6.1459999999999999</c:v>
                </c:pt>
                <c:pt idx="1">
                  <c:v>6.1929999999999996</c:v>
                </c:pt>
                <c:pt idx="2">
                  <c:v>5.9029999999999996</c:v>
                </c:pt>
                <c:pt idx="3">
                  <c:v>5.4009999999999998</c:v>
                </c:pt>
                <c:pt idx="4">
                  <c:v>7.4390000000000001</c:v>
                </c:pt>
                <c:pt idx="5">
                  <c:v>6.4829999999999997</c:v>
                </c:pt>
                <c:pt idx="6">
                  <c:v>6.3339999999999996</c:v>
                </c:pt>
                <c:pt idx="7">
                  <c:v>6.3730000000000002</c:v>
                </c:pt>
                <c:pt idx="8">
                  <c:v>5.95</c:v>
                </c:pt>
                <c:pt idx="9">
                  <c:v>5.8719999999999999</c:v>
                </c:pt>
                <c:pt idx="10">
                  <c:v>5.8319999999999999</c:v>
                </c:pt>
                <c:pt idx="11">
                  <c:v>6.6950000000000003</c:v>
                </c:pt>
                <c:pt idx="12">
                  <c:v>4.8209999999999997</c:v>
                </c:pt>
                <c:pt idx="13">
                  <c:v>4.8209999999999997</c:v>
                </c:pt>
                <c:pt idx="14">
                  <c:v>7.3609999999999998</c:v>
                </c:pt>
                <c:pt idx="15">
                  <c:v>5.8719999999999999</c:v>
                </c:pt>
              </c:numCache>
            </c:numRef>
          </c:val>
          <c:extLst>
            <c:ext xmlns:c16="http://schemas.microsoft.com/office/drawing/2014/chart" uri="{C3380CC4-5D6E-409C-BE32-E72D297353CC}">
              <c16:uniqueId val="{00000000-19F4-4D4B-AEDD-23A9E73118C0}"/>
            </c:ext>
          </c:extLst>
        </c:ser>
        <c:ser>
          <c:idx val="1"/>
          <c:order val="1"/>
          <c:tx>
            <c:strRef>
              <c:f>'Mean Years of Schooling'!$C$2</c:f>
              <c:strCache>
                <c:ptCount val="1"/>
                <c:pt idx="0">
                  <c:v>1991</c:v>
                </c:pt>
              </c:strCache>
            </c:strRef>
          </c:tx>
          <c:spPr>
            <a:solidFill>
              <a:schemeClr val="accent2"/>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Schooling'!$C$3:$C$18</c:f>
              <c:numCache>
                <c:formatCode>General</c:formatCode>
                <c:ptCount val="16"/>
                <c:pt idx="0">
                  <c:v>6.34</c:v>
                </c:pt>
                <c:pt idx="1">
                  <c:v>6.3879999999999999</c:v>
                </c:pt>
                <c:pt idx="2">
                  <c:v>6.0890000000000004</c:v>
                </c:pt>
                <c:pt idx="3">
                  <c:v>5.5720000000000001</c:v>
                </c:pt>
                <c:pt idx="4">
                  <c:v>7.6740000000000004</c:v>
                </c:pt>
                <c:pt idx="5">
                  <c:v>6.6870000000000003</c:v>
                </c:pt>
                <c:pt idx="6">
                  <c:v>6.5339999999999998</c:v>
                </c:pt>
                <c:pt idx="7">
                  <c:v>6.5739999999999998</c:v>
                </c:pt>
                <c:pt idx="8">
                  <c:v>6.1379999999999999</c:v>
                </c:pt>
                <c:pt idx="9">
                  <c:v>6.0570000000000004</c:v>
                </c:pt>
                <c:pt idx="10">
                  <c:v>6.016</c:v>
                </c:pt>
                <c:pt idx="11">
                  <c:v>6.9059999999999997</c:v>
                </c:pt>
                <c:pt idx="12">
                  <c:v>4.9729999999999999</c:v>
                </c:pt>
                <c:pt idx="13">
                  <c:v>4.9729999999999999</c:v>
                </c:pt>
                <c:pt idx="14">
                  <c:v>7.593</c:v>
                </c:pt>
                <c:pt idx="15">
                  <c:v>6.0570000000000004</c:v>
                </c:pt>
              </c:numCache>
            </c:numRef>
          </c:val>
          <c:extLst>
            <c:ext xmlns:c16="http://schemas.microsoft.com/office/drawing/2014/chart" uri="{C3380CC4-5D6E-409C-BE32-E72D297353CC}">
              <c16:uniqueId val="{00000001-19F4-4D4B-AEDD-23A9E73118C0}"/>
            </c:ext>
          </c:extLst>
        </c:ser>
        <c:ser>
          <c:idx val="2"/>
          <c:order val="2"/>
          <c:tx>
            <c:strRef>
              <c:f>'Mean Years of Schooling'!$D$2</c:f>
              <c:strCache>
                <c:ptCount val="1"/>
                <c:pt idx="0">
                  <c:v>1992</c:v>
                </c:pt>
              </c:strCache>
            </c:strRef>
          </c:tx>
          <c:spPr>
            <a:solidFill>
              <a:schemeClr val="accent3"/>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Schooling'!$D$3:$D$18</c:f>
              <c:numCache>
                <c:formatCode>General</c:formatCode>
                <c:ptCount val="16"/>
                <c:pt idx="0">
                  <c:v>6.5339999999999998</c:v>
                </c:pt>
                <c:pt idx="1">
                  <c:v>6.5839999999999996</c:v>
                </c:pt>
                <c:pt idx="2">
                  <c:v>6.2750000000000004</c:v>
                </c:pt>
                <c:pt idx="3">
                  <c:v>5.742</c:v>
                </c:pt>
                <c:pt idx="4">
                  <c:v>7.9089999999999998</c:v>
                </c:pt>
                <c:pt idx="5">
                  <c:v>6.8920000000000003</c:v>
                </c:pt>
                <c:pt idx="6">
                  <c:v>6.734</c:v>
                </c:pt>
                <c:pt idx="7">
                  <c:v>6.7750000000000004</c:v>
                </c:pt>
                <c:pt idx="8">
                  <c:v>6.3250000000000002</c:v>
                </c:pt>
                <c:pt idx="9">
                  <c:v>6.242</c:v>
                </c:pt>
                <c:pt idx="10">
                  <c:v>6.2</c:v>
                </c:pt>
                <c:pt idx="11">
                  <c:v>7.117</c:v>
                </c:pt>
                <c:pt idx="12">
                  <c:v>5.125</c:v>
                </c:pt>
                <c:pt idx="13">
                  <c:v>5.125</c:v>
                </c:pt>
                <c:pt idx="14">
                  <c:v>7.8250000000000002</c:v>
                </c:pt>
                <c:pt idx="15">
                  <c:v>6.242</c:v>
                </c:pt>
              </c:numCache>
            </c:numRef>
          </c:val>
          <c:extLst>
            <c:ext xmlns:c16="http://schemas.microsoft.com/office/drawing/2014/chart" uri="{C3380CC4-5D6E-409C-BE32-E72D297353CC}">
              <c16:uniqueId val="{00000002-19F4-4D4B-AEDD-23A9E73118C0}"/>
            </c:ext>
          </c:extLst>
        </c:ser>
        <c:ser>
          <c:idx val="3"/>
          <c:order val="3"/>
          <c:tx>
            <c:strRef>
              <c:f>'Mean Years of Schooling'!$E$2</c:f>
              <c:strCache>
                <c:ptCount val="1"/>
                <c:pt idx="0">
                  <c:v>1993</c:v>
                </c:pt>
              </c:strCache>
            </c:strRef>
          </c:tx>
          <c:spPr>
            <a:solidFill>
              <a:schemeClr val="accent4"/>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Schooling'!$E$3:$E$18</c:f>
              <c:numCache>
                <c:formatCode>General</c:formatCode>
                <c:ptCount val="16"/>
                <c:pt idx="0">
                  <c:v>6.7279999999999998</c:v>
                </c:pt>
                <c:pt idx="1">
                  <c:v>6.7789999999999999</c:v>
                </c:pt>
                <c:pt idx="2">
                  <c:v>6.4619999999999997</c:v>
                </c:pt>
                <c:pt idx="3">
                  <c:v>5.9119999999999999</c:v>
                </c:pt>
                <c:pt idx="4">
                  <c:v>8.1430000000000007</c:v>
                </c:pt>
                <c:pt idx="5">
                  <c:v>7.0970000000000004</c:v>
                </c:pt>
                <c:pt idx="6">
                  <c:v>6.9329999999999998</c:v>
                </c:pt>
                <c:pt idx="7">
                  <c:v>6.976</c:v>
                </c:pt>
                <c:pt idx="8">
                  <c:v>6.5129999999999999</c:v>
                </c:pt>
                <c:pt idx="9">
                  <c:v>6.4269999999999996</c:v>
                </c:pt>
                <c:pt idx="10">
                  <c:v>6.3840000000000003</c:v>
                </c:pt>
                <c:pt idx="11">
                  <c:v>7.3280000000000003</c:v>
                </c:pt>
                <c:pt idx="12">
                  <c:v>5.2770000000000001</c:v>
                </c:pt>
                <c:pt idx="13">
                  <c:v>5.2770000000000001</c:v>
                </c:pt>
                <c:pt idx="14">
                  <c:v>8.0579999999999998</c:v>
                </c:pt>
                <c:pt idx="15">
                  <c:v>6.4269999999999996</c:v>
                </c:pt>
              </c:numCache>
            </c:numRef>
          </c:val>
          <c:extLst>
            <c:ext xmlns:c16="http://schemas.microsoft.com/office/drawing/2014/chart" uri="{C3380CC4-5D6E-409C-BE32-E72D297353CC}">
              <c16:uniqueId val="{00000003-19F4-4D4B-AEDD-23A9E73118C0}"/>
            </c:ext>
          </c:extLst>
        </c:ser>
        <c:ser>
          <c:idx val="4"/>
          <c:order val="4"/>
          <c:tx>
            <c:strRef>
              <c:f>'Mean Years of Schooling'!$F$2</c:f>
              <c:strCache>
                <c:ptCount val="1"/>
                <c:pt idx="0">
                  <c:v>1994</c:v>
                </c:pt>
              </c:strCache>
            </c:strRef>
          </c:tx>
          <c:spPr>
            <a:solidFill>
              <a:schemeClr val="accent5"/>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Schooling'!$F$3:$F$18</c:f>
              <c:numCache>
                <c:formatCode>General</c:formatCode>
                <c:ptCount val="16"/>
                <c:pt idx="0">
                  <c:v>6.9210000000000003</c:v>
                </c:pt>
                <c:pt idx="1">
                  <c:v>6.9740000000000002</c:v>
                </c:pt>
                <c:pt idx="2">
                  <c:v>6.6479999999999997</c:v>
                </c:pt>
                <c:pt idx="3">
                  <c:v>6.0830000000000002</c:v>
                </c:pt>
                <c:pt idx="4">
                  <c:v>8.3780000000000001</c:v>
                </c:pt>
                <c:pt idx="5">
                  <c:v>7.3010000000000002</c:v>
                </c:pt>
                <c:pt idx="6">
                  <c:v>7.133</c:v>
                </c:pt>
                <c:pt idx="7">
                  <c:v>7.1769999999999996</c:v>
                </c:pt>
                <c:pt idx="8">
                  <c:v>6.7009999999999996</c:v>
                </c:pt>
                <c:pt idx="9">
                  <c:v>6.6120000000000001</c:v>
                </c:pt>
                <c:pt idx="10">
                  <c:v>6.5679999999999996</c:v>
                </c:pt>
                <c:pt idx="11">
                  <c:v>7.5389999999999997</c:v>
                </c:pt>
                <c:pt idx="12">
                  <c:v>5.4290000000000003</c:v>
                </c:pt>
                <c:pt idx="13">
                  <c:v>5.4290000000000003</c:v>
                </c:pt>
                <c:pt idx="14">
                  <c:v>8.2899999999999991</c:v>
                </c:pt>
                <c:pt idx="15">
                  <c:v>6.6120000000000001</c:v>
                </c:pt>
              </c:numCache>
            </c:numRef>
          </c:val>
          <c:extLst>
            <c:ext xmlns:c16="http://schemas.microsoft.com/office/drawing/2014/chart" uri="{C3380CC4-5D6E-409C-BE32-E72D297353CC}">
              <c16:uniqueId val="{00000004-19F4-4D4B-AEDD-23A9E73118C0}"/>
            </c:ext>
          </c:extLst>
        </c:ser>
        <c:ser>
          <c:idx val="5"/>
          <c:order val="5"/>
          <c:tx>
            <c:strRef>
              <c:f>'Mean Years of Schooling'!$G$2</c:f>
              <c:strCache>
                <c:ptCount val="1"/>
                <c:pt idx="0">
                  <c:v>1995</c:v>
                </c:pt>
              </c:strCache>
            </c:strRef>
          </c:tx>
          <c:spPr>
            <a:solidFill>
              <a:schemeClr val="accent6"/>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Schooling'!$G$3:$G$18</c:f>
              <c:numCache>
                <c:formatCode>General</c:formatCode>
                <c:ptCount val="16"/>
                <c:pt idx="0">
                  <c:v>7.1150000000000002</c:v>
                </c:pt>
                <c:pt idx="1">
                  <c:v>7.17</c:v>
                </c:pt>
                <c:pt idx="2">
                  <c:v>6.8339999999999996</c:v>
                </c:pt>
                <c:pt idx="3">
                  <c:v>6.2530000000000001</c:v>
                </c:pt>
                <c:pt idx="4">
                  <c:v>8.6129999999999995</c:v>
                </c:pt>
                <c:pt idx="5">
                  <c:v>7.5060000000000002</c:v>
                </c:pt>
                <c:pt idx="6">
                  <c:v>7.3330000000000002</c:v>
                </c:pt>
                <c:pt idx="7">
                  <c:v>7.3780000000000001</c:v>
                </c:pt>
                <c:pt idx="8">
                  <c:v>6.8879999999999999</c:v>
                </c:pt>
                <c:pt idx="9">
                  <c:v>6.798</c:v>
                </c:pt>
                <c:pt idx="10">
                  <c:v>6.7519999999999998</c:v>
                </c:pt>
                <c:pt idx="11">
                  <c:v>7.7510000000000003</c:v>
                </c:pt>
                <c:pt idx="12">
                  <c:v>5.5819999999999999</c:v>
                </c:pt>
                <c:pt idx="13">
                  <c:v>5.5819999999999999</c:v>
                </c:pt>
                <c:pt idx="14">
                  <c:v>8.5220000000000002</c:v>
                </c:pt>
                <c:pt idx="15">
                  <c:v>6.798</c:v>
                </c:pt>
              </c:numCache>
            </c:numRef>
          </c:val>
          <c:extLst>
            <c:ext xmlns:c16="http://schemas.microsoft.com/office/drawing/2014/chart" uri="{C3380CC4-5D6E-409C-BE32-E72D297353CC}">
              <c16:uniqueId val="{00000005-19F4-4D4B-AEDD-23A9E73118C0}"/>
            </c:ext>
          </c:extLst>
        </c:ser>
        <c:ser>
          <c:idx val="6"/>
          <c:order val="6"/>
          <c:tx>
            <c:strRef>
              <c:f>'Mean Years of Schooling'!$H$2</c:f>
              <c:strCache>
                <c:ptCount val="1"/>
                <c:pt idx="0">
                  <c:v>1996</c:v>
                </c:pt>
              </c:strCache>
            </c:strRef>
          </c:tx>
          <c:spPr>
            <a:solidFill>
              <a:schemeClr val="accent1">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Schooling'!$H$3:$H$18</c:f>
              <c:numCache>
                <c:formatCode>General</c:formatCode>
                <c:ptCount val="16"/>
                <c:pt idx="0">
                  <c:v>7.2279999999999998</c:v>
                </c:pt>
                <c:pt idx="1">
                  <c:v>7.2839999999999998</c:v>
                </c:pt>
                <c:pt idx="2">
                  <c:v>6.9420000000000002</c:v>
                </c:pt>
                <c:pt idx="3">
                  <c:v>6.3520000000000003</c:v>
                </c:pt>
                <c:pt idx="4">
                  <c:v>8.7490000000000006</c:v>
                </c:pt>
                <c:pt idx="5">
                  <c:v>7.625</c:v>
                </c:pt>
                <c:pt idx="6">
                  <c:v>7.45</c:v>
                </c:pt>
                <c:pt idx="7">
                  <c:v>7.4960000000000004</c:v>
                </c:pt>
                <c:pt idx="8">
                  <c:v>6.9980000000000002</c:v>
                </c:pt>
                <c:pt idx="9">
                  <c:v>6.9059999999999997</c:v>
                </c:pt>
                <c:pt idx="10">
                  <c:v>6.859</c:v>
                </c:pt>
                <c:pt idx="11">
                  <c:v>7.8739999999999997</c:v>
                </c:pt>
                <c:pt idx="12">
                  <c:v>5.67</c:v>
                </c:pt>
                <c:pt idx="13">
                  <c:v>5.67</c:v>
                </c:pt>
                <c:pt idx="14">
                  <c:v>8.657</c:v>
                </c:pt>
                <c:pt idx="15">
                  <c:v>6.9059999999999997</c:v>
                </c:pt>
              </c:numCache>
            </c:numRef>
          </c:val>
          <c:extLst>
            <c:ext xmlns:c16="http://schemas.microsoft.com/office/drawing/2014/chart" uri="{C3380CC4-5D6E-409C-BE32-E72D297353CC}">
              <c16:uniqueId val="{00000006-19F4-4D4B-AEDD-23A9E73118C0}"/>
            </c:ext>
          </c:extLst>
        </c:ser>
        <c:ser>
          <c:idx val="7"/>
          <c:order val="7"/>
          <c:tx>
            <c:strRef>
              <c:f>'Mean Years of Schooling'!$I$2</c:f>
              <c:strCache>
                <c:ptCount val="1"/>
                <c:pt idx="0">
                  <c:v>1997</c:v>
                </c:pt>
              </c:strCache>
            </c:strRef>
          </c:tx>
          <c:spPr>
            <a:solidFill>
              <a:schemeClr val="accent2">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Schooling'!$I$3:$I$18</c:f>
              <c:numCache>
                <c:formatCode>General</c:formatCode>
                <c:ptCount val="16"/>
                <c:pt idx="0">
                  <c:v>7.5250000000000004</c:v>
                </c:pt>
                <c:pt idx="1">
                  <c:v>7.5830000000000002</c:v>
                </c:pt>
                <c:pt idx="2">
                  <c:v>7.2279999999999998</c:v>
                </c:pt>
                <c:pt idx="3">
                  <c:v>6.6130000000000004</c:v>
                </c:pt>
                <c:pt idx="4">
                  <c:v>9.109</c:v>
                </c:pt>
                <c:pt idx="5">
                  <c:v>7.9379999999999997</c:v>
                </c:pt>
                <c:pt idx="6">
                  <c:v>7.7560000000000002</c:v>
                </c:pt>
                <c:pt idx="7">
                  <c:v>7.8040000000000003</c:v>
                </c:pt>
                <c:pt idx="8">
                  <c:v>7.2850000000000001</c:v>
                </c:pt>
                <c:pt idx="9">
                  <c:v>7.1890000000000001</c:v>
                </c:pt>
                <c:pt idx="10">
                  <c:v>7.141</c:v>
                </c:pt>
                <c:pt idx="11">
                  <c:v>8.1969999999999992</c:v>
                </c:pt>
                <c:pt idx="12">
                  <c:v>5.9029999999999996</c:v>
                </c:pt>
                <c:pt idx="13">
                  <c:v>5.9029999999999996</c:v>
                </c:pt>
                <c:pt idx="14">
                  <c:v>9.0129999999999999</c:v>
                </c:pt>
                <c:pt idx="15">
                  <c:v>7.1890000000000001</c:v>
                </c:pt>
              </c:numCache>
            </c:numRef>
          </c:val>
          <c:extLst>
            <c:ext xmlns:c16="http://schemas.microsoft.com/office/drawing/2014/chart" uri="{C3380CC4-5D6E-409C-BE32-E72D297353CC}">
              <c16:uniqueId val="{00000007-19F4-4D4B-AEDD-23A9E73118C0}"/>
            </c:ext>
          </c:extLst>
        </c:ser>
        <c:ser>
          <c:idx val="8"/>
          <c:order val="8"/>
          <c:tx>
            <c:strRef>
              <c:f>'Mean Years of Schooling'!$J$2</c:f>
              <c:strCache>
                <c:ptCount val="1"/>
                <c:pt idx="0">
                  <c:v>1998</c:v>
                </c:pt>
              </c:strCache>
            </c:strRef>
          </c:tx>
          <c:spPr>
            <a:solidFill>
              <a:schemeClr val="accent3">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Schooling'!$J$3:$J$18</c:f>
              <c:numCache>
                <c:formatCode>General</c:formatCode>
                <c:ptCount val="16"/>
                <c:pt idx="0">
                  <c:v>7.8220000000000001</c:v>
                </c:pt>
                <c:pt idx="1">
                  <c:v>7.8819999999999997</c:v>
                </c:pt>
                <c:pt idx="2">
                  <c:v>7.5129999999999999</c:v>
                </c:pt>
                <c:pt idx="3">
                  <c:v>6.8739999999999997</c:v>
                </c:pt>
                <c:pt idx="4">
                  <c:v>9.468</c:v>
                </c:pt>
                <c:pt idx="5">
                  <c:v>8.2509999999999994</c:v>
                </c:pt>
                <c:pt idx="6">
                  <c:v>8.0619999999999994</c:v>
                </c:pt>
                <c:pt idx="7">
                  <c:v>8.1110000000000007</c:v>
                </c:pt>
                <c:pt idx="8">
                  <c:v>7.5730000000000004</c:v>
                </c:pt>
                <c:pt idx="9">
                  <c:v>7.4729999999999999</c:v>
                </c:pt>
                <c:pt idx="10">
                  <c:v>7.423</c:v>
                </c:pt>
                <c:pt idx="11">
                  <c:v>8.5210000000000008</c:v>
                </c:pt>
                <c:pt idx="12">
                  <c:v>6.1360000000000001</c:v>
                </c:pt>
                <c:pt idx="13">
                  <c:v>6.1360000000000001</c:v>
                </c:pt>
                <c:pt idx="14">
                  <c:v>9.3689999999999998</c:v>
                </c:pt>
                <c:pt idx="15">
                  <c:v>7.4729999999999999</c:v>
                </c:pt>
              </c:numCache>
            </c:numRef>
          </c:val>
          <c:extLst>
            <c:ext xmlns:c16="http://schemas.microsoft.com/office/drawing/2014/chart" uri="{C3380CC4-5D6E-409C-BE32-E72D297353CC}">
              <c16:uniqueId val="{00000008-19F4-4D4B-AEDD-23A9E73118C0}"/>
            </c:ext>
          </c:extLst>
        </c:ser>
        <c:ser>
          <c:idx val="9"/>
          <c:order val="9"/>
          <c:tx>
            <c:strRef>
              <c:f>'Mean Years of Schooling'!$K$2</c:f>
              <c:strCache>
                <c:ptCount val="1"/>
                <c:pt idx="0">
                  <c:v>1999</c:v>
                </c:pt>
              </c:strCache>
            </c:strRef>
          </c:tx>
          <c:spPr>
            <a:solidFill>
              <a:schemeClr val="accent4">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Schooling'!$K$3:$K$18</c:f>
              <c:numCache>
                <c:formatCode>General</c:formatCode>
                <c:ptCount val="16"/>
                <c:pt idx="0">
                  <c:v>8.1189999999999998</c:v>
                </c:pt>
                <c:pt idx="1">
                  <c:v>8.1809999999999992</c:v>
                </c:pt>
                <c:pt idx="2">
                  <c:v>7.798</c:v>
                </c:pt>
                <c:pt idx="3">
                  <c:v>7.1349999999999998</c:v>
                </c:pt>
                <c:pt idx="4">
                  <c:v>9.8279999999999994</c:v>
                </c:pt>
                <c:pt idx="5">
                  <c:v>8.5640000000000001</c:v>
                </c:pt>
                <c:pt idx="6">
                  <c:v>8.3680000000000003</c:v>
                </c:pt>
                <c:pt idx="7">
                  <c:v>8.4190000000000005</c:v>
                </c:pt>
                <c:pt idx="8">
                  <c:v>7.86</c:v>
                </c:pt>
                <c:pt idx="9">
                  <c:v>7.7569999999999997</c:v>
                </c:pt>
                <c:pt idx="10">
                  <c:v>7.7050000000000001</c:v>
                </c:pt>
                <c:pt idx="11">
                  <c:v>8.8439999999999994</c:v>
                </c:pt>
                <c:pt idx="12">
                  <c:v>6.3689999999999998</c:v>
                </c:pt>
                <c:pt idx="13">
                  <c:v>6.3689999999999998</c:v>
                </c:pt>
                <c:pt idx="14">
                  <c:v>9.7240000000000002</c:v>
                </c:pt>
                <c:pt idx="15">
                  <c:v>7.7569999999999997</c:v>
                </c:pt>
              </c:numCache>
            </c:numRef>
          </c:val>
          <c:extLst>
            <c:ext xmlns:c16="http://schemas.microsoft.com/office/drawing/2014/chart" uri="{C3380CC4-5D6E-409C-BE32-E72D297353CC}">
              <c16:uniqueId val="{00000009-19F4-4D4B-AEDD-23A9E73118C0}"/>
            </c:ext>
          </c:extLst>
        </c:ser>
        <c:ser>
          <c:idx val="10"/>
          <c:order val="10"/>
          <c:tx>
            <c:strRef>
              <c:f>'Mean Years of Schooling'!$L$2</c:f>
              <c:strCache>
                <c:ptCount val="1"/>
                <c:pt idx="0">
                  <c:v>2000</c:v>
                </c:pt>
              </c:strCache>
            </c:strRef>
          </c:tx>
          <c:spPr>
            <a:solidFill>
              <a:schemeClr val="accent5">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Schooling'!$L$3:$L$18</c:f>
              <c:numCache>
                <c:formatCode>General</c:formatCode>
                <c:ptCount val="16"/>
                <c:pt idx="0">
                  <c:v>8.4160000000000004</c:v>
                </c:pt>
                <c:pt idx="1">
                  <c:v>8.48</c:v>
                </c:pt>
                <c:pt idx="2">
                  <c:v>8.0830000000000002</c:v>
                </c:pt>
                <c:pt idx="3">
                  <c:v>7.3959999999999999</c:v>
                </c:pt>
                <c:pt idx="4">
                  <c:v>10.19</c:v>
                </c:pt>
                <c:pt idx="5">
                  <c:v>8.8780000000000001</c:v>
                </c:pt>
                <c:pt idx="6">
                  <c:v>8.6739999999999995</c:v>
                </c:pt>
                <c:pt idx="7">
                  <c:v>8.7270000000000003</c:v>
                </c:pt>
                <c:pt idx="8">
                  <c:v>8.1479999999999997</c:v>
                </c:pt>
                <c:pt idx="9">
                  <c:v>8.0399999999999991</c:v>
                </c:pt>
                <c:pt idx="10">
                  <c:v>7.9870000000000001</c:v>
                </c:pt>
                <c:pt idx="11">
                  <c:v>9.1669999999999998</c:v>
                </c:pt>
                <c:pt idx="12">
                  <c:v>6.6020000000000003</c:v>
                </c:pt>
                <c:pt idx="13">
                  <c:v>6.6020000000000003</c:v>
                </c:pt>
                <c:pt idx="14">
                  <c:v>10.08</c:v>
                </c:pt>
                <c:pt idx="15">
                  <c:v>8.0399999999999991</c:v>
                </c:pt>
              </c:numCache>
            </c:numRef>
          </c:val>
          <c:extLst>
            <c:ext xmlns:c16="http://schemas.microsoft.com/office/drawing/2014/chart" uri="{C3380CC4-5D6E-409C-BE32-E72D297353CC}">
              <c16:uniqueId val="{0000000A-19F4-4D4B-AEDD-23A9E73118C0}"/>
            </c:ext>
          </c:extLst>
        </c:ser>
        <c:ser>
          <c:idx val="11"/>
          <c:order val="11"/>
          <c:tx>
            <c:strRef>
              <c:f>'Mean Years of Schooling'!$M$2</c:f>
              <c:strCache>
                <c:ptCount val="1"/>
                <c:pt idx="0">
                  <c:v>2001</c:v>
                </c:pt>
              </c:strCache>
            </c:strRef>
          </c:tx>
          <c:spPr>
            <a:solidFill>
              <a:schemeClr val="accent6">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Schooling'!$M$3:$M$18</c:f>
              <c:numCache>
                <c:formatCode>General</c:formatCode>
                <c:ptCount val="16"/>
                <c:pt idx="0">
                  <c:v>8.2509999999999994</c:v>
                </c:pt>
                <c:pt idx="1">
                  <c:v>8.3140000000000001</c:v>
                </c:pt>
                <c:pt idx="2">
                  <c:v>7.9249999999999998</c:v>
                </c:pt>
                <c:pt idx="3">
                  <c:v>7.2510000000000003</c:v>
                </c:pt>
                <c:pt idx="4">
                  <c:v>9.9879999999999995</c:v>
                </c:pt>
                <c:pt idx="5">
                  <c:v>8.7040000000000006</c:v>
                </c:pt>
                <c:pt idx="6">
                  <c:v>8.5039999999999996</c:v>
                </c:pt>
                <c:pt idx="7">
                  <c:v>8.5559999999999992</c:v>
                </c:pt>
                <c:pt idx="8">
                  <c:v>7.9880000000000004</c:v>
                </c:pt>
                <c:pt idx="9">
                  <c:v>7.883</c:v>
                </c:pt>
                <c:pt idx="10">
                  <c:v>7.83</c:v>
                </c:pt>
                <c:pt idx="11">
                  <c:v>8.9879999999999995</c:v>
                </c:pt>
                <c:pt idx="12">
                  <c:v>6.4729999999999999</c:v>
                </c:pt>
                <c:pt idx="13">
                  <c:v>6.4729999999999999</c:v>
                </c:pt>
                <c:pt idx="14">
                  <c:v>9.8819999999999997</c:v>
                </c:pt>
                <c:pt idx="15">
                  <c:v>7.883</c:v>
                </c:pt>
              </c:numCache>
            </c:numRef>
          </c:val>
          <c:extLst>
            <c:ext xmlns:c16="http://schemas.microsoft.com/office/drawing/2014/chart" uri="{C3380CC4-5D6E-409C-BE32-E72D297353CC}">
              <c16:uniqueId val="{0000000B-19F4-4D4B-AEDD-23A9E73118C0}"/>
            </c:ext>
          </c:extLst>
        </c:ser>
        <c:ser>
          <c:idx val="12"/>
          <c:order val="12"/>
          <c:tx>
            <c:strRef>
              <c:f>'Mean Years of Schooling'!$N$2</c:f>
              <c:strCache>
                <c:ptCount val="1"/>
                <c:pt idx="0">
                  <c:v>2002</c:v>
                </c:pt>
              </c:strCache>
            </c:strRef>
          </c:tx>
          <c:spPr>
            <a:solidFill>
              <a:schemeClr val="accent1">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Schooling'!$N$3:$N$18</c:f>
              <c:numCache>
                <c:formatCode>General</c:formatCode>
                <c:ptCount val="16"/>
                <c:pt idx="0">
                  <c:v>8.0860000000000003</c:v>
                </c:pt>
                <c:pt idx="1">
                  <c:v>8.1479999999999997</c:v>
                </c:pt>
                <c:pt idx="2">
                  <c:v>7.766</c:v>
                </c:pt>
                <c:pt idx="3">
                  <c:v>7.1059999999999999</c:v>
                </c:pt>
                <c:pt idx="4">
                  <c:v>9.7880000000000003</c:v>
                </c:pt>
                <c:pt idx="5">
                  <c:v>8.5299999999999994</c:v>
                </c:pt>
                <c:pt idx="6">
                  <c:v>8.3339999999999996</c:v>
                </c:pt>
                <c:pt idx="7">
                  <c:v>8.3849999999999998</c:v>
                </c:pt>
                <c:pt idx="8">
                  <c:v>7.8280000000000003</c:v>
                </c:pt>
                <c:pt idx="9">
                  <c:v>7.7249999999999996</c:v>
                </c:pt>
                <c:pt idx="10">
                  <c:v>7.6740000000000004</c:v>
                </c:pt>
                <c:pt idx="11">
                  <c:v>8.8079999999999998</c:v>
                </c:pt>
                <c:pt idx="12">
                  <c:v>6.343</c:v>
                </c:pt>
                <c:pt idx="13">
                  <c:v>6.343</c:v>
                </c:pt>
                <c:pt idx="14">
                  <c:v>9.6850000000000005</c:v>
                </c:pt>
                <c:pt idx="15">
                  <c:v>7.7249999999999996</c:v>
                </c:pt>
              </c:numCache>
            </c:numRef>
          </c:val>
          <c:extLst>
            <c:ext xmlns:c16="http://schemas.microsoft.com/office/drawing/2014/chart" uri="{C3380CC4-5D6E-409C-BE32-E72D297353CC}">
              <c16:uniqueId val="{0000000C-19F4-4D4B-AEDD-23A9E73118C0}"/>
            </c:ext>
          </c:extLst>
        </c:ser>
        <c:ser>
          <c:idx val="13"/>
          <c:order val="13"/>
          <c:tx>
            <c:strRef>
              <c:f>'Mean Years of Schooling'!$O$2</c:f>
              <c:strCache>
                <c:ptCount val="1"/>
                <c:pt idx="0">
                  <c:v>2003</c:v>
                </c:pt>
              </c:strCache>
            </c:strRef>
          </c:tx>
          <c:spPr>
            <a:solidFill>
              <a:schemeClr val="accent2">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Schooling'!$O$3:$O$18</c:f>
              <c:numCache>
                <c:formatCode>General</c:formatCode>
                <c:ptCount val="16"/>
                <c:pt idx="0">
                  <c:v>7.9210000000000003</c:v>
                </c:pt>
                <c:pt idx="1">
                  <c:v>7.9820000000000002</c:v>
                </c:pt>
                <c:pt idx="2">
                  <c:v>7.6079999999999997</c:v>
                </c:pt>
                <c:pt idx="3">
                  <c:v>6.9610000000000003</c:v>
                </c:pt>
                <c:pt idx="4">
                  <c:v>9.5879999999999992</c:v>
                </c:pt>
                <c:pt idx="5">
                  <c:v>8.3559999999999999</c:v>
                </c:pt>
                <c:pt idx="6">
                  <c:v>8.1639999999999997</c:v>
                </c:pt>
                <c:pt idx="7">
                  <c:v>8.2140000000000004</c:v>
                </c:pt>
                <c:pt idx="8">
                  <c:v>7.6689999999999996</c:v>
                </c:pt>
                <c:pt idx="9">
                  <c:v>7.5679999999999996</c:v>
                </c:pt>
                <c:pt idx="10">
                  <c:v>7.5170000000000003</c:v>
                </c:pt>
                <c:pt idx="11">
                  <c:v>8.6289999999999996</c:v>
                </c:pt>
                <c:pt idx="12">
                  <c:v>6.2140000000000004</c:v>
                </c:pt>
                <c:pt idx="13">
                  <c:v>6.2140000000000004</c:v>
                </c:pt>
                <c:pt idx="14">
                  <c:v>9.4870000000000001</c:v>
                </c:pt>
                <c:pt idx="15">
                  <c:v>7.5679999999999996</c:v>
                </c:pt>
              </c:numCache>
            </c:numRef>
          </c:val>
          <c:extLst>
            <c:ext xmlns:c16="http://schemas.microsoft.com/office/drawing/2014/chart" uri="{C3380CC4-5D6E-409C-BE32-E72D297353CC}">
              <c16:uniqueId val="{0000000D-19F4-4D4B-AEDD-23A9E73118C0}"/>
            </c:ext>
          </c:extLst>
        </c:ser>
        <c:ser>
          <c:idx val="14"/>
          <c:order val="14"/>
          <c:tx>
            <c:strRef>
              <c:f>'Mean Years of Schooling'!$P$2</c:f>
              <c:strCache>
                <c:ptCount val="1"/>
                <c:pt idx="0">
                  <c:v>2004</c:v>
                </c:pt>
              </c:strCache>
            </c:strRef>
          </c:tx>
          <c:spPr>
            <a:solidFill>
              <a:schemeClr val="accent3">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Schooling'!$P$3:$P$18</c:f>
              <c:numCache>
                <c:formatCode>General</c:formatCode>
                <c:ptCount val="16"/>
                <c:pt idx="0">
                  <c:v>7.7560000000000002</c:v>
                </c:pt>
                <c:pt idx="1">
                  <c:v>7.8159999999999998</c:v>
                </c:pt>
                <c:pt idx="2">
                  <c:v>7.45</c:v>
                </c:pt>
                <c:pt idx="3">
                  <c:v>6.8170000000000002</c:v>
                </c:pt>
                <c:pt idx="4">
                  <c:v>9.3889999999999993</c:v>
                </c:pt>
                <c:pt idx="5">
                  <c:v>8.1820000000000004</c:v>
                </c:pt>
                <c:pt idx="6">
                  <c:v>7.9939999999999998</c:v>
                </c:pt>
                <c:pt idx="7">
                  <c:v>8.0429999999999993</c:v>
                </c:pt>
                <c:pt idx="8">
                  <c:v>7.5090000000000003</c:v>
                </c:pt>
                <c:pt idx="9">
                  <c:v>7.41</c:v>
                </c:pt>
                <c:pt idx="10">
                  <c:v>7.3609999999999998</c:v>
                </c:pt>
                <c:pt idx="11">
                  <c:v>8.4489999999999998</c:v>
                </c:pt>
                <c:pt idx="12">
                  <c:v>6.0839999999999996</c:v>
                </c:pt>
                <c:pt idx="13">
                  <c:v>6.0839999999999996</c:v>
                </c:pt>
                <c:pt idx="14">
                  <c:v>9.2899999999999991</c:v>
                </c:pt>
                <c:pt idx="15">
                  <c:v>7.41</c:v>
                </c:pt>
              </c:numCache>
            </c:numRef>
          </c:val>
          <c:extLst>
            <c:ext xmlns:c16="http://schemas.microsoft.com/office/drawing/2014/chart" uri="{C3380CC4-5D6E-409C-BE32-E72D297353CC}">
              <c16:uniqueId val="{0000000E-19F4-4D4B-AEDD-23A9E73118C0}"/>
            </c:ext>
          </c:extLst>
        </c:ser>
        <c:ser>
          <c:idx val="15"/>
          <c:order val="15"/>
          <c:tx>
            <c:strRef>
              <c:f>'Mean Years of Schooling'!$Q$2</c:f>
              <c:strCache>
                <c:ptCount val="1"/>
                <c:pt idx="0">
                  <c:v>2005</c:v>
                </c:pt>
              </c:strCache>
            </c:strRef>
          </c:tx>
          <c:spPr>
            <a:solidFill>
              <a:schemeClr val="accent4">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Schooling'!$Q$3:$Q$18</c:f>
              <c:numCache>
                <c:formatCode>General</c:formatCode>
                <c:ptCount val="16"/>
                <c:pt idx="0">
                  <c:v>7.5910000000000002</c:v>
                </c:pt>
                <c:pt idx="1">
                  <c:v>7.65</c:v>
                </c:pt>
                <c:pt idx="2">
                  <c:v>7.2910000000000004</c:v>
                </c:pt>
                <c:pt idx="3">
                  <c:v>6.6719999999999997</c:v>
                </c:pt>
                <c:pt idx="4">
                  <c:v>9.1890000000000001</c:v>
                </c:pt>
                <c:pt idx="5">
                  <c:v>8.0079999999999991</c:v>
                </c:pt>
                <c:pt idx="6">
                  <c:v>7.8239999999999998</c:v>
                </c:pt>
                <c:pt idx="7">
                  <c:v>7.8719999999999999</c:v>
                </c:pt>
                <c:pt idx="8">
                  <c:v>7.3490000000000002</c:v>
                </c:pt>
                <c:pt idx="9">
                  <c:v>7.2530000000000001</c:v>
                </c:pt>
                <c:pt idx="10">
                  <c:v>7.2039999999999997</c:v>
                </c:pt>
                <c:pt idx="11">
                  <c:v>8.2690000000000001</c:v>
                </c:pt>
                <c:pt idx="12">
                  <c:v>5.9550000000000001</c:v>
                </c:pt>
                <c:pt idx="13">
                  <c:v>5.9550000000000001</c:v>
                </c:pt>
                <c:pt idx="14">
                  <c:v>9.0920000000000005</c:v>
                </c:pt>
                <c:pt idx="15">
                  <c:v>7.2530000000000001</c:v>
                </c:pt>
              </c:numCache>
            </c:numRef>
          </c:val>
          <c:extLst>
            <c:ext xmlns:c16="http://schemas.microsoft.com/office/drawing/2014/chart" uri="{C3380CC4-5D6E-409C-BE32-E72D297353CC}">
              <c16:uniqueId val="{0000000F-19F4-4D4B-AEDD-23A9E73118C0}"/>
            </c:ext>
          </c:extLst>
        </c:ser>
        <c:ser>
          <c:idx val="16"/>
          <c:order val="16"/>
          <c:tx>
            <c:strRef>
              <c:f>'Mean Years of Schooling'!$R$2</c:f>
              <c:strCache>
                <c:ptCount val="1"/>
                <c:pt idx="0">
                  <c:v>2006</c:v>
                </c:pt>
              </c:strCache>
            </c:strRef>
          </c:tx>
          <c:spPr>
            <a:solidFill>
              <a:schemeClr val="accent5">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Schooling'!$R$3:$R$18</c:f>
              <c:numCache>
                <c:formatCode>General</c:formatCode>
                <c:ptCount val="16"/>
                <c:pt idx="0">
                  <c:v>8.0839999999999996</c:v>
                </c:pt>
                <c:pt idx="1">
                  <c:v>8.1460000000000008</c:v>
                </c:pt>
                <c:pt idx="2">
                  <c:v>7.7649999999999997</c:v>
                </c:pt>
                <c:pt idx="3">
                  <c:v>7.1050000000000004</c:v>
                </c:pt>
                <c:pt idx="4">
                  <c:v>9.7859999999999996</c:v>
                </c:pt>
                <c:pt idx="5">
                  <c:v>8.5280000000000005</c:v>
                </c:pt>
                <c:pt idx="6">
                  <c:v>8.3320000000000007</c:v>
                </c:pt>
                <c:pt idx="7">
                  <c:v>8.3829999999999991</c:v>
                </c:pt>
                <c:pt idx="8">
                  <c:v>7.827</c:v>
                </c:pt>
                <c:pt idx="9">
                  <c:v>7.7229999999999999</c:v>
                </c:pt>
                <c:pt idx="10">
                  <c:v>7.6719999999999997</c:v>
                </c:pt>
                <c:pt idx="11">
                  <c:v>8.8059999999999992</c:v>
                </c:pt>
                <c:pt idx="12">
                  <c:v>6.3419999999999996</c:v>
                </c:pt>
                <c:pt idx="13">
                  <c:v>6.3419999999999996</c:v>
                </c:pt>
                <c:pt idx="14">
                  <c:v>9.6829999999999998</c:v>
                </c:pt>
                <c:pt idx="15">
                  <c:v>7.7229999999999999</c:v>
                </c:pt>
              </c:numCache>
            </c:numRef>
          </c:val>
          <c:extLst>
            <c:ext xmlns:c16="http://schemas.microsoft.com/office/drawing/2014/chart" uri="{C3380CC4-5D6E-409C-BE32-E72D297353CC}">
              <c16:uniqueId val="{00000010-19F4-4D4B-AEDD-23A9E73118C0}"/>
            </c:ext>
          </c:extLst>
        </c:ser>
        <c:ser>
          <c:idx val="17"/>
          <c:order val="17"/>
          <c:tx>
            <c:strRef>
              <c:f>'Mean Years of Schooling'!$S$2</c:f>
              <c:strCache>
                <c:ptCount val="1"/>
                <c:pt idx="0">
                  <c:v>2007</c:v>
                </c:pt>
              </c:strCache>
            </c:strRef>
          </c:tx>
          <c:spPr>
            <a:solidFill>
              <a:schemeClr val="accent6">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Schooling'!$S$3:$S$18</c:f>
              <c:numCache>
                <c:formatCode>General</c:formatCode>
                <c:ptCount val="16"/>
                <c:pt idx="0">
                  <c:v>8.577</c:v>
                </c:pt>
                <c:pt idx="1">
                  <c:v>8.6430000000000007</c:v>
                </c:pt>
                <c:pt idx="2">
                  <c:v>8.2379999999999995</c:v>
                </c:pt>
                <c:pt idx="3">
                  <c:v>7.5380000000000003</c:v>
                </c:pt>
                <c:pt idx="4">
                  <c:v>10.38</c:v>
                </c:pt>
                <c:pt idx="5">
                  <c:v>9.048</c:v>
                </c:pt>
                <c:pt idx="6">
                  <c:v>8.84</c:v>
                </c:pt>
                <c:pt idx="7">
                  <c:v>8.8949999999999996</c:v>
                </c:pt>
                <c:pt idx="8">
                  <c:v>8.3040000000000003</c:v>
                </c:pt>
                <c:pt idx="9">
                  <c:v>8.1940000000000008</c:v>
                </c:pt>
                <c:pt idx="10">
                  <c:v>8.14</c:v>
                </c:pt>
                <c:pt idx="11">
                  <c:v>9.343</c:v>
                </c:pt>
                <c:pt idx="12">
                  <c:v>6.7279999999999998</c:v>
                </c:pt>
                <c:pt idx="13">
                  <c:v>6.7279999999999998</c:v>
                </c:pt>
                <c:pt idx="14">
                  <c:v>10.27</c:v>
                </c:pt>
                <c:pt idx="15">
                  <c:v>8.1940000000000008</c:v>
                </c:pt>
              </c:numCache>
            </c:numRef>
          </c:val>
          <c:extLst>
            <c:ext xmlns:c16="http://schemas.microsoft.com/office/drawing/2014/chart" uri="{C3380CC4-5D6E-409C-BE32-E72D297353CC}">
              <c16:uniqueId val="{00000011-19F4-4D4B-AEDD-23A9E73118C0}"/>
            </c:ext>
          </c:extLst>
        </c:ser>
        <c:ser>
          <c:idx val="18"/>
          <c:order val="18"/>
          <c:tx>
            <c:strRef>
              <c:f>'Mean Years of Schooling'!$T$2</c:f>
              <c:strCache>
                <c:ptCount val="1"/>
                <c:pt idx="0">
                  <c:v>2008</c:v>
                </c:pt>
              </c:strCache>
            </c:strRef>
          </c:tx>
          <c:spPr>
            <a:solidFill>
              <a:schemeClr val="accent1">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Schooling'!$T$3:$T$18</c:f>
              <c:numCache>
                <c:formatCode>General</c:formatCode>
                <c:ptCount val="16"/>
                <c:pt idx="0">
                  <c:v>9.07</c:v>
                </c:pt>
                <c:pt idx="1">
                  <c:v>9.14</c:v>
                </c:pt>
                <c:pt idx="2">
                  <c:v>8.7119999999999997</c:v>
                </c:pt>
                <c:pt idx="3">
                  <c:v>7.9710000000000001</c:v>
                </c:pt>
                <c:pt idx="4">
                  <c:v>10.98</c:v>
                </c:pt>
                <c:pt idx="5">
                  <c:v>9.5679999999999996</c:v>
                </c:pt>
                <c:pt idx="6">
                  <c:v>9.3480000000000008</c:v>
                </c:pt>
                <c:pt idx="7">
                  <c:v>9.4060000000000006</c:v>
                </c:pt>
                <c:pt idx="8">
                  <c:v>8.7810000000000006</c:v>
                </c:pt>
                <c:pt idx="9">
                  <c:v>8.6649999999999991</c:v>
                </c:pt>
                <c:pt idx="10">
                  <c:v>8.6080000000000005</c:v>
                </c:pt>
                <c:pt idx="11">
                  <c:v>9.8800000000000008</c:v>
                </c:pt>
                <c:pt idx="12">
                  <c:v>7.1150000000000002</c:v>
                </c:pt>
                <c:pt idx="13">
                  <c:v>7.1150000000000002</c:v>
                </c:pt>
                <c:pt idx="14">
                  <c:v>10.86</c:v>
                </c:pt>
                <c:pt idx="15">
                  <c:v>8.6649999999999991</c:v>
                </c:pt>
              </c:numCache>
            </c:numRef>
          </c:val>
          <c:extLst>
            <c:ext xmlns:c16="http://schemas.microsoft.com/office/drawing/2014/chart" uri="{C3380CC4-5D6E-409C-BE32-E72D297353CC}">
              <c16:uniqueId val="{00000012-19F4-4D4B-AEDD-23A9E73118C0}"/>
            </c:ext>
          </c:extLst>
        </c:ser>
        <c:ser>
          <c:idx val="19"/>
          <c:order val="19"/>
          <c:tx>
            <c:strRef>
              <c:f>'Mean Years of Schooling'!$U$2</c:f>
              <c:strCache>
                <c:ptCount val="1"/>
                <c:pt idx="0">
                  <c:v>2009</c:v>
                </c:pt>
              </c:strCache>
            </c:strRef>
          </c:tx>
          <c:spPr>
            <a:solidFill>
              <a:schemeClr val="accent2">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Schooling'!$U$3:$U$18</c:f>
              <c:numCache>
                <c:formatCode>General</c:formatCode>
                <c:ptCount val="16"/>
                <c:pt idx="0">
                  <c:v>9.5630000000000006</c:v>
                </c:pt>
                <c:pt idx="1">
                  <c:v>9.6359999999999992</c:v>
                </c:pt>
                <c:pt idx="2">
                  <c:v>9.1850000000000005</c:v>
                </c:pt>
                <c:pt idx="3">
                  <c:v>8.4039999999999999</c:v>
                </c:pt>
                <c:pt idx="4">
                  <c:v>11.58</c:v>
                </c:pt>
                <c:pt idx="5">
                  <c:v>10.09</c:v>
                </c:pt>
                <c:pt idx="6">
                  <c:v>9.8559999999999999</c:v>
                </c:pt>
                <c:pt idx="7">
                  <c:v>9.9169999999999998</c:v>
                </c:pt>
                <c:pt idx="8">
                  <c:v>9.2579999999999991</c:v>
                </c:pt>
                <c:pt idx="9">
                  <c:v>9.1359999999999992</c:v>
                </c:pt>
                <c:pt idx="10">
                  <c:v>9.0749999999999993</c:v>
                </c:pt>
                <c:pt idx="11">
                  <c:v>10.42</c:v>
                </c:pt>
                <c:pt idx="12">
                  <c:v>7.5019999999999998</c:v>
                </c:pt>
                <c:pt idx="13">
                  <c:v>7.5019999999999998</c:v>
                </c:pt>
                <c:pt idx="14">
                  <c:v>11.45</c:v>
                </c:pt>
                <c:pt idx="15">
                  <c:v>9.1359999999999992</c:v>
                </c:pt>
              </c:numCache>
            </c:numRef>
          </c:val>
          <c:extLst>
            <c:ext xmlns:c16="http://schemas.microsoft.com/office/drawing/2014/chart" uri="{C3380CC4-5D6E-409C-BE32-E72D297353CC}">
              <c16:uniqueId val="{00000013-19F4-4D4B-AEDD-23A9E73118C0}"/>
            </c:ext>
          </c:extLst>
        </c:ser>
        <c:ser>
          <c:idx val="20"/>
          <c:order val="20"/>
          <c:tx>
            <c:strRef>
              <c:f>'Mean Years of Schooling'!$V$2</c:f>
              <c:strCache>
                <c:ptCount val="1"/>
                <c:pt idx="0">
                  <c:v>2010</c:v>
                </c:pt>
              </c:strCache>
            </c:strRef>
          </c:tx>
          <c:spPr>
            <a:solidFill>
              <a:schemeClr val="accent3">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Schooling'!$V$3:$V$18</c:f>
              <c:numCache>
                <c:formatCode>General</c:formatCode>
                <c:ptCount val="16"/>
                <c:pt idx="0">
                  <c:v>9.6980000000000004</c:v>
                </c:pt>
                <c:pt idx="1">
                  <c:v>9.7720000000000002</c:v>
                </c:pt>
                <c:pt idx="2">
                  <c:v>9.3140000000000001</c:v>
                </c:pt>
                <c:pt idx="3">
                  <c:v>8.5229999999999997</c:v>
                </c:pt>
                <c:pt idx="4">
                  <c:v>11.74</c:v>
                </c:pt>
                <c:pt idx="5">
                  <c:v>10.23</c:v>
                </c:pt>
                <c:pt idx="6">
                  <c:v>9.9949999999999992</c:v>
                </c:pt>
                <c:pt idx="7">
                  <c:v>10.06</c:v>
                </c:pt>
                <c:pt idx="8">
                  <c:v>9.3889999999999993</c:v>
                </c:pt>
                <c:pt idx="9">
                  <c:v>9.2650000000000006</c:v>
                </c:pt>
                <c:pt idx="10">
                  <c:v>9.2029999999999994</c:v>
                </c:pt>
                <c:pt idx="11">
                  <c:v>10.56</c:v>
                </c:pt>
                <c:pt idx="12">
                  <c:v>7.6070000000000002</c:v>
                </c:pt>
                <c:pt idx="13">
                  <c:v>7.6070000000000002</c:v>
                </c:pt>
                <c:pt idx="14">
                  <c:v>11.62</c:v>
                </c:pt>
                <c:pt idx="15">
                  <c:v>9.2650000000000006</c:v>
                </c:pt>
              </c:numCache>
            </c:numRef>
          </c:val>
          <c:extLst>
            <c:ext xmlns:c16="http://schemas.microsoft.com/office/drawing/2014/chart" uri="{C3380CC4-5D6E-409C-BE32-E72D297353CC}">
              <c16:uniqueId val="{00000014-19F4-4D4B-AEDD-23A9E73118C0}"/>
            </c:ext>
          </c:extLst>
        </c:ser>
        <c:ser>
          <c:idx val="21"/>
          <c:order val="21"/>
          <c:tx>
            <c:strRef>
              <c:f>'Mean Years of Schooling'!$W$2</c:f>
              <c:strCache>
                <c:ptCount val="1"/>
                <c:pt idx="0">
                  <c:v>2011</c:v>
                </c:pt>
              </c:strCache>
            </c:strRef>
          </c:tx>
          <c:spPr>
            <a:solidFill>
              <a:schemeClr val="accent4">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Schooling'!$W$3:$W$18</c:f>
              <c:numCache>
                <c:formatCode>General</c:formatCode>
                <c:ptCount val="16"/>
                <c:pt idx="0">
                  <c:v>9.8089999999999993</c:v>
                </c:pt>
                <c:pt idx="1">
                  <c:v>9.8840000000000003</c:v>
                </c:pt>
                <c:pt idx="2">
                  <c:v>9.4220000000000006</c:v>
                </c:pt>
                <c:pt idx="3">
                  <c:v>8.6210000000000004</c:v>
                </c:pt>
                <c:pt idx="4">
                  <c:v>11.87</c:v>
                </c:pt>
                <c:pt idx="5">
                  <c:v>10.35</c:v>
                </c:pt>
                <c:pt idx="6">
                  <c:v>10.11</c:v>
                </c:pt>
                <c:pt idx="7">
                  <c:v>10.17</c:v>
                </c:pt>
                <c:pt idx="8">
                  <c:v>9.4969999999999999</c:v>
                </c:pt>
                <c:pt idx="9">
                  <c:v>9.3710000000000004</c:v>
                </c:pt>
                <c:pt idx="10">
                  <c:v>9.3089999999999993</c:v>
                </c:pt>
                <c:pt idx="11">
                  <c:v>10.69</c:v>
                </c:pt>
                <c:pt idx="12">
                  <c:v>7.6950000000000003</c:v>
                </c:pt>
                <c:pt idx="13">
                  <c:v>7.6950000000000003</c:v>
                </c:pt>
                <c:pt idx="14">
                  <c:v>11.75</c:v>
                </c:pt>
                <c:pt idx="15">
                  <c:v>9.3710000000000004</c:v>
                </c:pt>
              </c:numCache>
            </c:numRef>
          </c:val>
          <c:extLst>
            <c:ext xmlns:c16="http://schemas.microsoft.com/office/drawing/2014/chart" uri="{C3380CC4-5D6E-409C-BE32-E72D297353CC}">
              <c16:uniqueId val="{00000015-19F4-4D4B-AEDD-23A9E73118C0}"/>
            </c:ext>
          </c:extLst>
        </c:ser>
        <c:ser>
          <c:idx val="22"/>
          <c:order val="22"/>
          <c:tx>
            <c:strRef>
              <c:f>'Mean Years of Schooling'!$X$2</c:f>
              <c:strCache>
                <c:ptCount val="1"/>
                <c:pt idx="0">
                  <c:v>2012</c:v>
                </c:pt>
              </c:strCache>
            </c:strRef>
          </c:tx>
          <c:spPr>
            <a:solidFill>
              <a:schemeClr val="accent5">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Schooling'!$X$3:$X$18</c:f>
              <c:numCache>
                <c:formatCode>General</c:formatCode>
                <c:ptCount val="16"/>
                <c:pt idx="0">
                  <c:v>9.9209999999999994</c:v>
                </c:pt>
                <c:pt idx="1">
                  <c:v>9.9969999999999999</c:v>
                </c:pt>
                <c:pt idx="2">
                  <c:v>9.5289999999999999</c:v>
                </c:pt>
                <c:pt idx="3">
                  <c:v>8.7189999999999994</c:v>
                </c:pt>
                <c:pt idx="4">
                  <c:v>12.01</c:v>
                </c:pt>
                <c:pt idx="5">
                  <c:v>10.47</c:v>
                </c:pt>
                <c:pt idx="6">
                  <c:v>10.23</c:v>
                </c:pt>
                <c:pt idx="7">
                  <c:v>10.29</c:v>
                </c:pt>
                <c:pt idx="8">
                  <c:v>9.6039999999999992</c:v>
                </c:pt>
                <c:pt idx="9">
                  <c:v>9.4779999999999998</c:v>
                </c:pt>
                <c:pt idx="10">
                  <c:v>9.4149999999999991</c:v>
                </c:pt>
                <c:pt idx="11">
                  <c:v>10.81</c:v>
                </c:pt>
                <c:pt idx="12">
                  <c:v>7.782</c:v>
                </c:pt>
                <c:pt idx="13">
                  <c:v>7.782</c:v>
                </c:pt>
                <c:pt idx="14">
                  <c:v>11.88</c:v>
                </c:pt>
                <c:pt idx="15">
                  <c:v>9.4779999999999998</c:v>
                </c:pt>
              </c:numCache>
            </c:numRef>
          </c:val>
          <c:extLst>
            <c:ext xmlns:c16="http://schemas.microsoft.com/office/drawing/2014/chart" uri="{C3380CC4-5D6E-409C-BE32-E72D297353CC}">
              <c16:uniqueId val="{00000016-19F4-4D4B-AEDD-23A9E73118C0}"/>
            </c:ext>
          </c:extLst>
        </c:ser>
        <c:ser>
          <c:idx val="23"/>
          <c:order val="23"/>
          <c:tx>
            <c:strRef>
              <c:f>'Mean Years of Schooling'!$Y$2</c:f>
              <c:strCache>
                <c:ptCount val="1"/>
                <c:pt idx="0">
                  <c:v>2013</c:v>
                </c:pt>
              </c:strCache>
            </c:strRef>
          </c:tx>
          <c:spPr>
            <a:solidFill>
              <a:schemeClr val="accent6">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Schooling'!$Y$3:$Y$18</c:f>
              <c:numCache>
                <c:formatCode>General</c:formatCode>
                <c:ptCount val="16"/>
                <c:pt idx="0">
                  <c:v>10.029999999999999</c:v>
                </c:pt>
                <c:pt idx="1">
                  <c:v>10.11</c:v>
                </c:pt>
                <c:pt idx="2">
                  <c:v>9.6359999999999992</c:v>
                </c:pt>
                <c:pt idx="3">
                  <c:v>8.8170000000000002</c:v>
                </c:pt>
                <c:pt idx="4">
                  <c:v>12.14</c:v>
                </c:pt>
                <c:pt idx="5">
                  <c:v>10.58</c:v>
                </c:pt>
                <c:pt idx="6">
                  <c:v>10.34</c:v>
                </c:pt>
                <c:pt idx="7">
                  <c:v>10.4</c:v>
                </c:pt>
                <c:pt idx="8">
                  <c:v>9.7119999999999997</c:v>
                </c:pt>
                <c:pt idx="9">
                  <c:v>9.5839999999999996</c:v>
                </c:pt>
                <c:pt idx="10">
                  <c:v>9.52</c:v>
                </c:pt>
                <c:pt idx="11">
                  <c:v>10.93</c:v>
                </c:pt>
                <c:pt idx="12">
                  <c:v>7.87</c:v>
                </c:pt>
                <c:pt idx="13">
                  <c:v>7.87</c:v>
                </c:pt>
                <c:pt idx="14">
                  <c:v>12.02</c:v>
                </c:pt>
                <c:pt idx="15">
                  <c:v>9.5839999999999996</c:v>
                </c:pt>
              </c:numCache>
            </c:numRef>
          </c:val>
          <c:extLst>
            <c:ext xmlns:c16="http://schemas.microsoft.com/office/drawing/2014/chart" uri="{C3380CC4-5D6E-409C-BE32-E72D297353CC}">
              <c16:uniqueId val="{00000017-19F4-4D4B-AEDD-23A9E73118C0}"/>
            </c:ext>
          </c:extLst>
        </c:ser>
        <c:ser>
          <c:idx val="24"/>
          <c:order val="24"/>
          <c:tx>
            <c:strRef>
              <c:f>'Mean Years of Schooling'!$Z$2</c:f>
              <c:strCache>
                <c:ptCount val="1"/>
                <c:pt idx="0">
                  <c:v>2014</c:v>
                </c:pt>
              </c:strCache>
            </c:strRef>
          </c:tx>
          <c:spPr>
            <a:solidFill>
              <a:schemeClr val="accent1">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Schooling'!$Z$3:$Z$18</c:f>
              <c:numCache>
                <c:formatCode>General</c:formatCode>
                <c:ptCount val="16"/>
                <c:pt idx="0">
                  <c:v>10.14</c:v>
                </c:pt>
                <c:pt idx="1">
                  <c:v>10.220000000000001</c:v>
                </c:pt>
                <c:pt idx="2">
                  <c:v>9.7430000000000003</c:v>
                </c:pt>
                <c:pt idx="3">
                  <c:v>8.9149999999999991</c:v>
                </c:pt>
                <c:pt idx="4">
                  <c:v>12.28</c:v>
                </c:pt>
                <c:pt idx="5">
                  <c:v>10.7</c:v>
                </c:pt>
                <c:pt idx="6">
                  <c:v>10.45</c:v>
                </c:pt>
                <c:pt idx="7">
                  <c:v>10.52</c:v>
                </c:pt>
                <c:pt idx="8">
                  <c:v>9.82</c:v>
                </c:pt>
                <c:pt idx="9">
                  <c:v>9.6910000000000007</c:v>
                </c:pt>
                <c:pt idx="10">
                  <c:v>9.6259999999999994</c:v>
                </c:pt>
                <c:pt idx="11">
                  <c:v>11.05</c:v>
                </c:pt>
                <c:pt idx="12">
                  <c:v>7.9569999999999999</c:v>
                </c:pt>
                <c:pt idx="13">
                  <c:v>7.9569999999999999</c:v>
                </c:pt>
                <c:pt idx="14">
                  <c:v>12.15</c:v>
                </c:pt>
                <c:pt idx="15">
                  <c:v>9.6910000000000007</c:v>
                </c:pt>
              </c:numCache>
            </c:numRef>
          </c:val>
          <c:extLst>
            <c:ext xmlns:c16="http://schemas.microsoft.com/office/drawing/2014/chart" uri="{C3380CC4-5D6E-409C-BE32-E72D297353CC}">
              <c16:uniqueId val="{00000018-19F4-4D4B-AEDD-23A9E73118C0}"/>
            </c:ext>
          </c:extLst>
        </c:ser>
        <c:ser>
          <c:idx val="25"/>
          <c:order val="25"/>
          <c:tx>
            <c:strRef>
              <c:f>'Mean Years of Schooling'!$AA$2</c:f>
              <c:strCache>
                <c:ptCount val="1"/>
                <c:pt idx="0">
                  <c:v>2015</c:v>
                </c:pt>
              </c:strCache>
            </c:strRef>
          </c:tx>
          <c:spPr>
            <a:solidFill>
              <a:schemeClr val="accent2">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Schooling'!$AA$3:$AA$18</c:f>
              <c:numCache>
                <c:formatCode>General</c:formatCode>
                <c:ptCount val="16"/>
                <c:pt idx="0">
                  <c:v>10.26</c:v>
                </c:pt>
                <c:pt idx="1">
                  <c:v>10.33</c:v>
                </c:pt>
                <c:pt idx="2">
                  <c:v>9.85</c:v>
                </c:pt>
                <c:pt idx="3">
                  <c:v>9.0120000000000005</c:v>
                </c:pt>
                <c:pt idx="4">
                  <c:v>12.41</c:v>
                </c:pt>
                <c:pt idx="5">
                  <c:v>10.82</c:v>
                </c:pt>
                <c:pt idx="6">
                  <c:v>10.57</c:v>
                </c:pt>
                <c:pt idx="7">
                  <c:v>10.63</c:v>
                </c:pt>
                <c:pt idx="8">
                  <c:v>9.9280000000000008</c:v>
                </c:pt>
                <c:pt idx="9">
                  <c:v>9.7970000000000006</c:v>
                </c:pt>
                <c:pt idx="10">
                  <c:v>9.7319999999999993</c:v>
                </c:pt>
                <c:pt idx="11">
                  <c:v>11.17</c:v>
                </c:pt>
                <c:pt idx="12">
                  <c:v>8.0440000000000005</c:v>
                </c:pt>
                <c:pt idx="13">
                  <c:v>8.0440000000000005</c:v>
                </c:pt>
                <c:pt idx="14">
                  <c:v>12.28</c:v>
                </c:pt>
                <c:pt idx="15">
                  <c:v>9.7970000000000006</c:v>
                </c:pt>
              </c:numCache>
            </c:numRef>
          </c:val>
          <c:extLst>
            <c:ext xmlns:c16="http://schemas.microsoft.com/office/drawing/2014/chart" uri="{C3380CC4-5D6E-409C-BE32-E72D297353CC}">
              <c16:uniqueId val="{00000019-19F4-4D4B-AEDD-23A9E73118C0}"/>
            </c:ext>
          </c:extLst>
        </c:ser>
        <c:ser>
          <c:idx val="26"/>
          <c:order val="26"/>
          <c:tx>
            <c:strRef>
              <c:f>'Mean Years of Schooling'!$AB$2</c:f>
              <c:strCache>
                <c:ptCount val="1"/>
                <c:pt idx="0">
                  <c:v>2016</c:v>
                </c:pt>
              </c:strCache>
            </c:strRef>
          </c:tx>
          <c:spPr>
            <a:solidFill>
              <a:schemeClr val="accent3">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Schooling'!$AB$3:$AB$18</c:f>
              <c:numCache>
                <c:formatCode>General</c:formatCode>
                <c:ptCount val="16"/>
                <c:pt idx="0">
                  <c:v>10.37</c:v>
                </c:pt>
                <c:pt idx="1">
                  <c:v>10.45</c:v>
                </c:pt>
                <c:pt idx="2">
                  <c:v>9.9570000000000007</c:v>
                </c:pt>
                <c:pt idx="3">
                  <c:v>9.11</c:v>
                </c:pt>
                <c:pt idx="4">
                  <c:v>12.55</c:v>
                </c:pt>
                <c:pt idx="5">
                  <c:v>10.94</c:v>
                </c:pt>
                <c:pt idx="6">
                  <c:v>10.68</c:v>
                </c:pt>
                <c:pt idx="7">
                  <c:v>10.75</c:v>
                </c:pt>
                <c:pt idx="8">
                  <c:v>10.039999999999999</c:v>
                </c:pt>
                <c:pt idx="9">
                  <c:v>9.9039999999999999</c:v>
                </c:pt>
                <c:pt idx="10">
                  <c:v>9.8379999999999992</c:v>
                </c:pt>
                <c:pt idx="11">
                  <c:v>11.29</c:v>
                </c:pt>
                <c:pt idx="12">
                  <c:v>8.1319999999999997</c:v>
                </c:pt>
                <c:pt idx="13">
                  <c:v>8.1319999999999997</c:v>
                </c:pt>
                <c:pt idx="14">
                  <c:v>12.42</c:v>
                </c:pt>
                <c:pt idx="15">
                  <c:v>9.9039999999999999</c:v>
                </c:pt>
              </c:numCache>
            </c:numRef>
          </c:val>
          <c:extLst>
            <c:ext xmlns:c16="http://schemas.microsoft.com/office/drawing/2014/chart" uri="{C3380CC4-5D6E-409C-BE32-E72D297353CC}">
              <c16:uniqueId val="{0000001A-19F4-4D4B-AEDD-23A9E73118C0}"/>
            </c:ext>
          </c:extLst>
        </c:ser>
        <c:ser>
          <c:idx val="27"/>
          <c:order val="27"/>
          <c:tx>
            <c:strRef>
              <c:f>'Mean Years of Schooling'!$AC$2</c:f>
              <c:strCache>
                <c:ptCount val="1"/>
                <c:pt idx="0">
                  <c:v>2017</c:v>
                </c:pt>
              </c:strCache>
            </c:strRef>
          </c:tx>
          <c:spPr>
            <a:solidFill>
              <a:schemeClr val="accent4">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Schooling'!$AC$3:$AC$18</c:f>
              <c:numCache>
                <c:formatCode>General</c:formatCode>
                <c:ptCount val="16"/>
                <c:pt idx="0">
                  <c:v>10.46</c:v>
                </c:pt>
                <c:pt idx="1">
                  <c:v>10.54</c:v>
                </c:pt>
                <c:pt idx="2">
                  <c:v>10.050000000000001</c:v>
                </c:pt>
                <c:pt idx="3">
                  <c:v>9.1920000000000002</c:v>
                </c:pt>
                <c:pt idx="4">
                  <c:v>12.66</c:v>
                </c:pt>
                <c:pt idx="5">
                  <c:v>11.03</c:v>
                </c:pt>
                <c:pt idx="6">
                  <c:v>10.78</c:v>
                </c:pt>
                <c:pt idx="7">
                  <c:v>10.85</c:v>
                </c:pt>
                <c:pt idx="8">
                  <c:v>10.130000000000001</c:v>
                </c:pt>
                <c:pt idx="9">
                  <c:v>9.9920000000000009</c:v>
                </c:pt>
                <c:pt idx="10">
                  <c:v>9.9260000000000002</c:v>
                </c:pt>
                <c:pt idx="11">
                  <c:v>11.39</c:v>
                </c:pt>
                <c:pt idx="12">
                  <c:v>8.2050000000000001</c:v>
                </c:pt>
                <c:pt idx="13">
                  <c:v>8.2050000000000001</c:v>
                </c:pt>
                <c:pt idx="14">
                  <c:v>12.53</c:v>
                </c:pt>
                <c:pt idx="15">
                  <c:v>9.9920000000000009</c:v>
                </c:pt>
              </c:numCache>
            </c:numRef>
          </c:val>
          <c:extLst>
            <c:ext xmlns:c16="http://schemas.microsoft.com/office/drawing/2014/chart" uri="{C3380CC4-5D6E-409C-BE32-E72D297353CC}">
              <c16:uniqueId val="{0000001B-19F4-4D4B-AEDD-23A9E73118C0}"/>
            </c:ext>
          </c:extLst>
        </c:ser>
        <c:ser>
          <c:idx val="28"/>
          <c:order val="28"/>
          <c:tx>
            <c:strRef>
              <c:f>'Mean Years of Schooling'!$AD$2</c:f>
              <c:strCache>
                <c:ptCount val="1"/>
                <c:pt idx="0">
                  <c:v>2018</c:v>
                </c:pt>
              </c:strCache>
            </c:strRef>
          </c:tx>
          <c:spPr>
            <a:solidFill>
              <a:schemeClr val="accent5">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Schooling'!$AD$3:$AD$18</c:f>
              <c:numCache>
                <c:formatCode>General</c:formatCode>
                <c:ptCount val="16"/>
                <c:pt idx="0">
                  <c:v>10.55</c:v>
                </c:pt>
                <c:pt idx="1">
                  <c:v>10.63</c:v>
                </c:pt>
                <c:pt idx="2">
                  <c:v>10.14</c:v>
                </c:pt>
                <c:pt idx="3">
                  <c:v>9.2739999999999991</c:v>
                </c:pt>
                <c:pt idx="4">
                  <c:v>12.77</c:v>
                </c:pt>
                <c:pt idx="5">
                  <c:v>11.13</c:v>
                </c:pt>
                <c:pt idx="6">
                  <c:v>10.88</c:v>
                </c:pt>
                <c:pt idx="7">
                  <c:v>10.94</c:v>
                </c:pt>
                <c:pt idx="8">
                  <c:v>10.220000000000001</c:v>
                </c:pt>
                <c:pt idx="9">
                  <c:v>10.08</c:v>
                </c:pt>
                <c:pt idx="10">
                  <c:v>10.01</c:v>
                </c:pt>
                <c:pt idx="11">
                  <c:v>11.49</c:v>
                </c:pt>
                <c:pt idx="12">
                  <c:v>8.2780000000000005</c:v>
                </c:pt>
                <c:pt idx="13">
                  <c:v>8.2780000000000005</c:v>
                </c:pt>
                <c:pt idx="14">
                  <c:v>12.64</c:v>
                </c:pt>
                <c:pt idx="15">
                  <c:v>10.08</c:v>
                </c:pt>
              </c:numCache>
            </c:numRef>
          </c:val>
          <c:extLst>
            <c:ext xmlns:c16="http://schemas.microsoft.com/office/drawing/2014/chart" uri="{C3380CC4-5D6E-409C-BE32-E72D297353CC}">
              <c16:uniqueId val="{0000001C-19F4-4D4B-AEDD-23A9E73118C0}"/>
            </c:ext>
          </c:extLst>
        </c:ser>
        <c:ser>
          <c:idx val="29"/>
          <c:order val="29"/>
          <c:tx>
            <c:strRef>
              <c:f>'Mean Years of Schooling'!$AE$2</c:f>
              <c:strCache>
                <c:ptCount val="1"/>
                <c:pt idx="0">
                  <c:v>2019</c:v>
                </c:pt>
              </c:strCache>
            </c:strRef>
          </c:tx>
          <c:spPr>
            <a:solidFill>
              <a:schemeClr val="accent6">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Schooling'!$AE$3:$AE$18</c:f>
              <c:numCache>
                <c:formatCode>General</c:formatCode>
                <c:ptCount val="16"/>
                <c:pt idx="0">
                  <c:v>10.65</c:v>
                </c:pt>
                <c:pt idx="1">
                  <c:v>10.73</c:v>
                </c:pt>
                <c:pt idx="2">
                  <c:v>10.220000000000001</c:v>
                </c:pt>
                <c:pt idx="3">
                  <c:v>9.3550000000000004</c:v>
                </c:pt>
                <c:pt idx="4">
                  <c:v>12.89</c:v>
                </c:pt>
                <c:pt idx="5">
                  <c:v>11.23</c:v>
                </c:pt>
                <c:pt idx="6">
                  <c:v>10.97</c:v>
                </c:pt>
                <c:pt idx="7">
                  <c:v>11.04</c:v>
                </c:pt>
                <c:pt idx="8">
                  <c:v>10.31</c:v>
                </c:pt>
                <c:pt idx="9">
                  <c:v>10.17</c:v>
                </c:pt>
                <c:pt idx="10">
                  <c:v>10.1</c:v>
                </c:pt>
                <c:pt idx="11">
                  <c:v>11.6</c:v>
                </c:pt>
                <c:pt idx="12">
                  <c:v>8.35</c:v>
                </c:pt>
                <c:pt idx="13">
                  <c:v>8.35</c:v>
                </c:pt>
                <c:pt idx="14">
                  <c:v>12.75</c:v>
                </c:pt>
                <c:pt idx="15">
                  <c:v>10.17</c:v>
                </c:pt>
              </c:numCache>
            </c:numRef>
          </c:val>
          <c:extLst>
            <c:ext xmlns:c16="http://schemas.microsoft.com/office/drawing/2014/chart" uri="{C3380CC4-5D6E-409C-BE32-E72D297353CC}">
              <c16:uniqueId val="{0000001D-19F4-4D4B-AEDD-23A9E73118C0}"/>
            </c:ext>
          </c:extLst>
        </c:ser>
        <c:ser>
          <c:idx val="30"/>
          <c:order val="30"/>
          <c:tx>
            <c:strRef>
              <c:f>'Mean Years of Schooling'!$AF$2</c:f>
              <c:strCache>
                <c:ptCount val="1"/>
                <c:pt idx="0">
                  <c:v>2020</c:v>
                </c:pt>
              </c:strCache>
            </c:strRef>
          </c:tx>
          <c:spPr>
            <a:solidFill>
              <a:schemeClr val="accent1">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Schooling'!$AF$3:$AF$18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1E-19F4-4D4B-AEDD-23A9E73118C0}"/>
            </c:ext>
          </c:extLst>
        </c:ser>
        <c:ser>
          <c:idx val="31"/>
          <c:order val="31"/>
          <c:tx>
            <c:strRef>
              <c:f>'Mean Years of Schooling'!$AG$2</c:f>
              <c:strCache>
                <c:ptCount val="1"/>
                <c:pt idx="0">
                  <c:v>2021</c:v>
                </c:pt>
              </c:strCache>
            </c:strRef>
          </c:tx>
          <c:spPr>
            <a:solidFill>
              <a:schemeClr val="accent2">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Schooling'!$AG$3:$AG$18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1F-19F4-4D4B-AEDD-23A9E73118C0}"/>
            </c:ext>
          </c:extLst>
        </c:ser>
        <c:ser>
          <c:idx val="32"/>
          <c:order val="32"/>
          <c:tx>
            <c:strRef>
              <c:f>'Mean Years of Schooling'!$AH$2</c:f>
              <c:strCache>
                <c:ptCount val="1"/>
                <c:pt idx="0">
                  <c:v>2022</c:v>
                </c:pt>
              </c:strCache>
            </c:strRef>
          </c:tx>
          <c:spPr>
            <a:solidFill>
              <a:schemeClr val="accent3">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Schooling'!$AH$3:$AH$18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20-19F4-4D4B-AEDD-23A9E73118C0}"/>
            </c:ext>
          </c:extLst>
        </c:ser>
        <c:dLbls>
          <c:showLegendKey val="0"/>
          <c:showVal val="0"/>
          <c:showCatName val="0"/>
          <c:showSerName val="0"/>
          <c:showPercent val="0"/>
          <c:showBubbleSize val="0"/>
        </c:dLbls>
        <c:gapWidth val="219"/>
        <c:overlap val="-27"/>
        <c:axId val="2051886143"/>
        <c:axId val="2051889503"/>
      </c:barChart>
      <c:catAx>
        <c:axId val="205188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9503"/>
        <c:crosses val="autoZero"/>
        <c:auto val="1"/>
        <c:lblAlgn val="ctr"/>
        <c:lblOffset val="100"/>
        <c:noMultiLvlLbl val="0"/>
      </c:catAx>
      <c:valAx>
        <c:axId val="205188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(For Population Aged 25 and Above)</a:t>
            </a:r>
            <a:r>
              <a:rPr lang="en-MY" baseline="0"/>
              <a:t> by State and Federal Territories (2022)</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barChart>
        <c:barDir val="col"/>
        <c:grouping val="clustered"/>
        <c:varyColors val="0"/>
        <c:ser>
          <c:idx val="0"/>
          <c:order val="0"/>
          <c:spPr>
            <a:solidFill>
              <a:schemeClr val="accent1"/>
            </a:solidFill>
            <a:ln>
              <a:noFill/>
            </a:ln>
            <a:effectLst/>
          </c:spPr>
          <c:invertIfNegative val="0"/>
          <c:dPt>
            <c:idx val="7"/>
            <c:invertIfNegative val="0"/>
            <c:bubble3D val="0"/>
            <c:spPr>
              <a:pattFill prst="dkUpDiag">
                <a:fgClr>
                  <a:schemeClr val="accent1"/>
                </a:fgClr>
                <a:bgClr>
                  <a:schemeClr val="bg1"/>
                </a:bgClr>
              </a:pattFill>
              <a:ln>
                <a:noFill/>
              </a:ln>
              <a:effectLst/>
            </c:spPr>
            <c:extLst>
              <c:ext xmlns:c16="http://schemas.microsoft.com/office/drawing/2014/chart" uri="{C3380CC4-5D6E-409C-BE32-E72D297353CC}">
                <c16:uniqueId val="{00000001-7845-4755-AA64-3ACC9CA536C2}"/>
              </c:ext>
            </c:extLst>
          </c:dPt>
          <c:cat>
            <c:strRef>
              <c:f>'Mean Years of Schooling'!$A$47:$A$62</c:f>
              <c:strCache>
                <c:ptCount val="16"/>
                <c:pt idx="0">
                  <c:v>Kuala Lumpur</c:v>
                </c:pt>
                <c:pt idx="1">
                  <c:v>Selangor</c:v>
                </c:pt>
                <c:pt idx="2">
                  <c:v>Pulau Pinang</c:v>
                </c:pt>
                <c:pt idx="3">
                  <c:v>Labuan</c:v>
                </c:pt>
                <c:pt idx="4">
                  <c:v>Negeri Sembilan</c:v>
                </c:pt>
                <c:pt idx="5">
                  <c:v>Melaka</c:v>
                </c:pt>
                <c:pt idx="6">
                  <c:v>Johor</c:v>
                </c:pt>
                <c:pt idx="7">
                  <c:v>Malaysia (Average)</c:v>
                </c:pt>
                <c:pt idx="8">
                  <c:v>Pahang</c:v>
                </c:pt>
                <c:pt idx="9">
                  <c:v>Kedah</c:v>
                </c:pt>
                <c:pt idx="10">
                  <c:v>Perak</c:v>
                </c:pt>
                <c:pt idx="11">
                  <c:v>Terengganu</c:v>
                </c:pt>
                <c:pt idx="12">
                  <c:v>Perlis</c:v>
                </c:pt>
                <c:pt idx="13">
                  <c:v>Kelantan</c:v>
                </c:pt>
                <c:pt idx="14">
                  <c:v>Sabah</c:v>
                </c:pt>
                <c:pt idx="15">
                  <c:v>Sarawak</c:v>
                </c:pt>
              </c:strCache>
            </c:strRef>
          </c:cat>
          <c:val>
            <c:numRef>
              <c:f>'Mean Years of Schooling'!$B$47:$B$62</c:f>
              <c:numCache>
                <c:formatCode>General</c:formatCode>
                <c:ptCount val="16"/>
                <c:pt idx="0">
                  <c:v>13.01</c:v>
                </c:pt>
                <c:pt idx="1">
                  <c:v>12.87</c:v>
                </c:pt>
                <c:pt idx="2">
                  <c:v>11.71</c:v>
                </c:pt>
                <c:pt idx="3">
                  <c:v>11.34</c:v>
                </c:pt>
                <c:pt idx="4">
                  <c:v>11.15</c:v>
                </c:pt>
                <c:pt idx="5">
                  <c:v>11.08</c:v>
                </c:pt>
                <c:pt idx="6">
                  <c:v>10.83</c:v>
                </c:pt>
                <c:pt idx="7">
                  <c:v>10.75</c:v>
                </c:pt>
                <c:pt idx="8">
                  <c:v>10.41</c:v>
                </c:pt>
                <c:pt idx="9">
                  <c:v>10.32</c:v>
                </c:pt>
                <c:pt idx="10">
                  <c:v>10.27</c:v>
                </c:pt>
                <c:pt idx="11">
                  <c:v>10.27</c:v>
                </c:pt>
                <c:pt idx="12">
                  <c:v>10.199999999999999</c:v>
                </c:pt>
                <c:pt idx="13">
                  <c:v>9.4459999999999997</c:v>
                </c:pt>
                <c:pt idx="14">
                  <c:v>8.4309999999999992</c:v>
                </c:pt>
                <c:pt idx="15">
                  <c:v>8.4309999999999992</c:v>
                </c:pt>
              </c:numCache>
            </c:numRef>
          </c:val>
          <c:extLst>
            <c:ext xmlns:c16="http://schemas.microsoft.com/office/drawing/2014/chart" uri="{C3380CC4-5D6E-409C-BE32-E72D297353CC}">
              <c16:uniqueId val="{00000000-7845-4755-AA64-3ACC9CA536C2}"/>
            </c:ext>
          </c:extLst>
        </c:ser>
        <c:dLbls>
          <c:showLegendKey val="0"/>
          <c:showVal val="0"/>
          <c:showCatName val="0"/>
          <c:showSerName val="0"/>
          <c:showPercent val="0"/>
          <c:showBubbleSize val="0"/>
        </c:dLbls>
        <c:gapWidth val="219"/>
        <c:overlap val="-27"/>
        <c:axId val="2051947583"/>
        <c:axId val="2051948063"/>
      </c:barChart>
      <c:catAx>
        <c:axId val="205194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948063"/>
        <c:crosses val="autoZero"/>
        <c:auto val="1"/>
        <c:lblAlgn val="ctr"/>
        <c:lblOffset val="100"/>
        <c:noMultiLvlLbl val="0"/>
      </c:catAx>
      <c:valAx>
        <c:axId val="205194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947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352985</xdr:colOff>
      <xdr:row>65</xdr:row>
      <xdr:rowOff>93941</xdr:rowOff>
    </xdr:from>
    <xdr:to>
      <xdr:col>2</xdr:col>
      <xdr:colOff>2207559</xdr:colOff>
      <xdr:row>81</xdr:row>
      <xdr:rowOff>164913</xdr:rowOff>
    </xdr:to>
    <xdr:graphicFrame macro="">
      <xdr:nvGraphicFramePr>
        <xdr:cNvPr id="2" name="Chart 1">
          <a:extLst>
            <a:ext uri="{FF2B5EF4-FFF2-40B4-BE49-F238E27FC236}">
              <a16:creationId xmlns:a16="http://schemas.microsoft.com/office/drawing/2014/main" id="{E5CC3FEA-A6DF-3CA4-B8B1-FCEC00A15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98426</xdr:colOff>
      <xdr:row>13</xdr:row>
      <xdr:rowOff>125185</xdr:rowOff>
    </xdr:from>
    <xdr:to>
      <xdr:col>31</xdr:col>
      <xdr:colOff>285751</xdr:colOff>
      <xdr:row>38</xdr:row>
      <xdr:rowOff>122464</xdr:rowOff>
    </xdr:to>
    <xdr:graphicFrame macro="">
      <xdr:nvGraphicFramePr>
        <xdr:cNvPr id="4" name="Chart 3">
          <a:extLst>
            <a:ext uri="{FF2B5EF4-FFF2-40B4-BE49-F238E27FC236}">
              <a16:creationId xmlns:a16="http://schemas.microsoft.com/office/drawing/2014/main" id="{428ADE86-F459-7957-C0BC-3B0F4F862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228599</xdr:colOff>
      <xdr:row>33</xdr:row>
      <xdr:rowOff>23812</xdr:rowOff>
    </xdr:from>
    <xdr:to>
      <xdr:col>18</xdr:col>
      <xdr:colOff>104774</xdr:colOff>
      <xdr:row>47</xdr:row>
      <xdr:rowOff>100012</xdr:rowOff>
    </xdr:to>
    <xdr:graphicFrame macro="">
      <xdr:nvGraphicFramePr>
        <xdr:cNvPr id="2" name="Chart 1">
          <a:extLst>
            <a:ext uri="{FF2B5EF4-FFF2-40B4-BE49-F238E27FC236}">
              <a16:creationId xmlns:a16="http://schemas.microsoft.com/office/drawing/2014/main" id="{57B24D98-53C8-27BE-961E-AF07D30AB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158750</xdr:colOff>
      <xdr:row>21</xdr:row>
      <xdr:rowOff>20637</xdr:rowOff>
    </xdr:from>
    <xdr:to>
      <xdr:col>16</xdr:col>
      <xdr:colOff>476250</xdr:colOff>
      <xdr:row>47</xdr:row>
      <xdr:rowOff>92075</xdr:rowOff>
    </xdr:to>
    <xdr:graphicFrame macro="">
      <xdr:nvGraphicFramePr>
        <xdr:cNvPr id="2" name="Chart 1">
          <a:extLst>
            <a:ext uri="{FF2B5EF4-FFF2-40B4-BE49-F238E27FC236}">
              <a16:creationId xmlns:a16="http://schemas.microsoft.com/office/drawing/2014/main" id="{EB184007-27E6-2454-C5E8-5AEC6A652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219075</xdr:colOff>
      <xdr:row>70</xdr:row>
      <xdr:rowOff>11111</xdr:rowOff>
    </xdr:from>
    <xdr:to>
      <xdr:col>16</xdr:col>
      <xdr:colOff>600075</xdr:colOff>
      <xdr:row>95</xdr:row>
      <xdr:rowOff>123824</xdr:rowOff>
    </xdr:to>
    <xdr:graphicFrame macro="">
      <xdr:nvGraphicFramePr>
        <xdr:cNvPr id="3" name="Chart 2">
          <a:extLst>
            <a:ext uri="{FF2B5EF4-FFF2-40B4-BE49-F238E27FC236}">
              <a16:creationId xmlns:a16="http://schemas.microsoft.com/office/drawing/2014/main" id="{76060B7A-2A3B-5FC9-FF96-4C2D4EB5E6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20</xdr:row>
      <xdr:rowOff>93661</xdr:rowOff>
    </xdr:from>
    <xdr:to>
      <xdr:col>16</xdr:col>
      <xdr:colOff>400050</xdr:colOff>
      <xdr:row>42</xdr:row>
      <xdr:rowOff>28574</xdr:rowOff>
    </xdr:to>
    <xdr:graphicFrame macro="">
      <xdr:nvGraphicFramePr>
        <xdr:cNvPr id="2" name="Chart 1">
          <a:extLst>
            <a:ext uri="{FF2B5EF4-FFF2-40B4-BE49-F238E27FC236}">
              <a16:creationId xmlns:a16="http://schemas.microsoft.com/office/drawing/2014/main" id="{027E2673-D9D5-10AD-DD4F-2CCF5E6E4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171450</xdr:colOff>
      <xdr:row>20</xdr:row>
      <xdr:rowOff>84136</xdr:rowOff>
    </xdr:from>
    <xdr:to>
      <xdr:col>29</xdr:col>
      <xdr:colOff>0</xdr:colOff>
      <xdr:row>42</xdr:row>
      <xdr:rowOff>22224</xdr:rowOff>
    </xdr:to>
    <xdr:graphicFrame macro="">
      <xdr:nvGraphicFramePr>
        <xdr:cNvPr id="3" name="Chart 2">
          <a:extLst>
            <a:ext uri="{FF2B5EF4-FFF2-40B4-BE49-F238E27FC236}">
              <a16:creationId xmlns:a16="http://schemas.microsoft.com/office/drawing/2014/main" id="{6974BC38-DCA2-CC4E-6CEE-C39E67A53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332254</xdr:colOff>
      <xdr:row>46</xdr:row>
      <xdr:rowOff>145114</xdr:rowOff>
    </xdr:from>
    <xdr:to>
      <xdr:col>16</xdr:col>
      <xdr:colOff>597087</xdr:colOff>
      <xdr:row>63</xdr:row>
      <xdr:rowOff>104027</xdr:rowOff>
    </xdr:to>
    <xdr:graphicFrame macro="">
      <xdr:nvGraphicFramePr>
        <xdr:cNvPr id="5" name="Chart 4">
          <a:extLst>
            <a:ext uri="{FF2B5EF4-FFF2-40B4-BE49-F238E27FC236}">
              <a16:creationId xmlns:a16="http://schemas.microsoft.com/office/drawing/2014/main" id="{0CEE7DB9-BC0A-3574-55C3-CEF5EAF0F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0.03893</cdr:x>
      <cdr:y>0.28274</cdr:y>
    </cdr:from>
    <cdr:to>
      <cdr:x>0.97838</cdr:x>
      <cdr:y>0.28274</cdr:y>
    </cdr:to>
    <cdr:cxnSp macro="">
      <cdr:nvCxnSpPr>
        <cdr:cNvPr id="3" name="Straight Connector 2">
          <a:extLst xmlns:a="http://schemas.openxmlformats.org/drawingml/2006/main">
            <a:ext uri="{FF2B5EF4-FFF2-40B4-BE49-F238E27FC236}">
              <a16:creationId xmlns:a16="http://schemas.microsoft.com/office/drawing/2014/main" id="{4C7A499F-6DCD-5BED-0AE8-A035886AF5F7}"/>
            </a:ext>
          </a:extLst>
        </cdr:cNvPr>
        <cdr:cNvCxnSpPr/>
      </cdr:nvCxnSpPr>
      <cdr:spPr>
        <a:xfrm xmlns:a="http://schemas.openxmlformats.org/drawingml/2006/main">
          <a:off x="393006" y="921463"/>
          <a:ext cx="9484282" cy="0"/>
        </a:xfrm>
        <a:prstGeom xmlns:a="http://schemas.openxmlformats.org/drawingml/2006/main" prst="line">
          <a:avLst/>
        </a:prstGeom>
        <a:ln xmlns:a="http://schemas.openxmlformats.org/drawingml/2006/main" w="19050" cap="flat" cmpd="sng" algn="ctr">
          <a:solidFill>
            <a:srgbClr val="FF0000"/>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person displayName="Nicole Siaw" id="{F7B9A2D4-3374-48D2-84AF-7C1E0BFF0689}" userId="d01ba55b93e9a29c"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 refreshedDate="45809.697894560188" createdVersion="8" refreshedVersion="8" minRefreshableVersion="3" recordCount="2096" xr:uid="{CC31B652-6CD5-4CC0-B201-F11B9CBA6569}">
  <cacheSource type="worksheet">
    <worksheetSource name="Table1_1"/>
  </cacheSource>
  <cacheFields count="5">
    <cacheField name="District" numFmtId="0">
      <sharedItems count="31">
        <s v="Kuching"/>
        <s v="Bau"/>
        <s v="Lundu"/>
        <s v="Samarahan"/>
        <s v="Serian"/>
        <s v="Simunjan"/>
        <s v="Sri Aman"/>
        <s v="Lubok Antu"/>
        <s v="Betong"/>
        <s v="Saratok"/>
        <s v="Sarikei"/>
        <s v="Meradong"/>
        <s v="Daro"/>
        <s v="Julau"/>
        <s v="Sibu"/>
        <s v="Dalat"/>
        <s v="Mukah"/>
        <s v="Kanowit"/>
        <s v="Bintulu"/>
        <s v="Tatau"/>
        <s v="Kapit"/>
        <s v="Song"/>
        <s v="Belaga"/>
        <s v="Miri"/>
        <s v="Marudi"/>
        <s v="Limbang"/>
        <s v="Lawas"/>
        <s v="Matu"/>
        <s v="Asajaya"/>
        <s v="Pakan"/>
        <s v="Selangau"/>
      </sharedItems>
    </cacheField>
    <cacheField name="Subdistrict" numFmtId="0">
      <sharedItems/>
    </cacheField>
    <cacheField name="Area" numFmtId="0">
      <sharedItems/>
    </cacheField>
    <cacheField name="Age Group" numFmtId="0">
      <sharedItems count="16">
        <s v="0-4"/>
        <s v="5-9"/>
        <s v="10-14"/>
        <s v="15-19"/>
        <s v="20-24"/>
        <s v="25-29"/>
        <s v="30-34"/>
        <s v="35-39"/>
        <s v="40-44"/>
        <s v="45-49"/>
        <s v="50-54"/>
        <s v="55-59"/>
        <s v="60-64"/>
        <s v="65-69"/>
        <s v="70-74"/>
        <s v="75+"/>
      </sharedItems>
    </cacheField>
    <cacheField name="Population" numFmtId="0">
      <sharedItems containsSemiMixedTypes="0" containsString="0" containsNumber="1" containsInteger="1" minValue="0" maxValue="2854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 refreshedDate="45809.881821064817" createdVersion="8" refreshedVersion="8" minRefreshableVersion="3" recordCount="1493" xr:uid="{07EE3D4D-9404-4E8C-9EAB-AE16676D2040}">
  <cacheSource type="worksheet">
    <worksheetSource ref="A1:S1494" sheet="List of Schools in Sarawak"/>
  </cacheSource>
  <cacheFields count="23">
    <cacheField name="BIL" numFmtId="0">
      <sharedItems containsString="0" containsBlank="1" containsNumber="1" containsInteger="1" minValue="1" maxValue="1265"/>
    </cacheField>
    <cacheField name="PPD" numFmtId="0">
      <sharedItems containsBlank="1" count="32">
        <s v="PPD BARAM"/>
        <s v="PPD BAU"/>
        <s v="PPD BELAGA"/>
        <s v="PPD BETONG"/>
        <s v="PPD BINTULU"/>
        <s v="PPD DALAT"/>
        <s v="PPD DARO"/>
        <s v="PPD JULAU"/>
        <s v="PPD KANOWIT"/>
        <s v="PPD KAPIT"/>
        <s v="PPD KUCHING"/>
        <s v="PPD LAWAS"/>
        <s v="PPD LIMBANG"/>
        <s v="PPD LUBOK ANTU"/>
        <s v="PPD LUNDU"/>
        <s v="PPD MARADONG"/>
        <s v="PPD MIRI"/>
        <s v="PPD MUKAH"/>
        <s v="PPD PADAWAN"/>
        <s v="PPD SAMARAHAN"/>
        <s v="PPD SARATOK"/>
        <s v="PPD SARIKEI"/>
        <s v="PPD SELANGAU"/>
        <s v="PPD SERIAN"/>
        <s v="PPD SIBU"/>
        <s v="PPD SIMUNJAN"/>
        <s v="PPD SONG"/>
        <s v="PPD SRI AMAN"/>
        <s v="PPD SUBIS"/>
        <s v="PPD TATAU/ SEBAUH"/>
        <s v="PPD TATAU/SEBAUH"/>
        <m/>
      </sharedItems>
    </cacheField>
    <cacheField name="JENIS SEKOLAH" numFmtId="0">
      <sharedItems/>
    </cacheField>
    <cacheField name="KOD SEKOLAH" numFmtId="0">
      <sharedItems containsBlank="1"/>
    </cacheField>
    <cacheField name="NAMA SEKOLAH" numFmtId="0">
      <sharedItems/>
    </cacheField>
    <cacheField name="ALAMAT SURAT" numFmtId="0">
      <sharedItems containsBlank="1"/>
    </cacheField>
    <cacheField name="POSKOD" numFmtId="0">
      <sharedItems containsString="0" containsBlank="1" containsNumber="1" containsInteger="1" minValue="93000" maxValue="98850"/>
    </cacheField>
    <cacheField name="BANDAR" numFmtId="0">
      <sharedItems containsBlank="1"/>
    </cacheField>
    <cacheField name="NO. TELEFON" numFmtId="0">
      <sharedItems containsBlank="1" containsMixedTypes="1" containsNumber="1" containsInteger="1" minValue="0" maxValue="60198772369"/>
    </cacheField>
    <cacheField name="NO. FAKS" numFmtId="0">
      <sharedItems containsBlank="1" containsMixedTypes="1" containsNumber="1" containsInteger="1" minValue="0" maxValue="6084228391"/>
    </cacheField>
    <cacheField name="E-MEL" numFmtId="0">
      <sharedItems containsBlank="1"/>
    </cacheField>
    <cacheField name="LOKASI" numFmtId="0">
      <sharedItems containsBlank="1"/>
    </cacheField>
    <cacheField name="Kerajaan/Bantuan/Swasta" numFmtId="0">
      <sharedItems/>
    </cacheField>
    <cacheField name="BANCI MURID" numFmtId="0">
      <sharedItems containsString="0" containsBlank="1" containsNumber="1" containsInteger="1" minValue="6" maxValue="3351"/>
    </cacheField>
    <cacheField name="BIL GURU" numFmtId="0">
      <sharedItems containsString="0" containsBlank="1" containsNumber="1" containsInteger="1" minValue="6" maxValue="205"/>
    </cacheField>
    <cacheField name="Lon" numFmtId="0">
      <sharedItems containsSemiMixedTypes="0" containsString="0" containsNumber="1" minValue="109.6480179" maxValue="115.623364"/>
    </cacheField>
    <cacheField name="Lat" numFmtId="0">
      <sharedItems containsSemiMixedTypes="0" containsString="0" containsNumber="1" minValue="0.88913900000000001" maxValue="4.9644166670000001"/>
    </cacheField>
    <cacheField name="geometry" numFmtId="0">
      <sharedItems containsBlank="1"/>
    </cacheField>
    <cacheField name="index_right" numFmtId="0">
      <sharedItems containsString="0" containsBlank="1" containsNumber="1" containsInteger="1" minValue="61" maxValue="119"/>
    </cacheField>
    <cacheField name="district" numFmtId="0">
      <sharedItems count="40">
        <s v="Marudi"/>
        <s v="Telang Usan"/>
        <s v="Miri"/>
        <s v="Beluru"/>
        <s v="Limbang"/>
        <s v="Lawas"/>
        <s v="Bau"/>
        <s v="Belaga"/>
        <s v="Bukit Mabong"/>
        <s v="Kapit"/>
        <s v="Betong"/>
        <s v="Pusa"/>
        <s v="Lubok Antu"/>
        <s v="Bintulu"/>
        <s v="Sebauh"/>
        <s v="Tatau"/>
        <s v="Dalat"/>
        <s v="Matu"/>
        <s v="Mukah"/>
        <s v="Sibu"/>
        <s v="Tanjung Manis"/>
        <s v="Daro"/>
        <s v="Meradong"/>
        <s v="Julau"/>
        <s v="Pakan"/>
        <s v="Kanowit"/>
        <s v="Song"/>
        <s v="Kuching"/>
        <s v="Lundu"/>
        <s v="Subis"/>
        <s v="Samarahan"/>
        <s v="Serian"/>
        <s v="Tebedu"/>
        <s v="Asajaya"/>
        <s v="Saratok"/>
        <s v="Kabong"/>
        <s v="Sarikei"/>
        <s v="Selangau"/>
        <s v="Simunjan"/>
        <s v="Sri Aman"/>
      </sharedItems>
    </cacheField>
    <cacheField name="state" numFmtId="0">
      <sharedItems containsBlank="1"/>
    </cacheField>
    <cacheField name="Student/Teacher Ratio" numFmtId="0">
      <sharedItems containsString="0" containsBlank="1" containsNumber="1" minValue="0.59090909090909094" maxValue="23.8"/>
    </cacheField>
    <cacheField name="Primary/Secondary" numFmtId="0">
      <sharedItems count="3">
        <s v="Primary"/>
        <s v="Secondary"/>
        <s v="Form 6"/>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6">
  <r>
    <x v="0"/>
    <s v="D.B Kuching Utara"/>
    <s v="Bandaraya Kuching Utara"/>
    <x v="0"/>
    <n v="6209"/>
  </r>
  <r>
    <x v="0"/>
    <s v="D.B Kuching Utara"/>
    <s v="Bandaraya Kuching Utara"/>
    <x v="1"/>
    <n v="7371"/>
  </r>
  <r>
    <x v="0"/>
    <s v="D.B Kuching Utara"/>
    <s v="Bandaraya Kuching Utara"/>
    <x v="2"/>
    <n v="8395"/>
  </r>
  <r>
    <x v="0"/>
    <s v="D.B Kuching Utara"/>
    <s v="Bandaraya Kuching Utara"/>
    <x v="3"/>
    <n v="9451"/>
  </r>
  <r>
    <x v="0"/>
    <s v="D.B Kuching Utara"/>
    <s v="Bandaraya Kuching Utara"/>
    <x v="4"/>
    <n v="9075"/>
  </r>
  <r>
    <x v="0"/>
    <s v="D.B Kuching Utara"/>
    <s v="Bandaraya Kuching Utara"/>
    <x v="5"/>
    <n v="7325"/>
  </r>
  <r>
    <x v="0"/>
    <s v="D.B Kuching Utara"/>
    <s v="Bandaraya Kuching Utara"/>
    <x v="6"/>
    <n v="5824"/>
  </r>
  <r>
    <x v="0"/>
    <s v="D.B Kuching Utara"/>
    <s v="Bandaraya Kuching Utara"/>
    <x v="7"/>
    <n v="5177"/>
  </r>
  <r>
    <x v="0"/>
    <s v="D.B Kuching Utara"/>
    <s v="Bandaraya Kuching Utara"/>
    <x v="8"/>
    <n v="5217"/>
  </r>
  <r>
    <x v="0"/>
    <s v="D.B Kuching Utara"/>
    <s v="Bandaraya Kuching Utara"/>
    <x v="9"/>
    <n v="5970"/>
  </r>
  <r>
    <x v="0"/>
    <s v="D.B Kuching Utara"/>
    <s v="Bandaraya Kuching Utara"/>
    <x v="10"/>
    <n v="5089"/>
  </r>
  <r>
    <x v="0"/>
    <s v="D.B Kuching Utara"/>
    <s v="Bandaraya Kuching Utara"/>
    <x v="11"/>
    <n v="4059"/>
  </r>
  <r>
    <x v="0"/>
    <s v="D.B Kuching Utara"/>
    <s v="Bandaraya Kuching Utara"/>
    <x v="12"/>
    <n v="2960"/>
  </r>
  <r>
    <x v="0"/>
    <s v="D.B Kuching Utara"/>
    <s v="Bandaraya Kuching Utara"/>
    <x v="13"/>
    <n v="2258"/>
  </r>
  <r>
    <x v="0"/>
    <s v="D.B Kuching Utara"/>
    <s v="Bandaraya Kuching Utara"/>
    <x v="14"/>
    <n v="1414"/>
  </r>
  <r>
    <x v="0"/>
    <s v="D.B Kuching Utara"/>
    <s v="Bandaraya Kuching Utara"/>
    <x v="15"/>
    <n v="1990"/>
  </r>
  <r>
    <x v="0"/>
    <s v="D.B Kuching Utara"/>
    <s v="Santubong Bazaar"/>
    <x v="0"/>
    <n v="62"/>
  </r>
  <r>
    <x v="0"/>
    <s v="D.B Kuching Utara"/>
    <s v="Santubong Bazaar"/>
    <x v="1"/>
    <n v="99"/>
  </r>
  <r>
    <x v="0"/>
    <s v="D.B Kuching Utara"/>
    <s v="Santubong Bazaar"/>
    <x v="2"/>
    <n v="100"/>
  </r>
  <r>
    <x v="0"/>
    <s v="D.B Kuching Utara"/>
    <s v="Santubong Bazaar"/>
    <x v="3"/>
    <n v="91"/>
  </r>
  <r>
    <x v="0"/>
    <s v="D.B Kuching Utara"/>
    <s v="Santubong Bazaar"/>
    <x v="4"/>
    <n v="72"/>
  </r>
  <r>
    <x v="0"/>
    <s v="D.B Kuching Utara"/>
    <s v="Santubong Bazaar"/>
    <x v="5"/>
    <n v="74"/>
  </r>
  <r>
    <x v="0"/>
    <s v="D.B Kuching Utara"/>
    <s v="Santubong Bazaar"/>
    <x v="6"/>
    <n v="40"/>
  </r>
  <r>
    <x v="0"/>
    <s v="D.B Kuching Utara"/>
    <s v="Santubong Bazaar"/>
    <x v="7"/>
    <n v="51"/>
  </r>
  <r>
    <x v="0"/>
    <s v="D.B Kuching Utara"/>
    <s v="Santubong Bazaar"/>
    <x v="8"/>
    <n v="72"/>
  </r>
  <r>
    <x v="0"/>
    <s v="D.B Kuching Utara"/>
    <s v="Santubong Bazaar"/>
    <x v="9"/>
    <n v="50"/>
  </r>
  <r>
    <x v="0"/>
    <s v="D.B Kuching Utara"/>
    <s v="Santubong Bazaar"/>
    <x v="10"/>
    <n v="37"/>
  </r>
  <r>
    <x v="0"/>
    <s v="D.B Kuching Utara"/>
    <s v="Santubong Bazaar"/>
    <x v="11"/>
    <n v="31"/>
  </r>
  <r>
    <x v="0"/>
    <s v="D.B Kuching Utara"/>
    <s v="Santubong Bazaar"/>
    <x v="12"/>
    <n v="25"/>
  </r>
  <r>
    <x v="0"/>
    <s v="D.B Kuching Utara"/>
    <s v="Santubong Bazaar"/>
    <x v="13"/>
    <n v="23"/>
  </r>
  <r>
    <x v="0"/>
    <s v="D.B Kuching Utara"/>
    <s v="Santubong Bazaar"/>
    <x v="14"/>
    <n v="24"/>
  </r>
  <r>
    <x v="0"/>
    <s v="D.B Kuching Utara"/>
    <s v="Santubong Bazaar"/>
    <x v="15"/>
    <n v="35"/>
  </r>
  <r>
    <x v="0"/>
    <s v="D.B Kuching Utara"/>
    <s v="Kawasan Selebih D.B"/>
    <x v="0"/>
    <n v="7004"/>
  </r>
  <r>
    <x v="0"/>
    <s v="D.B Kuching Utara"/>
    <s v="Kawasan Selebih D.B"/>
    <x v="1"/>
    <n v="7891"/>
  </r>
  <r>
    <x v="0"/>
    <s v="D.B Kuching Utara"/>
    <s v="Kawasan Selebih D.B"/>
    <x v="2"/>
    <n v="7140"/>
  </r>
  <r>
    <x v="0"/>
    <s v="D.B Kuching Utara"/>
    <s v="Kawasan Selebih D.B"/>
    <x v="3"/>
    <n v="7955"/>
  </r>
  <r>
    <x v="0"/>
    <s v="D.B Kuching Utara"/>
    <s v="Kawasan Selebih D.B"/>
    <x v="4"/>
    <n v="7861"/>
  </r>
  <r>
    <x v="0"/>
    <s v="D.B Kuching Utara"/>
    <s v="Kawasan Selebih D.B"/>
    <x v="5"/>
    <n v="6491"/>
  </r>
  <r>
    <x v="0"/>
    <s v="D.B Kuching Utara"/>
    <s v="Kawasan Selebih D.B"/>
    <x v="6"/>
    <n v="5588"/>
  </r>
  <r>
    <x v="0"/>
    <s v="D.B Kuching Utara"/>
    <s v="Kawasan Selebih D.B"/>
    <x v="7"/>
    <n v="5940"/>
  </r>
  <r>
    <x v="0"/>
    <s v="D.B Kuching Utara"/>
    <s v="Kawasan Selebih D.B"/>
    <x v="8"/>
    <n v="5046"/>
  </r>
  <r>
    <x v="0"/>
    <s v="D.B Kuching Utara"/>
    <s v="Kawasan Selebih D.B"/>
    <x v="9"/>
    <n v="4080"/>
  </r>
  <r>
    <x v="0"/>
    <s v="D.B Kuching Utara"/>
    <s v="Kawasan Selebih D.B"/>
    <x v="10"/>
    <n v="3464"/>
  </r>
  <r>
    <x v="0"/>
    <s v="D.B Kuching Utara"/>
    <s v="Kawasan Selebih D.B"/>
    <x v="11"/>
    <n v="2765"/>
  </r>
  <r>
    <x v="0"/>
    <s v="D.B Kuching Utara"/>
    <s v="Kawasan Selebih D.B"/>
    <x v="12"/>
    <n v="2097"/>
  </r>
  <r>
    <x v="0"/>
    <s v="D.B Kuching Utara"/>
    <s v="Kawasan Selebih D.B"/>
    <x v="13"/>
    <n v="1382"/>
  </r>
  <r>
    <x v="0"/>
    <s v="D.B Kuching Utara"/>
    <s v="Kawasan Selebih D.B"/>
    <x v="14"/>
    <n v="953"/>
  </r>
  <r>
    <x v="0"/>
    <s v="D.B Kuching Utara"/>
    <s v="Kawasan Selebih D.B"/>
    <x v="15"/>
    <n v="1315"/>
  </r>
  <r>
    <x v="0"/>
    <s v="M.P. Padawan"/>
    <s v="Batu Kawa Bazaar"/>
    <x v="0"/>
    <n v="22"/>
  </r>
  <r>
    <x v="0"/>
    <s v="M.P. Padawan"/>
    <s v="Batu Kawa Bazaar"/>
    <x v="1"/>
    <n v="20"/>
  </r>
  <r>
    <x v="0"/>
    <s v="M.P. Padawan"/>
    <s v="Batu Kawa Bazaar"/>
    <x v="2"/>
    <n v="41"/>
  </r>
  <r>
    <x v="0"/>
    <s v="M.P. Padawan"/>
    <s v="Batu Kawa Bazaar"/>
    <x v="3"/>
    <n v="44"/>
  </r>
  <r>
    <x v="0"/>
    <s v="M.P. Padawan"/>
    <s v="Batu Kawa Bazaar"/>
    <x v="4"/>
    <n v="33"/>
  </r>
  <r>
    <x v="0"/>
    <s v="M.P. Padawan"/>
    <s v="Batu Kawa Bazaar"/>
    <x v="5"/>
    <n v="63"/>
  </r>
  <r>
    <x v="0"/>
    <s v="M.P. Padawan"/>
    <s v="Batu Kawa Bazaar"/>
    <x v="6"/>
    <n v="12"/>
  </r>
  <r>
    <x v="0"/>
    <s v="M.P. Padawan"/>
    <s v="Batu Kawa Bazaar"/>
    <x v="7"/>
    <n v="18"/>
  </r>
  <r>
    <x v="0"/>
    <s v="M.P. Padawan"/>
    <s v="Batu Kawa Bazaar"/>
    <x v="8"/>
    <n v="15"/>
  </r>
  <r>
    <x v="0"/>
    <s v="M.P. Padawan"/>
    <s v="Batu Kawa Bazaar"/>
    <x v="9"/>
    <n v="22"/>
  </r>
  <r>
    <x v="0"/>
    <s v="M.P. Padawan"/>
    <s v="Batu Kawa Bazaar"/>
    <x v="10"/>
    <n v="24"/>
  </r>
  <r>
    <x v="0"/>
    <s v="M.P. Padawan"/>
    <s v="Batu Kawa Bazaar"/>
    <x v="11"/>
    <n v="22"/>
  </r>
  <r>
    <x v="0"/>
    <s v="M.P. Padawan"/>
    <s v="Batu Kawa Bazaar"/>
    <x v="12"/>
    <n v="21"/>
  </r>
  <r>
    <x v="0"/>
    <s v="M.P. Padawan"/>
    <s v="Batu Kawa Bazaar"/>
    <x v="13"/>
    <n v="12"/>
  </r>
  <r>
    <x v="0"/>
    <s v="M.P. Padawan"/>
    <s v="Batu Kawa Bazaar"/>
    <x v="14"/>
    <n v="6"/>
  </r>
  <r>
    <x v="0"/>
    <s v="M.P. Padawan"/>
    <s v="Batu Kawa Bazaar"/>
    <x v="15"/>
    <n v="12"/>
  </r>
  <r>
    <x v="0"/>
    <s v="M.P. Padawan"/>
    <s v="Batu Kintang Bazaar"/>
    <x v="0"/>
    <n v="18"/>
  </r>
  <r>
    <x v="0"/>
    <s v="M.P. Padawan"/>
    <s v="Batu Kintang Bazaar"/>
    <x v="1"/>
    <n v="13"/>
  </r>
  <r>
    <x v="0"/>
    <s v="M.P. Padawan"/>
    <s v="Batu Kintang Bazaar"/>
    <x v="2"/>
    <n v="29"/>
  </r>
  <r>
    <x v="0"/>
    <s v="M.P. Padawan"/>
    <s v="Batu Kintang Bazaar"/>
    <x v="3"/>
    <n v="32"/>
  </r>
  <r>
    <x v="0"/>
    <s v="M.P. Padawan"/>
    <s v="Batu Kintang Bazaar"/>
    <x v="4"/>
    <n v="21"/>
  </r>
  <r>
    <x v="0"/>
    <s v="M.P. Padawan"/>
    <s v="Batu Kintang Bazaar"/>
    <x v="5"/>
    <n v="10"/>
  </r>
  <r>
    <x v="0"/>
    <s v="M.P. Padawan"/>
    <s v="Batu Kintang Bazaar"/>
    <x v="6"/>
    <n v="15"/>
  </r>
  <r>
    <x v="0"/>
    <s v="M.P. Padawan"/>
    <s v="Batu Kintang Bazaar"/>
    <x v="7"/>
    <n v="16"/>
  </r>
  <r>
    <x v="0"/>
    <s v="M.P. Padawan"/>
    <s v="Batu Kintang Bazaar"/>
    <x v="8"/>
    <n v="15"/>
  </r>
  <r>
    <x v="0"/>
    <s v="M.P. Padawan"/>
    <s v="Batu Kintang Bazaar"/>
    <x v="9"/>
    <n v="14"/>
  </r>
  <r>
    <x v="0"/>
    <s v="M.P. Padawan"/>
    <s v="Batu Kintang Bazaar"/>
    <x v="10"/>
    <n v="11"/>
  </r>
  <r>
    <x v="0"/>
    <s v="M.P. Padawan"/>
    <s v="Batu Kintang Bazaar"/>
    <x v="11"/>
    <n v="14"/>
  </r>
  <r>
    <x v="0"/>
    <s v="M.P. Padawan"/>
    <s v="Batu Kintang Bazaar"/>
    <x v="12"/>
    <n v="7"/>
  </r>
  <r>
    <x v="0"/>
    <s v="M.P. Padawan"/>
    <s v="Batu Kintang Bazaar"/>
    <x v="13"/>
    <n v="13"/>
  </r>
  <r>
    <x v="0"/>
    <s v="M.P. Padawan"/>
    <s v="Batu Kintang Bazaar"/>
    <x v="14"/>
    <n v="7"/>
  </r>
  <r>
    <x v="0"/>
    <s v="M.P. Padawan"/>
    <s v="Batu Kintang Bazaar"/>
    <x v="15"/>
    <n v="10"/>
  </r>
  <r>
    <x v="0"/>
    <s v="M.P. Padawan"/>
    <s v="Beratok Bazaar"/>
    <x v="0"/>
    <n v="175"/>
  </r>
  <r>
    <x v="0"/>
    <s v="M.P. Padawan"/>
    <s v="Beratok Bazaar"/>
    <x v="1"/>
    <n v="175"/>
  </r>
  <r>
    <x v="0"/>
    <s v="M.P. Padawan"/>
    <s v="Beratok Bazaar"/>
    <x v="2"/>
    <n v="141"/>
  </r>
  <r>
    <x v="0"/>
    <s v="M.P. Padawan"/>
    <s v="Beratok Bazaar"/>
    <x v="3"/>
    <n v="108"/>
  </r>
  <r>
    <x v="0"/>
    <s v="M.P. Padawan"/>
    <s v="Beratok Bazaar"/>
    <x v="4"/>
    <n v="113"/>
  </r>
  <r>
    <x v="0"/>
    <s v="M.P. Padawan"/>
    <s v="Beratok Bazaar"/>
    <x v="5"/>
    <n v="125"/>
  </r>
  <r>
    <x v="0"/>
    <s v="M.P. Padawan"/>
    <s v="Beratok Bazaar"/>
    <x v="6"/>
    <n v="96"/>
  </r>
  <r>
    <x v="0"/>
    <s v="M.P. Padawan"/>
    <s v="Beratok Bazaar"/>
    <x v="7"/>
    <n v="84"/>
  </r>
  <r>
    <x v="0"/>
    <s v="M.P. Padawan"/>
    <s v="Beratok Bazaar"/>
    <x v="8"/>
    <n v="93"/>
  </r>
  <r>
    <x v="0"/>
    <s v="M.P. Padawan"/>
    <s v="Beratok Bazaar"/>
    <x v="9"/>
    <n v="100"/>
  </r>
  <r>
    <x v="0"/>
    <s v="M.P. Padawan"/>
    <s v="Beratok Bazaar"/>
    <x v="10"/>
    <n v="130"/>
  </r>
  <r>
    <x v="0"/>
    <s v="M.P. Padawan"/>
    <s v="Beratok Bazaar"/>
    <x v="11"/>
    <n v="101"/>
  </r>
  <r>
    <x v="0"/>
    <s v="M.P. Padawan"/>
    <s v="Beratok Bazaar"/>
    <x v="12"/>
    <n v="81"/>
  </r>
  <r>
    <x v="0"/>
    <s v="M.P. Padawan"/>
    <s v="Beratok Bazaar"/>
    <x v="13"/>
    <n v="55"/>
  </r>
  <r>
    <x v="0"/>
    <s v="M.P. Padawan"/>
    <s v="Beratok Bazaar"/>
    <x v="14"/>
    <n v="37"/>
  </r>
  <r>
    <x v="0"/>
    <s v="M.P. Padawan"/>
    <s v="Beratok Bazaar"/>
    <x v="15"/>
    <n v="48"/>
  </r>
  <r>
    <x v="0"/>
    <s v="M.P. Padawan"/>
    <s v="Kota Padawan (Batu Sepuluh Bazaar)"/>
    <x v="0"/>
    <n v="57"/>
  </r>
  <r>
    <x v="0"/>
    <s v="M.P. Padawan"/>
    <s v="Kota Padawan (Batu Sepuluh Bazaar)"/>
    <x v="1"/>
    <n v="63"/>
  </r>
  <r>
    <x v="0"/>
    <s v="M.P. Padawan"/>
    <s v="Kota Padawan (Batu Sepuluh Bazaar)"/>
    <x v="2"/>
    <n v="59"/>
  </r>
  <r>
    <x v="0"/>
    <s v="M.P. Padawan"/>
    <s v="Kota Padawan (Batu Sepuluh Bazaar)"/>
    <x v="3"/>
    <n v="155"/>
  </r>
  <r>
    <x v="0"/>
    <s v="M.P. Padawan"/>
    <s v="Kota Padawan (Batu Sepuluh Bazaar)"/>
    <x v="4"/>
    <n v="50"/>
  </r>
  <r>
    <x v="0"/>
    <s v="M.P. Padawan"/>
    <s v="Kota Padawan (Batu Sepuluh Bazaar)"/>
    <x v="5"/>
    <n v="120"/>
  </r>
  <r>
    <x v="0"/>
    <s v="M.P. Padawan"/>
    <s v="Kota Padawan (Batu Sepuluh Bazaar)"/>
    <x v="6"/>
    <n v="19"/>
  </r>
  <r>
    <x v="0"/>
    <s v="M.P. Padawan"/>
    <s v="Kota Padawan (Batu Sepuluh Bazaar)"/>
    <x v="7"/>
    <n v="47"/>
  </r>
  <r>
    <x v="0"/>
    <s v="M.P. Padawan"/>
    <s v="Kota Padawan (Batu Sepuluh Bazaar)"/>
    <x v="8"/>
    <n v="32"/>
  </r>
  <r>
    <x v="0"/>
    <s v="M.P. Padawan"/>
    <s v="Kota Padawan (Batu Sepuluh Bazaar)"/>
    <x v="9"/>
    <n v="23"/>
  </r>
  <r>
    <x v="0"/>
    <s v="M.P. Padawan"/>
    <s v="Kota Padawan (Batu Sepuluh Bazaar)"/>
    <x v="10"/>
    <n v="40"/>
  </r>
  <r>
    <x v="0"/>
    <s v="M.P. Padawan"/>
    <s v="Kota Padawan (Batu Sepuluh Bazaar)"/>
    <x v="11"/>
    <n v="25"/>
  </r>
  <r>
    <x v="0"/>
    <s v="M.P. Padawan"/>
    <s v="Kota Padawan (Batu Sepuluh Bazaar)"/>
    <x v="12"/>
    <n v="12"/>
  </r>
  <r>
    <x v="0"/>
    <s v="M.P. Padawan"/>
    <s v="Kota Padawan (Batu Sepuluh Bazaar)"/>
    <x v="13"/>
    <n v="33"/>
  </r>
  <r>
    <x v="0"/>
    <s v="M.P. Padawan"/>
    <s v="Kota Padawan (Batu Sepuluh Bazaar)"/>
    <x v="14"/>
    <n v="3"/>
  </r>
  <r>
    <x v="0"/>
    <s v="M.P. Padawan"/>
    <s v="Kota Padawan (Batu Sepuluh Bazaar)"/>
    <x v="15"/>
    <n v="5"/>
  </r>
  <r>
    <x v="0"/>
    <s v="M.P. Padawan"/>
    <s v="Kota Sentosa (Batu Tujuh Bazaar)"/>
    <x v="0"/>
    <n v="256"/>
  </r>
  <r>
    <x v="0"/>
    <s v="M.P. Padawan"/>
    <s v="Kota Sentosa (Batu Tujuh Bazaar)"/>
    <x v="1"/>
    <n v="222"/>
  </r>
  <r>
    <x v="0"/>
    <s v="M.P. Padawan"/>
    <s v="Kota Sentosa (Batu Tujuh Bazaar)"/>
    <x v="2"/>
    <n v="210"/>
  </r>
  <r>
    <x v="0"/>
    <s v="M.P. Padawan"/>
    <s v="Kota Sentosa (Batu Tujuh Bazaar)"/>
    <x v="3"/>
    <n v="263"/>
  </r>
  <r>
    <x v="0"/>
    <s v="M.P. Padawan"/>
    <s v="Kota Sentosa (Batu Tujuh Bazaar)"/>
    <x v="4"/>
    <n v="265"/>
  </r>
  <r>
    <x v="0"/>
    <s v="M.P. Padawan"/>
    <s v="Kota Sentosa (Batu Tujuh Bazaar)"/>
    <x v="5"/>
    <n v="447"/>
  </r>
  <r>
    <x v="0"/>
    <s v="M.P. Padawan"/>
    <s v="Kota Sentosa (Batu Tujuh Bazaar)"/>
    <x v="6"/>
    <n v="222"/>
  </r>
  <r>
    <x v="0"/>
    <s v="M.P. Padawan"/>
    <s v="Kota Sentosa (Batu Tujuh Bazaar)"/>
    <x v="7"/>
    <n v="188"/>
  </r>
  <r>
    <x v="0"/>
    <s v="M.P. Padawan"/>
    <s v="Kota Sentosa (Batu Tujuh Bazaar)"/>
    <x v="8"/>
    <n v="161"/>
  </r>
  <r>
    <x v="0"/>
    <s v="M.P. Padawan"/>
    <s v="Kota Sentosa (Batu Tujuh Bazaar)"/>
    <x v="9"/>
    <n v="117"/>
  </r>
  <r>
    <x v="0"/>
    <s v="M.P. Padawan"/>
    <s v="Kota Sentosa (Batu Tujuh Bazaar)"/>
    <x v="10"/>
    <n v="121"/>
  </r>
  <r>
    <x v="0"/>
    <s v="M.P. Padawan"/>
    <s v="Kota Sentosa (Batu Tujuh Bazaar)"/>
    <x v="11"/>
    <n v="187"/>
  </r>
  <r>
    <x v="0"/>
    <s v="M.P. Padawan"/>
    <s v="Kota Sentosa (Batu Tujuh Bazaar)"/>
    <x v="12"/>
    <n v="71"/>
  </r>
  <r>
    <x v="0"/>
    <s v="M.P. Padawan"/>
    <s v="Kota Sentosa (Batu Tujuh Bazaar)"/>
    <x v="13"/>
    <n v="40"/>
  </r>
  <r>
    <x v="0"/>
    <s v="M.P. Padawan"/>
    <s v="Kota Sentosa (Batu Tujuh Bazaar)"/>
    <x v="14"/>
    <n v="38"/>
  </r>
  <r>
    <x v="0"/>
    <s v="M.P. Padawan"/>
    <s v="Kota Sentosa (Batu Tujuh Bazaar)"/>
    <x v="15"/>
    <n v="42"/>
  </r>
  <r>
    <x v="0"/>
    <s v="M.P. Padawan"/>
    <s v="Siburan Bazaar"/>
    <x v="0"/>
    <n v="289"/>
  </r>
  <r>
    <x v="0"/>
    <s v="M.P. Padawan"/>
    <s v="Siburan Bazaar"/>
    <x v="1"/>
    <n v="327"/>
  </r>
  <r>
    <x v="0"/>
    <s v="M.P. Padawan"/>
    <s v="Siburan Bazaar"/>
    <x v="2"/>
    <n v="383"/>
  </r>
  <r>
    <x v="0"/>
    <s v="M.P. Padawan"/>
    <s v="Siburan Bazaar"/>
    <x v="3"/>
    <n v="300"/>
  </r>
  <r>
    <x v="0"/>
    <s v="M.P. Padawan"/>
    <s v="Siburan Bazaar"/>
    <x v="4"/>
    <n v="246"/>
  </r>
  <r>
    <x v="0"/>
    <s v="M.P. Padawan"/>
    <s v="Siburan Bazaar"/>
    <x v="5"/>
    <n v="276"/>
  </r>
  <r>
    <x v="0"/>
    <s v="M.P. Padawan"/>
    <s v="Siburan Bazaar"/>
    <x v="6"/>
    <n v="271"/>
  </r>
  <r>
    <x v="0"/>
    <s v="M.P. Padawan"/>
    <s v="Siburan Bazaar"/>
    <x v="7"/>
    <n v="233"/>
  </r>
  <r>
    <x v="0"/>
    <s v="M.P. Padawan"/>
    <s v="Siburan Bazaar"/>
    <x v="8"/>
    <n v="258"/>
  </r>
  <r>
    <x v="0"/>
    <s v="M.P. Padawan"/>
    <s v="Siburan Bazaar"/>
    <x v="9"/>
    <n v="244"/>
  </r>
  <r>
    <x v="0"/>
    <s v="M.P. Padawan"/>
    <s v="Siburan Bazaar"/>
    <x v="10"/>
    <n v="267"/>
  </r>
  <r>
    <x v="0"/>
    <s v="M.P. Padawan"/>
    <s v="Siburan Bazaar"/>
    <x v="11"/>
    <n v="267"/>
  </r>
  <r>
    <x v="0"/>
    <s v="M.P. Padawan"/>
    <s v="Siburan Bazaar"/>
    <x v="12"/>
    <n v="176"/>
  </r>
  <r>
    <x v="0"/>
    <s v="M.P. Padawan"/>
    <s v="Siburan Bazaar"/>
    <x v="13"/>
    <n v="147"/>
  </r>
  <r>
    <x v="0"/>
    <s v="M.P. Padawan"/>
    <s v="Siburan Bazaar"/>
    <x v="14"/>
    <n v="100"/>
  </r>
  <r>
    <x v="0"/>
    <s v="M.P. Padawan"/>
    <s v="Siburan Bazaar"/>
    <x v="15"/>
    <n v="143"/>
  </r>
  <r>
    <x v="0"/>
    <s v="M.P. Padawan"/>
    <s v="Sungai Maong Bazaar"/>
    <x v="0"/>
    <n v="121"/>
  </r>
  <r>
    <x v="0"/>
    <s v="M.P. Padawan"/>
    <s v="Sungai Maong Bazaar"/>
    <x v="1"/>
    <n v="46"/>
  </r>
  <r>
    <x v="0"/>
    <s v="M.P. Padawan"/>
    <s v="Sungai Maong Bazaar"/>
    <x v="2"/>
    <n v="81"/>
  </r>
  <r>
    <x v="0"/>
    <s v="M.P. Padawan"/>
    <s v="Sungai Maong Bazaar"/>
    <x v="3"/>
    <n v="131"/>
  </r>
  <r>
    <x v="0"/>
    <s v="M.P. Padawan"/>
    <s v="Sungai Maong Bazaar"/>
    <x v="4"/>
    <n v="64"/>
  </r>
  <r>
    <x v="0"/>
    <s v="M.P. Padawan"/>
    <s v="Sungai Maong Bazaar"/>
    <x v="5"/>
    <n v="79"/>
  </r>
  <r>
    <x v="0"/>
    <s v="M.P. Padawan"/>
    <s v="Sungai Maong Bazaar"/>
    <x v="6"/>
    <n v="93"/>
  </r>
  <r>
    <x v="0"/>
    <s v="M.P. Padawan"/>
    <s v="Sungai Maong Bazaar"/>
    <x v="7"/>
    <n v="79"/>
  </r>
  <r>
    <x v="0"/>
    <s v="M.P. Padawan"/>
    <s v="Sungai Maong Bazaar"/>
    <x v="8"/>
    <n v="58"/>
  </r>
  <r>
    <x v="0"/>
    <s v="M.P. Padawan"/>
    <s v="Sungai Maong Bazaar"/>
    <x v="9"/>
    <n v="57"/>
  </r>
  <r>
    <x v="0"/>
    <s v="M.P. Padawan"/>
    <s v="Sungai Maong Bazaar"/>
    <x v="10"/>
    <n v="61"/>
  </r>
  <r>
    <x v="0"/>
    <s v="M.P. Padawan"/>
    <s v="Sungai Maong Bazaar"/>
    <x v="11"/>
    <n v="87"/>
  </r>
  <r>
    <x v="0"/>
    <s v="M.P. Padawan"/>
    <s v="Sungai Maong Bazaar"/>
    <x v="12"/>
    <n v="64"/>
  </r>
  <r>
    <x v="0"/>
    <s v="M.P. Padawan"/>
    <s v="Sungai Maong Bazaar"/>
    <x v="13"/>
    <n v="63"/>
  </r>
  <r>
    <x v="0"/>
    <s v="M.P. Padawan"/>
    <s v="Sungai Maong Bazaar"/>
    <x v="14"/>
    <n v="47"/>
  </r>
  <r>
    <x v="0"/>
    <s v="M.P. Padawan"/>
    <s v="Sungai Maong Bazaar"/>
    <x v="15"/>
    <n v="46"/>
  </r>
  <r>
    <x v="0"/>
    <s v="M.P. Padawan"/>
    <s v="Tapah Bazaar"/>
    <x v="0"/>
    <n v="120"/>
  </r>
  <r>
    <x v="0"/>
    <s v="M.P. Padawan"/>
    <s v="Tapah Bazaar"/>
    <x v="1"/>
    <n v="214"/>
  </r>
  <r>
    <x v="0"/>
    <s v="M.P. Padawan"/>
    <s v="Tapah Bazaar"/>
    <x v="2"/>
    <n v="215"/>
  </r>
  <r>
    <x v="0"/>
    <s v="M.P. Padawan"/>
    <s v="Tapah Bazaar"/>
    <x v="3"/>
    <n v="193"/>
  </r>
  <r>
    <x v="0"/>
    <s v="M.P. Padawan"/>
    <s v="Tapah Bazaar"/>
    <x v="4"/>
    <n v="167"/>
  </r>
  <r>
    <x v="0"/>
    <s v="M.P. Padawan"/>
    <s v="Tapah Bazaar"/>
    <x v="5"/>
    <n v="130"/>
  </r>
  <r>
    <x v="0"/>
    <s v="M.P. Padawan"/>
    <s v="Tapah Bazaar"/>
    <x v="6"/>
    <n v="138"/>
  </r>
  <r>
    <x v="0"/>
    <s v="M.P. Padawan"/>
    <s v="Tapah Bazaar"/>
    <x v="7"/>
    <n v="137"/>
  </r>
  <r>
    <x v="0"/>
    <s v="M.P. Padawan"/>
    <s v="Tapah Bazaar"/>
    <x v="8"/>
    <n v="121"/>
  </r>
  <r>
    <x v="0"/>
    <s v="M.P. Padawan"/>
    <s v="Tapah Bazaar"/>
    <x v="9"/>
    <n v="142"/>
  </r>
  <r>
    <x v="0"/>
    <s v="M.P. Padawan"/>
    <s v="Tapah Bazaar"/>
    <x v="10"/>
    <n v="162"/>
  </r>
  <r>
    <x v="0"/>
    <s v="M.P. Padawan"/>
    <s v="Tapah Bazaar"/>
    <x v="11"/>
    <n v="146"/>
  </r>
  <r>
    <x v="0"/>
    <s v="M.P. Padawan"/>
    <s v="Tapah Bazaar"/>
    <x v="12"/>
    <n v="103"/>
  </r>
  <r>
    <x v="0"/>
    <s v="M.P. Padawan"/>
    <s v="Tapah Bazaar"/>
    <x v="13"/>
    <n v="49"/>
  </r>
  <r>
    <x v="0"/>
    <s v="M.P. Padawan"/>
    <s v="Tapah Bazaar"/>
    <x v="14"/>
    <n v="49"/>
  </r>
  <r>
    <x v="0"/>
    <s v="M.P. Padawan"/>
    <s v="Tapah Bazaar"/>
    <x v="15"/>
    <n v="70"/>
  </r>
  <r>
    <x v="0"/>
    <s v="M.P. Padawan"/>
    <s v="Kawasan Selebih M.P."/>
    <x v="0"/>
    <n v="24716"/>
  </r>
  <r>
    <x v="0"/>
    <s v="M.P. Padawan"/>
    <s v="Kawasan Selebih M.P."/>
    <x v="1"/>
    <n v="28549"/>
  </r>
  <r>
    <x v="0"/>
    <s v="M.P. Padawan"/>
    <s v="Kawasan Selebih M.P."/>
    <x v="2"/>
    <n v="26138"/>
  </r>
  <r>
    <x v="0"/>
    <s v="M.P. Padawan"/>
    <s v="Kawasan Selebih M.P."/>
    <x v="3"/>
    <n v="26662"/>
  </r>
  <r>
    <x v="0"/>
    <s v="M.P. Padawan"/>
    <s v="Kawasan Selebih M.P."/>
    <x v="4"/>
    <n v="24203"/>
  </r>
  <r>
    <x v="0"/>
    <s v="M.P. Padawan"/>
    <s v="Kawasan Selebih M.P."/>
    <x v="5"/>
    <n v="19169"/>
  </r>
  <r>
    <x v="0"/>
    <s v="M.P. Padawan"/>
    <s v="Kawasan Selebih M.P."/>
    <x v="6"/>
    <n v="18112"/>
  </r>
  <r>
    <x v="0"/>
    <s v="M.P. Padawan"/>
    <s v="Kawasan Selebih M.P."/>
    <x v="7"/>
    <n v="18948"/>
  </r>
  <r>
    <x v="0"/>
    <s v="M.P. Padawan"/>
    <s v="Kawasan Selebih M.P."/>
    <x v="8"/>
    <n v="17464"/>
  </r>
  <r>
    <x v="0"/>
    <s v="M.P. Padawan"/>
    <s v="Kawasan Selebih M.P."/>
    <x v="9"/>
    <n v="15056"/>
  </r>
  <r>
    <x v="0"/>
    <s v="M.P. Padawan"/>
    <s v="Kawasan Selebih M.P."/>
    <x v="10"/>
    <n v="12260"/>
  </r>
  <r>
    <x v="0"/>
    <s v="M.P. Padawan"/>
    <s v="Kawasan Selebih M.P."/>
    <x v="11"/>
    <n v="10515"/>
  </r>
  <r>
    <x v="0"/>
    <s v="M.P. Padawan"/>
    <s v="Kawasan Selebih M.P."/>
    <x v="12"/>
    <n v="7017"/>
  </r>
  <r>
    <x v="0"/>
    <s v="M.P. Padawan"/>
    <s v="Kawasan Selebih M.P."/>
    <x v="13"/>
    <n v="4742"/>
  </r>
  <r>
    <x v="0"/>
    <s v="M.P. Padawan"/>
    <s v="Kawasan Selebih M.P."/>
    <x v="14"/>
    <n v="2685"/>
  </r>
  <r>
    <x v="0"/>
    <s v="M.P. Padawan"/>
    <s v="Kawasan Selebih M.P."/>
    <x v="15"/>
    <n v="4102"/>
  </r>
  <r>
    <x v="0"/>
    <s v="M.B. Kuching Selatan"/>
    <s v="Bandaraya Kuching Selatan"/>
    <x v="0"/>
    <n v="2420"/>
  </r>
  <r>
    <x v="0"/>
    <s v="M.B. Kuching Selatan"/>
    <s v="Bandaraya Kuching Selatan"/>
    <x v="1"/>
    <n v="2907"/>
  </r>
  <r>
    <x v="0"/>
    <s v="M.B. Kuching Selatan"/>
    <s v="Bandaraya Kuching Selatan"/>
    <x v="2"/>
    <n v="2834"/>
  </r>
  <r>
    <x v="0"/>
    <s v="M.B. Kuching Selatan"/>
    <s v="Bandaraya Kuching Selatan"/>
    <x v="3"/>
    <n v="5305"/>
  </r>
  <r>
    <x v="0"/>
    <s v="M.B. Kuching Selatan"/>
    <s v="Bandaraya Kuching Selatan"/>
    <x v="4"/>
    <n v="5317"/>
  </r>
  <r>
    <x v="0"/>
    <s v="M.B. Kuching Selatan"/>
    <s v="Bandaraya Kuching Selatan"/>
    <x v="5"/>
    <n v="4628"/>
  </r>
  <r>
    <x v="0"/>
    <s v="M.B. Kuching Selatan"/>
    <s v="Bandaraya Kuching Selatan"/>
    <x v="6"/>
    <n v="3794"/>
  </r>
  <r>
    <x v="0"/>
    <s v="M.B. Kuching Selatan"/>
    <s v="Bandaraya Kuching Selatan"/>
    <x v="7"/>
    <n v="2849"/>
  </r>
  <r>
    <x v="0"/>
    <s v="M.B. Kuching Selatan"/>
    <s v="Bandaraya Kuching Selatan"/>
    <x v="8"/>
    <n v="3112"/>
  </r>
  <r>
    <x v="0"/>
    <s v="M.B. Kuching Selatan"/>
    <s v="Bandaraya Kuching Selatan"/>
    <x v="9"/>
    <n v="2621"/>
  </r>
  <r>
    <x v="0"/>
    <s v="M.B. Kuching Selatan"/>
    <s v="Bandaraya Kuching Selatan"/>
    <x v="10"/>
    <n v="2564"/>
  </r>
  <r>
    <x v="0"/>
    <s v="M.B. Kuching Selatan"/>
    <s v="Bandaraya Kuching Selatan"/>
    <x v="11"/>
    <n v="2389"/>
  </r>
  <r>
    <x v="0"/>
    <s v="M.B. Kuching Selatan"/>
    <s v="Bandaraya Kuching Selatan"/>
    <x v="12"/>
    <n v="1714"/>
  </r>
  <r>
    <x v="0"/>
    <s v="M.B. Kuching Selatan"/>
    <s v="Bandaraya Kuching Selatan"/>
    <x v="13"/>
    <n v="1361"/>
  </r>
  <r>
    <x v="0"/>
    <s v="M.B. Kuching Selatan"/>
    <s v="Bandaraya Kuching Selatan"/>
    <x v="14"/>
    <n v="1120"/>
  </r>
  <r>
    <x v="0"/>
    <s v="M.B. Kuching Selatan"/>
    <s v="Bandaraya Kuching Selatan"/>
    <x v="15"/>
    <n v="1598"/>
  </r>
  <r>
    <x v="0"/>
    <s v="M.B. Kuching Selatan"/>
    <s v="Kawasan Selebih M.B."/>
    <x v="0"/>
    <n v="6885"/>
  </r>
  <r>
    <x v="0"/>
    <s v="M.B. Kuching Selatan"/>
    <s v="Kawasan Selebih M.B."/>
    <x v="1"/>
    <n v="8095"/>
  </r>
  <r>
    <x v="0"/>
    <s v="M.B. Kuching Selatan"/>
    <s v="Kawasan Selebih M.B."/>
    <x v="2"/>
    <n v="9398"/>
  </r>
  <r>
    <x v="0"/>
    <s v="M.B. Kuching Selatan"/>
    <s v="Kawasan Selebih M.B."/>
    <x v="3"/>
    <n v="11131"/>
  </r>
  <r>
    <x v="0"/>
    <s v="M.B. Kuching Selatan"/>
    <s v="Kawasan Selebih M.B."/>
    <x v="4"/>
    <n v="12976"/>
  </r>
  <r>
    <x v="0"/>
    <s v="M.B. Kuching Selatan"/>
    <s v="Kawasan Selebih M.B."/>
    <x v="5"/>
    <n v="10379"/>
  </r>
  <r>
    <x v="0"/>
    <s v="M.B. Kuching Selatan"/>
    <s v="Kawasan Selebih M.B."/>
    <x v="6"/>
    <n v="7905"/>
  </r>
  <r>
    <x v="0"/>
    <s v="M.B. Kuching Selatan"/>
    <s v="Kawasan Selebih M.B."/>
    <x v="7"/>
    <n v="8082"/>
  </r>
  <r>
    <x v="0"/>
    <s v="M.B. Kuching Selatan"/>
    <s v="Kawasan Selebih M.B."/>
    <x v="8"/>
    <n v="6931"/>
  </r>
  <r>
    <x v="0"/>
    <s v="M.B. Kuching Selatan"/>
    <s v="Kawasan Selebih M.B."/>
    <x v="9"/>
    <n v="7244"/>
  </r>
  <r>
    <x v="0"/>
    <s v="M.B. Kuching Selatan"/>
    <s v="Kawasan Selebih M.B."/>
    <x v="10"/>
    <n v="7197"/>
  </r>
  <r>
    <x v="0"/>
    <s v="M.B. Kuching Selatan"/>
    <s v="Kawasan Selebih M.B."/>
    <x v="11"/>
    <n v="6009"/>
  </r>
  <r>
    <x v="0"/>
    <s v="M.B. Kuching Selatan"/>
    <s v="Kawasan Selebih M.B."/>
    <x v="12"/>
    <n v="3736"/>
  </r>
  <r>
    <x v="0"/>
    <s v="M.B. Kuching Selatan"/>
    <s v="Kawasan Selebih M.B."/>
    <x v="13"/>
    <n v="2491"/>
  </r>
  <r>
    <x v="0"/>
    <s v="M.B. Kuching Selatan"/>
    <s v="Kawasan Selebih M.B."/>
    <x v="14"/>
    <n v="1709"/>
  </r>
  <r>
    <x v="0"/>
    <s v="M.B. Kuching Selatan"/>
    <s v="Kawasan Selebih M.B."/>
    <x v="15"/>
    <n v="2789"/>
  </r>
  <r>
    <x v="1"/>
    <s v="M.D Bau"/>
    <s v="Bau Townland"/>
    <x v="0"/>
    <n v="74"/>
  </r>
  <r>
    <x v="1"/>
    <s v="M.D Bau"/>
    <s v="Bau Townland"/>
    <x v="1"/>
    <n v="147"/>
  </r>
  <r>
    <x v="1"/>
    <s v="M.D Bau"/>
    <s v="Bau Townland"/>
    <x v="2"/>
    <n v="224"/>
  </r>
  <r>
    <x v="1"/>
    <s v="M.D Bau"/>
    <s v="Bau Townland"/>
    <x v="3"/>
    <n v="143"/>
  </r>
  <r>
    <x v="1"/>
    <s v="M.D Bau"/>
    <s v="Bau Townland"/>
    <x v="4"/>
    <n v="114"/>
  </r>
  <r>
    <x v="1"/>
    <s v="M.D Bau"/>
    <s v="Bau Townland"/>
    <x v="5"/>
    <n v="83"/>
  </r>
  <r>
    <x v="1"/>
    <s v="M.D Bau"/>
    <s v="Bau Townland"/>
    <x v="6"/>
    <n v="80"/>
  </r>
  <r>
    <x v="1"/>
    <s v="M.D Bau"/>
    <s v="Bau Townland"/>
    <x v="7"/>
    <n v="145"/>
  </r>
  <r>
    <x v="1"/>
    <s v="M.D Bau"/>
    <s v="Bau Townland"/>
    <x v="8"/>
    <n v="107"/>
  </r>
  <r>
    <x v="1"/>
    <s v="M.D Bau"/>
    <s v="Bau Townland"/>
    <x v="9"/>
    <n v="111"/>
  </r>
  <r>
    <x v="1"/>
    <s v="M.D Bau"/>
    <s v="Bau Townland"/>
    <x v="10"/>
    <n v="85"/>
  </r>
  <r>
    <x v="1"/>
    <s v="M.D Bau"/>
    <s v="Bau Townland"/>
    <x v="11"/>
    <n v="96"/>
  </r>
  <r>
    <x v="1"/>
    <s v="M.D Bau"/>
    <s v="Bau Townland"/>
    <x v="12"/>
    <n v="68"/>
  </r>
  <r>
    <x v="1"/>
    <s v="M.D Bau"/>
    <s v="Bau Townland"/>
    <x v="13"/>
    <n v="68"/>
  </r>
  <r>
    <x v="1"/>
    <s v="M.D Bau"/>
    <s v="Bau Townland"/>
    <x v="14"/>
    <n v="45"/>
  </r>
  <r>
    <x v="1"/>
    <s v="M.D Bau"/>
    <s v="Bau Townland"/>
    <x v="15"/>
    <n v="59"/>
  </r>
  <r>
    <x v="1"/>
    <s v="M.D Bau"/>
    <s v="Siniawan Bazaar"/>
    <x v="0"/>
    <n v="8"/>
  </r>
  <r>
    <x v="1"/>
    <s v="M.D Bau"/>
    <s v="Siniawan Bazaar"/>
    <x v="1"/>
    <n v="12"/>
  </r>
  <r>
    <x v="1"/>
    <s v="M.D Bau"/>
    <s v="Siniawan Bazaar"/>
    <x v="2"/>
    <n v="16"/>
  </r>
  <r>
    <x v="1"/>
    <s v="M.D Bau"/>
    <s v="Siniawan Bazaar"/>
    <x v="3"/>
    <n v="21"/>
  </r>
  <r>
    <x v="1"/>
    <s v="M.D Bau"/>
    <s v="Siniawan Bazaar"/>
    <x v="4"/>
    <n v="42"/>
  </r>
  <r>
    <x v="1"/>
    <s v="M.D Bau"/>
    <s v="Siniawan Bazaar"/>
    <x v="5"/>
    <n v="9"/>
  </r>
  <r>
    <x v="1"/>
    <s v="M.D Bau"/>
    <s v="Siniawan Bazaar"/>
    <x v="6"/>
    <n v="4"/>
  </r>
  <r>
    <x v="1"/>
    <s v="M.D Bau"/>
    <s v="Siniawan Bazaar"/>
    <x v="7"/>
    <n v="15"/>
  </r>
  <r>
    <x v="1"/>
    <s v="M.D Bau"/>
    <s v="Siniawan Bazaar"/>
    <x v="8"/>
    <n v="12"/>
  </r>
  <r>
    <x v="1"/>
    <s v="M.D Bau"/>
    <s v="Siniawan Bazaar"/>
    <x v="9"/>
    <n v="18"/>
  </r>
  <r>
    <x v="1"/>
    <s v="M.D Bau"/>
    <s v="Siniawan Bazaar"/>
    <x v="10"/>
    <n v="59"/>
  </r>
  <r>
    <x v="1"/>
    <s v="M.D Bau"/>
    <s v="Siniawan Bazaar"/>
    <x v="11"/>
    <n v="11"/>
  </r>
  <r>
    <x v="1"/>
    <s v="M.D Bau"/>
    <s v="Siniawan Bazaar"/>
    <x v="12"/>
    <n v="14"/>
  </r>
  <r>
    <x v="1"/>
    <s v="M.D Bau"/>
    <s v="Siniawan Bazaar"/>
    <x v="13"/>
    <n v="12"/>
  </r>
  <r>
    <x v="1"/>
    <s v="M.D Bau"/>
    <s v="Siniawan Bazaar"/>
    <x v="14"/>
    <n v="10"/>
  </r>
  <r>
    <x v="1"/>
    <s v="M.D Bau"/>
    <s v="Siniawan Bazaar"/>
    <x v="15"/>
    <n v="14"/>
  </r>
  <r>
    <x v="1"/>
    <s v="M.D Bau"/>
    <s v="Kawasan Selebih M.D."/>
    <x v="0"/>
    <n v="5056"/>
  </r>
  <r>
    <x v="1"/>
    <s v="M.D Bau"/>
    <s v="Kawasan Selebih M.D."/>
    <x v="1"/>
    <n v="5227"/>
  </r>
  <r>
    <x v="1"/>
    <s v="M.D Bau"/>
    <s v="Kawasan Selebih M.D."/>
    <x v="2"/>
    <n v="5933"/>
  </r>
  <r>
    <x v="1"/>
    <s v="M.D Bau"/>
    <s v="Kawasan Selebih M.D."/>
    <x v="3"/>
    <n v="5122"/>
  </r>
  <r>
    <x v="1"/>
    <s v="M.D Bau"/>
    <s v="Kawasan Selebih M.D."/>
    <x v="4"/>
    <n v="3843"/>
  </r>
  <r>
    <x v="1"/>
    <s v="M.D Bau"/>
    <s v="Kawasan Selebih M.D."/>
    <x v="5"/>
    <n v="2928"/>
  </r>
  <r>
    <x v="1"/>
    <s v="M.D Bau"/>
    <s v="Kawasan Selebih M.D."/>
    <x v="6"/>
    <n v="2960"/>
  </r>
  <r>
    <x v="1"/>
    <s v="M.D Bau"/>
    <s v="Kawasan Selebih M.D."/>
    <x v="7"/>
    <n v="3285"/>
  </r>
  <r>
    <x v="1"/>
    <s v="M.D Bau"/>
    <s v="Kawasan Selebih M.D."/>
    <x v="8"/>
    <n v="3427"/>
  </r>
  <r>
    <x v="1"/>
    <s v="M.D Bau"/>
    <s v="Kawasan Selebih M.D."/>
    <x v="9"/>
    <n v="3298"/>
  </r>
  <r>
    <x v="1"/>
    <s v="M.D Bau"/>
    <s v="Kawasan Selebih M.D."/>
    <x v="10"/>
    <n v="2525"/>
  </r>
  <r>
    <x v="1"/>
    <s v="M.D Bau"/>
    <s v="Kawasan Selebih M.D."/>
    <x v="11"/>
    <n v="2054"/>
  </r>
  <r>
    <x v="1"/>
    <s v="M.D Bau"/>
    <s v="Kawasan Selebih M.D."/>
    <x v="12"/>
    <n v="1609"/>
  </r>
  <r>
    <x v="1"/>
    <s v="M.D Bau"/>
    <s v="Kawasan Selebih M.D."/>
    <x v="13"/>
    <n v="1221"/>
  </r>
  <r>
    <x v="1"/>
    <s v="M.D Bau"/>
    <s v="Kawasan Selebih M.D."/>
    <x v="14"/>
    <n v="724"/>
  </r>
  <r>
    <x v="1"/>
    <s v="M.D Bau"/>
    <s v="Kawasan Selebih M.D."/>
    <x v="15"/>
    <n v="1622"/>
  </r>
  <r>
    <x v="2"/>
    <s v="M.D. Lundu"/>
    <s v="Lundu Townland"/>
    <x v="0"/>
    <n v="186"/>
  </r>
  <r>
    <x v="2"/>
    <s v="M.D. Lundu"/>
    <s v="Lundu Townland"/>
    <x v="1"/>
    <n v="222"/>
  </r>
  <r>
    <x v="2"/>
    <s v="M.D. Lundu"/>
    <s v="Lundu Townland"/>
    <x v="2"/>
    <n v="209"/>
  </r>
  <r>
    <x v="2"/>
    <s v="M.D. Lundu"/>
    <s v="Lundu Townland"/>
    <x v="3"/>
    <n v="180"/>
  </r>
  <r>
    <x v="2"/>
    <s v="M.D. Lundu"/>
    <s v="Lundu Townland"/>
    <x v="4"/>
    <n v="150"/>
  </r>
  <r>
    <x v="2"/>
    <s v="M.D. Lundu"/>
    <s v="Lundu Townland"/>
    <x v="5"/>
    <n v="123"/>
  </r>
  <r>
    <x v="2"/>
    <s v="M.D. Lundu"/>
    <s v="Lundu Townland"/>
    <x v="6"/>
    <n v="116"/>
  </r>
  <r>
    <x v="2"/>
    <s v="M.D. Lundu"/>
    <s v="Lundu Townland"/>
    <x v="7"/>
    <n v="147"/>
  </r>
  <r>
    <x v="2"/>
    <s v="M.D. Lundu"/>
    <s v="Lundu Townland"/>
    <x v="8"/>
    <n v="114"/>
  </r>
  <r>
    <x v="2"/>
    <s v="M.D. Lundu"/>
    <s v="Lundu Townland"/>
    <x v="9"/>
    <n v="120"/>
  </r>
  <r>
    <x v="2"/>
    <s v="M.D. Lundu"/>
    <s v="Lundu Townland"/>
    <x v="10"/>
    <n v="117"/>
  </r>
  <r>
    <x v="2"/>
    <s v="M.D. Lundu"/>
    <s v="Lundu Townland"/>
    <x v="11"/>
    <n v="87"/>
  </r>
  <r>
    <x v="2"/>
    <s v="M.D. Lundu"/>
    <s v="Lundu Townland"/>
    <x v="12"/>
    <n v="76"/>
  </r>
  <r>
    <x v="2"/>
    <s v="M.D. Lundu"/>
    <s v="Lundu Townland"/>
    <x v="13"/>
    <n v="49"/>
  </r>
  <r>
    <x v="2"/>
    <s v="M.D. Lundu"/>
    <s v="Lundu Townland"/>
    <x v="14"/>
    <n v="32"/>
  </r>
  <r>
    <x v="2"/>
    <s v="M.D. Lundu"/>
    <s v="Lundu Townland"/>
    <x v="15"/>
    <n v="59"/>
  </r>
  <r>
    <x v="2"/>
    <s v="M.D. Lundu"/>
    <s v="Sematan Bazaar"/>
    <x v="0"/>
    <n v="131"/>
  </r>
  <r>
    <x v="2"/>
    <s v="M.D. Lundu"/>
    <s v="Sematan Bazaar"/>
    <x v="1"/>
    <n v="214"/>
  </r>
  <r>
    <x v="2"/>
    <s v="M.D. Lundu"/>
    <s v="Sematan Bazaar"/>
    <x v="2"/>
    <n v="131"/>
  </r>
  <r>
    <x v="2"/>
    <s v="M.D. Lundu"/>
    <s v="Sematan Bazaar"/>
    <x v="3"/>
    <n v="96"/>
  </r>
  <r>
    <x v="2"/>
    <s v="M.D. Lundu"/>
    <s v="Sematan Bazaar"/>
    <x v="4"/>
    <n v="65"/>
  </r>
  <r>
    <x v="2"/>
    <s v="M.D. Lundu"/>
    <s v="Sematan Bazaar"/>
    <x v="5"/>
    <n v="76"/>
  </r>
  <r>
    <x v="2"/>
    <s v="M.D. Lundu"/>
    <s v="Sematan Bazaar"/>
    <x v="6"/>
    <n v="75"/>
  </r>
  <r>
    <x v="2"/>
    <s v="M.D. Lundu"/>
    <s v="Sematan Bazaar"/>
    <x v="7"/>
    <n v="80"/>
  </r>
  <r>
    <x v="2"/>
    <s v="M.D. Lundu"/>
    <s v="Sematan Bazaar"/>
    <x v="8"/>
    <n v="46"/>
  </r>
  <r>
    <x v="2"/>
    <s v="M.D. Lundu"/>
    <s v="Sematan Bazaar"/>
    <x v="9"/>
    <n v="67"/>
  </r>
  <r>
    <x v="2"/>
    <s v="M.D. Lundu"/>
    <s v="Sematan Bazaar"/>
    <x v="10"/>
    <n v="69"/>
  </r>
  <r>
    <x v="2"/>
    <s v="M.D. Lundu"/>
    <s v="Sematan Bazaar"/>
    <x v="11"/>
    <n v="53"/>
  </r>
  <r>
    <x v="2"/>
    <s v="M.D. Lundu"/>
    <s v="Sematan Bazaar"/>
    <x v="12"/>
    <n v="36"/>
  </r>
  <r>
    <x v="2"/>
    <s v="M.D. Lundu"/>
    <s v="Sematan Bazaar"/>
    <x v="13"/>
    <n v="25"/>
  </r>
  <r>
    <x v="2"/>
    <s v="M.D. Lundu"/>
    <s v="Sematan Bazaar"/>
    <x v="14"/>
    <n v="9"/>
  </r>
  <r>
    <x v="2"/>
    <s v="M.D. Lundu"/>
    <s v="Sematan Bazaar"/>
    <x v="15"/>
    <n v="30"/>
  </r>
  <r>
    <x v="2"/>
    <s v="M.D. Lundu"/>
    <s v="Kawasan Selebih M.D."/>
    <x v="0"/>
    <n v="2947"/>
  </r>
  <r>
    <x v="2"/>
    <s v="M.D. Lundu"/>
    <s v="Kawasan Selebih M.D."/>
    <x v="1"/>
    <n v="3353"/>
  </r>
  <r>
    <x v="2"/>
    <s v="M.D. Lundu"/>
    <s v="Kawasan Selebih M.D."/>
    <x v="2"/>
    <n v="3284"/>
  </r>
  <r>
    <x v="2"/>
    <s v="M.D. Lundu"/>
    <s v="Kawasan Selebih M.D."/>
    <x v="3"/>
    <n v="3191"/>
  </r>
  <r>
    <x v="2"/>
    <s v="M.D. Lundu"/>
    <s v="Kawasan Selebih M.D."/>
    <x v="4"/>
    <n v="2044"/>
  </r>
  <r>
    <x v="2"/>
    <s v="M.D. Lundu"/>
    <s v="Kawasan Selebih M.D."/>
    <x v="5"/>
    <n v="1872"/>
  </r>
  <r>
    <x v="2"/>
    <s v="M.D. Lundu"/>
    <s v="Kawasan Selebih M.D."/>
    <x v="6"/>
    <n v="1721"/>
  </r>
  <r>
    <x v="2"/>
    <s v="M.D. Lundu"/>
    <s v="Kawasan Selebih M.D."/>
    <x v="7"/>
    <n v="1897"/>
  </r>
  <r>
    <x v="2"/>
    <s v="M.D. Lundu"/>
    <s v="Kawasan Selebih M.D."/>
    <x v="8"/>
    <n v="1984"/>
  </r>
  <r>
    <x v="2"/>
    <s v="M.D. Lundu"/>
    <s v="Kawasan Selebih M.D."/>
    <x v="9"/>
    <n v="1857"/>
  </r>
  <r>
    <x v="2"/>
    <s v="M.D. Lundu"/>
    <s v="Kawasan Selebih M.D."/>
    <x v="10"/>
    <n v="1437"/>
  </r>
  <r>
    <x v="2"/>
    <s v="M.D. Lundu"/>
    <s v="Kawasan Selebih M.D."/>
    <x v="11"/>
    <n v="1190"/>
  </r>
  <r>
    <x v="2"/>
    <s v="M.D. Lundu"/>
    <s v="Kawasan Selebih M.D."/>
    <x v="12"/>
    <n v="922"/>
  </r>
  <r>
    <x v="2"/>
    <s v="M.D. Lundu"/>
    <s v="Kawasan Selebih M.D."/>
    <x v="13"/>
    <n v="696"/>
  </r>
  <r>
    <x v="2"/>
    <s v="M.D. Lundu"/>
    <s v="Kawasan Selebih M.D."/>
    <x v="14"/>
    <n v="395"/>
  </r>
  <r>
    <x v="2"/>
    <s v="M.D. Lundu"/>
    <s v="Kawasan Selebih M.D."/>
    <x v="15"/>
    <n v="588"/>
  </r>
  <r>
    <x v="3"/>
    <s v="M.D. Samarahan"/>
    <s v="Batu 8 Bazaar"/>
    <x v="0"/>
    <n v="1094"/>
  </r>
  <r>
    <x v="3"/>
    <s v="M.D. Samarahan"/>
    <s v="Batu 8 Bazaar"/>
    <x v="1"/>
    <n v="1209"/>
  </r>
  <r>
    <x v="3"/>
    <s v="M.D. Samarahan"/>
    <s v="Batu 8 Bazaar"/>
    <x v="2"/>
    <n v="578"/>
  </r>
  <r>
    <x v="3"/>
    <s v="M.D. Samarahan"/>
    <s v="Batu 8 Bazaar"/>
    <x v="3"/>
    <n v="223"/>
  </r>
  <r>
    <x v="3"/>
    <s v="M.D. Samarahan"/>
    <s v="Batu 8 Bazaar"/>
    <x v="4"/>
    <n v="811"/>
  </r>
  <r>
    <x v="3"/>
    <s v="M.D. Samarahan"/>
    <s v="Batu 8 Bazaar"/>
    <x v="5"/>
    <n v="960"/>
  </r>
  <r>
    <x v="3"/>
    <s v="M.D. Samarahan"/>
    <s v="Batu 8 Bazaar"/>
    <x v="6"/>
    <n v="624"/>
  </r>
  <r>
    <x v="3"/>
    <s v="M.D. Samarahan"/>
    <s v="Batu 8 Bazaar"/>
    <x v="7"/>
    <n v="698"/>
  </r>
  <r>
    <x v="3"/>
    <s v="M.D. Samarahan"/>
    <s v="Batu 8 Bazaar"/>
    <x v="8"/>
    <n v="53"/>
  </r>
  <r>
    <x v="3"/>
    <s v="M.D. Samarahan"/>
    <s v="Batu 8 Bazaar"/>
    <x v="9"/>
    <n v="25"/>
  </r>
  <r>
    <x v="3"/>
    <s v="M.D. Samarahan"/>
    <s v="Batu 8 Bazaar"/>
    <x v="10"/>
    <n v="9"/>
  </r>
  <r>
    <x v="3"/>
    <s v="M.D. Samarahan"/>
    <s v="Batu 8 Bazaar"/>
    <x v="11"/>
    <n v="15"/>
  </r>
  <r>
    <x v="3"/>
    <s v="M.D. Samarahan"/>
    <s v="Batu 8 Bazaar"/>
    <x v="12"/>
    <n v="4"/>
  </r>
  <r>
    <x v="3"/>
    <s v="M.D. Samarahan"/>
    <s v="Batu 8 Bazaar"/>
    <x v="13"/>
    <n v="5"/>
  </r>
  <r>
    <x v="3"/>
    <s v="M.D. Samarahan"/>
    <s v="Batu 8 Bazaar"/>
    <x v="14"/>
    <n v="5"/>
  </r>
  <r>
    <x v="3"/>
    <s v="M.D. Samarahan"/>
    <s v="Batu 8 Bazaar"/>
    <x v="15"/>
    <n v="35"/>
  </r>
  <r>
    <x v="3"/>
    <s v="M.D. Samarahan"/>
    <s v="Kota Samarahan Townland"/>
    <x v="0"/>
    <n v="713"/>
  </r>
  <r>
    <x v="3"/>
    <s v="M.D. Samarahan"/>
    <s v="Kota Samarahan Townland"/>
    <x v="1"/>
    <n v="701"/>
  </r>
  <r>
    <x v="3"/>
    <s v="M.D. Samarahan"/>
    <s v="Kota Samarahan Townland"/>
    <x v="2"/>
    <n v="675"/>
  </r>
  <r>
    <x v="3"/>
    <s v="M.D. Samarahan"/>
    <s v="Kota Samarahan Townland"/>
    <x v="3"/>
    <n v="584"/>
  </r>
  <r>
    <x v="3"/>
    <s v="M.D. Samarahan"/>
    <s v="Kota Samarahan Townland"/>
    <x v="4"/>
    <n v="506"/>
  </r>
  <r>
    <x v="3"/>
    <s v="M.D. Samarahan"/>
    <s v="Kota Samarahan Townland"/>
    <x v="5"/>
    <n v="572"/>
  </r>
  <r>
    <x v="3"/>
    <s v="M.D. Samarahan"/>
    <s v="Kota Samarahan Townland"/>
    <x v="6"/>
    <n v="476"/>
  </r>
  <r>
    <x v="3"/>
    <s v="M.D. Samarahan"/>
    <s v="Kota Samarahan Townland"/>
    <x v="7"/>
    <n v="579"/>
  </r>
  <r>
    <x v="3"/>
    <s v="M.D. Samarahan"/>
    <s v="Kota Samarahan Townland"/>
    <x v="8"/>
    <n v="347"/>
  </r>
  <r>
    <x v="3"/>
    <s v="M.D. Samarahan"/>
    <s v="Kota Samarahan Townland"/>
    <x v="9"/>
    <n v="281"/>
  </r>
  <r>
    <x v="3"/>
    <s v="M.D. Samarahan"/>
    <s v="Kota Samarahan Townland"/>
    <x v="10"/>
    <n v="226"/>
  </r>
  <r>
    <x v="3"/>
    <s v="M.D. Samarahan"/>
    <s v="Kota Samarahan Townland"/>
    <x v="11"/>
    <n v="155"/>
  </r>
  <r>
    <x v="3"/>
    <s v="M.D. Samarahan"/>
    <s v="Kota Samarahan Townland"/>
    <x v="12"/>
    <n v="105"/>
  </r>
  <r>
    <x v="3"/>
    <s v="M.D. Samarahan"/>
    <s v="Kota Samarahan Townland"/>
    <x v="13"/>
    <n v="112"/>
  </r>
  <r>
    <x v="3"/>
    <s v="M.D. Samarahan"/>
    <s v="Kota Samarahan Townland"/>
    <x v="14"/>
    <n v="41"/>
  </r>
  <r>
    <x v="3"/>
    <s v="M.D. Samarahan"/>
    <s v="Kota Samarahan Townland"/>
    <x v="15"/>
    <n v="69"/>
  </r>
  <r>
    <x v="3"/>
    <s v="M.D. Samarahan"/>
    <s v="Kawasan Selebih M.D."/>
    <x v="0"/>
    <n v="7207"/>
  </r>
  <r>
    <x v="3"/>
    <s v="M.D. Samarahan"/>
    <s v="Kawasan Selebih M.D."/>
    <x v="1"/>
    <n v="9280"/>
  </r>
  <r>
    <x v="3"/>
    <s v="M.D. Samarahan"/>
    <s v="Kawasan Selebih M.D."/>
    <x v="2"/>
    <n v="6343"/>
  </r>
  <r>
    <x v="3"/>
    <s v="M.D. Samarahan"/>
    <s v="Kawasan Selebih M.D."/>
    <x v="3"/>
    <n v="9755"/>
  </r>
  <r>
    <x v="3"/>
    <s v="M.D. Samarahan"/>
    <s v="Kawasan Selebih M.D."/>
    <x v="4"/>
    <n v="9332"/>
  </r>
  <r>
    <x v="3"/>
    <s v="M.D. Samarahan"/>
    <s v="Kawasan Selebih M.D."/>
    <x v="5"/>
    <n v="5435"/>
  </r>
  <r>
    <x v="3"/>
    <s v="M.D. Samarahan"/>
    <s v="Kawasan Selebih M.D."/>
    <x v="6"/>
    <n v="4853"/>
  </r>
  <r>
    <x v="3"/>
    <s v="M.D. Samarahan"/>
    <s v="Kawasan Selebih M.D."/>
    <x v="7"/>
    <n v="4840"/>
  </r>
  <r>
    <x v="3"/>
    <s v="M.D. Samarahan"/>
    <s v="Kawasan Selebih M.D."/>
    <x v="8"/>
    <n v="3852"/>
  </r>
  <r>
    <x v="3"/>
    <s v="M.D. Samarahan"/>
    <s v="Kawasan Selebih M.D."/>
    <x v="9"/>
    <n v="2638"/>
  </r>
  <r>
    <x v="3"/>
    <s v="M.D. Samarahan"/>
    <s v="Kawasan Selebih M.D."/>
    <x v="10"/>
    <n v="1713"/>
  </r>
  <r>
    <x v="3"/>
    <s v="M.D. Samarahan"/>
    <s v="Kawasan Selebih M.D."/>
    <x v="11"/>
    <n v="1261"/>
  </r>
  <r>
    <x v="3"/>
    <s v="M.D. Samarahan"/>
    <s v="Kawasan Selebih M.D."/>
    <x v="12"/>
    <n v="1062"/>
  </r>
  <r>
    <x v="3"/>
    <s v="M.D. Samarahan"/>
    <s v="Kawasan Selebih M.D."/>
    <x v="13"/>
    <n v="617"/>
  </r>
  <r>
    <x v="3"/>
    <s v="M.D. Samarahan"/>
    <s v="Kawasan Selebih M.D."/>
    <x v="14"/>
    <n v="617"/>
  </r>
  <r>
    <x v="3"/>
    <s v="M.D. Samarahan"/>
    <s v="Kawasan Selebih M.D."/>
    <x v="15"/>
    <n v="909"/>
  </r>
  <r>
    <x v="4"/>
    <s v="M.D . Serian"/>
    <s v="Baki Bazaar (Batu 32 Bazaar)"/>
    <x v="0"/>
    <n v="50"/>
  </r>
  <r>
    <x v="4"/>
    <s v="M.D . Serian"/>
    <s v="Baki Bazaar (Batu 32 Bazaar)"/>
    <x v="1"/>
    <n v="31"/>
  </r>
  <r>
    <x v="4"/>
    <s v="M.D . Serian"/>
    <s v="Baki Bazaar (Batu 32 Bazaar)"/>
    <x v="2"/>
    <n v="28"/>
  </r>
  <r>
    <x v="4"/>
    <s v="M.D . Serian"/>
    <s v="Baki Bazaar (Batu 32 Bazaar)"/>
    <x v="3"/>
    <n v="23"/>
  </r>
  <r>
    <x v="4"/>
    <s v="M.D . Serian"/>
    <s v="Baki Bazaar (Batu 32 Bazaar)"/>
    <x v="4"/>
    <n v="20"/>
  </r>
  <r>
    <x v="4"/>
    <s v="M.D . Serian"/>
    <s v="Baki Bazaar (Batu 32 Bazaar)"/>
    <x v="5"/>
    <n v="13"/>
  </r>
  <r>
    <x v="4"/>
    <s v="M.D . Serian"/>
    <s v="Baki Bazaar (Batu 32 Bazaar)"/>
    <x v="6"/>
    <n v="12"/>
  </r>
  <r>
    <x v="4"/>
    <s v="M.D . Serian"/>
    <s v="Baki Bazaar (Batu 32 Bazaar)"/>
    <x v="7"/>
    <n v="11"/>
  </r>
  <r>
    <x v="4"/>
    <s v="M.D . Serian"/>
    <s v="Baki Bazaar (Batu 32 Bazaar)"/>
    <x v="8"/>
    <n v="21"/>
  </r>
  <r>
    <x v="4"/>
    <s v="M.D . Serian"/>
    <s v="Baki Bazaar (Batu 32 Bazaar)"/>
    <x v="9"/>
    <n v="23"/>
  </r>
  <r>
    <x v="4"/>
    <s v="M.D . Serian"/>
    <s v="Baki Bazaar (Batu 32 Bazaar)"/>
    <x v="10"/>
    <n v="28"/>
  </r>
  <r>
    <x v="4"/>
    <s v="M.D . Serian"/>
    <s v="Baki Bazaar (Batu 32 Bazaar)"/>
    <x v="11"/>
    <n v="24"/>
  </r>
  <r>
    <x v="4"/>
    <s v="M.D . Serian"/>
    <s v="Baki Bazaar (Batu 32 Bazaar)"/>
    <x v="12"/>
    <n v="45"/>
  </r>
  <r>
    <x v="4"/>
    <s v="M.D . Serian"/>
    <s v="Baki Bazaar (Batu 32 Bazaar)"/>
    <x v="13"/>
    <n v="10"/>
  </r>
  <r>
    <x v="4"/>
    <s v="M.D . Serian"/>
    <s v="Baki Bazaar (Batu 32 Bazaar)"/>
    <x v="14"/>
    <n v="4"/>
  </r>
  <r>
    <x v="4"/>
    <s v="M.D . Serian"/>
    <s v="Baki Bazaar (Batu 32 Bazaar)"/>
    <x v="15"/>
    <n v="13"/>
  </r>
  <r>
    <x v="4"/>
    <s v="M.D . Serian"/>
    <s v="Bandar Mutiara"/>
    <x v="0"/>
    <n v="30"/>
  </r>
  <r>
    <x v="4"/>
    <s v="M.D . Serian"/>
    <s v="Bandar Mutiara"/>
    <x v="1"/>
    <n v="32"/>
  </r>
  <r>
    <x v="4"/>
    <s v="M.D . Serian"/>
    <s v="Bandar Mutiara"/>
    <x v="2"/>
    <n v="5"/>
  </r>
  <r>
    <x v="4"/>
    <s v="M.D . Serian"/>
    <s v="Bandar Mutiara"/>
    <x v="3"/>
    <n v="3"/>
  </r>
  <r>
    <x v="4"/>
    <s v="M.D . Serian"/>
    <s v="Bandar Mutiara"/>
    <x v="4"/>
    <n v="12"/>
  </r>
  <r>
    <x v="4"/>
    <s v="M.D . Serian"/>
    <s v="Bandar Mutiara"/>
    <x v="5"/>
    <n v="19"/>
  </r>
  <r>
    <x v="4"/>
    <s v="M.D . Serian"/>
    <s v="Bandar Mutiara"/>
    <x v="6"/>
    <n v="23"/>
  </r>
  <r>
    <x v="4"/>
    <s v="M.D . Serian"/>
    <s v="Bandar Mutiara"/>
    <x v="7"/>
    <n v="13"/>
  </r>
  <r>
    <x v="4"/>
    <s v="M.D . Serian"/>
    <s v="Bandar Mutiara"/>
    <x v="8"/>
    <n v="8"/>
  </r>
  <r>
    <x v="4"/>
    <s v="M.D . Serian"/>
    <s v="Bandar Mutiara"/>
    <x v="9"/>
    <n v="17"/>
  </r>
  <r>
    <x v="4"/>
    <s v="M.D . Serian"/>
    <s v="Bandar Mutiara"/>
    <x v="10"/>
    <n v="8"/>
  </r>
  <r>
    <x v="4"/>
    <s v="M.D . Serian"/>
    <s v="Bandar Mutiara"/>
    <x v="11"/>
    <n v="5"/>
  </r>
  <r>
    <x v="4"/>
    <s v="M.D . Serian"/>
    <s v="Bandar Mutiara"/>
    <x v="12"/>
    <n v="1"/>
  </r>
  <r>
    <x v="4"/>
    <s v="M.D . Serian"/>
    <s v="Bandar Mutiara"/>
    <x v="13"/>
    <n v="1"/>
  </r>
  <r>
    <x v="4"/>
    <s v="M.D . Serian"/>
    <s v="Bandar Mutiara"/>
    <x v="14"/>
    <n v="0"/>
  </r>
  <r>
    <x v="4"/>
    <s v="M.D . Serian"/>
    <s v="Bandar Mutiara"/>
    <x v="15"/>
    <n v="1"/>
  </r>
  <r>
    <x v="4"/>
    <s v="M.D . Serian"/>
    <s v="Serian Townland"/>
    <x v="0"/>
    <n v="560"/>
  </r>
  <r>
    <x v="4"/>
    <s v="M.D . Serian"/>
    <s v="Serian Townland"/>
    <x v="1"/>
    <n v="753"/>
  </r>
  <r>
    <x v="4"/>
    <s v="M.D . Serian"/>
    <s v="Serian Townland"/>
    <x v="2"/>
    <n v="953"/>
  </r>
  <r>
    <x v="4"/>
    <s v="M.D . Serian"/>
    <s v="Serian Townland"/>
    <x v="3"/>
    <n v="687"/>
  </r>
  <r>
    <x v="4"/>
    <s v="M.D . Serian"/>
    <s v="Serian Townland"/>
    <x v="4"/>
    <n v="1174"/>
  </r>
  <r>
    <x v="4"/>
    <s v="M.D . Serian"/>
    <s v="Serian Townland"/>
    <x v="5"/>
    <n v="544"/>
  </r>
  <r>
    <x v="4"/>
    <s v="M.D . Serian"/>
    <s v="Serian Townland"/>
    <x v="6"/>
    <n v="530"/>
  </r>
  <r>
    <x v="4"/>
    <s v="M.D . Serian"/>
    <s v="Serian Townland"/>
    <x v="7"/>
    <n v="553"/>
  </r>
  <r>
    <x v="4"/>
    <s v="M.D . Serian"/>
    <s v="Serian Townland"/>
    <x v="8"/>
    <n v="492"/>
  </r>
  <r>
    <x v="4"/>
    <s v="M.D . Serian"/>
    <s v="Serian Townland"/>
    <x v="9"/>
    <n v="518"/>
  </r>
  <r>
    <x v="4"/>
    <s v="M.D . Serian"/>
    <s v="Serian Townland"/>
    <x v="10"/>
    <n v="386"/>
  </r>
  <r>
    <x v="4"/>
    <s v="M.D . Serian"/>
    <s v="Serian Townland"/>
    <x v="11"/>
    <n v="315"/>
  </r>
  <r>
    <x v="4"/>
    <s v="M.D . Serian"/>
    <s v="Serian Townland"/>
    <x v="12"/>
    <n v="209"/>
  </r>
  <r>
    <x v="4"/>
    <s v="M.D . Serian"/>
    <s v="Serian Townland"/>
    <x v="13"/>
    <n v="356"/>
  </r>
  <r>
    <x v="4"/>
    <s v="M.D . Serian"/>
    <s v="Serian Townland"/>
    <x v="14"/>
    <n v="102"/>
  </r>
  <r>
    <x v="4"/>
    <s v="M.D . Serian"/>
    <s v="Serian Townland"/>
    <x v="15"/>
    <n v="125"/>
  </r>
  <r>
    <x v="4"/>
    <s v="M.D . Serian"/>
    <s v="Simunja Bazaar"/>
    <x v="0"/>
    <n v="64"/>
  </r>
  <r>
    <x v="4"/>
    <s v="M.D . Serian"/>
    <s v="Simunja Bazaar"/>
    <x v="1"/>
    <n v="56"/>
  </r>
  <r>
    <x v="4"/>
    <s v="M.D . Serian"/>
    <s v="Simunja Bazaar"/>
    <x v="2"/>
    <n v="79"/>
  </r>
  <r>
    <x v="4"/>
    <s v="M.D . Serian"/>
    <s v="Simunja Bazaar"/>
    <x v="3"/>
    <n v="50"/>
  </r>
  <r>
    <x v="4"/>
    <s v="M.D . Serian"/>
    <s v="Simunja Bazaar"/>
    <x v="4"/>
    <n v="27"/>
  </r>
  <r>
    <x v="4"/>
    <s v="M.D . Serian"/>
    <s v="Simunja Bazaar"/>
    <x v="5"/>
    <n v="42"/>
  </r>
  <r>
    <x v="4"/>
    <s v="M.D . Serian"/>
    <s v="Simunja Bazaar"/>
    <x v="6"/>
    <n v="48"/>
  </r>
  <r>
    <x v="4"/>
    <s v="M.D . Serian"/>
    <s v="Simunja Bazaar"/>
    <x v="7"/>
    <n v="30"/>
  </r>
  <r>
    <x v="4"/>
    <s v="M.D . Serian"/>
    <s v="Simunja Bazaar"/>
    <x v="8"/>
    <n v="37"/>
  </r>
  <r>
    <x v="4"/>
    <s v="M.D . Serian"/>
    <s v="Simunja Bazaar"/>
    <x v="9"/>
    <n v="43"/>
  </r>
  <r>
    <x v="4"/>
    <s v="M.D . Serian"/>
    <s v="Simunja Bazaar"/>
    <x v="10"/>
    <n v="34"/>
  </r>
  <r>
    <x v="4"/>
    <s v="M.D . Serian"/>
    <s v="Simunja Bazaar"/>
    <x v="11"/>
    <n v="16"/>
  </r>
  <r>
    <x v="4"/>
    <s v="M.D . Serian"/>
    <s v="Simunja Bazaar"/>
    <x v="12"/>
    <n v="24"/>
  </r>
  <r>
    <x v="4"/>
    <s v="M.D . Serian"/>
    <s v="Simunja Bazaar"/>
    <x v="13"/>
    <n v="28"/>
  </r>
  <r>
    <x v="4"/>
    <s v="M.D . Serian"/>
    <s v="Simunja Bazaar"/>
    <x v="14"/>
    <n v="6"/>
  </r>
  <r>
    <x v="4"/>
    <s v="M.D . Serian"/>
    <s v="Simunja Bazaar"/>
    <x v="15"/>
    <n v="13"/>
  </r>
  <r>
    <x v="4"/>
    <s v="M.D . Serian"/>
    <s v="Tebakang Bazaar"/>
    <x v="0"/>
    <n v="17"/>
  </r>
  <r>
    <x v="4"/>
    <s v="M.D . Serian"/>
    <s v="Tebakang Bazaar"/>
    <x v="1"/>
    <n v="32"/>
  </r>
  <r>
    <x v="4"/>
    <s v="M.D . Serian"/>
    <s v="Tebakang Bazaar"/>
    <x v="2"/>
    <n v="40"/>
  </r>
  <r>
    <x v="4"/>
    <s v="M.D . Serian"/>
    <s v="Tebakang Bazaar"/>
    <x v="3"/>
    <n v="48"/>
  </r>
  <r>
    <x v="4"/>
    <s v="M.D . Serian"/>
    <s v="Tebakang Bazaar"/>
    <x v="4"/>
    <n v="31"/>
  </r>
  <r>
    <x v="4"/>
    <s v="M.D . Serian"/>
    <s v="Tebakang Bazaar"/>
    <x v="5"/>
    <n v="14"/>
  </r>
  <r>
    <x v="4"/>
    <s v="M.D . Serian"/>
    <s v="Tebakang Bazaar"/>
    <x v="6"/>
    <n v="5"/>
  </r>
  <r>
    <x v="4"/>
    <s v="M.D . Serian"/>
    <s v="Tebakang Bazaar"/>
    <x v="7"/>
    <n v="21"/>
  </r>
  <r>
    <x v="4"/>
    <s v="M.D . Serian"/>
    <s v="Tebakang Bazaar"/>
    <x v="8"/>
    <n v="26"/>
  </r>
  <r>
    <x v="4"/>
    <s v="M.D . Serian"/>
    <s v="Tebakang Bazaar"/>
    <x v="9"/>
    <n v="44"/>
  </r>
  <r>
    <x v="4"/>
    <s v="M.D . Serian"/>
    <s v="Tebakang Bazaar"/>
    <x v="10"/>
    <n v="31"/>
  </r>
  <r>
    <x v="4"/>
    <s v="M.D . Serian"/>
    <s v="Tebakang Bazaar"/>
    <x v="11"/>
    <n v="15"/>
  </r>
  <r>
    <x v="4"/>
    <s v="M.D . Serian"/>
    <s v="Tebakang Bazaar"/>
    <x v="12"/>
    <n v="13"/>
  </r>
  <r>
    <x v="4"/>
    <s v="M.D . Serian"/>
    <s v="Tebakang Bazaar"/>
    <x v="13"/>
    <n v="8"/>
  </r>
  <r>
    <x v="4"/>
    <s v="M.D . Serian"/>
    <s v="Tebakang Bazaar"/>
    <x v="14"/>
    <n v="9"/>
  </r>
  <r>
    <x v="4"/>
    <s v="M.D . Serian"/>
    <s v="Tebakang Bazaar"/>
    <x v="15"/>
    <n v="6"/>
  </r>
  <r>
    <x v="4"/>
    <s v="M.D . Serian"/>
    <s v="Tebedu Bazaar"/>
    <x v="0"/>
    <n v="23"/>
  </r>
  <r>
    <x v="4"/>
    <s v="M.D . Serian"/>
    <s v="Tebedu Bazaar"/>
    <x v="1"/>
    <n v="20"/>
  </r>
  <r>
    <x v="4"/>
    <s v="M.D . Serian"/>
    <s v="Tebedu Bazaar"/>
    <x v="2"/>
    <n v="14"/>
  </r>
  <r>
    <x v="4"/>
    <s v="M.D . Serian"/>
    <s v="Tebedu Bazaar"/>
    <x v="3"/>
    <n v="6"/>
  </r>
  <r>
    <x v="4"/>
    <s v="M.D . Serian"/>
    <s v="Tebedu Bazaar"/>
    <x v="4"/>
    <n v="4"/>
  </r>
  <r>
    <x v="4"/>
    <s v="M.D . Serian"/>
    <s v="Tebedu Bazaar"/>
    <x v="5"/>
    <n v="2"/>
  </r>
  <r>
    <x v="4"/>
    <s v="M.D . Serian"/>
    <s v="Tebedu Bazaar"/>
    <x v="6"/>
    <n v="8"/>
  </r>
  <r>
    <x v="4"/>
    <s v="M.D . Serian"/>
    <s v="Tebedu Bazaar"/>
    <x v="7"/>
    <n v="8"/>
  </r>
  <r>
    <x v="4"/>
    <s v="M.D . Serian"/>
    <s v="Tebedu Bazaar"/>
    <x v="8"/>
    <n v="9"/>
  </r>
  <r>
    <x v="4"/>
    <s v="M.D . Serian"/>
    <s v="Tebedu Bazaar"/>
    <x v="9"/>
    <n v="1"/>
  </r>
  <r>
    <x v="4"/>
    <s v="M.D . Serian"/>
    <s v="Tebedu Bazaar"/>
    <x v="10"/>
    <n v="7"/>
  </r>
  <r>
    <x v="4"/>
    <s v="M.D . Serian"/>
    <s v="Tebedu Bazaar"/>
    <x v="11"/>
    <n v="2"/>
  </r>
  <r>
    <x v="4"/>
    <s v="M.D . Serian"/>
    <s v="Tebedu Bazaar"/>
    <x v="12"/>
    <n v="0"/>
  </r>
  <r>
    <x v="4"/>
    <s v="M.D . Serian"/>
    <s v="Tebedu Bazaar"/>
    <x v="13"/>
    <n v="2"/>
  </r>
  <r>
    <x v="4"/>
    <s v="M.D . Serian"/>
    <s v="Tebedu Bazaar"/>
    <x v="14"/>
    <n v="2"/>
  </r>
  <r>
    <x v="4"/>
    <s v="M.D . Serian"/>
    <s v="Tebedu Bazaar"/>
    <x v="15"/>
    <n v="3"/>
  </r>
  <r>
    <x v="4"/>
    <s v="M.D . Serian"/>
    <s v="Kawasan Selebih M.D."/>
    <x v="0"/>
    <n v="6530"/>
  </r>
  <r>
    <x v="4"/>
    <s v="M.D . Serian"/>
    <s v="Kawasan Selebih M.D."/>
    <x v="1"/>
    <n v="8683"/>
  </r>
  <r>
    <x v="4"/>
    <s v="M.D . Serian"/>
    <s v="Kawasan Selebih M.D."/>
    <x v="2"/>
    <n v="8334"/>
  </r>
  <r>
    <x v="4"/>
    <s v="M.D . Serian"/>
    <s v="Kawasan Selebih M.D."/>
    <x v="3"/>
    <n v="8031"/>
  </r>
  <r>
    <x v="4"/>
    <s v="M.D . Serian"/>
    <s v="Kawasan Selebih M.D."/>
    <x v="4"/>
    <n v="5544"/>
  </r>
  <r>
    <x v="4"/>
    <s v="M.D . Serian"/>
    <s v="Kawasan Selebih M.D."/>
    <x v="5"/>
    <n v="4409"/>
  </r>
  <r>
    <x v="4"/>
    <s v="M.D . Serian"/>
    <s v="Kawasan Selebih M.D."/>
    <x v="6"/>
    <n v="5002"/>
  </r>
  <r>
    <x v="4"/>
    <s v="M.D . Serian"/>
    <s v="Kawasan Selebih M.D."/>
    <x v="7"/>
    <n v="4977"/>
  </r>
  <r>
    <x v="4"/>
    <s v="M.D . Serian"/>
    <s v="Kawasan Selebih M.D."/>
    <x v="8"/>
    <n v="5935"/>
  </r>
  <r>
    <x v="4"/>
    <s v="M.D . Serian"/>
    <s v="Kawasan Selebih M.D."/>
    <x v="9"/>
    <n v="5379"/>
  </r>
  <r>
    <x v="4"/>
    <s v="M.D . Serian"/>
    <s v="Kawasan Selebih M.D."/>
    <x v="10"/>
    <n v="4493"/>
  </r>
  <r>
    <x v="4"/>
    <s v="M.D . Serian"/>
    <s v="Kawasan Selebih M.D."/>
    <x v="11"/>
    <n v="3463"/>
  </r>
  <r>
    <x v="4"/>
    <s v="M.D . Serian"/>
    <s v="Kawasan Selebih M.D."/>
    <x v="12"/>
    <n v="2870"/>
  </r>
  <r>
    <x v="4"/>
    <s v="M.D . Serian"/>
    <s v="Kawasan Selebih M.D."/>
    <x v="13"/>
    <n v="2393"/>
  </r>
  <r>
    <x v="4"/>
    <s v="M.D . Serian"/>
    <s v="Kawasan Selebih M.D."/>
    <x v="14"/>
    <n v="1222"/>
  </r>
  <r>
    <x v="4"/>
    <s v="M.D . Serian"/>
    <s v="Kawasan Selebih M.D."/>
    <x v="15"/>
    <n v="1954"/>
  </r>
  <r>
    <x v="5"/>
    <s v="M.D. Simunjan"/>
    <s v="Sebangan Bazaar"/>
    <x v="0"/>
    <n v="55"/>
  </r>
  <r>
    <x v="5"/>
    <s v="M.D. Simunjan"/>
    <s v="Sebangan Bazaar"/>
    <x v="1"/>
    <n v="75"/>
  </r>
  <r>
    <x v="5"/>
    <s v="M.D. Simunjan"/>
    <s v="Sebangan Bazaar"/>
    <x v="2"/>
    <n v="87"/>
  </r>
  <r>
    <x v="5"/>
    <s v="M.D. Simunjan"/>
    <s v="Sebangan Bazaar"/>
    <x v="3"/>
    <n v="59"/>
  </r>
  <r>
    <x v="5"/>
    <s v="M.D. Simunjan"/>
    <s v="Sebangan Bazaar"/>
    <x v="4"/>
    <n v="37"/>
  </r>
  <r>
    <x v="5"/>
    <s v="M.D. Simunjan"/>
    <s v="Sebangan Bazaar"/>
    <x v="5"/>
    <n v="34"/>
  </r>
  <r>
    <x v="5"/>
    <s v="M.D. Simunjan"/>
    <s v="Sebangan Bazaar"/>
    <x v="6"/>
    <n v="33"/>
  </r>
  <r>
    <x v="5"/>
    <s v="M.D. Simunjan"/>
    <s v="Sebangan Bazaar"/>
    <x v="7"/>
    <n v="61"/>
  </r>
  <r>
    <x v="5"/>
    <s v="M.D. Simunjan"/>
    <s v="Sebangan Bazaar"/>
    <x v="8"/>
    <n v="39"/>
  </r>
  <r>
    <x v="5"/>
    <s v="M.D. Simunjan"/>
    <s v="Sebangan Bazaar"/>
    <x v="9"/>
    <n v="35"/>
  </r>
  <r>
    <x v="5"/>
    <s v="M.D. Simunjan"/>
    <s v="Sebangan Bazaar"/>
    <x v="10"/>
    <n v="30"/>
  </r>
  <r>
    <x v="5"/>
    <s v="M.D. Simunjan"/>
    <s v="Sebangan Bazaar"/>
    <x v="11"/>
    <n v="20"/>
  </r>
  <r>
    <x v="5"/>
    <s v="M.D. Simunjan"/>
    <s v="Sebangan Bazaar"/>
    <x v="12"/>
    <n v="26"/>
  </r>
  <r>
    <x v="5"/>
    <s v="M.D. Simunjan"/>
    <s v="Sebangan Bazaar"/>
    <x v="13"/>
    <n v="22"/>
  </r>
  <r>
    <x v="5"/>
    <s v="M.D. Simunjan"/>
    <s v="Sebangan Bazaar"/>
    <x v="14"/>
    <n v="7"/>
  </r>
  <r>
    <x v="5"/>
    <s v="M.D. Simunjan"/>
    <s v="Sebangan Bazaar"/>
    <x v="15"/>
    <n v="6"/>
  </r>
  <r>
    <x v="5"/>
    <s v="M.D. Simunjan"/>
    <s v="Sebuyau Bazaar"/>
    <x v="0"/>
    <n v="102"/>
  </r>
  <r>
    <x v="5"/>
    <s v="M.D. Simunjan"/>
    <s v="Sebuyau Bazaar"/>
    <x v="1"/>
    <n v="105"/>
  </r>
  <r>
    <x v="5"/>
    <s v="M.D. Simunjan"/>
    <s v="Sebuyau Bazaar"/>
    <x v="2"/>
    <n v="148"/>
  </r>
  <r>
    <x v="5"/>
    <s v="M.D. Simunjan"/>
    <s v="Sebuyau Bazaar"/>
    <x v="3"/>
    <n v="123"/>
  </r>
  <r>
    <x v="5"/>
    <s v="M.D. Simunjan"/>
    <s v="Sebuyau Bazaar"/>
    <x v="4"/>
    <n v="62"/>
  </r>
  <r>
    <x v="5"/>
    <s v="M.D. Simunjan"/>
    <s v="Sebuyau Bazaar"/>
    <x v="5"/>
    <n v="68"/>
  </r>
  <r>
    <x v="5"/>
    <s v="M.D. Simunjan"/>
    <s v="Sebuyau Bazaar"/>
    <x v="6"/>
    <n v="56"/>
  </r>
  <r>
    <x v="5"/>
    <s v="M.D. Simunjan"/>
    <s v="Sebuyau Bazaar"/>
    <x v="7"/>
    <n v="53"/>
  </r>
  <r>
    <x v="5"/>
    <s v="M.D. Simunjan"/>
    <s v="Sebuyau Bazaar"/>
    <x v="8"/>
    <n v="69"/>
  </r>
  <r>
    <x v="5"/>
    <s v="M.D. Simunjan"/>
    <s v="Sebuyau Bazaar"/>
    <x v="9"/>
    <n v="62"/>
  </r>
  <r>
    <x v="5"/>
    <s v="M.D. Simunjan"/>
    <s v="Sebuyau Bazaar"/>
    <x v="10"/>
    <n v="63"/>
  </r>
  <r>
    <x v="5"/>
    <s v="M.D. Simunjan"/>
    <s v="Sebuyau Bazaar"/>
    <x v="11"/>
    <n v="44"/>
  </r>
  <r>
    <x v="5"/>
    <s v="M.D. Simunjan"/>
    <s v="Sebuyau Bazaar"/>
    <x v="12"/>
    <n v="42"/>
  </r>
  <r>
    <x v="5"/>
    <s v="M.D. Simunjan"/>
    <s v="Sebuyau Bazaar"/>
    <x v="13"/>
    <n v="22"/>
  </r>
  <r>
    <x v="5"/>
    <s v="M.D. Simunjan"/>
    <s v="Sebuyau Bazaar"/>
    <x v="14"/>
    <n v="22"/>
  </r>
  <r>
    <x v="5"/>
    <s v="M.D. Simunjan"/>
    <s v="Sebuyau Bazaar"/>
    <x v="15"/>
    <n v="10"/>
  </r>
  <r>
    <x v="5"/>
    <s v="M.D. Simunjan"/>
    <s v="Simunjan Townland"/>
    <x v="0"/>
    <n v="71"/>
  </r>
  <r>
    <x v="5"/>
    <s v="M.D. Simunjan"/>
    <s v="Simunjan Townland"/>
    <x v="1"/>
    <n v="85"/>
  </r>
  <r>
    <x v="5"/>
    <s v="M.D. Simunjan"/>
    <s v="Simunjan Townland"/>
    <x v="2"/>
    <n v="106"/>
  </r>
  <r>
    <x v="5"/>
    <s v="M.D. Simunjan"/>
    <s v="Simunjan Townland"/>
    <x v="3"/>
    <n v="78"/>
  </r>
  <r>
    <x v="5"/>
    <s v="M.D. Simunjan"/>
    <s v="Simunjan Townland"/>
    <x v="4"/>
    <n v="92"/>
  </r>
  <r>
    <x v="5"/>
    <s v="M.D. Simunjan"/>
    <s v="Simunjan Townland"/>
    <x v="5"/>
    <n v="80"/>
  </r>
  <r>
    <x v="5"/>
    <s v="M.D. Simunjan"/>
    <s v="Simunjan Townland"/>
    <x v="6"/>
    <n v="59"/>
  </r>
  <r>
    <x v="5"/>
    <s v="M.D. Simunjan"/>
    <s v="Simunjan Townland"/>
    <x v="7"/>
    <n v="51"/>
  </r>
  <r>
    <x v="5"/>
    <s v="M.D. Simunjan"/>
    <s v="Simunjan Townland"/>
    <x v="8"/>
    <n v="55"/>
  </r>
  <r>
    <x v="5"/>
    <s v="M.D. Simunjan"/>
    <s v="Simunjan Townland"/>
    <x v="9"/>
    <n v="51"/>
  </r>
  <r>
    <x v="5"/>
    <s v="M.D. Simunjan"/>
    <s v="Simunjan Townland"/>
    <x v="10"/>
    <n v="57"/>
  </r>
  <r>
    <x v="5"/>
    <s v="M.D. Simunjan"/>
    <s v="Simunjan Townland"/>
    <x v="11"/>
    <n v="51"/>
  </r>
  <r>
    <x v="5"/>
    <s v="M.D. Simunjan"/>
    <s v="Simunjan Townland"/>
    <x v="12"/>
    <n v="27"/>
  </r>
  <r>
    <x v="5"/>
    <s v="M.D. Simunjan"/>
    <s v="Simunjan Townland"/>
    <x v="13"/>
    <n v="37"/>
  </r>
  <r>
    <x v="5"/>
    <s v="M.D. Simunjan"/>
    <s v="Simunjan Townland"/>
    <x v="14"/>
    <n v="15"/>
  </r>
  <r>
    <x v="5"/>
    <s v="M.D. Simunjan"/>
    <s v="Simunjan Townland"/>
    <x v="15"/>
    <n v="18"/>
  </r>
  <r>
    <x v="5"/>
    <s v="M.D. Simunjan"/>
    <s v="Tebelu Bazaar"/>
    <x v="0"/>
    <n v="49"/>
  </r>
  <r>
    <x v="5"/>
    <s v="M.D. Simunjan"/>
    <s v="Tebelu Bazaar"/>
    <x v="1"/>
    <n v="44"/>
  </r>
  <r>
    <x v="5"/>
    <s v="M.D. Simunjan"/>
    <s v="Tebelu Bazaar"/>
    <x v="2"/>
    <n v="41"/>
  </r>
  <r>
    <x v="5"/>
    <s v="M.D. Simunjan"/>
    <s v="Tebelu Bazaar"/>
    <x v="3"/>
    <n v="34"/>
  </r>
  <r>
    <x v="5"/>
    <s v="M.D. Simunjan"/>
    <s v="Tebelu Bazaar"/>
    <x v="4"/>
    <n v="18"/>
  </r>
  <r>
    <x v="5"/>
    <s v="M.D. Simunjan"/>
    <s v="Tebelu Bazaar"/>
    <x v="5"/>
    <n v="16"/>
  </r>
  <r>
    <x v="5"/>
    <s v="M.D. Simunjan"/>
    <s v="Tebelu Bazaar"/>
    <x v="6"/>
    <n v="19"/>
  </r>
  <r>
    <x v="5"/>
    <s v="M.D. Simunjan"/>
    <s v="Tebelu Bazaar"/>
    <x v="7"/>
    <n v="26"/>
  </r>
  <r>
    <x v="5"/>
    <s v="M.D. Simunjan"/>
    <s v="Tebelu Bazaar"/>
    <x v="8"/>
    <n v="28"/>
  </r>
  <r>
    <x v="5"/>
    <s v="M.D. Simunjan"/>
    <s v="Tebelu Bazaar"/>
    <x v="9"/>
    <n v="21"/>
  </r>
  <r>
    <x v="5"/>
    <s v="M.D. Simunjan"/>
    <s v="Tebelu Bazaar"/>
    <x v="10"/>
    <n v="15"/>
  </r>
  <r>
    <x v="5"/>
    <s v="M.D. Simunjan"/>
    <s v="Tebelu Bazaar"/>
    <x v="11"/>
    <n v="13"/>
  </r>
  <r>
    <x v="5"/>
    <s v="M.D. Simunjan"/>
    <s v="Tebelu Bazaar"/>
    <x v="12"/>
    <n v="18"/>
  </r>
  <r>
    <x v="5"/>
    <s v="M.D. Simunjan"/>
    <s v="Tebelu Bazaar"/>
    <x v="13"/>
    <n v="12"/>
  </r>
  <r>
    <x v="5"/>
    <s v="M.D. Simunjan"/>
    <s v="Tebelu Bazaar"/>
    <x v="14"/>
    <n v="8"/>
  </r>
  <r>
    <x v="5"/>
    <s v="M.D. Simunjan"/>
    <s v="Tebelu Bazaar"/>
    <x v="15"/>
    <n v="5"/>
  </r>
  <r>
    <x v="5"/>
    <s v="M.D. Simunjan"/>
    <s v="Kawasan Selebih M.D."/>
    <x v="0"/>
    <n v="3260"/>
  </r>
  <r>
    <x v="5"/>
    <s v="M.D. Simunjan"/>
    <s v="Kawasan Selebih M.D."/>
    <x v="1"/>
    <n v="3806"/>
  </r>
  <r>
    <x v="5"/>
    <s v="M.D. Simunjan"/>
    <s v="Kawasan Selebih M.D."/>
    <x v="2"/>
    <n v="3876"/>
  </r>
  <r>
    <x v="5"/>
    <s v="M.D. Simunjan"/>
    <s v="Kawasan Selebih M.D."/>
    <x v="3"/>
    <n v="3559"/>
  </r>
  <r>
    <x v="5"/>
    <s v="M.D. Simunjan"/>
    <s v="Kawasan Selebih M.D."/>
    <x v="4"/>
    <n v="2414"/>
  </r>
  <r>
    <x v="5"/>
    <s v="M.D. Simunjan"/>
    <s v="Kawasan Selebih M.D."/>
    <x v="5"/>
    <n v="2148"/>
  </r>
  <r>
    <x v="5"/>
    <s v="M.D. Simunjan"/>
    <s v="Kawasan Selebih M.D."/>
    <x v="6"/>
    <n v="1893"/>
  </r>
  <r>
    <x v="5"/>
    <s v="M.D. Simunjan"/>
    <s v="Kawasan Selebih M.D."/>
    <x v="7"/>
    <n v="2082"/>
  </r>
  <r>
    <x v="5"/>
    <s v="M.D. Simunjan"/>
    <s v="Kawasan Selebih M.D."/>
    <x v="8"/>
    <n v="2317"/>
  </r>
  <r>
    <x v="5"/>
    <s v="M.D. Simunjan"/>
    <s v="Kawasan Selebih M.D."/>
    <x v="9"/>
    <n v="2105"/>
  </r>
  <r>
    <x v="5"/>
    <s v="M.D. Simunjan"/>
    <s v="Kawasan Selebih M.D."/>
    <x v="10"/>
    <n v="1996"/>
  </r>
  <r>
    <x v="5"/>
    <s v="M.D. Simunjan"/>
    <s v="Kawasan Selebih M.D."/>
    <x v="11"/>
    <n v="1672"/>
  </r>
  <r>
    <x v="5"/>
    <s v="M.D. Simunjan"/>
    <s v="Kawasan Selebih M.D."/>
    <x v="12"/>
    <n v="1596"/>
  </r>
  <r>
    <x v="5"/>
    <s v="M.D. Simunjan"/>
    <s v="Kawasan Selebih M.D."/>
    <x v="13"/>
    <n v="1132"/>
  </r>
  <r>
    <x v="5"/>
    <s v="M.D. Simunjan"/>
    <s v="Kawasan Selebih M.D."/>
    <x v="14"/>
    <n v="642"/>
  </r>
  <r>
    <x v="5"/>
    <s v="M.D. Simunjan"/>
    <s v="Kawasan Selebih M.D."/>
    <x v="15"/>
    <n v="849"/>
  </r>
  <r>
    <x v="6"/>
    <s v="M.D. Sri Aman"/>
    <s v="Banting Bazaar"/>
    <x v="0"/>
    <n v="147"/>
  </r>
  <r>
    <x v="6"/>
    <s v="M.D. Sri Aman"/>
    <s v="Banting Bazaar"/>
    <x v="1"/>
    <n v="126"/>
  </r>
  <r>
    <x v="6"/>
    <s v="M.D. Sri Aman"/>
    <s v="Banting Bazaar"/>
    <x v="2"/>
    <n v="141"/>
  </r>
  <r>
    <x v="6"/>
    <s v="M.D. Sri Aman"/>
    <s v="Banting Bazaar"/>
    <x v="3"/>
    <n v="21"/>
  </r>
  <r>
    <x v="6"/>
    <s v="M.D. Sri Aman"/>
    <s v="Banting Bazaar"/>
    <x v="4"/>
    <n v="17"/>
  </r>
  <r>
    <x v="6"/>
    <s v="M.D. Sri Aman"/>
    <s v="Banting Bazaar"/>
    <x v="5"/>
    <n v="21"/>
  </r>
  <r>
    <x v="6"/>
    <s v="M.D. Sri Aman"/>
    <s v="Banting Bazaar"/>
    <x v="6"/>
    <n v="17"/>
  </r>
  <r>
    <x v="6"/>
    <s v="M.D. Sri Aman"/>
    <s v="Banting Bazaar"/>
    <x v="7"/>
    <n v="21"/>
  </r>
  <r>
    <x v="6"/>
    <s v="M.D. Sri Aman"/>
    <s v="Banting Bazaar"/>
    <x v="8"/>
    <n v="20"/>
  </r>
  <r>
    <x v="6"/>
    <s v="M.D. Sri Aman"/>
    <s v="Banting Bazaar"/>
    <x v="9"/>
    <n v="24"/>
  </r>
  <r>
    <x v="6"/>
    <s v="M.D. Sri Aman"/>
    <s v="Banting Bazaar"/>
    <x v="10"/>
    <n v="26"/>
  </r>
  <r>
    <x v="6"/>
    <s v="M.D. Sri Aman"/>
    <s v="Banting Bazaar"/>
    <x v="11"/>
    <n v="12"/>
  </r>
  <r>
    <x v="6"/>
    <s v="M.D. Sri Aman"/>
    <s v="Banting Bazaar"/>
    <x v="12"/>
    <n v="75"/>
  </r>
  <r>
    <x v="6"/>
    <s v="M.D. Sri Aman"/>
    <s v="Banting Bazaar"/>
    <x v="13"/>
    <n v="16"/>
  </r>
  <r>
    <x v="6"/>
    <s v="M.D. Sri Aman"/>
    <s v="Banting Bazaar"/>
    <x v="14"/>
    <n v="20"/>
  </r>
  <r>
    <x v="6"/>
    <s v="M.D. Sri Aman"/>
    <s v="Banting Bazaar"/>
    <x v="15"/>
    <n v="17"/>
  </r>
  <r>
    <x v="6"/>
    <s v="M.D. Sri Aman"/>
    <s v="Lingga Bazaar"/>
    <x v="0"/>
    <n v="24"/>
  </r>
  <r>
    <x v="6"/>
    <s v="M.D. Sri Aman"/>
    <s v="Lingga Bazaar"/>
    <x v="1"/>
    <n v="7"/>
  </r>
  <r>
    <x v="6"/>
    <s v="M.D. Sri Aman"/>
    <s v="Lingga Bazaar"/>
    <x v="2"/>
    <n v="13"/>
  </r>
  <r>
    <x v="6"/>
    <s v="M.D. Sri Aman"/>
    <s v="Lingga Bazaar"/>
    <x v="3"/>
    <n v="7"/>
  </r>
  <r>
    <x v="6"/>
    <s v="M.D. Sri Aman"/>
    <s v="Lingga Bazaar"/>
    <x v="4"/>
    <n v="10"/>
  </r>
  <r>
    <x v="6"/>
    <s v="M.D. Sri Aman"/>
    <s v="Lingga Bazaar"/>
    <x v="5"/>
    <n v="21"/>
  </r>
  <r>
    <x v="6"/>
    <s v="M.D. Sri Aman"/>
    <s v="Lingga Bazaar"/>
    <x v="6"/>
    <n v="19"/>
  </r>
  <r>
    <x v="6"/>
    <s v="M.D. Sri Aman"/>
    <s v="Lingga Bazaar"/>
    <x v="7"/>
    <n v="4"/>
  </r>
  <r>
    <x v="6"/>
    <s v="M.D. Sri Aman"/>
    <s v="Lingga Bazaar"/>
    <x v="8"/>
    <n v="3"/>
  </r>
  <r>
    <x v="6"/>
    <s v="M.D. Sri Aman"/>
    <s v="Lingga Bazaar"/>
    <x v="9"/>
    <n v="3"/>
  </r>
  <r>
    <x v="6"/>
    <s v="M.D. Sri Aman"/>
    <s v="Lingga Bazaar"/>
    <x v="10"/>
    <n v="15"/>
  </r>
  <r>
    <x v="6"/>
    <s v="M.D. Sri Aman"/>
    <s v="Lingga Bazaar"/>
    <x v="11"/>
    <n v="8"/>
  </r>
  <r>
    <x v="6"/>
    <s v="M.D. Sri Aman"/>
    <s v="Lingga Bazaar"/>
    <x v="12"/>
    <n v="9"/>
  </r>
  <r>
    <x v="6"/>
    <s v="M.D. Sri Aman"/>
    <s v="Lingga Bazaar"/>
    <x v="13"/>
    <n v="4"/>
  </r>
  <r>
    <x v="6"/>
    <s v="M.D. Sri Aman"/>
    <s v="Lingga Bazaar"/>
    <x v="14"/>
    <n v="1"/>
  </r>
  <r>
    <x v="6"/>
    <s v="M.D. Sri Aman"/>
    <s v="Lingga Bazaar"/>
    <x v="15"/>
    <n v="4"/>
  </r>
  <r>
    <x v="6"/>
    <s v="M.D. Sri Aman"/>
    <s v="Melugu Bazaar"/>
    <x v="0"/>
    <n v="264"/>
  </r>
  <r>
    <x v="6"/>
    <s v="M.D. Sri Aman"/>
    <s v="Melugu Bazaar"/>
    <x v="1"/>
    <n v="126"/>
  </r>
  <r>
    <x v="6"/>
    <s v="M.D. Sri Aman"/>
    <s v="Melugu Bazaar"/>
    <x v="2"/>
    <n v="142"/>
  </r>
  <r>
    <x v="6"/>
    <s v="M.D. Sri Aman"/>
    <s v="Melugu Bazaar"/>
    <x v="3"/>
    <n v="64"/>
  </r>
  <r>
    <x v="6"/>
    <s v="M.D. Sri Aman"/>
    <s v="Melugu Bazaar"/>
    <x v="4"/>
    <n v="146"/>
  </r>
  <r>
    <x v="6"/>
    <s v="M.D. Sri Aman"/>
    <s v="Melugu Bazaar"/>
    <x v="5"/>
    <n v="111"/>
  </r>
  <r>
    <x v="6"/>
    <s v="M.D. Sri Aman"/>
    <s v="Melugu Bazaar"/>
    <x v="6"/>
    <n v="38"/>
  </r>
  <r>
    <x v="6"/>
    <s v="M.D. Sri Aman"/>
    <s v="Melugu Bazaar"/>
    <x v="7"/>
    <n v="72"/>
  </r>
  <r>
    <x v="6"/>
    <s v="M.D. Sri Aman"/>
    <s v="Melugu Bazaar"/>
    <x v="8"/>
    <n v="331"/>
  </r>
  <r>
    <x v="6"/>
    <s v="M.D. Sri Aman"/>
    <s v="Melugu Bazaar"/>
    <x v="9"/>
    <n v="56"/>
  </r>
  <r>
    <x v="6"/>
    <s v="M.D. Sri Aman"/>
    <s v="Melugu Bazaar"/>
    <x v="10"/>
    <n v="65"/>
  </r>
  <r>
    <x v="6"/>
    <s v="M.D. Sri Aman"/>
    <s v="Melugu Bazaar"/>
    <x v="11"/>
    <n v="79"/>
  </r>
  <r>
    <x v="6"/>
    <s v="M.D. Sri Aman"/>
    <s v="Melugu Bazaar"/>
    <x v="12"/>
    <n v="49"/>
  </r>
  <r>
    <x v="6"/>
    <s v="M.D. Sri Aman"/>
    <s v="Melugu Bazaar"/>
    <x v="13"/>
    <n v="46"/>
  </r>
  <r>
    <x v="6"/>
    <s v="M.D. Sri Aman"/>
    <s v="Melugu Bazaar"/>
    <x v="14"/>
    <n v="23"/>
  </r>
  <r>
    <x v="6"/>
    <s v="M.D. Sri Aman"/>
    <s v="Melugu Bazaar"/>
    <x v="15"/>
    <n v="28"/>
  </r>
  <r>
    <x v="6"/>
    <s v="M.D. Sri Aman"/>
    <s v="Pantu Bazaar"/>
    <x v="0"/>
    <n v="17"/>
  </r>
  <r>
    <x v="6"/>
    <s v="M.D. Sri Aman"/>
    <s v="Pantu Bazaar"/>
    <x v="1"/>
    <n v="29"/>
  </r>
  <r>
    <x v="6"/>
    <s v="M.D. Sri Aman"/>
    <s v="Pantu Bazaar"/>
    <x v="2"/>
    <n v="80"/>
  </r>
  <r>
    <x v="6"/>
    <s v="M.D. Sri Aman"/>
    <s v="Pantu Bazaar"/>
    <x v="3"/>
    <n v="17"/>
  </r>
  <r>
    <x v="6"/>
    <s v="M.D. Sri Aman"/>
    <s v="Pantu Bazaar"/>
    <x v="4"/>
    <n v="22"/>
  </r>
  <r>
    <x v="6"/>
    <s v="M.D. Sri Aman"/>
    <s v="Pantu Bazaar"/>
    <x v="5"/>
    <n v="12"/>
  </r>
  <r>
    <x v="6"/>
    <s v="M.D. Sri Aman"/>
    <s v="Pantu Bazaar"/>
    <x v="6"/>
    <n v="24"/>
  </r>
  <r>
    <x v="6"/>
    <s v="M.D. Sri Aman"/>
    <s v="Pantu Bazaar"/>
    <x v="7"/>
    <n v="30"/>
  </r>
  <r>
    <x v="6"/>
    <s v="M.D. Sri Aman"/>
    <s v="Pantu Bazaar"/>
    <x v="8"/>
    <n v="14"/>
  </r>
  <r>
    <x v="6"/>
    <s v="M.D. Sri Aman"/>
    <s v="Pantu Bazaar"/>
    <x v="9"/>
    <n v="11"/>
  </r>
  <r>
    <x v="6"/>
    <s v="M.D. Sri Aman"/>
    <s v="Pantu Bazaar"/>
    <x v="10"/>
    <n v="18"/>
  </r>
  <r>
    <x v="6"/>
    <s v="M.D. Sri Aman"/>
    <s v="Pantu Bazaar"/>
    <x v="11"/>
    <n v="15"/>
  </r>
  <r>
    <x v="6"/>
    <s v="M.D. Sri Aman"/>
    <s v="Pantu Bazaar"/>
    <x v="12"/>
    <n v="16"/>
  </r>
  <r>
    <x v="6"/>
    <s v="M.D. Sri Aman"/>
    <s v="Pantu Bazaar"/>
    <x v="13"/>
    <n v="14"/>
  </r>
  <r>
    <x v="6"/>
    <s v="M.D. Sri Aman"/>
    <s v="Pantu Bazaar"/>
    <x v="14"/>
    <n v="83"/>
  </r>
  <r>
    <x v="6"/>
    <s v="M.D. Sri Aman"/>
    <s v="Pantu Bazaar"/>
    <x v="15"/>
    <n v="8"/>
  </r>
  <r>
    <x v="6"/>
    <s v="M.D. Sri Aman"/>
    <s v="Sri Aman Townland"/>
    <x v="0"/>
    <n v="1028"/>
  </r>
  <r>
    <x v="6"/>
    <s v="M.D. Sri Aman"/>
    <s v="Sri Aman Townland"/>
    <x v="1"/>
    <n v="912"/>
  </r>
  <r>
    <x v="6"/>
    <s v="M.D. Sri Aman"/>
    <s v="Sri Aman Townland"/>
    <x v="2"/>
    <n v="897"/>
  </r>
  <r>
    <x v="6"/>
    <s v="M.D. Sri Aman"/>
    <s v="Sri Aman Townland"/>
    <x v="3"/>
    <n v="794"/>
  </r>
  <r>
    <x v="6"/>
    <s v="M.D. Sri Aman"/>
    <s v="Sri Aman Townland"/>
    <x v="4"/>
    <n v="1026"/>
  </r>
  <r>
    <x v="6"/>
    <s v="M.D. Sri Aman"/>
    <s v="Sri Aman Townland"/>
    <x v="5"/>
    <n v="751"/>
  </r>
  <r>
    <x v="6"/>
    <s v="M.D. Sri Aman"/>
    <s v="Sri Aman Townland"/>
    <x v="6"/>
    <n v="547"/>
  </r>
  <r>
    <x v="6"/>
    <s v="M.D. Sri Aman"/>
    <s v="Sri Aman Townland"/>
    <x v="7"/>
    <n v="603"/>
  </r>
  <r>
    <x v="6"/>
    <s v="M.D. Sri Aman"/>
    <s v="Sri Aman Townland"/>
    <x v="8"/>
    <n v="528"/>
  </r>
  <r>
    <x v="6"/>
    <s v="M.D. Sri Aman"/>
    <s v="Sri Aman Townland"/>
    <x v="9"/>
    <n v="553"/>
  </r>
  <r>
    <x v="6"/>
    <s v="M.D. Sri Aman"/>
    <s v="Sri Aman Townland"/>
    <x v="10"/>
    <n v="542"/>
  </r>
  <r>
    <x v="6"/>
    <s v="M.D. Sri Aman"/>
    <s v="Sri Aman Townland"/>
    <x v="11"/>
    <n v="373"/>
  </r>
  <r>
    <x v="6"/>
    <s v="M.D. Sri Aman"/>
    <s v="Sri Aman Townland"/>
    <x v="12"/>
    <n v="269"/>
  </r>
  <r>
    <x v="6"/>
    <s v="M.D. Sri Aman"/>
    <s v="Sri Aman Townland"/>
    <x v="13"/>
    <n v="217"/>
  </r>
  <r>
    <x v="6"/>
    <s v="M.D. Sri Aman"/>
    <s v="Sri Aman Townland"/>
    <x v="14"/>
    <n v="117"/>
  </r>
  <r>
    <x v="6"/>
    <s v="M.D. Sri Aman"/>
    <s v="Sri Aman Townland"/>
    <x v="15"/>
    <n v="238"/>
  </r>
  <r>
    <x v="6"/>
    <s v="M.D. Sri Aman"/>
    <s v="Kawasan Selebih M.D."/>
    <x v="0"/>
    <n v="4839"/>
  </r>
  <r>
    <x v="6"/>
    <s v="M.D. Sri Aman"/>
    <s v="Kawasan Selebih M.D."/>
    <x v="1"/>
    <n v="5311"/>
  </r>
  <r>
    <x v="6"/>
    <s v="M.D. Sri Aman"/>
    <s v="Kawasan Selebih M.D."/>
    <x v="2"/>
    <n v="5388"/>
  </r>
  <r>
    <x v="6"/>
    <s v="M.D. Sri Aman"/>
    <s v="Kawasan Selebih M.D."/>
    <x v="3"/>
    <n v="5358"/>
  </r>
  <r>
    <x v="6"/>
    <s v="M.D. Sri Aman"/>
    <s v="Kawasan Selebih M.D."/>
    <x v="4"/>
    <n v="4114"/>
  </r>
  <r>
    <x v="6"/>
    <s v="M.D. Sri Aman"/>
    <s v="Kawasan Selebih M.D."/>
    <x v="5"/>
    <n v="3546"/>
  </r>
  <r>
    <x v="6"/>
    <s v="M.D. Sri Aman"/>
    <s v="Kawasan Selebih M.D."/>
    <x v="6"/>
    <n v="2639"/>
  </r>
  <r>
    <x v="6"/>
    <s v="M.D. Sri Aman"/>
    <s v="Kawasan Selebih M.D."/>
    <x v="7"/>
    <n v="3151"/>
  </r>
  <r>
    <x v="6"/>
    <s v="M.D. Sri Aman"/>
    <s v="Kawasan Selebih M.D."/>
    <x v="8"/>
    <n v="3254"/>
  </r>
  <r>
    <x v="6"/>
    <s v="M.D. Sri Aman"/>
    <s v="Kawasan Selebih M.D."/>
    <x v="9"/>
    <n v="3167"/>
  </r>
  <r>
    <x v="6"/>
    <s v="M.D. Sri Aman"/>
    <s v="Kawasan Selebih M.D."/>
    <x v="10"/>
    <n v="2843"/>
  </r>
  <r>
    <x v="6"/>
    <s v="M.D. Sri Aman"/>
    <s v="Kawasan Selebih M.D."/>
    <x v="11"/>
    <n v="2376"/>
  </r>
  <r>
    <x v="6"/>
    <s v="M.D. Sri Aman"/>
    <s v="Kawasan Selebih M.D."/>
    <x v="12"/>
    <n v="2316"/>
  </r>
  <r>
    <x v="6"/>
    <s v="M.D. Sri Aman"/>
    <s v="Kawasan Selebih M.D."/>
    <x v="13"/>
    <n v="1742"/>
  </r>
  <r>
    <x v="6"/>
    <s v="M.D. Sri Aman"/>
    <s v="Kawasan Selebih M.D."/>
    <x v="14"/>
    <n v="1198"/>
  </r>
  <r>
    <x v="6"/>
    <s v="M.D. Sri Aman"/>
    <s v="Kawasan Selebih M.D."/>
    <x v="15"/>
    <n v="1378"/>
  </r>
  <r>
    <x v="7"/>
    <s v="M.D. Lubok Antu"/>
    <s v="Engkilili Bazaar"/>
    <x v="0"/>
    <n v="54"/>
  </r>
  <r>
    <x v="7"/>
    <s v="M.D. Lubok Antu"/>
    <s v="Engkilili Bazaar"/>
    <x v="1"/>
    <n v="56"/>
  </r>
  <r>
    <x v="7"/>
    <s v="M.D. Lubok Antu"/>
    <s v="Engkilili Bazaar"/>
    <x v="2"/>
    <n v="137"/>
  </r>
  <r>
    <x v="7"/>
    <s v="M.D. Lubok Antu"/>
    <s v="Engkilili Bazaar"/>
    <x v="3"/>
    <n v="119"/>
  </r>
  <r>
    <x v="7"/>
    <s v="M.D. Lubok Antu"/>
    <s v="Engkilili Bazaar"/>
    <x v="4"/>
    <n v="112"/>
  </r>
  <r>
    <x v="7"/>
    <s v="M.D. Lubok Antu"/>
    <s v="Engkilili Bazaar"/>
    <x v="5"/>
    <n v="59"/>
  </r>
  <r>
    <x v="7"/>
    <s v="M.D. Lubok Antu"/>
    <s v="Engkilili Bazaar"/>
    <x v="6"/>
    <n v="58"/>
  </r>
  <r>
    <x v="7"/>
    <s v="M.D. Lubok Antu"/>
    <s v="Engkilili Bazaar"/>
    <x v="7"/>
    <n v="47"/>
  </r>
  <r>
    <x v="7"/>
    <s v="M.D. Lubok Antu"/>
    <s v="Engkilili Bazaar"/>
    <x v="8"/>
    <n v="154"/>
  </r>
  <r>
    <x v="7"/>
    <s v="M.D. Lubok Antu"/>
    <s v="Engkilili Bazaar"/>
    <x v="9"/>
    <n v="60"/>
  </r>
  <r>
    <x v="7"/>
    <s v="M.D. Lubok Antu"/>
    <s v="Engkilili Bazaar"/>
    <x v="10"/>
    <n v="44"/>
  </r>
  <r>
    <x v="7"/>
    <s v="M.D. Lubok Antu"/>
    <s v="Engkilili Bazaar"/>
    <x v="11"/>
    <n v="40"/>
  </r>
  <r>
    <x v="7"/>
    <s v="M.D. Lubok Antu"/>
    <s v="Engkilili Bazaar"/>
    <x v="12"/>
    <n v="29"/>
  </r>
  <r>
    <x v="7"/>
    <s v="M.D. Lubok Antu"/>
    <s v="Engkilili Bazaar"/>
    <x v="13"/>
    <n v="27"/>
  </r>
  <r>
    <x v="7"/>
    <s v="M.D. Lubok Antu"/>
    <s v="Engkilili Bazaar"/>
    <x v="14"/>
    <n v="18"/>
  </r>
  <r>
    <x v="7"/>
    <s v="M.D. Lubok Antu"/>
    <s v="Engkilili Bazaar"/>
    <x v="15"/>
    <n v="21"/>
  </r>
  <r>
    <x v="7"/>
    <s v="M.D. Lubok Antu"/>
    <s v="Lubok Antu Townland"/>
    <x v="0"/>
    <n v="48"/>
  </r>
  <r>
    <x v="7"/>
    <s v="M.D. Lubok Antu"/>
    <s v="Lubok Antu Townland"/>
    <x v="1"/>
    <n v="44"/>
  </r>
  <r>
    <x v="7"/>
    <s v="M.D. Lubok Antu"/>
    <s v="Lubok Antu Townland"/>
    <x v="2"/>
    <n v="77"/>
  </r>
  <r>
    <x v="7"/>
    <s v="M.D. Lubok Antu"/>
    <s v="Lubok Antu Townland"/>
    <x v="3"/>
    <n v="61"/>
  </r>
  <r>
    <x v="7"/>
    <s v="M.D. Lubok Antu"/>
    <s v="Lubok Antu Townland"/>
    <x v="4"/>
    <n v="39"/>
  </r>
  <r>
    <x v="7"/>
    <s v="M.D. Lubok Antu"/>
    <s v="Lubok Antu Townland"/>
    <x v="5"/>
    <n v="43"/>
  </r>
  <r>
    <x v="7"/>
    <s v="M.D. Lubok Antu"/>
    <s v="Lubok Antu Townland"/>
    <x v="6"/>
    <n v="34"/>
  </r>
  <r>
    <x v="7"/>
    <s v="M.D. Lubok Antu"/>
    <s v="Lubok Antu Townland"/>
    <x v="7"/>
    <n v="37"/>
  </r>
  <r>
    <x v="7"/>
    <s v="M.D. Lubok Antu"/>
    <s v="Lubok Antu Townland"/>
    <x v="8"/>
    <n v="22"/>
  </r>
  <r>
    <x v="7"/>
    <s v="M.D. Lubok Antu"/>
    <s v="Lubok Antu Townland"/>
    <x v="9"/>
    <n v="36"/>
  </r>
  <r>
    <x v="7"/>
    <s v="M.D. Lubok Antu"/>
    <s v="Lubok Antu Townland"/>
    <x v="10"/>
    <n v="46"/>
  </r>
  <r>
    <x v="7"/>
    <s v="M.D. Lubok Antu"/>
    <s v="Lubok Antu Townland"/>
    <x v="11"/>
    <n v="20"/>
  </r>
  <r>
    <x v="7"/>
    <s v="M.D. Lubok Antu"/>
    <s v="Lubok Antu Townland"/>
    <x v="12"/>
    <n v="20"/>
  </r>
  <r>
    <x v="7"/>
    <s v="M.D. Lubok Antu"/>
    <s v="Lubok Antu Townland"/>
    <x v="13"/>
    <n v="6"/>
  </r>
  <r>
    <x v="7"/>
    <s v="M.D. Lubok Antu"/>
    <s v="Lubok Antu Townland"/>
    <x v="14"/>
    <n v="9"/>
  </r>
  <r>
    <x v="7"/>
    <s v="M.D. Lubok Antu"/>
    <s v="Lubok Antu Townland"/>
    <x v="15"/>
    <n v="13"/>
  </r>
  <r>
    <x v="7"/>
    <s v="M.D. Lubok Antu"/>
    <s v="Skrang Bazaar"/>
    <x v="0"/>
    <n v="56"/>
  </r>
  <r>
    <x v="7"/>
    <s v="M.D. Lubok Antu"/>
    <s v="Skrang Bazaar"/>
    <x v="1"/>
    <n v="122"/>
  </r>
  <r>
    <x v="7"/>
    <s v="M.D. Lubok Antu"/>
    <s v="Skrang Bazaar"/>
    <x v="2"/>
    <n v="102"/>
  </r>
  <r>
    <x v="7"/>
    <s v="M.D. Lubok Antu"/>
    <s v="Skrang Bazaar"/>
    <x v="3"/>
    <n v="78"/>
  </r>
  <r>
    <x v="7"/>
    <s v="M.D. Lubok Antu"/>
    <s v="Skrang Bazaar"/>
    <x v="4"/>
    <n v="133"/>
  </r>
  <r>
    <x v="7"/>
    <s v="M.D. Lubok Antu"/>
    <s v="Skrang Bazaar"/>
    <x v="5"/>
    <n v="53"/>
  </r>
  <r>
    <x v="7"/>
    <s v="M.D. Lubok Antu"/>
    <s v="Skrang Bazaar"/>
    <x v="6"/>
    <n v="42"/>
  </r>
  <r>
    <x v="7"/>
    <s v="M.D. Lubok Antu"/>
    <s v="Skrang Bazaar"/>
    <x v="7"/>
    <n v="73"/>
  </r>
  <r>
    <x v="7"/>
    <s v="M.D. Lubok Antu"/>
    <s v="Skrang Bazaar"/>
    <x v="8"/>
    <n v="63"/>
  </r>
  <r>
    <x v="7"/>
    <s v="M.D. Lubok Antu"/>
    <s v="Skrang Bazaar"/>
    <x v="9"/>
    <n v="54"/>
  </r>
  <r>
    <x v="7"/>
    <s v="M.D. Lubok Antu"/>
    <s v="Skrang Bazaar"/>
    <x v="10"/>
    <n v="50"/>
  </r>
  <r>
    <x v="7"/>
    <s v="M.D. Lubok Antu"/>
    <s v="Skrang Bazaar"/>
    <x v="11"/>
    <n v="30"/>
  </r>
  <r>
    <x v="7"/>
    <s v="M.D. Lubok Antu"/>
    <s v="Skrang Bazaar"/>
    <x v="12"/>
    <n v="45"/>
  </r>
  <r>
    <x v="7"/>
    <s v="M.D. Lubok Antu"/>
    <s v="Skrang Bazaar"/>
    <x v="13"/>
    <n v="36"/>
  </r>
  <r>
    <x v="7"/>
    <s v="M.D. Lubok Antu"/>
    <s v="Skrang Bazaar"/>
    <x v="14"/>
    <n v="31"/>
  </r>
  <r>
    <x v="7"/>
    <s v="M.D. Lubok Antu"/>
    <s v="Skrang Bazaar"/>
    <x v="15"/>
    <n v="41"/>
  </r>
  <r>
    <x v="7"/>
    <s v="M.D. Lubok Antu"/>
    <s v="Kawasan Selebih M.D."/>
    <x v="0"/>
    <n v="2021"/>
  </r>
  <r>
    <x v="7"/>
    <s v="M.D. Lubok Antu"/>
    <s v="Kawasan Selebih M.D."/>
    <x v="1"/>
    <n v="2345"/>
  </r>
  <r>
    <x v="7"/>
    <s v="M.D. Lubok Antu"/>
    <s v="Kawasan Selebih M.D."/>
    <x v="2"/>
    <n v="2084"/>
  </r>
  <r>
    <x v="7"/>
    <s v="M.D. Lubok Antu"/>
    <s v="Kawasan Selebih M.D."/>
    <x v="3"/>
    <n v="2422"/>
  </r>
  <r>
    <x v="7"/>
    <s v="M.D. Lubok Antu"/>
    <s v="Kawasan Selebih M.D."/>
    <x v="4"/>
    <n v="1795"/>
  </r>
  <r>
    <x v="7"/>
    <s v="M.D. Lubok Antu"/>
    <s v="Kawasan Selebih M.D."/>
    <x v="5"/>
    <n v="1516"/>
  </r>
  <r>
    <x v="7"/>
    <s v="M.D. Lubok Antu"/>
    <s v="Kawasan Selebih M.D."/>
    <x v="6"/>
    <n v="1151"/>
  </r>
  <r>
    <x v="7"/>
    <s v="M.D. Lubok Antu"/>
    <s v="Kawasan Selebih M.D."/>
    <x v="7"/>
    <n v="1661"/>
  </r>
  <r>
    <x v="7"/>
    <s v="M.D. Lubok Antu"/>
    <s v="Kawasan Selebih M.D."/>
    <x v="8"/>
    <n v="1864"/>
  </r>
  <r>
    <x v="7"/>
    <s v="M.D. Lubok Antu"/>
    <s v="Kawasan Selebih M.D."/>
    <x v="9"/>
    <n v="1731"/>
  </r>
  <r>
    <x v="7"/>
    <s v="M.D. Lubok Antu"/>
    <s v="Kawasan Selebih M.D."/>
    <x v="10"/>
    <n v="1571"/>
  </r>
  <r>
    <x v="7"/>
    <s v="M.D. Lubok Antu"/>
    <s v="Kawasan Selebih M.D."/>
    <x v="11"/>
    <n v="1158"/>
  </r>
  <r>
    <x v="7"/>
    <s v="M.D. Lubok Antu"/>
    <s v="Kawasan Selebih M.D."/>
    <x v="12"/>
    <n v="1099"/>
  </r>
  <r>
    <x v="7"/>
    <s v="M.D. Lubok Antu"/>
    <s v="Kawasan Selebih M.D."/>
    <x v="13"/>
    <n v="868"/>
  </r>
  <r>
    <x v="7"/>
    <s v="M.D. Lubok Antu"/>
    <s v="Kawasan Selebih M.D."/>
    <x v="14"/>
    <n v="681"/>
  </r>
  <r>
    <x v="7"/>
    <s v="M.D. Lubok Antu"/>
    <s v="Kawasan Selebih M.D."/>
    <x v="15"/>
    <n v="797"/>
  </r>
  <r>
    <x v="8"/>
    <s v="M.D. Betong (M.D. Saribas)"/>
    <s v="Betong Townland"/>
    <x v="0"/>
    <n v="86"/>
  </r>
  <r>
    <x v="8"/>
    <s v="M.D. Betong (M.D. Saribas)"/>
    <s v="Betong Townland"/>
    <x v="1"/>
    <n v="121"/>
  </r>
  <r>
    <x v="8"/>
    <s v="M.D. Betong (M.D. Saribas)"/>
    <s v="Betong Townland"/>
    <x v="2"/>
    <n v="184"/>
  </r>
  <r>
    <x v="8"/>
    <s v="M.D. Betong (M.D. Saribas)"/>
    <s v="Betong Townland"/>
    <x v="3"/>
    <n v="93"/>
  </r>
  <r>
    <x v="8"/>
    <s v="M.D. Betong (M.D. Saribas)"/>
    <s v="Betong Townland"/>
    <x v="4"/>
    <n v="76"/>
  </r>
  <r>
    <x v="8"/>
    <s v="M.D. Betong (M.D. Saribas)"/>
    <s v="Betong Townland"/>
    <x v="5"/>
    <n v="92"/>
  </r>
  <r>
    <x v="8"/>
    <s v="M.D. Betong (M.D. Saribas)"/>
    <s v="Betong Townland"/>
    <x v="6"/>
    <n v="166"/>
  </r>
  <r>
    <x v="8"/>
    <s v="M.D. Betong (M.D. Saribas)"/>
    <s v="Betong Townland"/>
    <x v="7"/>
    <n v="76"/>
  </r>
  <r>
    <x v="8"/>
    <s v="M.D. Betong (M.D. Saribas)"/>
    <s v="Betong Townland"/>
    <x v="8"/>
    <n v="52"/>
  </r>
  <r>
    <x v="8"/>
    <s v="M.D. Betong (M.D. Saribas)"/>
    <s v="Betong Townland"/>
    <x v="9"/>
    <n v="69"/>
  </r>
  <r>
    <x v="8"/>
    <s v="M.D. Betong (M.D. Saribas)"/>
    <s v="Betong Townland"/>
    <x v="10"/>
    <n v="54"/>
  </r>
  <r>
    <x v="8"/>
    <s v="M.D. Betong (M.D. Saribas)"/>
    <s v="Betong Townland"/>
    <x v="11"/>
    <n v="49"/>
  </r>
  <r>
    <x v="8"/>
    <s v="M.D. Betong (M.D. Saribas)"/>
    <s v="Betong Townland"/>
    <x v="12"/>
    <n v="35"/>
  </r>
  <r>
    <x v="8"/>
    <s v="M.D. Betong (M.D. Saribas)"/>
    <s v="Betong Townland"/>
    <x v="13"/>
    <n v="42"/>
  </r>
  <r>
    <x v="8"/>
    <s v="M.D. Betong (M.D. Saribas)"/>
    <s v="Betong Townland"/>
    <x v="14"/>
    <n v="22"/>
  </r>
  <r>
    <x v="8"/>
    <s v="M.D. Betong (M.D. Saribas)"/>
    <s v="Betong Townland"/>
    <x v="15"/>
    <n v="26"/>
  </r>
  <r>
    <x v="8"/>
    <s v="M.D. Betong (M.D. Saribas)"/>
    <s v="Debak Bazaar"/>
    <x v="0"/>
    <n v="37"/>
  </r>
  <r>
    <x v="8"/>
    <s v="M.D. Betong (M.D. Saribas)"/>
    <s v="Debak Bazaar"/>
    <x v="1"/>
    <n v="46"/>
  </r>
  <r>
    <x v="8"/>
    <s v="M.D. Betong (M.D. Saribas)"/>
    <s v="Debak Bazaar"/>
    <x v="2"/>
    <n v="36"/>
  </r>
  <r>
    <x v="8"/>
    <s v="M.D. Betong (M.D. Saribas)"/>
    <s v="Debak Bazaar"/>
    <x v="3"/>
    <n v="29"/>
  </r>
  <r>
    <x v="8"/>
    <s v="M.D. Betong (M.D. Saribas)"/>
    <s v="Debak Bazaar"/>
    <x v="4"/>
    <n v="35"/>
  </r>
  <r>
    <x v="8"/>
    <s v="M.D. Betong (M.D. Saribas)"/>
    <s v="Debak Bazaar"/>
    <x v="5"/>
    <n v="13"/>
  </r>
  <r>
    <x v="8"/>
    <s v="M.D. Betong (M.D. Saribas)"/>
    <s v="Debak Bazaar"/>
    <x v="6"/>
    <n v="16"/>
  </r>
  <r>
    <x v="8"/>
    <s v="M.D. Betong (M.D. Saribas)"/>
    <s v="Debak Bazaar"/>
    <x v="7"/>
    <n v="19"/>
  </r>
  <r>
    <x v="8"/>
    <s v="M.D. Betong (M.D. Saribas)"/>
    <s v="Debak Bazaar"/>
    <x v="8"/>
    <n v="18"/>
  </r>
  <r>
    <x v="8"/>
    <s v="M.D. Betong (M.D. Saribas)"/>
    <s v="Debak Bazaar"/>
    <x v="9"/>
    <n v="23"/>
  </r>
  <r>
    <x v="8"/>
    <s v="M.D. Betong (M.D. Saribas)"/>
    <s v="Debak Bazaar"/>
    <x v="10"/>
    <n v="21"/>
  </r>
  <r>
    <x v="8"/>
    <s v="M.D. Betong (M.D. Saribas)"/>
    <s v="Debak Bazaar"/>
    <x v="11"/>
    <n v="19"/>
  </r>
  <r>
    <x v="8"/>
    <s v="M.D. Betong (M.D. Saribas)"/>
    <s v="Debak Bazaar"/>
    <x v="12"/>
    <n v="23"/>
  </r>
  <r>
    <x v="8"/>
    <s v="M.D. Betong (M.D. Saribas)"/>
    <s v="Debak Bazaar"/>
    <x v="13"/>
    <n v="7"/>
  </r>
  <r>
    <x v="8"/>
    <s v="M.D. Betong (M.D. Saribas)"/>
    <s v="Debak Bazaar"/>
    <x v="14"/>
    <n v="6"/>
  </r>
  <r>
    <x v="8"/>
    <s v="M.D. Betong (M.D. Saribas)"/>
    <s v="Debak Bazaar"/>
    <x v="15"/>
    <n v="2"/>
  </r>
  <r>
    <x v="8"/>
    <s v="M.D. Betong (M.D. Saribas)"/>
    <s v="Pusa Bazaar Baru"/>
    <x v="0"/>
    <n v="7"/>
  </r>
  <r>
    <x v="8"/>
    <s v="M.D. Betong (M.D. Saribas)"/>
    <s v="Pusa Bazaar Baru"/>
    <x v="1"/>
    <n v="6"/>
  </r>
  <r>
    <x v="8"/>
    <s v="M.D. Betong (M.D. Saribas)"/>
    <s v="Pusa Bazaar Baru"/>
    <x v="2"/>
    <n v="10"/>
  </r>
  <r>
    <x v="8"/>
    <s v="M.D. Betong (M.D. Saribas)"/>
    <s v="Pusa Bazaar Baru"/>
    <x v="3"/>
    <n v="2"/>
  </r>
  <r>
    <x v="8"/>
    <s v="M.D. Betong (M.D. Saribas)"/>
    <s v="Pusa Bazaar Baru"/>
    <x v="4"/>
    <n v="3"/>
  </r>
  <r>
    <x v="8"/>
    <s v="M.D. Betong (M.D. Saribas)"/>
    <s v="Pusa Bazaar Baru"/>
    <x v="5"/>
    <n v="6"/>
  </r>
  <r>
    <x v="8"/>
    <s v="M.D. Betong (M.D. Saribas)"/>
    <s v="Pusa Bazaar Baru"/>
    <x v="6"/>
    <n v="8"/>
  </r>
  <r>
    <x v="8"/>
    <s v="M.D. Betong (M.D. Saribas)"/>
    <s v="Pusa Bazaar Baru"/>
    <x v="7"/>
    <n v="11"/>
  </r>
  <r>
    <x v="8"/>
    <s v="M.D. Betong (M.D. Saribas)"/>
    <s v="Pusa Bazaar Baru"/>
    <x v="8"/>
    <n v="7"/>
  </r>
  <r>
    <x v="8"/>
    <s v="M.D. Betong (M.D. Saribas)"/>
    <s v="Pusa Bazaar Baru"/>
    <x v="9"/>
    <n v="6"/>
  </r>
  <r>
    <x v="8"/>
    <s v="M.D. Betong (M.D. Saribas)"/>
    <s v="Pusa Bazaar Baru"/>
    <x v="10"/>
    <n v="10"/>
  </r>
  <r>
    <x v="8"/>
    <s v="M.D. Betong (M.D. Saribas)"/>
    <s v="Pusa Bazaar Baru"/>
    <x v="11"/>
    <n v="2"/>
  </r>
  <r>
    <x v="8"/>
    <s v="M.D. Betong (M.D. Saribas)"/>
    <s v="Pusa Bazaar Baru"/>
    <x v="12"/>
    <n v="2"/>
  </r>
  <r>
    <x v="8"/>
    <s v="M.D. Betong (M.D. Saribas)"/>
    <s v="Pusa Bazaar Baru"/>
    <x v="13"/>
    <n v="3"/>
  </r>
  <r>
    <x v="8"/>
    <s v="M.D. Betong (M.D. Saribas)"/>
    <s v="Pusa Bazaar Baru"/>
    <x v="14"/>
    <n v="0"/>
  </r>
  <r>
    <x v="8"/>
    <s v="M.D. Betong (M.D. Saribas)"/>
    <s v="Pusa Bazaar Baru"/>
    <x v="15"/>
    <n v="3"/>
  </r>
  <r>
    <x v="8"/>
    <s v="M.D. Betong (M.D. Saribas)"/>
    <s v="Pusa Bazaar Lama"/>
    <x v="0"/>
    <n v="4"/>
  </r>
  <r>
    <x v="8"/>
    <s v="M.D. Betong (M.D. Saribas)"/>
    <s v="Pusa Bazaar Lama"/>
    <x v="1"/>
    <n v="4"/>
  </r>
  <r>
    <x v="8"/>
    <s v="M.D. Betong (M.D. Saribas)"/>
    <s v="Pusa Bazaar Lama"/>
    <x v="2"/>
    <n v="2"/>
  </r>
  <r>
    <x v="8"/>
    <s v="M.D. Betong (M.D. Saribas)"/>
    <s v="Pusa Bazaar Lama"/>
    <x v="3"/>
    <n v="3"/>
  </r>
  <r>
    <x v="8"/>
    <s v="M.D. Betong (M.D. Saribas)"/>
    <s v="Pusa Bazaar Lama"/>
    <x v="4"/>
    <n v="1"/>
  </r>
  <r>
    <x v="8"/>
    <s v="M.D. Betong (M.D. Saribas)"/>
    <s v="Pusa Bazaar Lama"/>
    <x v="5"/>
    <n v="2"/>
  </r>
  <r>
    <x v="8"/>
    <s v="M.D. Betong (M.D. Saribas)"/>
    <s v="Pusa Bazaar Lama"/>
    <x v="6"/>
    <n v="7"/>
  </r>
  <r>
    <x v="8"/>
    <s v="M.D. Betong (M.D. Saribas)"/>
    <s v="Pusa Bazaar Lama"/>
    <x v="7"/>
    <n v="5"/>
  </r>
  <r>
    <x v="8"/>
    <s v="M.D. Betong (M.D. Saribas)"/>
    <s v="Pusa Bazaar Lama"/>
    <x v="8"/>
    <n v="4"/>
  </r>
  <r>
    <x v="8"/>
    <s v="M.D. Betong (M.D. Saribas)"/>
    <s v="Pusa Bazaar Lama"/>
    <x v="9"/>
    <n v="4"/>
  </r>
  <r>
    <x v="8"/>
    <s v="M.D. Betong (M.D. Saribas)"/>
    <s v="Pusa Bazaar Lama"/>
    <x v="10"/>
    <n v="2"/>
  </r>
  <r>
    <x v="8"/>
    <s v="M.D. Betong (M.D. Saribas)"/>
    <s v="Pusa Bazaar Lama"/>
    <x v="11"/>
    <n v="3"/>
  </r>
  <r>
    <x v="8"/>
    <s v="M.D. Betong (M.D. Saribas)"/>
    <s v="Pusa Bazaar Lama"/>
    <x v="12"/>
    <n v="1"/>
  </r>
  <r>
    <x v="8"/>
    <s v="M.D. Betong (M.D. Saribas)"/>
    <s v="Pusa Bazaar Lama"/>
    <x v="13"/>
    <n v="2"/>
  </r>
  <r>
    <x v="8"/>
    <s v="M.D. Betong (M.D. Saribas)"/>
    <s v="Pusa Bazaar Lama"/>
    <x v="14"/>
    <n v="0"/>
  </r>
  <r>
    <x v="8"/>
    <s v="M.D. Betong (M.D. Saribas)"/>
    <s v="Pusa Bazaar Lama"/>
    <x v="15"/>
    <n v="1"/>
  </r>
  <r>
    <x v="8"/>
    <s v="M.D. Betong (M.D. Saribas)"/>
    <s v="Spaoh Bazaar"/>
    <x v="0"/>
    <n v="16"/>
  </r>
  <r>
    <x v="8"/>
    <s v="M.D. Betong (M.D. Saribas)"/>
    <s v="Spaoh Bazaar"/>
    <x v="1"/>
    <n v="25"/>
  </r>
  <r>
    <x v="8"/>
    <s v="M.D. Betong (M.D. Saribas)"/>
    <s v="Spaoh Bazaar"/>
    <x v="2"/>
    <n v="68"/>
  </r>
  <r>
    <x v="8"/>
    <s v="M.D. Betong (M.D. Saribas)"/>
    <s v="Spaoh Bazaar"/>
    <x v="3"/>
    <n v="23"/>
  </r>
  <r>
    <x v="8"/>
    <s v="M.D. Betong (M.D. Saribas)"/>
    <s v="Spaoh Bazaar"/>
    <x v="4"/>
    <n v="16"/>
  </r>
  <r>
    <x v="8"/>
    <s v="M.D. Betong (M.D. Saribas)"/>
    <s v="Spaoh Bazaar"/>
    <x v="5"/>
    <n v="8"/>
  </r>
  <r>
    <x v="8"/>
    <s v="M.D. Betong (M.D. Saribas)"/>
    <s v="Spaoh Bazaar"/>
    <x v="6"/>
    <n v="11"/>
  </r>
  <r>
    <x v="8"/>
    <s v="M.D. Betong (M.D. Saribas)"/>
    <s v="Spaoh Bazaar"/>
    <x v="7"/>
    <n v="15"/>
  </r>
  <r>
    <x v="8"/>
    <s v="M.D. Betong (M.D. Saribas)"/>
    <s v="Spaoh Bazaar"/>
    <x v="8"/>
    <n v="15"/>
  </r>
  <r>
    <x v="8"/>
    <s v="M.D. Betong (M.D. Saribas)"/>
    <s v="Spaoh Bazaar"/>
    <x v="9"/>
    <n v="17"/>
  </r>
  <r>
    <x v="8"/>
    <s v="M.D. Betong (M.D. Saribas)"/>
    <s v="Spaoh Bazaar"/>
    <x v="10"/>
    <n v="14"/>
  </r>
  <r>
    <x v="8"/>
    <s v="M.D. Betong (M.D. Saribas)"/>
    <s v="Spaoh Bazaar"/>
    <x v="11"/>
    <n v="8"/>
  </r>
  <r>
    <x v="8"/>
    <s v="M.D. Betong (M.D. Saribas)"/>
    <s v="Spaoh Bazaar"/>
    <x v="12"/>
    <n v="14"/>
  </r>
  <r>
    <x v="8"/>
    <s v="M.D. Betong (M.D. Saribas)"/>
    <s v="Spaoh Bazaar"/>
    <x v="13"/>
    <n v="9"/>
  </r>
  <r>
    <x v="8"/>
    <s v="M.D. Betong (M.D. Saribas)"/>
    <s v="Spaoh Bazaar"/>
    <x v="14"/>
    <n v="4"/>
  </r>
  <r>
    <x v="8"/>
    <s v="M.D. Betong (M.D. Saribas)"/>
    <s v="Spaoh Bazaar"/>
    <x v="15"/>
    <n v="5"/>
  </r>
  <r>
    <x v="8"/>
    <s v="M.D. Betong (M.D. Saribas)"/>
    <s v="Kawasan Selebih M.D."/>
    <x v="0"/>
    <n v="5257"/>
  </r>
  <r>
    <x v="8"/>
    <s v="M.D. Betong (M.D. Saribas)"/>
    <s v="Kawasan Selebih M.D."/>
    <x v="1"/>
    <n v="6104"/>
  </r>
  <r>
    <x v="8"/>
    <s v="M.D. Betong (M.D. Saribas)"/>
    <s v="Kawasan Selebih M.D."/>
    <x v="2"/>
    <n v="6732"/>
  </r>
  <r>
    <x v="8"/>
    <s v="M.D. Betong (M.D. Saribas)"/>
    <s v="Kawasan Selebih M.D."/>
    <x v="3"/>
    <n v="6513"/>
  </r>
  <r>
    <x v="8"/>
    <s v="M.D. Betong (M.D. Saribas)"/>
    <s v="Kawasan Selebih M.D."/>
    <x v="4"/>
    <n v="4099"/>
  </r>
  <r>
    <x v="8"/>
    <s v="M.D. Betong (M.D. Saribas)"/>
    <s v="Kawasan Selebih M.D."/>
    <x v="5"/>
    <n v="3521"/>
  </r>
  <r>
    <x v="8"/>
    <s v="M.D. Betong (M.D. Saribas)"/>
    <s v="Kawasan Selebih M.D."/>
    <x v="6"/>
    <n v="3095"/>
  </r>
  <r>
    <x v="8"/>
    <s v="M.D. Betong (M.D. Saribas)"/>
    <s v="Kawasan Selebih M.D."/>
    <x v="7"/>
    <n v="3491"/>
  </r>
  <r>
    <x v="8"/>
    <s v="M.D. Betong (M.D. Saribas)"/>
    <s v="Kawasan Selebih M.D."/>
    <x v="8"/>
    <n v="3793"/>
  </r>
  <r>
    <x v="8"/>
    <s v="M.D. Betong (M.D. Saribas)"/>
    <s v="Kawasan Selebih M.D."/>
    <x v="9"/>
    <n v="3463"/>
  </r>
  <r>
    <x v="8"/>
    <s v="M.D. Betong (M.D. Saribas)"/>
    <s v="Kawasan Selebih M.D."/>
    <x v="10"/>
    <n v="3068"/>
  </r>
  <r>
    <x v="8"/>
    <s v="M.D. Betong (M.D. Saribas)"/>
    <s v="Kawasan Selebih M.D."/>
    <x v="11"/>
    <n v="2889"/>
  </r>
  <r>
    <x v="8"/>
    <s v="M.D. Betong (M.D. Saribas)"/>
    <s v="Kawasan Selebih M.D."/>
    <x v="12"/>
    <n v="2209"/>
  </r>
  <r>
    <x v="8"/>
    <s v="M.D. Betong (M.D. Saribas)"/>
    <s v="Kawasan Selebih M.D."/>
    <x v="13"/>
    <n v="1916"/>
  </r>
  <r>
    <x v="8"/>
    <s v="M.D. Betong (M.D. Saribas)"/>
    <s v="Kawasan Selebih M.D."/>
    <x v="14"/>
    <n v="1110"/>
  </r>
  <r>
    <x v="8"/>
    <s v="M.D. Betong (M.D. Saribas)"/>
    <s v="Kawasan Selebih M.D."/>
    <x v="15"/>
    <n v="1420"/>
  </r>
  <r>
    <x v="9"/>
    <s v="M.D. Saratok (M.D. Kalaka)"/>
    <s v="Grigat Bazaar"/>
    <x v="0"/>
    <n v="102"/>
  </r>
  <r>
    <x v="9"/>
    <s v="M.D. Saratok (M.D. Kalaka)"/>
    <s v="Grigat Bazaar"/>
    <x v="1"/>
    <n v="126"/>
  </r>
  <r>
    <x v="9"/>
    <s v="M.D. Saratok (M.D. Kalaka)"/>
    <s v="Grigat Bazaar"/>
    <x v="2"/>
    <n v="124"/>
  </r>
  <r>
    <x v="9"/>
    <s v="M.D. Saratok (M.D. Kalaka)"/>
    <s v="Grigat Bazaar"/>
    <x v="3"/>
    <n v="102"/>
  </r>
  <r>
    <x v="9"/>
    <s v="M.D. Saratok (M.D. Kalaka)"/>
    <s v="Grigat Bazaar"/>
    <x v="4"/>
    <n v="84"/>
  </r>
  <r>
    <x v="9"/>
    <s v="M.D. Saratok (M.D. Kalaka)"/>
    <s v="Grigat Bazaar"/>
    <x v="5"/>
    <n v="69"/>
  </r>
  <r>
    <x v="9"/>
    <s v="M.D. Saratok (M.D. Kalaka)"/>
    <s v="Grigat Bazaar"/>
    <x v="6"/>
    <n v="44"/>
  </r>
  <r>
    <x v="9"/>
    <s v="M.D. Saratok (M.D. Kalaka)"/>
    <s v="Grigat Bazaar"/>
    <x v="7"/>
    <n v="55"/>
  </r>
  <r>
    <x v="9"/>
    <s v="M.D. Saratok (M.D. Kalaka)"/>
    <s v="Grigat Bazaar"/>
    <x v="8"/>
    <n v="61"/>
  </r>
  <r>
    <x v="9"/>
    <s v="M.D. Saratok (M.D. Kalaka)"/>
    <s v="Grigat Bazaar"/>
    <x v="9"/>
    <n v="56"/>
  </r>
  <r>
    <x v="9"/>
    <s v="M.D. Saratok (M.D. Kalaka)"/>
    <s v="Grigat Bazaar"/>
    <x v="10"/>
    <n v="27"/>
  </r>
  <r>
    <x v="9"/>
    <s v="M.D. Saratok (M.D. Kalaka)"/>
    <s v="Grigat Bazaar"/>
    <x v="11"/>
    <n v="26"/>
  </r>
  <r>
    <x v="9"/>
    <s v="M.D. Saratok (M.D. Kalaka)"/>
    <s v="Grigat Bazaar"/>
    <x v="12"/>
    <n v="18"/>
  </r>
  <r>
    <x v="9"/>
    <s v="M.D. Saratok (M.D. Kalaka)"/>
    <s v="Grigat Bazaar"/>
    <x v="13"/>
    <n v="10"/>
  </r>
  <r>
    <x v="9"/>
    <s v="M.D. Saratok (M.D. Kalaka)"/>
    <s v="Grigat Bazaar"/>
    <x v="14"/>
    <n v="8"/>
  </r>
  <r>
    <x v="9"/>
    <s v="M.D. Saratok (M.D. Kalaka)"/>
    <s v="Grigat Bazaar"/>
    <x v="15"/>
    <n v="5"/>
  </r>
  <r>
    <x v="9"/>
    <s v="M.D. Saratok (M.D. Kalaka)"/>
    <s v="Kaba Bazaar"/>
    <x v="0"/>
    <n v="40"/>
  </r>
  <r>
    <x v="9"/>
    <s v="M.D. Saratok (M.D. Kalaka)"/>
    <s v="Kaba Bazaar"/>
    <x v="1"/>
    <n v="37"/>
  </r>
  <r>
    <x v="9"/>
    <s v="M.D. Saratok (M.D. Kalaka)"/>
    <s v="Kaba Bazaar"/>
    <x v="2"/>
    <n v="55"/>
  </r>
  <r>
    <x v="9"/>
    <s v="M.D. Saratok (M.D. Kalaka)"/>
    <s v="Kaba Bazaar"/>
    <x v="3"/>
    <n v="54"/>
  </r>
  <r>
    <x v="9"/>
    <s v="M.D. Saratok (M.D. Kalaka)"/>
    <s v="Kaba Bazaar"/>
    <x v="4"/>
    <n v="21"/>
  </r>
  <r>
    <x v="9"/>
    <s v="M.D. Saratok (M.D. Kalaka)"/>
    <s v="Kaba Bazaar"/>
    <x v="5"/>
    <n v="40"/>
  </r>
  <r>
    <x v="9"/>
    <s v="M.D. Saratok (M.D. Kalaka)"/>
    <s v="Kaba Bazaar"/>
    <x v="6"/>
    <n v="18"/>
  </r>
  <r>
    <x v="9"/>
    <s v="M.D. Saratok (M.D. Kalaka)"/>
    <s v="Kaba Bazaar"/>
    <x v="7"/>
    <n v="16"/>
  </r>
  <r>
    <x v="9"/>
    <s v="M.D. Saratok (M.D. Kalaka)"/>
    <s v="Kaba Bazaar"/>
    <x v="8"/>
    <n v="21"/>
  </r>
  <r>
    <x v="9"/>
    <s v="M.D. Saratok (M.D. Kalaka)"/>
    <s v="Kaba Bazaar"/>
    <x v="9"/>
    <n v="17"/>
  </r>
  <r>
    <x v="9"/>
    <s v="M.D. Saratok (M.D. Kalaka)"/>
    <s v="Kaba Bazaar"/>
    <x v="10"/>
    <n v="19"/>
  </r>
  <r>
    <x v="9"/>
    <s v="M.D. Saratok (M.D. Kalaka)"/>
    <s v="Kaba Bazaar"/>
    <x v="11"/>
    <n v="25"/>
  </r>
  <r>
    <x v="9"/>
    <s v="M.D. Saratok (M.D. Kalaka)"/>
    <s v="Kaba Bazaar"/>
    <x v="12"/>
    <n v="19"/>
  </r>
  <r>
    <x v="9"/>
    <s v="M.D. Saratok (M.D. Kalaka)"/>
    <s v="Kaba Bazaar"/>
    <x v="13"/>
    <n v="20"/>
  </r>
  <r>
    <x v="9"/>
    <s v="M.D. Saratok (M.D. Kalaka)"/>
    <s v="Kaba Bazaar"/>
    <x v="14"/>
    <n v="6"/>
  </r>
  <r>
    <x v="9"/>
    <s v="M.D. Saratok (M.D. Kalaka)"/>
    <s v="Kaba Bazaar"/>
    <x v="15"/>
    <n v="5"/>
  </r>
  <r>
    <x v="9"/>
    <s v="M.D. Saratok (M.D. Kalaka)"/>
    <s v="Kupang Bazaar"/>
    <x v="0"/>
    <n v="99"/>
  </r>
  <r>
    <x v="9"/>
    <s v="M.D. Saratok (M.D. Kalaka)"/>
    <s v="Kupang Bazaar"/>
    <x v="1"/>
    <n v="102"/>
  </r>
  <r>
    <x v="9"/>
    <s v="M.D. Saratok (M.D. Kalaka)"/>
    <s v="Kupang Bazaar"/>
    <x v="2"/>
    <n v="130"/>
  </r>
  <r>
    <x v="9"/>
    <s v="M.D. Saratok (M.D. Kalaka)"/>
    <s v="Kupang Bazaar"/>
    <x v="3"/>
    <n v="111"/>
  </r>
  <r>
    <x v="9"/>
    <s v="M.D. Saratok (M.D. Kalaka)"/>
    <s v="Kupang Bazaar"/>
    <x v="4"/>
    <n v="84"/>
  </r>
  <r>
    <x v="9"/>
    <s v="M.D. Saratok (M.D. Kalaka)"/>
    <s v="Kupang Bazaar"/>
    <x v="5"/>
    <n v="88"/>
  </r>
  <r>
    <x v="9"/>
    <s v="M.D. Saratok (M.D. Kalaka)"/>
    <s v="Kupang Bazaar"/>
    <x v="6"/>
    <n v="46"/>
  </r>
  <r>
    <x v="9"/>
    <s v="M.D. Saratok (M.D. Kalaka)"/>
    <s v="Kupang Bazaar"/>
    <x v="7"/>
    <n v="54"/>
  </r>
  <r>
    <x v="9"/>
    <s v="M.D. Saratok (M.D. Kalaka)"/>
    <s v="Kupang Bazaar"/>
    <x v="8"/>
    <n v="57"/>
  </r>
  <r>
    <x v="9"/>
    <s v="M.D. Saratok (M.D. Kalaka)"/>
    <s v="Kupang Bazaar"/>
    <x v="9"/>
    <n v="45"/>
  </r>
  <r>
    <x v="9"/>
    <s v="M.D. Saratok (M.D. Kalaka)"/>
    <s v="Kupang Bazaar"/>
    <x v="10"/>
    <n v="55"/>
  </r>
  <r>
    <x v="9"/>
    <s v="M.D. Saratok (M.D. Kalaka)"/>
    <s v="Kupang Bazaar"/>
    <x v="11"/>
    <n v="27"/>
  </r>
  <r>
    <x v="9"/>
    <s v="M.D. Saratok (M.D. Kalaka)"/>
    <s v="Kupang Bazaar"/>
    <x v="12"/>
    <n v="21"/>
  </r>
  <r>
    <x v="9"/>
    <s v="M.D. Saratok (M.D. Kalaka)"/>
    <s v="Kupang Bazaar"/>
    <x v="13"/>
    <n v="19"/>
  </r>
  <r>
    <x v="9"/>
    <s v="M.D. Saratok (M.D. Kalaka)"/>
    <s v="Kupang Bazaar"/>
    <x v="14"/>
    <n v="12"/>
  </r>
  <r>
    <x v="9"/>
    <s v="M.D. Saratok (M.D. Kalaka)"/>
    <s v="Kupang Bazaar"/>
    <x v="15"/>
    <n v="17"/>
  </r>
  <r>
    <x v="9"/>
    <s v="M.D. Saratok (M.D. Kalaka)"/>
    <s v="Nyabor Bazaar"/>
    <x v="0"/>
    <n v="29"/>
  </r>
  <r>
    <x v="9"/>
    <s v="M.D. Saratok (M.D. Kalaka)"/>
    <s v="Nyabor Bazaar"/>
    <x v="1"/>
    <n v="36"/>
  </r>
  <r>
    <x v="9"/>
    <s v="M.D. Saratok (M.D. Kalaka)"/>
    <s v="Nyabor Bazaar"/>
    <x v="2"/>
    <n v="30"/>
  </r>
  <r>
    <x v="9"/>
    <s v="M.D. Saratok (M.D. Kalaka)"/>
    <s v="Nyabor Bazaar"/>
    <x v="3"/>
    <n v="34"/>
  </r>
  <r>
    <x v="9"/>
    <s v="M.D. Saratok (M.D. Kalaka)"/>
    <s v="Nyabor Bazaar"/>
    <x v="4"/>
    <n v="18"/>
  </r>
  <r>
    <x v="9"/>
    <s v="M.D. Saratok (M.D. Kalaka)"/>
    <s v="Nyabor Bazaar"/>
    <x v="5"/>
    <n v="14"/>
  </r>
  <r>
    <x v="9"/>
    <s v="M.D. Saratok (M.D. Kalaka)"/>
    <s v="Nyabor Bazaar"/>
    <x v="6"/>
    <n v="8"/>
  </r>
  <r>
    <x v="9"/>
    <s v="M.D. Saratok (M.D. Kalaka)"/>
    <s v="Nyabor Bazaar"/>
    <x v="7"/>
    <n v="10"/>
  </r>
  <r>
    <x v="9"/>
    <s v="M.D. Saratok (M.D. Kalaka)"/>
    <s v="Nyabor Bazaar"/>
    <x v="8"/>
    <n v="10"/>
  </r>
  <r>
    <x v="9"/>
    <s v="M.D. Saratok (M.D. Kalaka)"/>
    <s v="Nyabor Bazaar"/>
    <x v="9"/>
    <n v="27"/>
  </r>
  <r>
    <x v="9"/>
    <s v="M.D. Saratok (M.D. Kalaka)"/>
    <s v="Nyabor Bazaar"/>
    <x v="10"/>
    <n v="13"/>
  </r>
  <r>
    <x v="9"/>
    <s v="M.D. Saratok (M.D. Kalaka)"/>
    <s v="Nyabor Bazaar"/>
    <x v="11"/>
    <n v="13"/>
  </r>
  <r>
    <x v="9"/>
    <s v="M.D. Saratok (M.D. Kalaka)"/>
    <s v="Nyabor Bazaar"/>
    <x v="12"/>
    <n v="18"/>
  </r>
  <r>
    <x v="9"/>
    <s v="M.D. Saratok (M.D. Kalaka)"/>
    <s v="Nyabor Bazaar"/>
    <x v="13"/>
    <n v="16"/>
  </r>
  <r>
    <x v="9"/>
    <s v="M.D. Saratok (M.D. Kalaka)"/>
    <s v="Nyabor Bazaar"/>
    <x v="14"/>
    <n v="8"/>
  </r>
  <r>
    <x v="9"/>
    <s v="M.D. Saratok (M.D. Kalaka)"/>
    <s v="Nyabor Bazaar"/>
    <x v="15"/>
    <n v="7"/>
  </r>
  <r>
    <x v="9"/>
    <s v="M.D. Saratok (M.D. Kalaka)"/>
    <s v="Roban Bazaar"/>
    <x v="0"/>
    <n v="43"/>
  </r>
  <r>
    <x v="9"/>
    <s v="M.D. Saratok (M.D. Kalaka)"/>
    <s v="Roban Bazaar"/>
    <x v="1"/>
    <n v="30"/>
  </r>
  <r>
    <x v="9"/>
    <s v="M.D. Saratok (M.D. Kalaka)"/>
    <s v="Roban Bazaar"/>
    <x v="2"/>
    <n v="55"/>
  </r>
  <r>
    <x v="9"/>
    <s v="M.D. Saratok (M.D. Kalaka)"/>
    <s v="Roban Bazaar"/>
    <x v="3"/>
    <n v="44"/>
  </r>
  <r>
    <x v="9"/>
    <s v="M.D. Saratok (M.D. Kalaka)"/>
    <s v="Roban Bazaar"/>
    <x v="4"/>
    <n v="57"/>
  </r>
  <r>
    <x v="9"/>
    <s v="M.D. Saratok (M.D. Kalaka)"/>
    <s v="Roban Bazaar"/>
    <x v="5"/>
    <n v="55"/>
  </r>
  <r>
    <x v="9"/>
    <s v="M.D. Saratok (M.D. Kalaka)"/>
    <s v="Roban Bazaar"/>
    <x v="6"/>
    <n v="13"/>
  </r>
  <r>
    <x v="9"/>
    <s v="M.D. Saratok (M.D. Kalaka)"/>
    <s v="Roban Bazaar"/>
    <x v="7"/>
    <n v="61"/>
  </r>
  <r>
    <x v="9"/>
    <s v="M.D. Saratok (M.D. Kalaka)"/>
    <s v="Roban Bazaar"/>
    <x v="8"/>
    <n v="25"/>
  </r>
  <r>
    <x v="9"/>
    <s v="M.D. Saratok (M.D. Kalaka)"/>
    <s v="Roban Bazaar"/>
    <x v="9"/>
    <n v="37"/>
  </r>
  <r>
    <x v="9"/>
    <s v="M.D. Saratok (M.D. Kalaka)"/>
    <s v="Roban Bazaar"/>
    <x v="10"/>
    <n v="36"/>
  </r>
  <r>
    <x v="9"/>
    <s v="M.D. Saratok (M.D. Kalaka)"/>
    <s v="Roban Bazaar"/>
    <x v="11"/>
    <n v="20"/>
  </r>
  <r>
    <x v="9"/>
    <s v="M.D. Saratok (M.D. Kalaka)"/>
    <s v="Roban Bazaar"/>
    <x v="12"/>
    <n v="14"/>
  </r>
  <r>
    <x v="9"/>
    <s v="M.D. Saratok (M.D. Kalaka)"/>
    <s v="Roban Bazaar"/>
    <x v="13"/>
    <n v="12"/>
  </r>
  <r>
    <x v="9"/>
    <s v="M.D. Saratok (M.D. Kalaka)"/>
    <s v="Roban Bazaar"/>
    <x v="14"/>
    <n v="7"/>
  </r>
  <r>
    <x v="9"/>
    <s v="M.D. Saratok (M.D. Kalaka)"/>
    <s v="Roban Bazaar"/>
    <x v="15"/>
    <n v="17"/>
  </r>
  <r>
    <x v="9"/>
    <s v="M.D. Saratok (M.D. Kalaka)"/>
    <s v="Saratok Townland"/>
    <x v="0"/>
    <n v="105"/>
  </r>
  <r>
    <x v="9"/>
    <s v="M.D. Saratok (M.D. Kalaka)"/>
    <s v="Saratok Townland"/>
    <x v="1"/>
    <n v="126"/>
  </r>
  <r>
    <x v="9"/>
    <s v="M.D. Saratok (M.D. Kalaka)"/>
    <s v="Saratok Townland"/>
    <x v="2"/>
    <n v="122"/>
  </r>
  <r>
    <x v="9"/>
    <s v="M.D. Saratok (M.D. Kalaka)"/>
    <s v="Saratok Townland"/>
    <x v="3"/>
    <n v="90"/>
  </r>
  <r>
    <x v="9"/>
    <s v="M.D. Saratok (M.D. Kalaka)"/>
    <s v="Saratok Townland"/>
    <x v="4"/>
    <n v="161"/>
  </r>
  <r>
    <x v="9"/>
    <s v="M.D. Saratok (M.D. Kalaka)"/>
    <s v="Saratok Townland"/>
    <x v="5"/>
    <n v="89"/>
  </r>
  <r>
    <x v="9"/>
    <s v="M.D. Saratok (M.D. Kalaka)"/>
    <s v="Saratok Townland"/>
    <x v="6"/>
    <n v="72"/>
  </r>
  <r>
    <x v="9"/>
    <s v="M.D. Saratok (M.D. Kalaka)"/>
    <s v="Saratok Townland"/>
    <x v="7"/>
    <n v="71"/>
  </r>
  <r>
    <x v="9"/>
    <s v="M.D. Saratok (M.D. Kalaka)"/>
    <s v="Saratok Townland"/>
    <x v="8"/>
    <n v="151"/>
  </r>
  <r>
    <x v="9"/>
    <s v="M.D. Saratok (M.D. Kalaka)"/>
    <s v="Saratok Townland"/>
    <x v="9"/>
    <n v="73"/>
  </r>
  <r>
    <x v="9"/>
    <s v="M.D. Saratok (M.D. Kalaka)"/>
    <s v="Saratok Townland"/>
    <x v="10"/>
    <n v="55"/>
  </r>
  <r>
    <x v="9"/>
    <s v="M.D. Saratok (M.D. Kalaka)"/>
    <s v="Saratok Townland"/>
    <x v="11"/>
    <n v="57"/>
  </r>
  <r>
    <x v="9"/>
    <s v="M.D. Saratok (M.D. Kalaka)"/>
    <s v="Saratok Townland"/>
    <x v="12"/>
    <n v="29"/>
  </r>
  <r>
    <x v="9"/>
    <s v="M.D. Saratok (M.D. Kalaka)"/>
    <s v="Saratok Townland"/>
    <x v="13"/>
    <n v="22"/>
  </r>
  <r>
    <x v="9"/>
    <s v="M.D. Saratok (M.D. Kalaka)"/>
    <s v="Saratok Townland"/>
    <x v="14"/>
    <n v="20"/>
  </r>
  <r>
    <x v="9"/>
    <s v="M.D. Saratok (M.D. Kalaka)"/>
    <s v="Saratok Townland"/>
    <x v="15"/>
    <n v="15"/>
  </r>
  <r>
    <x v="9"/>
    <s v="M.D. Saratok (M.D. Kalaka)"/>
    <s v="Kawasan Selebih M.D."/>
    <x v="0"/>
    <n v="3530"/>
  </r>
  <r>
    <x v="9"/>
    <s v="M.D. Saratok (M.D. Kalaka)"/>
    <s v="Kawasan Selebih M.D."/>
    <x v="1"/>
    <n v="4249"/>
  </r>
  <r>
    <x v="9"/>
    <s v="M.D. Saratok (M.D. Kalaka)"/>
    <s v="Kawasan Selebih M.D."/>
    <x v="2"/>
    <n v="4492"/>
  </r>
  <r>
    <x v="9"/>
    <s v="M.D. Saratok (M.D. Kalaka)"/>
    <s v="Kawasan Selebih M.D."/>
    <x v="3"/>
    <n v="3792"/>
  </r>
  <r>
    <x v="9"/>
    <s v="M.D. Saratok (M.D. Kalaka)"/>
    <s v="Kawasan Selebih M.D."/>
    <x v="4"/>
    <n v="3256"/>
  </r>
  <r>
    <x v="9"/>
    <s v="M.D. Saratok (M.D. Kalaka)"/>
    <s v="Kawasan Selebih M.D."/>
    <x v="5"/>
    <n v="2411"/>
  </r>
  <r>
    <x v="9"/>
    <s v="M.D. Saratok (M.D. Kalaka)"/>
    <s v="Kawasan Selebih M.D."/>
    <x v="6"/>
    <n v="1894"/>
  </r>
  <r>
    <x v="9"/>
    <s v="M.D. Saratok (M.D. Kalaka)"/>
    <s v="Kawasan Selebih M.D."/>
    <x v="7"/>
    <n v="2273"/>
  </r>
  <r>
    <x v="9"/>
    <s v="M.D. Saratok (M.D. Kalaka)"/>
    <s v="Kawasan Selebih M.D."/>
    <x v="8"/>
    <n v="2847"/>
  </r>
  <r>
    <x v="9"/>
    <s v="M.D. Saratok (M.D. Kalaka)"/>
    <s v="Kawasan Selebih M.D."/>
    <x v="9"/>
    <n v="2603"/>
  </r>
  <r>
    <x v="9"/>
    <s v="M.D. Saratok (M.D. Kalaka)"/>
    <s v="Kawasan Selebih M.D."/>
    <x v="10"/>
    <n v="2612"/>
  </r>
  <r>
    <x v="9"/>
    <s v="M.D. Saratok (M.D. Kalaka)"/>
    <s v="Kawasan Selebih M.D."/>
    <x v="11"/>
    <n v="2205"/>
  </r>
  <r>
    <x v="9"/>
    <s v="M.D. Saratok (M.D. Kalaka)"/>
    <s v="Kawasan Selebih M.D."/>
    <x v="12"/>
    <n v="1612"/>
  </r>
  <r>
    <x v="9"/>
    <s v="M.D. Saratok (M.D. Kalaka)"/>
    <s v="Kawasan Selebih M.D."/>
    <x v="13"/>
    <n v="1060"/>
  </r>
  <r>
    <x v="9"/>
    <s v="M.D. Saratok (M.D. Kalaka)"/>
    <s v="Kawasan Selebih M.D."/>
    <x v="14"/>
    <n v="629"/>
  </r>
  <r>
    <x v="9"/>
    <s v="M.D. Saratok (M.D. Kalaka)"/>
    <s v="Kawasan Selebih M.D."/>
    <x v="15"/>
    <n v="1118"/>
  </r>
  <r>
    <x v="10"/>
    <s v="M.D. Sarikei"/>
    <s v="Gunong Ayer Bazaar"/>
    <x v="0"/>
    <n v="31"/>
  </r>
  <r>
    <x v="10"/>
    <s v="M.D. Sarikei"/>
    <s v="Gunong Ayer Bazaar"/>
    <x v="1"/>
    <n v="35"/>
  </r>
  <r>
    <x v="10"/>
    <s v="M.D. Sarikei"/>
    <s v="Gunong Ayer Bazaar"/>
    <x v="2"/>
    <n v="51"/>
  </r>
  <r>
    <x v="10"/>
    <s v="M.D. Sarikei"/>
    <s v="Gunong Ayer Bazaar"/>
    <x v="3"/>
    <n v="50"/>
  </r>
  <r>
    <x v="10"/>
    <s v="M.D. Sarikei"/>
    <s v="Gunong Ayer Bazaar"/>
    <x v="4"/>
    <n v="22"/>
  </r>
  <r>
    <x v="10"/>
    <s v="M.D. Sarikei"/>
    <s v="Gunong Ayer Bazaar"/>
    <x v="5"/>
    <n v="17"/>
  </r>
  <r>
    <x v="10"/>
    <s v="M.D. Sarikei"/>
    <s v="Gunong Ayer Bazaar"/>
    <x v="6"/>
    <n v="14"/>
  </r>
  <r>
    <x v="10"/>
    <s v="M.D. Sarikei"/>
    <s v="Gunong Ayer Bazaar"/>
    <x v="7"/>
    <n v="6"/>
  </r>
  <r>
    <x v="10"/>
    <s v="M.D. Sarikei"/>
    <s v="Gunong Ayer Bazaar"/>
    <x v="8"/>
    <n v="30"/>
  </r>
  <r>
    <x v="10"/>
    <s v="M.D. Sarikei"/>
    <s v="Gunong Ayer Bazaar"/>
    <x v="9"/>
    <n v="20"/>
  </r>
  <r>
    <x v="10"/>
    <s v="M.D. Sarikei"/>
    <s v="Gunong Ayer Bazaar"/>
    <x v="10"/>
    <n v="6"/>
  </r>
  <r>
    <x v="10"/>
    <s v="M.D. Sarikei"/>
    <s v="Gunong Ayer Bazaar"/>
    <x v="11"/>
    <n v="8"/>
  </r>
  <r>
    <x v="10"/>
    <s v="M.D. Sarikei"/>
    <s v="Gunong Ayer Bazaar"/>
    <x v="12"/>
    <n v="17"/>
  </r>
  <r>
    <x v="10"/>
    <s v="M.D. Sarikei"/>
    <s v="Gunong Ayer Bazaar"/>
    <x v="13"/>
    <n v="9"/>
  </r>
  <r>
    <x v="10"/>
    <s v="M.D. Sarikei"/>
    <s v="Gunong Ayer Bazaar"/>
    <x v="14"/>
    <n v="4"/>
  </r>
  <r>
    <x v="10"/>
    <s v="M.D. Sarikei"/>
    <s v="Gunong Ayer Bazaar"/>
    <x v="15"/>
    <n v="3"/>
  </r>
  <r>
    <x v="10"/>
    <s v="M.D. Sarikei"/>
    <s v="Sarikei Townland"/>
    <x v="0"/>
    <n v="2969"/>
  </r>
  <r>
    <x v="10"/>
    <s v="M.D. Sarikei"/>
    <s v="Sarikei Townland"/>
    <x v="1"/>
    <n v="3336"/>
  </r>
  <r>
    <x v="10"/>
    <s v="M.D. Sarikei"/>
    <s v="Sarikei Townland"/>
    <x v="2"/>
    <n v="3747"/>
  </r>
  <r>
    <x v="10"/>
    <s v="M.D. Sarikei"/>
    <s v="Sarikei Townland"/>
    <x v="3"/>
    <n v="3097"/>
  </r>
  <r>
    <x v="10"/>
    <s v="M.D. Sarikei"/>
    <s v="Sarikei Townland"/>
    <x v="4"/>
    <n v="2175"/>
  </r>
  <r>
    <x v="10"/>
    <s v="M.D. Sarikei"/>
    <s v="Sarikei Townland"/>
    <x v="5"/>
    <n v="1992"/>
  </r>
  <r>
    <x v="10"/>
    <s v="M.D. Sarikei"/>
    <s v="Sarikei Townland"/>
    <x v="6"/>
    <n v="1891"/>
  </r>
  <r>
    <x v="10"/>
    <s v="M.D. Sarikei"/>
    <s v="Sarikei Townland"/>
    <x v="7"/>
    <n v="2018"/>
  </r>
  <r>
    <x v="10"/>
    <s v="M.D. Sarikei"/>
    <s v="Sarikei Townland"/>
    <x v="8"/>
    <n v="2183"/>
  </r>
  <r>
    <x v="10"/>
    <s v="M.D. Sarikei"/>
    <s v="Sarikei Townland"/>
    <x v="9"/>
    <n v="1669"/>
  </r>
  <r>
    <x v="10"/>
    <s v="M.D. Sarikei"/>
    <s v="Sarikei Townland"/>
    <x v="10"/>
    <n v="1485"/>
  </r>
  <r>
    <x v="10"/>
    <s v="M.D. Sarikei"/>
    <s v="Sarikei Townland"/>
    <x v="11"/>
    <n v="1371"/>
  </r>
  <r>
    <x v="10"/>
    <s v="M.D. Sarikei"/>
    <s v="Sarikei Townland"/>
    <x v="12"/>
    <n v="859"/>
  </r>
  <r>
    <x v="10"/>
    <s v="M.D. Sarikei"/>
    <s v="Sarikei Townland"/>
    <x v="13"/>
    <n v="547"/>
  </r>
  <r>
    <x v="10"/>
    <s v="M.D. Sarikei"/>
    <s v="Sarikei Townland"/>
    <x v="14"/>
    <n v="494"/>
  </r>
  <r>
    <x v="10"/>
    <s v="M.D. Sarikei"/>
    <s v="Sarikei Townland"/>
    <x v="15"/>
    <n v="468"/>
  </r>
  <r>
    <x v="10"/>
    <s v="M.D. Sarikei"/>
    <s v="Salalang Bazaar"/>
    <x v="0"/>
    <n v="113"/>
  </r>
  <r>
    <x v="10"/>
    <s v="M.D. Sarikei"/>
    <s v="Salalang Bazaar"/>
    <x v="1"/>
    <n v="114"/>
  </r>
  <r>
    <x v="10"/>
    <s v="M.D. Sarikei"/>
    <s v="Salalang Bazaar"/>
    <x v="2"/>
    <n v="170"/>
  </r>
  <r>
    <x v="10"/>
    <s v="M.D. Sarikei"/>
    <s v="Salalang Bazaar"/>
    <x v="3"/>
    <n v="122"/>
  </r>
  <r>
    <x v="10"/>
    <s v="M.D. Sarikei"/>
    <s v="Salalang Bazaar"/>
    <x v="4"/>
    <n v="113"/>
  </r>
  <r>
    <x v="10"/>
    <s v="M.D. Sarikei"/>
    <s v="Salalang Bazaar"/>
    <x v="5"/>
    <n v="73"/>
  </r>
  <r>
    <x v="10"/>
    <s v="M.D. Sarikei"/>
    <s v="Salalang Bazaar"/>
    <x v="6"/>
    <n v="65"/>
  </r>
  <r>
    <x v="10"/>
    <s v="M.D. Sarikei"/>
    <s v="Salalang Bazaar"/>
    <x v="7"/>
    <n v="150"/>
  </r>
  <r>
    <x v="10"/>
    <s v="M.D. Sarikei"/>
    <s v="Salalang Bazaar"/>
    <x v="8"/>
    <n v="151"/>
  </r>
  <r>
    <x v="10"/>
    <s v="M.D. Sarikei"/>
    <s v="Salalang Bazaar"/>
    <x v="9"/>
    <n v="73"/>
  </r>
  <r>
    <x v="10"/>
    <s v="M.D. Sarikei"/>
    <s v="Salalang Bazaar"/>
    <x v="10"/>
    <n v="55"/>
  </r>
  <r>
    <x v="10"/>
    <s v="M.D. Sarikei"/>
    <s v="Salalang Bazaar"/>
    <x v="11"/>
    <n v="57"/>
  </r>
  <r>
    <x v="10"/>
    <s v="M.D. Sarikei"/>
    <s v="Salalang Bazaar"/>
    <x v="12"/>
    <n v="29"/>
  </r>
  <r>
    <x v="10"/>
    <s v="M.D. Sarikei"/>
    <s v="Salalang Bazaar"/>
    <x v="13"/>
    <n v="22"/>
  </r>
  <r>
    <x v="10"/>
    <s v="M.D. Sarikei"/>
    <s v="Salalang Bazaar"/>
    <x v="14"/>
    <n v="20"/>
  </r>
  <r>
    <x v="10"/>
    <s v="M.D. Sarikei"/>
    <s v="Salalang Bazaar"/>
    <x v="15"/>
    <n v="15"/>
  </r>
  <r>
    <x v="10"/>
    <s v="M.D. Sarikei"/>
    <s v="Kawasan Selebih M.D."/>
    <x v="0"/>
    <n v="1939"/>
  </r>
  <r>
    <x v="10"/>
    <s v="M.D. Sarikei"/>
    <s v="Kawasan Selebih M.D."/>
    <x v="1"/>
    <n v="2117"/>
  </r>
  <r>
    <x v="10"/>
    <s v="M.D. Sarikei"/>
    <s v="Kawasan Selebih M.D."/>
    <x v="2"/>
    <n v="2728"/>
  </r>
  <r>
    <x v="10"/>
    <s v="M.D. Sarikei"/>
    <s v="Kawasan Selebih M.D."/>
    <x v="3"/>
    <n v="1354"/>
  </r>
  <r>
    <x v="10"/>
    <s v="M.D. Sarikei"/>
    <s v="Kawasan Selebih M.D."/>
    <x v="4"/>
    <n v="2329"/>
  </r>
  <r>
    <x v="10"/>
    <s v="M.D. Sarikei"/>
    <s v="Kawasan Selebih M.D."/>
    <x v="5"/>
    <n v="1557"/>
  </r>
  <r>
    <x v="10"/>
    <s v="M.D. Sarikei"/>
    <s v="Kawasan Selebih M.D."/>
    <x v="6"/>
    <n v="1501"/>
  </r>
  <r>
    <x v="10"/>
    <s v="M.D. Sarikei"/>
    <s v="Kawasan Selebih M.D."/>
    <x v="7"/>
    <n v="1416"/>
  </r>
  <r>
    <x v="10"/>
    <s v="M.D. Sarikei"/>
    <s v="Kawasan Selebih M.D."/>
    <x v="8"/>
    <n v="1520"/>
  </r>
  <r>
    <x v="10"/>
    <s v="M.D. Sarikei"/>
    <s v="Kawasan Selebih M.D."/>
    <x v="9"/>
    <n v="1394"/>
  </r>
  <r>
    <x v="10"/>
    <s v="M.D. Sarikei"/>
    <s v="Kawasan Selebih M.D."/>
    <x v="10"/>
    <n v="1247"/>
  </r>
  <r>
    <x v="10"/>
    <s v="M.D. Sarikei"/>
    <s v="Kawasan Selebih M.D."/>
    <x v="11"/>
    <n v="1009"/>
  </r>
  <r>
    <x v="10"/>
    <s v="M.D. Sarikei"/>
    <s v="Kawasan Selebih M.D."/>
    <x v="12"/>
    <n v="833"/>
  </r>
  <r>
    <x v="10"/>
    <s v="M.D. Sarikei"/>
    <s v="Kawasan Selebih M.D."/>
    <x v="13"/>
    <n v="593"/>
  </r>
  <r>
    <x v="10"/>
    <s v="M.D. Sarikei"/>
    <s v="Kawasan Selebih M.D."/>
    <x v="14"/>
    <n v="379"/>
  </r>
  <r>
    <x v="10"/>
    <s v="M.D. Sarikei"/>
    <s v="Kawasan Selebih M.D."/>
    <x v="15"/>
    <n v="633"/>
  </r>
  <r>
    <x v="11"/>
    <s v="M.D. Maradong dan Julau"/>
    <s v="Bintangor Townland"/>
    <x v="0"/>
    <n v="666"/>
  </r>
  <r>
    <x v="11"/>
    <s v="M.D. Maradong dan Julau"/>
    <s v="Bintangor Townland"/>
    <x v="1"/>
    <n v="595"/>
  </r>
  <r>
    <x v="11"/>
    <s v="M.D. Maradong dan Julau"/>
    <s v="Bintangor Townland"/>
    <x v="2"/>
    <n v="743"/>
  </r>
  <r>
    <x v="11"/>
    <s v="M.D. Maradong dan Julau"/>
    <s v="Bintangor Townland"/>
    <x v="3"/>
    <n v="501"/>
  </r>
  <r>
    <x v="11"/>
    <s v="M.D. Maradong dan Julau"/>
    <s v="Bintangor Townland"/>
    <x v="4"/>
    <n v="362"/>
  </r>
  <r>
    <x v="11"/>
    <s v="M.D. Maradong dan Julau"/>
    <s v="Bintangor Townland"/>
    <x v="5"/>
    <n v="346"/>
  </r>
  <r>
    <x v="11"/>
    <s v="M.D. Maradong dan Julau"/>
    <s v="Bintangor Townland"/>
    <x v="6"/>
    <n v="314"/>
  </r>
  <r>
    <x v="11"/>
    <s v="M.D. Maradong dan Julau"/>
    <s v="Bintangor Townland"/>
    <x v="7"/>
    <n v="286"/>
  </r>
  <r>
    <x v="11"/>
    <s v="M.D. Maradong dan Julau"/>
    <s v="Bintangor Townland"/>
    <x v="8"/>
    <n v="357"/>
  </r>
  <r>
    <x v="11"/>
    <s v="M.D. Maradong dan Julau"/>
    <s v="Bintangor Townland"/>
    <x v="9"/>
    <n v="288"/>
  </r>
  <r>
    <x v="11"/>
    <s v="M.D. Maradong dan Julau"/>
    <s v="Bintangor Townland"/>
    <x v="10"/>
    <n v="246"/>
  </r>
  <r>
    <x v="11"/>
    <s v="M.D. Maradong dan Julau"/>
    <s v="Bintangor Townland"/>
    <x v="11"/>
    <n v="254"/>
  </r>
  <r>
    <x v="11"/>
    <s v="M.D. Maradong dan Julau"/>
    <s v="Bintangor Townland"/>
    <x v="12"/>
    <n v="173"/>
  </r>
  <r>
    <x v="11"/>
    <s v="M.D. Maradong dan Julau"/>
    <s v="Bintangor Townland"/>
    <x v="13"/>
    <n v="129"/>
  </r>
  <r>
    <x v="11"/>
    <s v="M.D. Maradong dan Julau"/>
    <s v="Bintangor Townland"/>
    <x v="14"/>
    <n v="86"/>
  </r>
  <r>
    <x v="11"/>
    <s v="M.D. Maradong dan Julau"/>
    <s v="Bintangor Townland"/>
    <x v="15"/>
    <n v="151"/>
  </r>
  <r>
    <x v="11"/>
    <s v="M.D. Maradong dan Julau"/>
    <s v="Kemantan Bazaar"/>
    <x v="0"/>
    <n v="90"/>
  </r>
  <r>
    <x v="11"/>
    <s v="M.D. Maradong dan Julau"/>
    <s v="Kemantan Bazaar"/>
    <x v="1"/>
    <n v="80"/>
  </r>
  <r>
    <x v="11"/>
    <s v="M.D. Maradong dan Julau"/>
    <s v="Kemantan Bazaar"/>
    <x v="2"/>
    <n v="27"/>
  </r>
  <r>
    <x v="11"/>
    <s v="M.D. Maradong dan Julau"/>
    <s v="Kemantan Bazaar"/>
    <x v="3"/>
    <n v="160"/>
  </r>
  <r>
    <x v="11"/>
    <s v="M.D. Maradong dan Julau"/>
    <s v="Kemantan Bazaar"/>
    <x v="4"/>
    <n v="212"/>
  </r>
  <r>
    <x v="11"/>
    <s v="M.D. Maradong dan Julau"/>
    <s v="Kemantan Bazaar"/>
    <x v="5"/>
    <n v="74"/>
  </r>
  <r>
    <x v="11"/>
    <s v="M.D. Maradong dan Julau"/>
    <s v="Kemantan Bazaar"/>
    <x v="6"/>
    <n v="25"/>
  </r>
  <r>
    <x v="11"/>
    <s v="M.D. Maradong dan Julau"/>
    <s v="Kemantan Bazaar"/>
    <x v="7"/>
    <n v="19"/>
  </r>
  <r>
    <x v="11"/>
    <s v="M.D. Maradong dan Julau"/>
    <s v="Kemantan Bazaar"/>
    <x v="8"/>
    <n v="15"/>
  </r>
  <r>
    <x v="11"/>
    <s v="M.D. Maradong dan Julau"/>
    <s v="Kemantan Bazaar"/>
    <x v="9"/>
    <n v="25"/>
  </r>
  <r>
    <x v="11"/>
    <s v="M.D. Maradong dan Julau"/>
    <s v="Kemantan Bazaar"/>
    <x v="10"/>
    <n v="32"/>
  </r>
  <r>
    <x v="11"/>
    <s v="M.D. Maradong dan Julau"/>
    <s v="Kemantan Bazaar"/>
    <x v="11"/>
    <n v="8"/>
  </r>
  <r>
    <x v="11"/>
    <s v="M.D. Maradong dan Julau"/>
    <s v="Kemantan Bazaar"/>
    <x v="12"/>
    <n v="2"/>
  </r>
  <r>
    <x v="11"/>
    <s v="M.D. Maradong dan Julau"/>
    <s v="Kemantan Bazaar"/>
    <x v="13"/>
    <n v="1"/>
  </r>
  <r>
    <x v="11"/>
    <s v="M.D. Maradong dan Julau"/>
    <s v="Kemantan Bazaar"/>
    <x v="14"/>
    <n v="1"/>
  </r>
  <r>
    <x v="11"/>
    <s v="M.D. Maradong dan Julau"/>
    <s v="Kemantan Bazaar"/>
    <x v="15"/>
    <n v="5"/>
  </r>
  <r>
    <x v="11"/>
    <s v="M.D. Maradong dan Julau"/>
    <s v="Kawasan Selebih M.D."/>
    <x v="0"/>
    <n v="2118"/>
  </r>
  <r>
    <x v="11"/>
    <s v="M.D. Maradong dan Julau"/>
    <s v="Kawasan Selebih M.D."/>
    <x v="1"/>
    <n v="2787"/>
  </r>
  <r>
    <x v="11"/>
    <s v="M.D. Maradong dan Julau"/>
    <s v="Kawasan Selebih M.D."/>
    <x v="2"/>
    <n v="2344"/>
  </r>
  <r>
    <x v="11"/>
    <s v="M.D. Maradong dan Julau"/>
    <s v="Kawasan Selebih M.D."/>
    <x v="3"/>
    <n v="2701"/>
  </r>
  <r>
    <x v="11"/>
    <s v="M.D. Maradong dan Julau"/>
    <s v="Kawasan Selebih M.D."/>
    <x v="4"/>
    <n v="1538"/>
  </r>
  <r>
    <x v="11"/>
    <s v="M.D. Maradong dan Julau"/>
    <s v="Kawasan Selebih M.D."/>
    <x v="5"/>
    <n v="1253"/>
  </r>
  <r>
    <x v="11"/>
    <s v="M.D. Maradong dan Julau"/>
    <s v="Kawasan Selebih M.D."/>
    <x v="6"/>
    <n v="1059"/>
  </r>
  <r>
    <x v="11"/>
    <s v="M.D. Maradong dan Julau"/>
    <s v="Kawasan Selebih M.D."/>
    <x v="7"/>
    <n v="1357"/>
  </r>
  <r>
    <x v="11"/>
    <s v="M.D. Maradong dan Julau"/>
    <s v="Kawasan Selebih M.D."/>
    <x v="8"/>
    <n v="1442"/>
  </r>
  <r>
    <x v="11"/>
    <s v="M.D. Maradong dan Julau"/>
    <s v="Kawasan Selebih M.D."/>
    <x v="9"/>
    <n v="1265"/>
  </r>
  <r>
    <x v="11"/>
    <s v="M.D. Maradong dan Julau"/>
    <s v="Kawasan Selebih M.D."/>
    <x v="10"/>
    <n v="1178"/>
  </r>
  <r>
    <x v="11"/>
    <s v="M.D. Maradong dan Julau"/>
    <s v="Kawasan Selebih M.D."/>
    <x v="11"/>
    <n v="871"/>
  </r>
  <r>
    <x v="11"/>
    <s v="M.D. Maradong dan Julau"/>
    <s v="Kawasan Selebih M.D."/>
    <x v="12"/>
    <n v="844"/>
  </r>
  <r>
    <x v="11"/>
    <s v="M.D. Maradong dan Julau"/>
    <s v="Kawasan Selebih M.D."/>
    <x v="13"/>
    <n v="671"/>
  </r>
  <r>
    <x v="11"/>
    <s v="M.D. Maradong dan Julau"/>
    <s v="Kawasan Selebih M.D."/>
    <x v="14"/>
    <n v="411"/>
  </r>
  <r>
    <x v="11"/>
    <s v="M.D. Maradong dan Julau"/>
    <s v="Kawasan Selebih M.D."/>
    <x v="15"/>
    <n v="601"/>
  </r>
  <r>
    <x v="12"/>
    <s v="M.D. Matu dan Daro"/>
    <s v="Belawai Bazaar"/>
    <x v="0"/>
    <n v="187"/>
  </r>
  <r>
    <x v="12"/>
    <s v="M.D. Matu dan Daro"/>
    <s v="Belawai Bazaar"/>
    <x v="1"/>
    <n v="180"/>
  </r>
  <r>
    <x v="12"/>
    <s v="M.D. Matu dan Daro"/>
    <s v="Belawai Bazaar"/>
    <x v="2"/>
    <n v="266"/>
  </r>
  <r>
    <x v="12"/>
    <s v="M.D. Matu dan Daro"/>
    <s v="Belawai Bazaar"/>
    <x v="3"/>
    <n v="257"/>
  </r>
  <r>
    <x v="12"/>
    <s v="M.D. Matu dan Daro"/>
    <s v="Belawai Bazaar"/>
    <x v="4"/>
    <n v="182"/>
  </r>
  <r>
    <x v="12"/>
    <s v="M.D. Matu dan Daro"/>
    <s v="Belawai Bazaar"/>
    <x v="5"/>
    <n v="142"/>
  </r>
  <r>
    <x v="12"/>
    <s v="M.D. Matu dan Daro"/>
    <s v="Belawai Bazaar"/>
    <x v="6"/>
    <n v="117"/>
  </r>
  <r>
    <x v="12"/>
    <s v="M.D. Matu dan Daro"/>
    <s v="Belawai Bazaar"/>
    <x v="7"/>
    <n v="140"/>
  </r>
  <r>
    <x v="12"/>
    <s v="M.D. Matu dan Daro"/>
    <s v="Belawai Bazaar"/>
    <x v="8"/>
    <n v="155"/>
  </r>
  <r>
    <x v="12"/>
    <s v="M.D. Matu dan Daro"/>
    <s v="Belawai Bazaar"/>
    <x v="9"/>
    <n v="139"/>
  </r>
  <r>
    <x v="12"/>
    <s v="M.D. Matu dan Daro"/>
    <s v="Belawai Bazaar"/>
    <x v="10"/>
    <n v="154"/>
  </r>
  <r>
    <x v="12"/>
    <s v="M.D. Matu dan Daro"/>
    <s v="Belawai Bazaar"/>
    <x v="11"/>
    <n v="89"/>
  </r>
  <r>
    <x v="12"/>
    <s v="M.D. Matu dan Daro"/>
    <s v="Belawai Bazaar"/>
    <x v="12"/>
    <n v="76"/>
  </r>
  <r>
    <x v="12"/>
    <s v="M.D. Matu dan Daro"/>
    <s v="Belawai Bazaar"/>
    <x v="13"/>
    <n v="64"/>
  </r>
  <r>
    <x v="12"/>
    <s v="M.D. Matu dan Daro"/>
    <s v="Belawai Bazaar"/>
    <x v="14"/>
    <n v="38"/>
  </r>
  <r>
    <x v="12"/>
    <s v="M.D. Matu dan Daro"/>
    <s v="Belawai Bazaar"/>
    <x v="15"/>
    <n v="47"/>
  </r>
  <r>
    <x v="12"/>
    <s v="M.D. Matu dan Daro"/>
    <s v="Daro Townland"/>
    <x v="0"/>
    <n v="219"/>
  </r>
  <r>
    <x v="12"/>
    <s v="M.D. Matu dan Daro"/>
    <s v="Daro Townland"/>
    <x v="1"/>
    <n v="218"/>
  </r>
  <r>
    <x v="12"/>
    <s v="M.D. Matu dan Daro"/>
    <s v="Daro Townland"/>
    <x v="2"/>
    <n v="229"/>
  </r>
  <r>
    <x v="12"/>
    <s v="M.D. Matu dan Daro"/>
    <s v="Daro Townland"/>
    <x v="3"/>
    <n v="169"/>
  </r>
  <r>
    <x v="12"/>
    <s v="M.D. Matu dan Daro"/>
    <s v="Daro Townland"/>
    <x v="4"/>
    <n v="137"/>
  </r>
  <r>
    <x v="12"/>
    <s v="M.D. Matu dan Daro"/>
    <s v="Daro Townland"/>
    <x v="5"/>
    <n v="116"/>
  </r>
  <r>
    <x v="12"/>
    <s v="M.D. Matu dan Daro"/>
    <s v="Daro Townland"/>
    <x v="6"/>
    <n v="97"/>
  </r>
  <r>
    <x v="12"/>
    <s v="M.D. Matu dan Daro"/>
    <s v="Daro Townland"/>
    <x v="7"/>
    <n v="81"/>
  </r>
  <r>
    <x v="12"/>
    <s v="M.D. Matu dan Daro"/>
    <s v="Daro Townland"/>
    <x v="8"/>
    <n v="95"/>
  </r>
  <r>
    <x v="12"/>
    <s v="M.D. Matu dan Daro"/>
    <s v="Daro Townland"/>
    <x v="9"/>
    <n v="86"/>
  </r>
  <r>
    <x v="12"/>
    <s v="M.D. Matu dan Daro"/>
    <s v="Daro Townland"/>
    <x v="10"/>
    <n v="90"/>
  </r>
  <r>
    <x v="12"/>
    <s v="M.D. Matu dan Daro"/>
    <s v="Daro Townland"/>
    <x v="11"/>
    <n v="71"/>
  </r>
  <r>
    <x v="12"/>
    <s v="M.D. Matu dan Daro"/>
    <s v="Daro Townland"/>
    <x v="12"/>
    <n v="53"/>
  </r>
  <r>
    <x v="12"/>
    <s v="M.D. Matu dan Daro"/>
    <s v="Daro Townland"/>
    <x v="13"/>
    <n v="49"/>
  </r>
  <r>
    <x v="12"/>
    <s v="M.D. Matu dan Daro"/>
    <s v="Daro Townland"/>
    <x v="14"/>
    <n v="31"/>
  </r>
  <r>
    <x v="12"/>
    <s v="M.D. Matu dan Daro"/>
    <s v="Daro Townland"/>
    <x v="15"/>
    <n v="81"/>
  </r>
  <r>
    <x v="12"/>
    <s v="M.D. Matu dan Daro"/>
    <s v="Paloh Bazaar"/>
    <x v="0"/>
    <n v="23"/>
  </r>
  <r>
    <x v="12"/>
    <s v="M.D. Matu dan Daro"/>
    <s v="Paloh Bazaar"/>
    <x v="1"/>
    <n v="29"/>
  </r>
  <r>
    <x v="12"/>
    <s v="M.D. Matu dan Daro"/>
    <s v="Paloh Bazaar"/>
    <x v="2"/>
    <n v="19"/>
  </r>
  <r>
    <x v="12"/>
    <s v="M.D. Matu dan Daro"/>
    <s v="Paloh Bazaar"/>
    <x v="3"/>
    <n v="13"/>
  </r>
  <r>
    <x v="12"/>
    <s v="M.D. Matu dan Daro"/>
    <s v="Paloh Bazaar"/>
    <x v="4"/>
    <n v="9"/>
  </r>
  <r>
    <x v="12"/>
    <s v="M.D. Matu dan Daro"/>
    <s v="Paloh Bazaar"/>
    <x v="5"/>
    <n v="11"/>
  </r>
  <r>
    <x v="12"/>
    <s v="M.D. Matu dan Daro"/>
    <s v="Paloh Bazaar"/>
    <x v="6"/>
    <n v="12"/>
  </r>
  <r>
    <x v="12"/>
    <s v="M.D. Matu dan Daro"/>
    <s v="Paloh Bazaar"/>
    <x v="7"/>
    <n v="12"/>
  </r>
  <r>
    <x v="12"/>
    <s v="M.D. Matu dan Daro"/>
    <s v="Paloh Bazaar"/>
    <x v="8"/>
    <n v="15"/>
  </r>
  <r>
    <x v="12"/>
    <s v="M.D. Matu dan Daro"/>
    <s v="Paloh Bazaar"/>
    <x v="9"/>
    <n v="17"/>
  </r>
  <r>
    <x v="12"/>
    <s v="M.D. Matu dan Daro"/>
    <s v="Paloh Bazaar"/>
    <x v="10"/>
    <n v="9"/>
  </r>
  <r>
    <x v="12"/>
    <s v="M.D. Matu dan Daro"/>
    <s v="Paloh Bazaar"/>
    <x v="11"/>
    <n v="20"/>
  </r>
  <r>
    <x v="12"/>
    <s v="M.D. Matu dan Daro"/>
    <s v="Paloh Bazaar"/>
    <x v="12"/>
    <n v="11"/>
  </r>
  <r>
    <x v="12"/>
    <s v="M.D. Matu dan Daro"/>
    <s v="Paloh Bazaar"/>
    <x v="13"/>
    <n v="13"/>
  </r>
  <r>
    <x v="12"/>
    <s v="M.D. Matu dan Daro"/>
    <s v="Paloh Bazaar"/>
    <x v="14"/>
    <n v="14"/>
  </r>
  <r>
    <x v="12"/>
    <s v="M.D. Matu dan Daro"/>
    <s v="Paloh Bazaar"/>
    <x v="15"/>
    <n v="12"/>
  </r>
  <r>
    <x v="12"/>
    <s v="M.D. Matu dan Daro"/>
    <s v="Rajang Bazaar"/>
    <x v="0"/>
    <n v="90"/>
  </r>
  <r>
    <x v="12"/>
    <s v="M.D. Matu dan Daro"/>
    <s v="Rajang Bazaar"/>
    <x v="1"/>
    <n v="138"/>
  </r>
  <r>
    <x v="12"/>
    <s v="M.D. Matu dan Daro"/>
    <s v="Rajang Bazaar"/>
    <x v="2"/>
    <n v="111"/>
  </r>
  <r>
    <x v="12"/>
    <s v="M.D. Matu dan Daro"/>
    <s v="Rajang Bazaar"/>
    <x v="3"/>
    <n v="83"/>
  </r>
  <r>
    <x v="12"/>
    <s v="M.D. Matu dan Daro"/>
    <s v="Rajang Bazaar"/>
    <x v="4"/>
    <n v="37"/>
  </r>
  <r>
    <x v="12"/>
    <s v="M.D. Matu dan Daro"/>
    <s v="Rajang Bazaar"/>
    <x v="5"/>
    <n v="63"/>
  </r>
  <r>
    <x v="12"/>
    <s v="M.D. Matu dan Daro"/>
    <s v="Rajang Bazaar"/>
    <x v="6"/>
    <n v="49"/>
  </r>
  <r>
    <x v="12"/>
    <s v="M.D. Matu dan Daro"/>
    <s v="Rajang Bazaar"/>
    <x v="7"/>
    <n v="64"/>
  </r>
  <r>
    <x v="12"/>
    <s v="M.D. Matu dan Daro"/>
    <s v="Rajang Bazaar"/>
    <x v="8"/>
    <n v="72"/>
  </r>
  <r>
    <x v="12"/>
    <s v="M.D. Matu dan Daro"/>
    <s v="Rajang Bazaar"/>
    <x v="9"/>
    <n v="44"/>
  </r>
  <r>
    <x v="12"/>
    <s v="M.D. Matu dan Daro"/>
    <s v="Rajang Bazaar"/>
    <x v="10"/>
    <n v="51"/>
  </r>
  <r>
    <x v="12"/>
    <s v="M.D. Matu dan Daro"/>
    <s v="Rajang Bazaar"/>
    <x v="11"/>
    <n v="48"/>
  </r>
  <r>
    <x v="12"/>
    <s v="M.D. Matu dan Daro"/>
    <s v="Rajang Bazaar"/>
    <x v="12"/>
    <n v="67"/>
  </r>
  <r>
    <x v="12"/>
    <s v="M.D. Matu dan Daro"/>
    <s v="Rajang Bazaar"/>
    <x v="13"/>
    <n v="46"/>
  </r>
  <r>
    <x v="12"/>
    <s v="M.D. Matu dan Daro"/>
    <s v="Rajang Bazaar"/>
    <x v="14"/>
    <n v="23"/>
  </r>
  <r>
    <x v="12"/>
    <s v="M.D. Matu dan Daro"/>
    <s v="Rajang Bazaar"/>
    <x v="15"/>
    <n v="35"/>
  </r>
  <r>
    <x v="12"/>
    <s v="M.D. Matu dan Daro"/>
    <s v="Kawasan Selebih M.D."/>
    <x v="0"/>
    <n v="2261"/>
  </r>
  <r>
    <x v="12"/>
    <s v="M.D. Matu dan Daro"/>
    <s v="Kawasan Selebih M.D."/>
    <x v="1"/>
    <n v="2526"/>
  </r>
  <r>
    <x v="12"/>
    <s v="M.D. Matu dan Daro"/>
    <s v="Kawasan Selebih M.D."/>
    <x v="2"/>
    <n v="2801"/>
  </r>
  <r>
    <x v="12"/>
    <s v="M.D. Matu dan Daro"/>
    <s v="Kawasan Selebih M.D."/>
    <x v="3"/>
    <n v="2162"/>
  </r>
  <r>
    <x v="12"/>
    <s v="M.D. Matu dan Daro"/>
    <s v="Kawasan Selebih M.D."/>
    <x v="4"/>
    <n v="2152"/>
  </r>
  <r>
    <x v="12"/>
    <s v="M.D. Matu dan Daro"/>
    <s v="Kawasan Selebih M.D."/>
    <x v="5"/>
    <n v="2308"/>
  </r>
  <r>
    <x v="12"/>
    <s v="M.D. Matu dan Daro"/>
    <s v="Kawasan Selebih M.D."/>
    <x v="6"/>
    <n v="1688"/>
  </r>
  <r>
    <x v="12"/>
    <s v="M.D. Matu dan Daro"/>
    <s v="Kawasan Selebih M.D."/>
    <x v="7"/>
    <n v="1599"/>
  </r>
  <r>
    <x v="12"/>
    <s v="M.D. Matu dan Daro"/>
    <s v="Kawasan Selebih M.D."/>
    <x v="8"/>
    <n v="1933"/>
  </r>
  <r>
    <x v="12"/>
    <s v="M.D. Matu dan Daro"/>
    <s v="Kawasan Selebih M.D."/>
    <x v="9"/>
    <n v="1300"/>
  </r>
  <r>
    <x v="12"/>
    <s v="M.D. Matu dan Daro"/>
    <s v="Kawasan Selebih M.D."/>
    <x v="10"/>
    <n v="1138"/>
  </r>
  <r>
    <x v="12"/>
    <s v="M.D. Matu dan Daro"/>
    <s v="Kawasan Selebih M.D."/>
    <x v="11"/>
    <n v="836"/>
  </r>
  <r>
    <x v="12"/>
    <s v="M.D. Matu dan Daro"/>
    <s v="Kawasan Selebih M.D."/>
    <x v="12"/>
    <n v="635"/>
  </r>
  <r>
    <x v="12"/>
    <s v="M.D. Matu dan Daro"/>
    <s v="Kawasan Selebih M.D."/>
    <x v="13"/>
    <n v="606"/>
  </r>
  <r>
    <x v="12"/>
    <s v="M.D. Matu dan Daro"/>
    <s v="Kawasan Selebih M.D."/>
    <x v="14"/>
    <n v="346"/>
  </r>
  <r>
    <x v="12"/>
    <s v="M.D. Matu dan Daro"/>
    <s v="Kawasan Selebih M.D."/>
    <x v="15"/>
    <n v="366"/>
  </r>
  <r>
    <x v="13"/>
    <s v="M.D. Maradong dan Julau"/>
    <s v="Julau Townland"/>
    <x v="0"/>
    <n v="13"/>
  </r>
  <r>
    <x v="13"/>
    <s v="M.D. Maradong dan Julau"/>
    <s v="Julau Townland"/>
    <x v="1"/>
    <n v="22"/>
  </r>
  <r>
    <x v="13"/>
    <s v="M.D. Maradong dan Julau"/>
    <s v="Julau Townland"/>
    <x v="2"/>
    <n v="11"/>
  </r>
  <r>
    <x v="13"/>
    <s v="M.D. Maradong dan Julau"/>
    <s v="Julau Townland"/>
    <x v="3"/>
    <n v="33"/>
  </r>
  <r>
    <x v="13"/>
    <s v="M.D. Maradong dan Julau"/>
    <s v="Julau Townland"/>
    <x v="4"/>
    <n v="18"/>
  </r>
  <r>
    <x v="13"/>
    <s v="M.D. Maradong dan Julau"/>
    <s v="Julau Townland"/>
    <x v="5"/>
    <n v="11"/>
  </r>
  <r>
    <x v="13"/>
    <s v="M.D. Maradong dan Julau"/>
    <s v="Julau Townland"/>
    <x v="6"/>
    <n v="16"/>
  </r>
  <r>
    <x v="13"/>
    <s v="M.D. Maradong dan Julau"/>
    <s v="Julau Townland"/>
    <x v="7"/>
    <n v="16"/>
  </r>
  <r>
    <x v="13"/>
    <s v="M.D. Maradong dan Julau"/>
    <s v="Julau Townland"/>
    <x v="8"/>
    <n v="18"/>
  </r>
  <r>
    <x v="13"/>
    <s v="M.D. Maradong dan Julau"/>
    <s v="Julau Townland"/>
    <x v="9"/>
    <n v="20"/>
  </r>
  <r>
    <x v="13"/>
    <s v="M.D. Maradong dan Julau"/>
    <s v="Julau Townland"/>
    <x v="10"/>
    <n v="24"/>
  </r>
  <r>
    <x v="13"/>
    <s v="M.D. Maradong dan Julau"/>
    <s v="Julau Townland"/>
    <x v="11"/>
    <n v="21"/>
  </r>
  <r>
    <x v="13"/>
    <s v="M.D. Maradong dan Julau"/>
    <s v="Julau Townland"/>
    <x v="12"/>
    <n v="7"/>
  </r>
  <r>
    <x v="13"/>
    <s v="M.D. Maradong dan Julau"/>
    <s v="Julau Townland"/>
    <x v="13"/>
    <n v="4"/>
  </r>
  <r>
    <x v="13"/>
    <s v="M.D. Maradong dan Julau"/>
    <s v="Julau Townland"/>
    <x v="14"/>
    <n v="6"/>
  </r>
  <r>
    <x v="13"/>
    <s v="M.D. Maradong dan Julau"/>
    <s v="Julau Townland"/>
    <x v="15"/>
    <n v="14"/>
  </r>
  <r>
    <x v="13"/>
    <s v="M.D. Maradong dan Julau"/>
    <s v="Kawasan Selebih M.D."/>
    <x v="0"/>
    <n v="1354"/>
  </r>
  <r>
    <x v="13"/>
    <s v="M.D. Maradong dan Julau"/>
    <s v="Kawasan Selebih M.D."/>
    <x v="1"/>
    <n v="1742"/>
  </r>
  <r>
    <x v="13"/>
    <s v="M.D. Maradong dan Julau"/>
    <s v="Kawasan Selebih M.D."/>
    <x v="2"/>
    <n v="1813"/>
  </r>
  <r>
    <x v="13"/>
    <s v="M.D. Maradong dan Julau"/>
    <s v="Kawasan Selebih M.D."/>
    <x v="3"/>
    <n v="1501"/>
  </r>
  <r>
    <x v="13"/>
    <s v="M.D. Maradong dan Julau"/>
    <s v="Kawasan Selebih M.D."/>
    <x v="4"/>
    <n v="870"/>
  </r>
  <r>
    <x v="13"/>
    <s v="M.D. Maradong dan Julau"/>
    <s v="Kawasan Selebih M.D."/>
    <x v="5"/>
    <n v="726"/>
  </r>
  <r>
    <x v="13"/>
    <s v="M.D. Maradong dan Julau"/>
    <s v="Kawasan Selebih M.D."/>
    <x v="6"/>
    <n v="850"/>
  </r>
  <r>
    <x v="13"/>
    <s v="M.D. Maradong dan Julau"/>
    <s v="Kawasan Selebih M.D."/>
    <x v="7"/>
    <n v="998"/>
  </r>
  <r>
    <x v="13"/>
    <s v="M.D. Maradong dan Julau"/>
    <s v="Kawasan Selebih M.D."/>
    <x v="8"/>
    <n v="1031"/>
  </r>
  <r>
    <x v="13"/>
    <s v="M.D. Maradong dan Julau"/>
    <s v="Kawasan Selebih M.D."/>
    <x v="9"/>
    <n v="1001"/>
  </r>
  <r>
    <x v="13"/>
    <s v="M.D. Maradong dan Julau"/>
    <s v="Kawasan Selebih M.D."/>
    <x v="10"/>
    <n v="714"/>
  </r>
  <r>
    <x v="13"/>
    <s v="M.D. Maradong dan Julau"/>
    <s v="Kawasan Selebih M.D."/>
    <x v="11"/>
    <n v="682"/>
  </r>
  <r>
    <x v="13"/>
    <s v="M.D. Maradong dan Julau"/>
    <s v="Kawasan Selebih M.D."/>
    <x v="12"/>
    <n v="666"/>
  </r>
  <r>
    <x v="13"/>
    <s v="M.D. Maradong dan Julau"/>
    <s v="Kawasan Selebih M.D."/>
    <x v="13"/>
    <n v="487"/>
  </r>
  <r>
    <x v="13"/>
    <s v="M.D. Maradong dan Julau"/>
    <s v="Kawasan Selebih M.D."/>
    <x v="14"/>
    <n v="325"/>
  </r>
  <r>
    <x v="13"/>
    <s v="M.D. Maradong dan Julau"/>
    <s v="Kawasan Selebih M.D."/>
    <x v="15"/>
    <n v="415"/>
  </r>
  <r>
    <x v="14"/>
    <s v="M.P Sibu"/>
    <s v="Majlis Perbandaraan Sibu"/>
    <x v="0"/>
    <n v="13016"/>
  </r>
  <r>
    <x v="14"/>
    <s v="M.P Sibu"/>
    <s v="Majlis Perbandaraan Sibu"/>
    <x v="1"/>
    <n v="15027"/>
  </r>
  <r>
    <x v="14"/>
    <s v="M.P Sibu"/>
    <s v="Majlis Perbandaraan Sibu"/>
    <x v="2"/>
    <n v="15872"/>
  </r>
  <r>
    <x v="14"/>
    <s v="M.P Sibu"/>
    <s v="Majlis Perbandaraan Sibu"/>
    <x v="3"/>
    <n v="16487"/>
  </r>
  <r>
    <x v="14"/>
    <s v="M.P Sibu"/>
    <s v="Majlis Perbandaraan Sibu"/>
    <x v="4"/>
    <n v="13981"/>
  </r>
  <r>
    <x v="14"/>
    <s v="M.P Sibu"/>
    <s v="Majlis Perbandaraan Sibu"/>
    <x v="5"/>
    <n v="13397"/>
  </r>
  <r>
    <x v="14"/>
    <s v="M.P Sibu"/>
    <s v="Majlis Perbandaraan Sibu"/>
    <x v="6"/>
    <n v="11787"/>
  </r>
  <r>
    <x v="14"/>
    <s v="M.P Sibu"/>
    <s v="Majlis Perbandaraan Sibu"/>
    <x v="7"/>
    <n v="11684"/>
  </r>
  <r>
    <x v="14"/>
    <s v="M.P Sibu"/>
    <s v="Majlis Perbandaraan Sibu"/>
    <x v="8"/>
    <n v="10693"/>
  </r>
  <r>
    <x v="14"/>
    <s v="M.P Sibu"/>
    <s v="Majlis Perbandaraan Sibu"/>
    <x v="9"/>
    <n v="10253"/>
  </r>
  <r>
    <x v="14"/>
    <s v="M.P Sibu"/>
    <s v="Majlis Perbandaraan Sibu"/>
    <x v="10"/>
    <n v="8748"/>
  </r>
  <r>
    <x v="14"/>
    <s v="M.P Sibu"/>
    <s v="Majlis Perbandaraan Sibu"/>
    <x v="11"/>
    <n v="6942"/>
  </r>
  <r>
    <x v="14"/>
    <s v="M.P Sibu"/>
    <s v="Majlis Perbandaraan Sibu"/>
    <x v="12"/>
    <n v="5052"/>
  </r>
  <r>
    <x v="14"/>
    <s v="M.P Sibu"/>
    <s v="Majlis Perbandaraan Sibu"/>
    <x v="13"/>
    <n v="3628"/>
  </r>
  <r>
    <x v="14"/>
    <s v="M.P Sibu"/>
    <s v="Majlis Perbandaraan Sibu"/>
    <x v="14"/>
    <n v="2513"/>
  </r>
  <r>
    <x v="14"/>
    <s v="M.P Sibu"/>
    <s v="Majlis Perbandaraan Sibu"/>
    <x v="15"/>
    <n v="3596"/>
  </r>
  <r>
    <x v="14"/>
    <s v="M.D. L.B. Sibu"/>
    <s v="Sibintek Bazaar"/>
    <x v="0"/>
    <n v="21"/>
  </r>
  <r>
    <x v="14"/>
    <s v="M.D. L.B. Sibu"/>
    <s v="Sibintek Bazaar"/>
    <x v="1"/>
    <n v="37"/>
  </r>
  <r>
    <x v="14"/>
    <s v="M.D. L.B. Sibu"/>
    <s v="Sibintek Bazaar"/>
    <x v="2"/>
    <n v="47"/>
  </r>
  <r>
    <x v="14"/>
    <s v="M.D. L.B. Sibu"/>
    <s v="Sibintek Bazaar"/>
    <x v="3"/>
    <n v="22"/>
  </r>
  <r>
    <x v="14"/>
    <s v="M.D. L.B. Sibu"/>
    <s v="Sibintek Bazaar"/>
    <x v="4"/>
    <n v="14"/>
  </r>
  <r>
    <x v="14"/>
    <s v="M.D. L.B. Sibu"/>
    <s v="Sibintek Bazaar"/>
    <x v="5"/>
    <n v="19"/>
  </r>
  <r>
    <x v="14"/>
    <s v="M.D. L.B. Sibu"/>
    <s v="Sibintek Bazaar"/>
    <x v="6"/>
    <n v="6"/>
  </r>
  <r>
    <x v="14"/>
    <s v="M.D. L.B. Sibu"/>
    <s v="Sibintek Bazaar"/>
    <x v="7"/>
    <n v="15"/>
  </r>
  <r>
    <x v="14"/>
    <s v="M.D. L.B. Sibu"/>
    <s v="Sibintek Bazaar"/>
    <x v="8"/>
    <n v="14"/>
  </r>
  <r>
    <x v="14"/>
    <s v="M.D. L.B. Sibu"/>
    <s v="Sibintek Bazaar"/>
    <x v="9"/>
    <n v="18"/>
  </r>
  <r>
    <x v="14"/>
    <s v="M.D. L.B. Sibu"/>
    <s v="Sibintek Bazaar"/>
    <x v="10"/>
    <n v="17"/>
  </r>
  <r>
    <x v="14"/>
    <s v="M.D. L.B. Sibu"/>
    <s v="Sibintek Bazaar"/>
    <x v="11"/>
    <n v="6"/>
  </r>
  <r>
    <x v="14"/>
    <s v="M.D. L.B. Sibu"/>
    <s v="Sibintek Bazaar"/>
    <x v="12"/>
    <n v="8"/>
  </r>
  <r>
    <x v="14"/>
    <s v="M.D. L.B. Sibu"/>
    <s v="Sibintek Bazaar"/>
    <x v="13"/>
    <n v="4"/>
  </r>
  <r>
    <x v="14"/>
    <s v="M.D. L.B. Sibu"/>
    <s v="Sibintek Bazaar"/>
    <x v="14"/>
    <n v="4"/>
  </r>
  <r>
    <x v="14"/>
    <s v="M.D. L.B. Sibu"/>
    <s v="Sibintek Bazaar"/>
    <x v="15"/>
    <n v="9"/>
  </r>
  <r>
    <x v="14"/>
    <s v="M.D. L.B. Sibu"/>
    <s v="Taman Bandar Sibu Baru"/>
    <x v="0"/>
    <n v="1936"/>
  </r>
  <r>
    <x v="14"/>
    <s v="M.D. L.B. Sibu"/>
    <s v="Taman Bandar Sibu Baru"/>
    <x v="1"/>
    <n v="2761"/>
  </r>
  <r>
    <x v="14"/>
    <s v="M.D. L.B. Sibu"/>
    <s v="Taman Bandar Sibu Baru"/>
    <x v="2"/>
    <n v="2765"/>
  </r>
  <r>
    <x v="14"/>
    <s v="M.D. L.B. Sibu"/>
    <s v="Taman Bandar Sibu Baru"/>
    <x v="3"/>
    <n v="2018"/>
  </r>
  <r>
    <x v="14"/>
    <s v="M.D. L.B. Sibu"/>
    <s v="Taman Bandar Sibu Baru"/>
    <x v="4"/>
    <n v="1295"/>
  </r>
  <r>
    <x v="14"/>
    <s v="M.D. L.B. Sibu"/>
    <s v="Taman Bandar Sibu Baru"/>
    <x v="5"/>
    <n v="1102"/>
  </r>
  <r>
    <x v="14"/>
    <s v="M.D. L.B. Sibu"/>
    <s v="Taman Bandar Sibu Baru"/>
    <x v="6"/>
    <n v="1239"/>
  </r>
  <r>
    <x v="14"/>
    <s v="M.D. L.B. Sibu"/>
    <s v="Taman Bandar Sibu Baru"/>
    <x v="7"/>
    <n v="1395"/>
  </r>
  <r>
    <x v="14"/>
    <s v="M.D. L.B. Sibu"/>
    <s v="Taman Bandar Sibu Baru"/>
    <x v="8"/>
    <n v="1500"/>
  </r>
  <r>
    <x v="14"/>
    <s v="M.D. L.B. Sibu"/>
    <s v="Taman Bandar Sibu Baru"/>
    <x v="9"/>
    <n v="1042"/>
  </r>
  <r>
    <x v="14"/>
    <s v="M.D. L.B. Sibu"/>
    <s v="Taman Bandar Sibu Baru"/>
    <x v="10"/>
    <n v="641"/>
  </r>
  <r>
    <x v="14"/>
    <s v="M.D. L.B. Sibu"/>
    <s v="Taman Bandar Sibu Baru"/>
    <x v="11"/>
    <n v="682"/>
  </r>
  <r>
    <x v="14"/>
    <s v="M.D. L.B. Sibu"/>
    <s v="Taman Bandar Sibu Baru"/>
    <x v="12"/>
    <n v="263"/>
  </r>
  <r>
    <x v="14"/>
    <s v="M.D. L.B. Sibu"/>
    <s v="Taman Bandar Sibu Baru"/>
    <x v="13"/>
    <n v="171"/>
  </r>
  <r>
    <x v="14"/>
    <s v="M.D. L.B. Sibu"/>
    <s v="Taman Bandar Sibu Baru"/>
    <x v="14"/>
    <n v="77"/>
  </r>
  <r>
    <x v="14"/>
    <s v="M.D. L.B. Sibu"/>
    <s v="Taman Bandar Sibu Baru"/>
    <x v="15"/>
    <n v="143"/>
  </r>
  <r>
    <x v="14"/>
    <s v="M.D. L.B. Sibu"/>
    <s v="Kawasan Selebih M.D.L.B."/>
    <x v="0"/>
    <n v="5128"/>
  </r>
  <r>
    <x v="14"/>
    <s v="M.D. L.B. Sibu"/>
    <s v="Kawasan Selebih M.D.L.B."/>
    <x v="1"/>
    <n v="5519"/>
  </r>
  <r>
    <x v="14"/>
    <s v="M.D. L.B. Sibu"/>
    <s v="Kawasan Selebih M.D.L.B."/>
    <x v="2"/>
    <n v="4226"/>
  </r>
  <r>
    <x v="14"/>
    <s v="M.D. L.B. Sibu"/>
    <s v="Kawasan Selebih M.D.L.B."/>
    <x v="3"/>
    <n v="5521"/>
  </r>
  <r>
    <x v="14"/>
    <s v="M.D. L.B. Sibu"/>
    <s v="Kawasan Selebih M.D.L.B."/>
    <x v="4"/>
    <n v="7140"/>
  </r>
  <r>
    <x v="14"/>
    <s v="M.D. L.B. Sibu"/>
    <s v="Kawasan Selebih M.D.L.B."/>
    <x v="5"/>
    <n v="8087"/>
  </r>
  <r>
    <x v="14"/>
    <s v="M.D. L.B. Sibu"/>
    <s v="Kawasan Selebih M.D.L.B."/>
    <x v="6"/>
    <n v="4891"/>
  </r>
  <r>
    <x v="14"/>
    <s v="M.D. L.B. Sibu"/>
    <s v="Kawasan Selebih M.D.L.B."/>
    <x v="7"/>
    <n v="4067"/>
  </r>
  <r>
    <x v="14"/>
    <s v="M.D. L.B. Sibu"/>
    <s v="Kawasan Selebih M.D.L.B."/>
    <x v="8"/>
    <n v="3549"/>
  </r>
  <r>
    <x v="14"/>
    <s v="M.D. L.B. Sibu"/>
    <s v="Kawasan Selebih M.D.L.B."/>
    <x v="9"/>
    <n v="2451"/>
  </r>
  <r>
    <x v="14"/>
    <s v="M.D. L.B. Sibu"/>
    <s v="Kawasan Selebih M.D.L.B."/>
    <x v="10"/>
    <n v="2130"/>
  </r>
  <r>
    <x v="14"/>
    <s v="M.D. L.B. Sibu"/>
    <s v="Kawasan Selebih M.D.L.B."/>
    <x v="11"/>
    <n v="1478"/>
  </r>
  <r>
    <x v="14"/>
    <s v="M.D. L.B. Sibu"/>
    <s v="Kawasan Selebih M.D.L.B."/>
    <x v="12"/>
    <n v="1334"/>
  </r>
  <r>
    <x v="14"/>
    <s v="M.D. L.B. Sibu"/>
    <s v="Kawasan Selebih M.D.L.B."/>
    <x v="13"/>
    <n v="907"/>
  </r>
  <r>
    <x v="14"/>
    <s v="M.D. L.B. Sibu"/>
    <s v="Kawasan Selebih M.D.L.B."/>
    <x v="14"/>
    <n v="664"/>
  </r>
  <r>
    <x v="14"/>
    <s v="M.D. L.B. Sibu"/>
    <s v="Kawasan Selebih M.D.L.B."/>
    <x v="15"/>
    <n v="1106"/>
  </r>
  <r>
    <x v="15"/>
    <s v="M.D. Dalat dan Mukah"/>
    <s v="Dalat Townland"/>
    <x v="0"/>
    <n v="79"/>
  </r>
  <r>
    <x v="15"/>
    <s v="M.D. Dalat dan Mukah"/>
    <s v="Dalat Townland"/>
    <x v="1"/>
    <n v="71"/>
  </r>
  <r>
    <x v="15"/>
    <s v="M.D. Dalat dan Mukah"/>
    <s v="Dalat Townland"/>
    <x v="2"/>
    <n v="72"/>
  </r>
  <r>
    <x v="15"/>
    <s v="M.D. Dalat dan Mukah"/>
    <s v="Dalat Townland"/>
    <x v="3"/>
    <n v="52"/>
  </r>
  <r>
    <x v="15"/>
    <s v="M.D. Dalat dan Mukah"/>
    <s v="Dalat Townland"/>
    <x v="4"/>
    <n v="36"/>
  </r>
  <r>
    <x v="15"/>
    <s v="M.D. Dalat dan Mukah"/>
    <s v="Dalat Townland"/>
    <x v="5"/>
    <n v="36"/>
  </r>
  <r>
    <x v="15"/>
    <s v="M.D. Dalat dan Mukah"/>
    <s v="Dalat Townland"/>
    <x v="6"/>
    <n v="46"/>
  </r>
  <r>
    <x v="15"/>
    <s v="M.D. Dalat dan Mukah"/>
    <s v="Dalat Townland"/>
    <x v="7"/>
    <n v="34"/>
  </r>
  <r>
    <x v="15"/>
    <s v="M.D. Dalat dan Mukah"/>
    <s v="Dalat Townland"/>
    <x v="8"/>
    <n v="46"/>
  </r>
  <r>
    <x v="15"/>
    <s v="M.D. Dalat dan Mukah"/>
    <s v="Dalat Townland"/>
    <x v="9"/>
    <n v="35"/>
  </r>
  <r>
    <x v="15"/>
    <s v="M.D. Dalat dan Mukah"/>
    <s v="Dalat Townland"/>
    <x v="10"/>
    <n v="36"/>
  </r>
  <r>
    <x v="15"/>
    <s v="M.D. Dalat dan Mukah"/>
    <s v="Dalat Townland"/>
    <x v="11"/>
    <n v="13"/>
  </r>
  <r>
    <x v="15"/>
    <s v="M.D. Dalat dan Mukah"/>
    <s v="Dalat Townland"/>
    <x v="12"/>
    <n v="22"/>
  </r>
  <r>
    <x v="15"/>
    <s v="M.D. Dalat dan Mukah"/>
    <s v="Dalat Townland"/>
    <x v="13"/>
    <n v="17"/>
  </r>
  <r>
    <x v="15"/>
    <s v="M.D. Dalat dan Mukah"/>
    <s v="Dalat Townland"/>
    <x v="14"/>
    <n v="12"/>
  </r>
  <r>
    <x v="15"/>
    <s v="M.D. Dalat dan Mukah"/>
    <s v="Dalat Townland"/>
    <x v="15"/>
    <n v="12"/>
  </r>
  <r>
    <x v="15"/>
    <s v="M.D. Dalat dan Mukah"/>
    <s v="Kut Bazaar"/>
    <x v="0"/>
    <n v="48"/>
  </r>
  <r>
    <x v="15"/>
    <s v="M.D. Dalat dan Mukah"/>
    <s v="Kut Bazaar"/>
    <x v="1"/>
    <n v="55"/>
  </r>
  <r>
    <x v="15"/>
    <s v="M.D. Dalat dan Mukah"/>
    <s v="Kut Bazaar"/>
    <x v="2"/>
    <n v="72"/>
  </r>
  <r>
    <x v="15"/>
    <s v="M.D. Dalat dan Mukah"/>
    <s v="Kut Bazaar"/>
    <x v="3"/>
    <n v="36"/>
  </r>
  <r>
    <x v="15"/>
    <s v="M.D. Dalat dan Mukah"/>
    <s v="Kut Bazaar"/>
    <x v="4"/>
    <n v="19"/>
  </r>
  <r>
    <x v="15"/>
    <s v="M.D. Dalat dan Mukah"/>
    <s v="Kut Bazaar"/>
    <x v="5"/>
    <n v="17"/>
  </r>
  <r>
    <x v="15"/>
    <s v="M.D. Dalat dan Mukah"/>
    <s v="Kut Bazaar"/>
    <x v="6"/>
    <n v="20"/>
  </r>
  <r>
    <x v="15"/>
    <s v="M.D. Dalat dan Mukah"/>
    <s v="Kut Bazaar"/>
    <x v="7"/>
    <n v="27"/>
  </r>
  <r>
    <x v="15"/>
    <s v="M.D. Dalat dan Mukah"/>
    <s v="Kut Bazaar"/>
    <x v="8"/>
    <n v="27"/>
  </r>
  <r>
    <x v="15"/>
    <s v="M.D. Dalat dan Mukah"/>
    <s v="Kut Bazaar"/>
    <x v="9"/>
    <n v="23"/>
  </r>
  <r>
    <x v="15"/>
    <s v="M.D. Dalat dan Mukah"/>
    <s v="Kut Bazaar"/>
    <x v="10"/>
    <n v="25"/>
  </r>
  <r>
    <x v="15"/>
    <s v="M.D. Dalat dan Mukah"/>
    <s v="Kut Bazaar"/>
    <x v="11"/>
    <n v="24"/>
  </r>
  <r>
    <x v="15"/>
    <s v="M.D. Dalat dan Mukah"/>
    <s v="Kut Bazaar"/>
    <x v="12"/>
    <n v="18"/>
  </r>
  <r>
    <x v="15"/>
    <s v="M.D. Dalat dan Mukah"/>
    <s v="Kut Bazaar"/>
    <x v="13"/>
    <n v="16"/>
  </r>
  <r>
    <x v="15"/>
    <s v="M.D. Dalat dan Mukah"/>
    <s v="Kut Bazaar"/>
    <x v="14"/>
    <n v="12"/>
  </r>
  <r>
    <x v="15"/>
    <s v="M.D. Dalat dan Mukah"/>
    <s v="Kut Bazaar"/>
    <x v="15"/>
    <n v="7"/>
  </r>
  <r>
    <x v="15"/>
    <s v="M.D. Dalat dan Mukah"/>
    <s v="Oya Bazaar"/>
    <x v="0"/>
    <n v="110"/>
  </r>
  <r>
    <x v="15"/>
    <s v="M.D. Dalat dan Mukah"/>
    <s v="Oya Bazaar"/>
    <x v="1"/>
    <n v="125"/>
  </r>
  <r>
    <x v="15"/>
    <s v="M.D. Dalat dan Mukah"/>
    <s v="Oya Bazaar"/>
    <x v="2"/>
    <n v="147"/>
  </r>
  <r>
    <x v="15"/>
    <s v="M.D. Dalat dan Mukah"/>
    <s v="Oya Bazaar"/>
    <x v="3"/>
    <n v="99"/>
  </r>
  <r>
    <x v="15"/>
    <s v="M.D. Dalat dan Mukah"/>
    <s v="Oya Bazaar"/>
    <x v="4"/>
    <n v="77"/>
  </r>
  <r>
    <x v="15"/>
    <s v="M.D. Dalat dan Mukah"/>
    <s v="Oya Bazaar"/>
    <x v="5"/>
    <n v="74"/>
  </r>
  <r>
    <x v="15"/>
    <s v="M.D. Dalat dan Mukah"/>
    <s v="Oya Bazaar"/>
    <x v="6"/>
    <n v="50"/>
  </r>
  <r>
    <x v="15"/>
    <s v="M.D. Dalat dan Mukah"/>
    <s v="Oya Bazaar"/>
    <x v="7"/>
    <n v="86"/>
  </r>
  <r>
    <x v="15"/>
    <s v="M.D. Dalat dan Mukah"/>
    <s v="Oya Bazaar"/>
    <x v="8"/>
    <n v="72"/>
  </r>
  <r>
    <x v="15"/>
    <s v="M.D. Dalat dan Mukah"/>
    <s v="Oya Bazaar"/>
    <x v="9"/>
    <n v="61"/>
  </r>
  <r>
    <x v="15"/>
    <s v="M.D. Dalat dan Mukah"/>
    <s v="Oya Bazaar"/>
    <x v="10"/>
    <n v="45"/>
  </r>
  <r>
    <x v="15"/>
    <s v="M.D. Dalat dan Mukah"/>
    <s v="Oya Bazaar"/>
    <x v="11"/>
    <n v="44"/>
  </r>
  <r>
    <x v="15"/>
    <s v="M.D. Dalat dan Mukah"/>
    <s v="Oya Bazaar"/>
    <x v="12"/>
    <n v="27"/>
  </r>
  <r>
    <x v="15"/>
    <s v="M.D. Dalat dan Mukah"/>
    <s v="Oya Bazaar"/>
    <x v="13"/>
    <n v="30"/>
  </r>
  <r>
    <x v="15"/>
    <s v="M.D. Dalat dan Mukah"/>
    <s v="Oya Bazaar"/>
    <x v="14"/>
    <n v="27"/>
  </r>
  <r>
    <x v="15"/>
    <s v="M.D. Dalat dan Mukah"/>
    <s v="Oya Bazaar"/>
    <x v="15"/>
    <n v="27"/>
  </r>
  <r>
    <x v="15"/>
    <s v="M.D. Dalat dan Mukah"/>
    <s v="Kawasan Selebih M.D."/>
    <x v="0"/>
    <n v="1701"/>
  </r>
  <r>
    <x v="15"/>
    <s v="M.D. Dalat dan Mukah"/>
    <s v="Kawasan Selebih M.D."/>
    <x v="1"/>
    <n v="1839"/>
  </r>
  <r>
    <x v="15"/>
    <s v="M.D. Dalat dan Mukah"/>
    <s v="Kawasan Selebih M.D."/>
    <x v="2"/>
    <n v="2141"/>
  </r>
  <r>
    <x v="15"/>
    <s v="M.D. Dalat dan Mukah"/>
    <s v="Kawasan Selebih M.D."/>
    <x v="3"/>
    <n v="1681"/>
  </r>
  <r>
    <x v="15"/>
    <s v="M.D. Dalat dan Mukah"/>
    <s v="Kawasan Selebih M.D."/>
    <x v="4"/>
    <n v="914"/>
  </r>
  <r>
    <x v="15"/>
    <s v="M.D. Dalat dan Mukah"/>
    <s v="Kawasan Selebih M.D."/>
    <x v="5"/>
    <n v="769"/>
  </r>
  <r>
    <x v="15"/>
    <s v="M.D. Dalat dan Mukah"/>
    <s v="Kawasan Selebih M.D."/>
    <x v="6"/>
    <n v="864"/>
  </r>
  <r>
    <x v="15"/>
    <s v="M.D. Dalat dan Mukah"/>
    <s v="Kawasan Selebih M.D."/>
    <x v="7"/>
    <n v="1669"/>
  </r>
  <r>
    <x v="15"/>
    <s v="M.D. Dalat dan Mukah"/>
    <s v="Kawasan Selebih M.D."/>
    <x v="8"/>
    <n v="923"/>
  </r>
  <r>
    <x v="15"/>
    <s v="M.D. Dalat dan Mukah"/>
    <s v="Kawasan Selebih M.D."/>
    <x v="9"/>
    <n v="913"/>
  </r>
  <r>
    <x v="15"/>
    <s v="M.D. Dalat dan Mukah"/>
    <s v="Kawasan Selebih M.D."/>
    <x v="10"/>
    <n v="746"/>
  </r>
  <r>
    <x v="15"/>
    <s v="M.D. Dalat dan Mukah"/>
    <s v="Kawasan Selebih M.D."/>
    <x v="11"/>
    <n v="782"/>
  </r>
  <r>
    <x v="15"/>
    <s v="M.D. Dalat dan Mukah"/>
    <s v="Kawasan Selebih M.D."/>
    <x v="12"/>
    <n v="654"/>
  </r>
  <r>
    <x v="15"/>
    <s v="M.D. Dalat dan Mukah"/>
    <s v="Kawasan Selebih M.D."/>
    <x v="13"/>
    <n v="597"/>
  </r>
  <r>
    <x v="15"/>
    <s v="M.D. Dalat dan Mukah"/>
    <s v="Kawasan Selebih M.D."/>
    <x v="14"/>
    <n v="327"/>
  </r>
  <r>
    <x v="15"/>
    <s v="M.D. Dalat dan Mukah"/>
    <s v="Kawasan Selebih M.D."/>
    <x v="15"/>
    <n v="542"/>
  </r>
  <r>
    <x v="16"/>
    <s v="M.D. Dalat dan Mukah"/>
    <s v="Balingan Bazaar"/>
    <x v="0"/>
    <n v="61"/>
  </r>
  <r>
    <x v="16"/>
    <s v="M.D. Dalat dan Mukah"/>
    <s v="Balingan Bazaar"/>
    <x v="1"/>
    <n v="73"/>
  </r>
  <r>
    <x v="16"/>
    <s v="M.D. Dalat dan Mukah"/>
    <s v="Balingan Bazaar"/>
    <x v="2"/>
    <n v="37"/>
  </r>
  <r>
    <x v="16"/>
    <s v="M.D. Dalat dan Mukah"/>
    <s v="Balingan Bazaar"/>
    <x v="3"/>
    <n v="122"/>
  </r>
  <r>
    <x v="16"/>
    <s v="M.D. Dalat dan Mukah"/>
    <s v="Balingan Bazaar"/>
    <x v="4"/>
    <n v="57"/>
  </r>
  <r>
    <x v="16"/>
    <s v="M.D. Dalat dan Mukah"/>
    <s v="Balingan Bazaar"/>
    <x v="5"/>
    <n v="49"/>
  </r>
  <r>
    <x v="16"/>
    <s v="M.D. Dalat dan Mukah"/>
    <s v="Balingan Bazaar"/>
    <x v="6"/>
    <n v="21"/>
  </r>
  <r>
    <x v="16"/>
    <s v="M.D. Dalat dan Mukah"/>
    <s v="Balingan Bazaar"/>
    <x v="7"/>
    <n v="28"/>
  </r>
  <r>
    <x v="16"/>
    <s v="M.D. Dalat dan Mukah"/>
    <s v="Balingan Bazaar"/>
    <x v="8"/>
    <n v="55"/>
  </r>
  <r>
    <x v="16"/>
    <s v="M.D. Dalat dan Mukah"/>
    <s v="Balingan Bazaar"/>
    <x v="9"/>
    <n v="29"/>
  </r>
  <r>
    <x v="16"/>
    <s v="M.D. Dalat dan Mukah"/>
    <s v="Balingan Bazaar"/>
    <x v="10"/>
    <n v="26"/>
  </r>
  <r>
    <x v="16"/>
    <s v="M.D. Dalat dan Mukah"/>
    <s v="Balingan Bazaar"/>
    <x v="11"/>
    <n v="25"/>
  </r>
  <r>
    <x v="16"/>
    <s v="M.D. Dalat dan Mukah"/>
    <s v="Balingan Bazaar"/>
    <x v="12"/>
    <n v="23"/>
  </r>
  <r>
    <x v="16"/>
    <s v="M.D. Dalat dan Mukah"/>
    <s v="Balingan Bazaar"/>
    <x v="13"/>
    <n v="21"/>
  </r>
  <r>
    <x v="16"/>
    <s v="M.D. Dalat dan Mukah"/>
    <s v="Balingan Bazaar"/>
    <x v="14"/>
    <n v="12"/>
  </r>
  <r>
    <x v="16"/>
    <s v="M.D. Dalat dan Mukah"/>
    <s v="Balingan Bazaar"/>
    <x v="15"/>
    <n v="21"/>
  </r>
  <r>
    <x v="16"/>
    <s v="M.D. Dalat dan Mukah"/>
    <s v="Mukah Townland"/>
    <x v="0"/>
    <n v="116"/>
  </r>
  <r>
    <x v="16"/>
    <s v="M.D. Dalat dan Mukah"/>
    <s v="Mukah Townland"/>
    <x v="1"/>
    <n v="147"/>
  </r>
  <r>
    <x v="16"/>
    <s v="M.D. Dalat dan Mukah"/>
    <s v="Mukah Townland"/>
    <x v="2"/>
    <n v="148"/>
  </r>
  <r>
    <x v="16"/>
    <s v="M.D. Dalat dan Mukah"/>
    <s v="Mukah Townland"/>
    <x v="3"/>
    <n v="88"/>
  </r>
  <r>
    <x v="16"/>
    <s v="M.D. Dalat dan Mukah"/>
    <s v="Mukah Townland"/>
    <x v="4"/>
    <n v="102"/>
  </r>
  <r>
    <x v="16"/>
    <s v="M.D. Dalat dan Mukah"/>
    <s v="Mukah Townland"/>
    <x v="5"/>
    <n v="79"/>
  </r>
  <r>
    <x v="16"/>
    <s v="M.D. Dalat dan Mukah"/>
    <s v="Mukah Townland"/>
    <x v="6"/>
    <n v="91"/>
  </r>
  <r>
    <x v="16"/>
    <s v="M.D. Dalat dan Mukah"/>
    <s v="Mukah Townland"/>
    <x v="7"/>
    <n v="100"/>
  </r>
  <r>
    <x v="16"/>
    <s v="M.D. Dalat dan Mukah"/>
    <s v="Mukah Townland"/>
    <x v="8"/>
    <n v="79"/>
  </r>
  <r>
    <x v="16"/>
    <s v="M.D. Dalat dan Mukah"/>
    <s v="Mukah Townland"/>
    <x v="9"/>
    <n v="88"/>
  </r>
  <r>
    <x v="16"/>
    <s v="M.D. Dalat dan Mukah"/>
    <s v="Mukah Townland"/>
    <x v="10"/>
    <n v="63"/>
  </r>
  <r>
    <x v="16"/>
    <s v="M.D. Dalat dan Mukah"/>
    <s v="Mukah Townland"/>
    <x v="11"/>
    <n v="46"/>
  </r>
  <r>
    <x v="16"/>
    <s v="M.D. Dalat dan Mukah"/>
    <s v="Mukah Townland"/>
    <x v="12"/>
    <n v="31"/>
  </r>
  <r>
    <x v="16"/>
    <s v="M.D. Dalat dan Mukah"/>
    <s v="Mukah Townland"/>
    <x v="13"/>
    <n v="19"/>
  </r>
  <r>
    <x v="16"/>
    <s v="M.D. Dalat dan Mukah"/>
    <s v="Mukah Townland"/>
    <x v="14"/>
    <n v="18"/>
  </r>
  <r>
    <x v="16"/>
    <s v="M.D. Dalat dan Mukah"/>
    <s v="Mukah Townland"/>
    <x v="15"/>
    <n v="17"/>
  </r>
  <r>
    <x v="16"/>
    <s v="M.D. Dalat dan Mukah"/>
    <s v="Kawasan Selebih M.D."/>
    <x v="0"/>
    <n v="3261"/>
  </r>
  <r>
    <x v="16"/>
    <s v="M.D. Dalat dan Mukah"/>
    <s v="Kawasan Selebih M.D."/>
    <x v="1"/>
    <n v="3675"/>
  </r>
  <r>
    <x v="16"/>
    <s v="M.D. Dalat dan Mukah"/>
    <s v="Kawasan Selebih M.D."/>
    <x v="2"/>
    <n v="3531"/>
  </r>
  <r>
    <x v="16"/>
    <s v="M.D. Dalat dan Mukah"/>
    <s v="Kawasan Selebih M.D."/>
    <x v="3"/>
    <n v="4601"/>
  </r>
  <r>
    <x v="16"/>
    <s v="M.D. Dalat dan Mukah"/>
    <s v="Kawasan Selebih M.D."/>
    <x v="4"/>
    <n v="4833"/>
  </r>
  <r>
    <x v="16"/>
    <s v="M.D. Dalat dan Mukah"/>
    <s v="Kawasan Selebih M.D."/>
    <x v="5"/>
    <n v="3707"/>
  </r>
  <r>
    <x v="16"/>
    <s v="M.D. Dalat dan Mukah"/>
    <s v="Kawasan Selebih M.D."/>
    <x v="6"/>
    <n v="2919"/>
  </r>
  <r>
    <x v="16"/>
    <s v="M.D. Dalat dan Mukah"/>
    <s v="Kawasan Selebih M.D."/>
    <x v="7"/>
    <n v="2917"/>
  </r>
  <r>
    <x v="16"/>
    <s v="M.D. Dalat dan Mukah"/>
    <s v="Kawasan Selebih M.D."/>
    <x v="8"/>
    <n v="2223"/>
  </r>
  <r>
    <x v="16"/>
    <s v="M.D. Dalat dan Mukah"/>
    <s v="Kawasan Selebih M.D."/>
    <x v="9"/>
    <n v="1881"/>
  </r>
  <r>
    <x v="16"/>
    <s v="M.D. Dalat dan Mukah"/>
    <s v="Kawasan Selebih M.D."/>
    <x v="10"/>
    <n v="1578"/>
  </r>
  <r>
    <x v="16"/>
    <s v="M.D. Dalat dan Mukah"/>
    <s v="Kawasan Selebih M.D."/>
    <x v="11"/>
    <n v="1302"/>
  </r>
  <r>
    <x v="16"/>
    <s v="M.D. Dalat dan Mukah"/>
    <s v="Kawasan Selebih M.D."/>
    <x v="12"/>
    <n v="1053"/>
  </r>
  <r>
    <x v="16"/>
    <s v="M.D. Dalat dan Mukah"/>
    <s v="Kawasan Selebih M.D."/>
    <x v="13"/>
    <n v="795"/>
  </r>
  <r>
    <x v="16"/>
    <s v="M.D. Dalat dan Mukah"/>
    <s v="Kawasan Selebih M.D."/>
    <x v="14"/>
    <n v="508"/>
  </r>
  <r>
    <x v="16"/>
    <s v="M.D. Dalat dan Mukah"/>
    <s v="Kawasan Selebih M.D."/>
    <x v="15"/>
    <n v="805"/>
  </r>
  <r>
    <x v="17"/>
    <s v="M.D. Kanowit"/>
    <s v="Kanowit Townland"/>
    <x v="0"/>
    <n v="138"/>
  </r>
  <r>
    <x v="17"/>
    <s v="M.D. Kanowit"/>
    <s v="Kanowit Townland"/>
    <x v="1"/>
    <n v="56"/>
  </r>
  <r>
    <x v="17"/>
    <s v="M.D. Kanowit"/>
    <s v="Kanowit Townland"/>
    <x v="2"/>
    <n v="17"/>
  </r>
  <r>
    <x v="17"/>
    <s v="M.D. Kanowit"/>
    <s v="Kanowit Townland"/>
    <x v="3"/>
    <n v="21"/>
  </r>
  <r>
    <x v="17"/>
    <s v="M.D. Kanowit"/>
    <s v="Kanowit Townland"/>
    <x v="4"/>
    <n v="98"/>
  </r>
  <r>
    <x v="17"/>
    <s v="M.D. Kanowit"/>
    <s v="Kanowit Townland"/>
    <x v="5"/>
    <n v="56"/>
  </r>
  <r>
    <x v="17"/>
    <s v="M.D. Kanowit"/>
    <s v="Kanowit Townland"/>
    <x v="6"/>
    <n v="17"/>
  </r>
  <r>
    <x v="17"/>
    <s v="M.D. Kanowit"/>
    <s v="Kanowit Townland"/>
    <x v="7"/>
    <n v="24"/>
  </r>
  <r>
    <x v="17"/>
    <s v="M.D. Kanowit"/>
    <s v="Kanowit Townland"/>
    <x v="8"/>
    <n v="16"/>
  </r>
  <r>
    <x v="17"/>
    <s v="M.D. Kanowit"/>
    <s v="Kanowit Townland"/>
    <x v="9"/>
    <n v="16"/>
  </r>
  <r>
    <x v="17"/>
    <s v="M.D. Kanowit"/>
    <s v="Kanowit Townland"/>
    <x v="10"/>
    <n v="21"/>
  </r>
  <r>
    <x v="17"/>
    <s v="M.D. Kanowit"/>
    <s v="Kanowit Townland"/>
    <x v="11"/>
    <n v="16"/>
  </r>
  <r>
    <x v="17"/>
    <s v="M.D. Kanowit"/>
    <s v="Kanowit Townland"/>
    <x v="12"/>
    <n v="15"/>
  </r>
  <r>
    <x v="17"/>
    <s v="M.D. Kanowit"/>
    <s v="Kanowit Townland"/>
    <x v="13"/>
    <n v="18"/>
  </r>
  <r>
    <x v="17"/>
    <s v="M.D. Kanowit"/>
    <s v="Kanowit Townland"/>
    <x v="14"/>
    <n v="12"/>
  </r>
  <r>
    <x v="17"/>
    <s v="M.D. Kanowit"/>
    <s v="Kanowit Townland"/>
    <x v="15"/>
    <n v="12"/>
  </r>
  <r>
    <x v="17"/>
    <s v="M.D. Kanowit"/>
    <s v="Ng Dap Bazaar"/>
    <x v="0"/>
    <n v="19"/>
  </r>
  <r>
    <x v="17"/>
    <s v="M.D. Kanowit"/>
    <s v="Ng Dap Bazaar"/>
    <x v="1"/>
    <n v="35"/>
  </r>
  <r>
    <x v="17"/>
    <s v="M.D. Kanowit"/>
    <s v="Ng Dap Bazaar"/>
    <x v="2"/>
    <n v="40"/>
  </r>
  <r>
    <x v="17"/>
    <s v="M.D. Kanowit"/>
    <s v="Ng Dap Bazaar"/>
    <x v="3"/>
    <n v="35"/>
  </r>
  <r>
    <x v="17"/>
    <s v="M.D. Kanowit"/>
    <s v="Ng Dap Bazaar"/>
    <x v="4"/>
    <n v="37"/>
  </r>
  <r>
    <x v="17"/>
    <s v="M.D. Kanowit"/>
    <s v="Ng Dap Bazaar"/>
    <x v="5"/>
    <n v="27"/>
  </r>
  <r>
    <x v="17"/>
    <s v="M.D. Kanowit"/>
    <s v="Ng Dap Bazaar"/>
    <x v="6"/>
    <n v="21"/>
  </r>
  <r>
    <x v="17"/>
    <s v="M.D. Kanowit"/>
    <s v="Ng Dap Bazaar"/>
    <x v="7"/>
    <n v="15"/>
  </r>
  <r>
    <x v="17"/>
    <s v="M.D. Kanowit"/>
    <s v="Ng Dap Bazaar"/>
    <x v="8"/>
    <n v="59"/>
  </r>
  <r>
    <x v="17"/>
    <s v="M.D. Kanowit"/>
    <s v="Ng Dap Bazaar"/>
    <x v="9"/>
    <n v="25"/>
  </r>
  <r>
    <x v="17"/>
    <s v="M.D. Kanowit"/>
    <s v="Ng Dap Bazaar"/>
    <x v="10"/>
    <n v="14"/>
  </r>
  <r>
    <x v="17"/>
    <s v="M.D. Kanowit"/>
    <s v="Ng Dap Bazaar"/>
    <x v="11"/>
    <n v="34"/>
  </r>
  <r>
    <x v="17"/>
    <s v="M.D. Kanowit"/>
    <s v="Ng Dap Bazaar"/>
    <x v="12"/>
    <n v="40"/>
  </r>
  <r>
    <x v="17"/>
    <s v="M.D. Kanowit"/>
    <s v="Ng Dap Bazaar"/>
    <x v="13"/>
    <n v="8"/>
  </r>
  <r>
    <x v="17"/>
    <s v="M.D. Kanowit"/>
    <s v="Ng Dap Bazaar"/>
    <x v="14"/>
    <n v="1"/>
  </r>
  <r>
    <x v="17"/>
    <s v="M.D. Kanowit"/>
    <s v="Ng Dap Bazaar"/>
    <x v="15"/>
    <n v="5"/>
  </r>
  <r>
    <x v="17"/>
    <s v="M.D. Kanowit"/>
    <s v="Kawasan Selebih M.D."/>
    <x v="0"/>
    <n v="2361"/>
  </r>
  <r>
    <x v="17"/>
    <s v="M.D. Kanowit"/>
    <s v="Kawasan Selebih M.D."/>
    <x v="1"/>
    <n v="2881"/>
  </r>
  <r>
    <x v="17"/>
    <s v="M.D. Kanowit"/>
    <s v="Kawasan Selebih M.D."/>
    <x v="2"/>
    <n v="2845"/>
  </r>
  <r>
    <x v="17"/>
    <s v="M.D. Kanowit"/>
    <s v="Kawasan Selebih M.D."/>
    <x v="3"/>
    <n v="2693"/>
  </r>
  <r>
    <x v="17"/>
    <s v="M.D. Kanowit"/>
    <s v="Kawasan Selebih M.D."/>
    <x v="4"/>
    <n v="1732"/>
  </r>
  <r>
    <x v="17"/>
    <s v="M.D. Kanowit"/>
    <s v="Kawasan Selebih M.D."/>
    <x v="5"/>
    <n v="1633"/>
  </r>
  <r>
    <x v="17"/>
    <s v="M.D. Kanowit"/>
    <s v="Kawasan Selebih M.D."/>
    <x v="6"/>
    <n v="1413"/>
  </r>
  <r>
    <x v="17"/>
    <s v="M.D. Kanowit"/>
    <s v="Kawasan Selebih M.D."/>
    <x v="7"/>
    <n v="1525"/>
  </r>
  <r>
    <x v="17"/>
    <s v="M.D. Kanowit"/>
    <s v="Kawasan Selebih M.D."/>
    <x v="8"/>
    <n v="1589"/>
  </r>
  <r>
    <x v="17"/>
    <s v="M.D. Kanowit"/>
    <s v="Kawasan Selebih M.D."/>
    <x v="9"/>
    <n v="1848"/>
  </r>
  <r>
    <x v="17"/>
    <s v="M.D. Kanowit"/>
    <s v="Kawasan Selebih M.D."/>
    <x v="10"/>
    <n v="1411"/>
  </r>
  <r>
    <x v="17"/>
    <s v="M.D. Kanowit"/>
    <s v="Kawasan Selebih M.D."/>
    <x v="11"/>
    <n v="1199"/>
  </r>
  <r>
    <x v="17"/>
    <s v="M.D. Kanowit"/>
    <s v="Kawasan Selebih M.D."/>
    <x v="12"/>
    <n v="1305"/>
  </r>
  <r>
    <x v="17"/>
    <s v="M.D. Kanowit"/>
    <s v="Kawasan Selebih M.D."/>
    <x v="13"/>
    <n v="960"/>
  </r>
  <r>
    <x v="17"/>
    <s v="M.D. Kanowit"/>
    <s v="Kawasan Selebih M.D."/>
    <x v="14"/>
    <n v="708"/>
  </r>
  <r>
    <x v="17"/>
    <s v="M.D. Kanowit"/>
    <s v="Kawasan Selebih M.D."/>
    <x v="15"/>
    <n v="1318"/>
  </r>
  <r>
    <x v="18"/>
    <s v="L.K. Bintulu"/>
    <s v="Bintulu Townland"/>
    <x v="0"/>
    <n v="9689"/>
  </r>
  <r>
    <x v="18"/>
    <s v="L.K. Bintulu"/>
    <s v="Bintulu Townland"/>
    <x v="1"/>
    <n v="11528"/>
  </r>
  <r>
    <x v="18"/>
    <s v="L.K. Bintulu"/>
    <s v="Bintulu Townland"/>
    <x v="2"/>
    <n v="12018"/>
  </r>
  <r>
    <x v="18"/>
    <s v="L.K. Bintulu"/>
    <s v="Bintulu Townland"/>
    <x v="3"/>
    <n v="10708"/>
  </r>
  <r>
    <x v="18"/>
    <s v="L.K. Bintulu"/>
    <s v="Bintulu Townland"/>
    <x v="4"/>
    <n v="13623"/>
  </r>
  <r>
    <x v="18"/>
    <s v="L.K. Bintulu"/>
    <s v="Bintulu Townland"/>
    <x v="5"/>
    <n v="12684"/>
  </r>
  <r>
    <x v="18"/>
    <s v="L.K. Bintulu"/>
    <s v="Bintulu Townland"/>
    <x v="6"/>
    <n v="8928"/>
  </r>
  <r>
    <x v="18"/>
    <s v="L.K. Bintulu"/>
    <s v="Bintulu Townland"/>
    <x v="7"/>
    <n v="9442"/>
  </r>
  <r>
    <x v="18"/>
    <s v="L.K. Bintulu"/>
    <s v="Bintulu Townland"/>
    <x v="8"/>
    <n v="7690"/>
  </r>
  <r>
    <x v="18"/>
    <s v="L.K. Bintulu"/>
    <s v="Bintulu Townland"/>
    <x v="9"/>
    <n v="5984"/>
  </r>
  <r>
    <x v="18"/>
    <s v="L.K. Bintulu"/>
    <s v="Bintulu Townland"/>
    <x v="10"/>
    <n v="4344"/>
  </r>
  <r>
    <x v="18"/>
    <s v="L.K. Bintulu"/>
    <s v="Bintulu Townland"/>
    <x v="11"/>
    <n v="2761"/>
  </r>
  <r>
    <x v="18"/>
    <s v="L.K. Bintulu"/>
    <s v="Bintulu Townland"/>
    <x v="12"/>
    <n v="1683"/>
  </r>
  <r>
    <x v="18"/>
    <s v="L.K. Bintulu"/>
    <s v="Bintulu Townland"/>
    <x v="13"/>
    <n v="1118"/>
  </r>
  <r>
    <x v="18"/>
    <s v="L.K. Bintulu"/>
    <s v="Bintulu Townland"/>
    <x v="14"/>
    <n v="749"/>
  </r>
  <r>
    <x v="18"/>
    <s v="L.K. Bintulu"/>
    <s v="Bintulu Townland"/>
    <x v="15"/>
    <n v="1109"/>
  </r>
  <r>
    <x v="18"/>
    <s v="L.K. Bintulu"/>
    <s v="Sebauh Bazaar"/>
    <x v="0"/>
    <n v="49"/>
  </r>
  <r>
    <x v="18"/>
    <s v="L.K. Bintulu"/>
    <s v="Sebauh Bazaar"/>
    <x v="1"/>
    <n v="19"/>
  </r>
  <r>
    <x v="18"/>
    <s v="L.K. Bintulu"/>
    <s v="Sebauh Bazaar"/>
    <x v="2"/>
    <n v="27"/>
  </r>
  <r>
    <x v="18"/>
    <s v="L.K. Bintulu"/>
    <s v="Sebauh Bazaar"/>
    <x v="3"/>
    <n v="22"/>
  </r>
  <r>
    <x v="18"/>
    <s v="L.K. Bintulu"/>
    <s v="Sebauh Bazaar"/>
    <x v="4"/>
    <n v="19"/>
  </r>
  <r>
    <x v="18"/>
    <s v="L.K. Bintulu"/>
    <s v="Sebauh Bazaar"/>
    <x v="5"/>
    <n v="15"/>
  </r>
  <r>
    <x v="18"/>
    <s v="L.K. Bintulu"/>
    <s v="Sebauh Bazaar"/>
    <x v="6"/>
    <n v="6"/>
  </r>
  <r>
    <x v="18"/>
    <s v="L.K. Bintulu"/>
    <s v="Sebauh Bazaar"/>
    <x v="7"/>
    <n v="9"/>
  </r>
  <r>
    <x v="18"/>
    <s v="L.K. Bintulu"/>
    <s v="Sebauh Bazaar"/>
    <x v="8"/>
    <n v="14"/>
  </r>
  <r>
    <x v="18"/>
    <s v="L.K. Bintulu"/>
    <s v="Sebauh Bazaar"/>
    <x v="9"/>
    <n v="16"/>
  </r>
  <r>
    <x v="18"/>
    <s v="L.K. Bintulu"/>
    <s v="Sebauh Bazaar"/>
    <x v="10"/>
    <n v="14"/>
  </r>
  <r>
    <x v="18"/>
    <s v="L.K. Bintulu"/>
    <s v="Sebauh Bazaar"/>
    <x v="11"/>
    <n v="7"/>
  </r>
  <r>
    <x v="18"/>
    <s v="L.K. Bintulu"/>
    <s v="Sebauh Bazaar"/>
    <x v="12"/>
    <n v="27"/>
  </r>
  <r>
    <x v="18"/>
    <s v="L.K. Bintulu"/>
    <s v="Sebauh Bazaar"/>
    <x v="13"/>
    <n v="5"/>
  </r>
  <r>
    <x v="18"/>
    <s v="L.K. Bintulu"/>
    <s v="Sebauh Bazaar"/>
    <x v="14"/>
    <n v="6"/>
  </r>
  <r>
    <x v="18"/>
    <s v="L.K. Bintulu"/>
    <s v="Sebauh Bazaar"/>
    <x v="15"/>
    <n v="4"/>
  </r>
  <r>
    <x v="18"/>
    <s v="L.K. Bintulu"/>
    <s v="Kawasan Selebih L.K."/>
    <x v="0"/>
    <n v="6055"/>
  </r>
  <r>
    <x v="18"/>
    <s v="L.K. Bintulu"/>
    <s v="Kawasan Selebih L.K."/>
    <x v="1"/>
    <n v="7261"/>
  </r>
  <r>
    <x v="18"/>
    <s v="L.K. Bintulu"/>
    <s v="Kawasan Selebih L.K."/>
    <x v="2"/>
    <n v="6377"/>
  </r>
  <r>
    <x v="18"/>
    <s v="L.K. Bintulu"/>
    <s v="Kawasan Selebih L.K."/>
    <x v="3"/>
    <n v="7299"/>
  </r>
  <r>
    <x v="18"/>
    <s v="L.K. Bintulu"/>
    <s v="Kawasan Selebih L.K."/>
    <x v="4"/>
    <n v="7493"/>
  </r>
  <r>
    <x v="18"/>
    <s v="L.K. Bintulu"/>
    <s v="Kawasan Selebih L.K."/>
    <x v="5"/>
    <n v="7296"/>
  </r>
  <r>
    <x v="18"/>
    <s v="L.K. Bintulu"/>
    <s v="Kawasan Selebih L.K."/>
    <x v="6"/>
    <n v="6001"/>
  </r>
  <r>
    <x v="18"/>
    <s v="L.K. Bintulu"/>
    <s v="Kawasan Selebih L.K."/>
    <x v="7"/>
    <n v="5625"/>
  </r>
  <r>
    <x v="18"/>
    <s v="L.K. Bintulu"/>
    <s v="Kawasan Selebih L.K."/>
    <x v="8"/>
    <n v="4286"/>
  </r>
  <r>
    <x v="18"/>
    <s v="L.K. Bintulu"/>
    <s v="Kawasan Selebih L.K."/>
    <x v="9"/>
    <n v="3340"/>
  </r>
  <r>
    <x v="18"/>
    <s v="L.K. Bintulu"/>
    <s v="Kawasan Selebih L.K."/>
    <x v="10"/>
    <n v="2396"/>
  </r>
  <r>
    <x v="18"/>
    <s v="L.K. Bintulu"/>
    <s v="Kawasan Selebih L.K."/>
    <x v="11"/>
    <n v="1656"/>
  </r>
  <r>
    <x v="18"/>
    <s v="L.K. Bintulu"/>
    <s v="Kawasan Selebih L.K."/>
    <x v="12"/>
    <n v="1541"/>
  </r>
  <r>
    <x v="18"/>
    <s v="L.K. Bintulu"/>
    <s v="Kawasan Selebih L.K."/>
    <x v="13"/>
    <n v="963"/>
  </r>
  <r>
    <x v="18"/>
    <s v="L.K. Bintulu"/>
    <s v="Kawasan Selebih L.K."/>
    <x v="14"/>
    <n v="571"/>
  </r>
  <r>
    <x v="18"/>
    <s v="L.K. Bintulu"/>
    <s v="Kawasan Selebih L.K."/>
    <x v="15"/>
    <n v="888"/>
  </r>
  <r>
    <x v="19"/>
    <s v="L.K. Bintulu"/>
    <s v="Tatau Townland"/>
    <x v="0"/>
    <n v="50"/>
  </r>
  <r>
    <x v="19"/>
    <s v="L.K. Bintulu"/>
    <s v="Tatau Townland"/>
    <x v="1"/>
    <n v="43"/>
  </r>
  <r>
    <x v="19"/>
    <s v="L.K. Bintulu"/>
    <s v="Tatau Townland"/>
    <x v="2"/>
    <n v="54"/>
  </r>
  <r>
    <x v="19"/>
    <s v="L.K. Bintulu"/>
    <s v="Tatau Townland"/>
    <x v="3"/>
    <n v="22"/>
  </r>
  <r>
    <x v="19"/>
    <s v="L.K. Bintulu"/>
    <s v="Tatau Townland"/>
    <x v="4"/>
    <n v="21"/>
  </r>
  <r>
    <x v="19"/>
    <s v="L.K. Bintulu"/>
    <s v="Tatau Townland"/>
    <x v="5"/>
    <n v="23"/>
  </r>
  <r>
    <x v="19"/>
    <s v="L.K. Bintulu"/>
    <s v="Tatau Townland"/>
    <x v="6"/>
    <n v="21"/>
  </r>
  <r>
    <x v="19"/>
    <s v="L.K. Bintulu"/>
    <s v="Tatau Townland"/>
    <x v="7"/>
    <n v="25"/>
  </r>
  <r>
    <x v="19"/>
    <s v="L.K. Bintulu"/>
    <s v="Tatau Townland"/>
    <x v="8"/>
    <n v="24"/>
  </r>
  <r>
    <x v="19"/>
    <s v="L.K. Bintulu"/>
    <s v="Tatau Townland"/>
    <x v="9"/>
    <n v="16"/>
  </r>
  <r>
    <x v="19"/>
    <s v="L.K. Bintulu"/>
    <s v="Tatau Townland"/>
    <x v="10"/>
    <n v="16"/>
  </r>
  <r>
    <x v="19"/>
    <s v="L.K. Bintulu"/>
    <s v="Tatau Townland"/>
    <x v="11"/>
    <n v="12"/>
  </r>
  <r>
    <x v="19"/>
    <s v="L.K. Bintulu"/>
    <s v="Tatau Townland"/>
    <x v="12"/>
    <n v="15"/>
  </r>
  <r>
    <x v="19"/>
    <s v="L.K. Bintulu"/>
    <s v="Tatau Townland"/>
    <x v="13"/>
    <n v="10"/>
  </r>
  <r>
    <x v="19"/>
    <s v="L.K. Bintulu"/>
    <s v="Tatau Townland"/>
    <x v="14"/>
    <n v="2"/>
  </r>
  <r>
    <x v="19"/>
    <s v="L.K. Bintulu"/>
    <s v="Tatau Townland"/>
    <x v="15"/>
    <n v="13"/>
  </r>
  <r>
    <x v="19"/>
    <s v="L.K. Bintulu"/>
    <s v="Kawasan Selebih L.K."/>
    <x v="0"/>
    <n v="2356"/>
  </r>
  <r>
    <x v="19"/>
    <s v="L.K. Bintulu"/>
    <s v="Kawasan Selebih L.K."/>
    <x v="1"/>
    <n v="3620"/>
  </r>
  <r>
    <x v="19"/>
    <s v="L.K. Bintulu"/>
    <s v="Kawasan Selebih L.K."/>
    <x v="2"/>
    <n v="2386"/>
  </r>
  <r>
    <x v="19"/>
    <s v="L.K. Bintulu"/>
    <s v="Kawasan Selebih L.K."/>
    <x v="3"/>
    <n v="2565"/>
  </r>
  <r>
    <x v="19"/>
    <s v="L.K. Bintulu"/>
    <s v="Kawasan Selebih L.K."/>
    <x v="4"/>
    <n v="3688"/>
  </r>
  <r>
    <x v="19"/>
    <s v="L.K. Bintulu"/>
    <s v="Kawasan Selebih L.K."/>
    <x v="5"/>
    <n v="2944"/>
  </r>
  <r>
    <x v="19"/>
    <s v="L.K. Bintulu"/>
    <s v="Kawasan Selebih L.K."/>
    <x v="6"/>
    <n v="2022"/>
  </r>
  <r>
    <x v="19"/>
    <s v="L.K. Bintulu"/>
    <s v="Kawasan Selebih L.K."/>
    <x v="7"/>
    <n v="1621"/>
  </r>
  <r>
    <x v="19"/>
    <s v="L.K. Bintulu"/>
    <s v="Kawasan Selebih L.K."/>
    <x v="8"/>
    <n v="1533"/>
  </r>
  <r>
    <x v="19"/>
    <s v="L.K. Bintulu"/>
    <s v="Kawasan Selebih L.K."/>
    <x v="9"/>
    <n v="2246"/>
  </r>
  <r>
    <x v="19"/>
    <s v="L.K. Bintulu"/>
    <s v="Kawasan Selebih L.K."/>
    <x v="10"/>
    <n v="1165"/>
  </r>
  <r>
    <x v="19"/>
    <s v="L.K. Bintulu"/>
    <s v="Kawasan Selebih L.K."/>
    <x v="11"/>
    <n v="848"/>
  </r>
  <r>
    <x v="19"/>
    <s v="L.K. Bintulu"/>
    <s v="Kawasan Selebih L.K."/>
    <x v="12"/>
    <n v="797"/>
  </r>
  <r>
    <x v="19"/>
    <s v="L.K. Bintulu"/>
    <s v="Kawasan Selebih L.K."/>
    <x v="13"/>
    <n v="553"/>
  </r>
  <r>
    <x v="19"/>
    <s v="L.K. Bintulu"/>
    <s v="Kawasan Selebih L.K."/>
    <x v="14"/>
    <n v="347"/>
  </r>
  <r>
    <x v="19"/>
    <s v="L.K. Bintulu"/>
    <s v="Kawasan Selebih L.K."/>
    <x v="15"/>
    <n v="534"/>
  </r>
  <r>
    <x v="20"/>
    <s v="M.D. Kapit"/>
    <s v="Kapit Townland"/>
    <x v="0"/>
    <n v="847"/>
  </r>
  <r>
    <x v="20"/>
    <s v="M.D. Kapit"/>
    <s v="Kapit Townland"/>
    <x v="1"/>
    <n v="1054"/>
  </r>
  <r>
    <x v="20"/>
    <s v="M.D. Kapit"/>
    <s v="Kapit Townland"/>
    <x v="2"/>
    <n v="906"/>
  </r>
  <r>
    <x v="20"/>
    <s v="M.D. Kapit"/>
    <s v="Kapit Townland"/>
    <x v="3"/>
    <n v="756"/>
  </r>
  <r>
    <x v="20"/>
    <s v="M.D. Kapit"/>
    <s v="Kapit Townland"/>
    <x v="4"/>
    <n v="436"/>
  </r>
  <r>
    <x v="20"/>
    <s v="M.D. Kapit"/>
    <s v="Kapit Townland"/>
    <x v="5"/>
    <n v="506"/>
  </r>
  <r>
    <x v="20"/>
    <s v="M.D. Kapit"/>
    <s v="Kapit Townland"/>
    <x v="6"/>
    <n v="462"/>
  </r>
  <r>
    <x v="20"/>
    <s v="M.D. Kapit"/>
    <s v="Kapit Townland"/>
    <x v="7"/>
    <n v="391"/>
  </r>
  <r>
    <x v="20"/>
    <s v="M.D. Kapit"/>
    <s v="Kapit Townland"/>
    <x v="8"/>
    <n v="468"/>
  </r>
  <r>
    <x v="20"/>
    <s v="M.D. Kapit"/>
    <s v="Kapit Townland"/>
    <x v="9"/>
    <n v="341"/>
  </r>
  <r>
    <x v="20"/>
    <s v="M.D. Kapit"/>
    <s v="Kapit Townland"/>
    <x v="10"/>
    <n v="240"/>
  </r>
  <r>
    <x v="20"/>
    <s v="M.D. Kapit"/>
    <s v="Kapit Townland"/>
    <x v="11"/>
    <n v="202"/>
  </r>
  <r>
    <x v="20"/>
    <s v="M.D. Kapit"/>
    <s v="Kapit Townland"/>
    <x v="12"/>
    <n v="135"/>
  </r>
  <r>
    <x v="20"/>
    <s v="M.D. Kapit"/>
    <s v="Kapit Townland"/>
    <x v="13"/>
    <n v="110"/>
  </r>
  <r>
    <x v="20"/>
    <s v="M.D. Kapit"/>
    <s v="Kapit Townland"/>
    <x v="14"/>
    <n v="67"/>
  </r>
  <r>
    <x v="20"/>
    <s v="M.D. Kapit"/>
    <s v="Kapit Townland"/>
    <x v="15"/>
    <n v="67"/>
  </r>
  <r>
    <x v="20"/>
    <s v="M.D. Kapit"/>
    <s v="Kawasan Selebih M.D."/>
    <x v="0"/>
    <n v="4461"/>
  </r>
  <r>
    <x v="20"/>
    <s v="M.D. Kapit"/>
    <s v="Kawasan Selebih M.D."/>
    <x v="1"/>
    <n v="5583"/>
  </r>
  <r>
    <x v="20"/>
    <s v="M.D. Kapit"/>
    <s v="Kawasan Selebih M.D."/>
    <x v="2"/>
    <n v="6141"/>
  </r>
  <r>
    <x v="20"/>
    <s v="M.D. Kapit"/>
    <s v="Kawasan Selebih M.D."/>
    <x v="3"/>
    <n v="4314"/>
  </r>
  <r>
    <x v="20"/>
    <s v="M.D. Kapit"/>
    <s v="Kawasan Selebih M.D."/>
    <x v="4"/>
    <n v="3873"/>
  </r>
  <r>
    <x v="20"/>
    <s v="M.D. Kapit"/>
    <s v="Kawasan Selebih M.D."/>
    <x v="5"/>
    <n v="3284"/>
  </r>
  <r>
    <x v="20"/>
    <s v="M.D. Kapit"/>
    <s v="Kawasan Selebih M.D."/>
    <x v="6"/>
    <n v="3360"/>
  </r>
  <r>
    <x v="20"/>
    <s v="M.D. Kapit"/>
    <s v="Kawasan Selebih M.D."/>
    <x v="7"/>
    <n v="2919"/>
  </r>
  <r>
    <x v="20"/>
    <s v="M.D. Kapit"/>
    <s v="Kawasan Selebih M.D."/>
    <x v="8"/>
    <n v="2906"/>
  </r>
  <r>
    <x v="20"/>
    <s v="M.D. Kapit"/>
    <s v="Kawasan Selebih M.D."/>
    <x v="9"/>
    <n v="2661"/>
  </r>
  <r>
    <x v="20"/>
    <s v="M.D. Kapit"/>
    <s v="Kawasan Selebih M.D."/>
    <x v="10"/>
    <n v="2138"/>
  </r>
  <r>
    <x v="20"/>
    <s v="M.D. Kapit"/>
    <s v="Kawasan Selebih M.D."/>
    <x v="11"/>
    <n v="1568"/>
  </r>
  <r>
    <x v="20"/>
    <s v="M.D. Kapit"/>
    <s v="Kawasan Selebih M.D."/>
    <x v="12"/>
    <n v="1524"/>
  </r>
  <r>
    <x v="20"/>
    <s v="M.D. Kapit"/>
    <s v="Kawasan Selebih M.D."/>
    <x v="13"/>
    <n v="1475"/>
  </r>
  <r>
    <x v="20"/>
    <s v="M.D. Kapit"/>
    <s v="Kawasan Selebih M.D."/>
    <x v="14"/>
    <n v="880"/>
  </r>
  <r>
    <x v="20"/>
    <s v="M.D. Kapit"/>
    <s v="Kawasan Selebih M.D."/>
    <x v="15"/>
    <n v="1229"/>
  </r>
  <r>
    <x v="21"/>
    <s v="M.D. Kapit"/>
    <s v="Song Townland"/>
    <x v="0"/>
    <n v="339"/>
  </r>
  <r>
    <x v="21"/>
    <s v="M.D. Kapit"/>
    <s v="Song Townland"/>
    <x v="1"/>
    <n v="328"/>
  </r>
  <r>
    <x v="21"/>
    <s v="M.D. Kapit"/>
    <s v="Song Townland"/>
    <x v="2"/>
    <n v="1094"/>
  </r>
  <r>
    <x v="21"/>
    <s v="M.D. Kapit"/>
    <s v="Song Townland"/>
    <x v="3"/>
    <n v="375"/>
  </r>
  <r>
    <x v="21"/>
    <s v="M.D. Kapit"/>
    <s v="Song Townland"/>
    <x v="4"/>
    <n v="431"/>
  </r>
  <r>
    <x v="21"/>
    <s v="M.D. Kapit"/>
    <s v="Song Townland"/>
    <x v="5"/>
    <n v="264"/>
  </r>
  <r>
    <x v="21"/>
    <s v="M.D. Kapit"/>
    <s v="Song Townland"/>
    <x v="6"/>
    <n v="237"/>
  </r>
  <r>
    <x v="21"/>
    <s v="M.D. Kapit"/>
    <s v="Song Townland"/>
    <x v="7"/>
    <n v="182"/>
  </r>
  <r>
    <x v="21"/>
    <s v="M.D. Kapit"/>
    <s v="Song Townland"/>
    <x v="8"/>
    <n v="201"/>
  </r>
  <r>
    <x v="21"/>
    <s v="M.D. Kapit"/>
    <s v="Song Townland"/>
    <x v="9"/>
    <n v="209"/>
  </r>
  <r>
    <x v="21"/>
    <s v="M.D. Kapit"/>
    <s v="Song Townland"/>
    <x v="10"/>
    <n v="126"/>
  </r>
  <r>
    <x v="21"/>
    <s v="M.D. Kapit"/>
    <s v="Song Townland"/>
    <x v="11"/>
    <n v="97"/>
  </r>
  <r>
    <x v="21"/>
    <s v="M.D. Kapit"/>
    <s v="Song Townland"/>
    <x v="12"/>
    <n v="65"/>
  </r>
  <r>
    <x v="21"/>
    <s v="M.D. Kapit"/>
    <s v="Song Townland"/>
    <x v="13"/>
    <n v="45"/>
  </r>
  <r>
    <x v="21"/>
    <s v="M.D. Kapit"/>
    <s v="Song Townland"/>
    <x v="14"/>
    <n v="36"/>
  </r>
  <r>
    <x v="21"/>
    <s v="M.D. Kapit"/>
    <s v="Song Townland"/>
    <x v="15"/>
    <n v="49"/>
  </r>
  <r>
    <x v="21"/>
    <s v="M.D. Kapit"/>
    <s v="Kawasan Selebih M.D."/>
    <x v="0"/>
    <n v="1510"/>
  </r>
  <r>
    <x v="21"/>
    <s v="M.D. Kapit"/>
    <s v="Kawasan Selebih M.D."/>
    <x v="1"/>
    <n v="2206"/>
  </r>
  <r>
    <x v="21"/>
    <s v="M.D. Kapit"/>
    <s v="Kawasan Selebih M.D."/>
    <x v="2"/>
    <n v="1483"/>
  </r>
  <r>
    <x v="21"/>
    <s v="M.D. Kapit"/>
    <s v="Kawasan Selebih M.D."/>
    <x v="3"/>
    <n v="1033"/>
  </r>
  <r>
    <x v="21"/>
    <s v="M.D. Kapit"/>
    <s v="Kawasan Selebih M.D."/>
    <x v="4"/>
    <n v="1324"/>
  </r>
  <r>
    <x v="21"/>
    <s v="M.D. Kapit"/>
    <s v="Kawasan Selebih M.D."/>
    <x v="5"/>
    <n v="982"/>
  </r>
  <r>
    <x v="21"/>
    <s v="M.D. Kapit"/>
    <s v="Kawasan Selebih M.D."/>
    <x v="6"/>
    <n v="763"/>
  </r>
  <r>
    <x v="21"/>
    <s v="M.D. Kapit"/>
    <s v="Kawasan Selebih M.D."/>
    <x v="7"/>
    <n v="920"/>
  </r>
  <r>
    <x v="21"/>
    <s v="M.D. Kapit"/>
    <s v="Kawasan Selebih M.D."/>
    <x v="8"/>
    <n v="949"/>
  </r>
  <r>
    <x v="21"/>
    <s v="M.D. Kapit"/>
    <s v="Kawasan Selebih M.D."/>
    <x v="9"/>
    <n v="890"/>
  </r>
  <r>
    <x v="21"/>
    <s v="M.D. Kapit"/>
    <s v="Kawasan Selebih M.D."/>
    <x v="10"/>
    <n v="897"/>
  </r>
  <r>
    <x v="21"/>
    <s v="M.D. Kapit"/>
    <s v="Kawasan Selebih M.D."/>
    <x v="11"/>
    <n v="617"/>
  </r>
  <r>
    <x v="21"/>
    <s v="M.D. Kapit"/>
    <s v="Kawasan Selebih M.D."/>
    <x v="12"/>
    <n v="840"/>
  </r>
  <r>
    <x v="21"/>
    <s v="M.D. Kapit"/>
    <s v="Kawasan Selebih M.D."/>
    <x v="13"/>
    <n v="587"/>
  </r>
  <r>
    <x v="21"/>
    <s v="M.D. Kapit"/>
    <s v="Kawasan Selebih M.D."/>
    <x v="14"/>
    <n v="396"/>
  </r>
  <r>
    <x v="21"/>
    <s v="M.D. Kapit"/>
    <s v="Kawasan Selebih M.D."/>
    <x v="15"/>
    <n v="630"/>
  </r>
  <r>
    <x v="22"/>
    <s v="M.D. Kapit"/>
    <s v="Belaga Townland"/>
    <x v="0"/>
    <n v="35"/>
  </r>
  <r>
    <x v="22"/>
    <s v="M.D. Kapit"/>
    <s v="Belaga Townland"/>
    <x v="1"/>
    <n v="51"/>
  </r>
  <r>
    <x v="22"/>
    <s v="M.D. Kapit"/>
    <s v="Belaga Townland"/>
    <x v="2"/>
    <n v="67"/>
  </r>
  <r>
    <x v="22"/>
    <s v="M.D. Kapit"/>
    <s v="Belaga Townland"/>
    <x v="3"/>
    <n v="36"/>
  </r>
  <r>
    <x v="22"/>
    <s v="M.D. Kapit"/>
    <s v="Belaga Townland"/>
    <x v="4"/>
    <n v="26"/>
  </r>
  <r>
    <x v="22"/>
    <s v="M.D. Kapit"/>
    <s v="Belaga Townland"/>
    <x v="5"/>
    <n v="23"/>
  </r>
  <r>
    <x v="22"/>
    <s v="M.D. Kapit"/>
    <s v="Belaga Townland"/>
    <x v="6"/>
    <n v="26"/>
  </r>
  <r>
    <x v="22"/>
    <s v="M.D. Kapit"/>
    <s v="Belaga Townland"/>
    <x v="7"/>
    <n v="26"/>
  </r>
  <r>
    <x v="22"/>
    <s v="M.D. Kapit"/>
    <s v="Belaga Townland"/>
    <x v="8"/>
    <n v="28"/>
  </r>
  <r>
    <x v="22"/>
    <s v="M.D. Kapit"/>
    <s v="Belaga Townland"/>
    <x v="9"/>
    <n v="24"/>
  </r>
  <r>
    <x v="22"/>
    <s v="M.D. Kapit"/>
    <s v="Belaga Townland"/>
    <x v="10"/>
    <n v="17"/>
  </r>
  <r>
    <x v="22"/>
    <s v="M.D. Kapit"/>
    <s v="Belaga Townland"/>
    <x v="11"/>
    <n v="15"/>
  </r>
  <r>
    <x v="22"/>
    <s v="M.D. Kapit"/>
    <s v="Belaga Townland"/>
    <x v="12"/>
    <n v="13"/>
  </r>
  <r>
    <x v="22"/>
    <s v="M.D. Kapit"/>
    <s v="Belaga Townland"/>
    <x v="13"/>
    <n v="3"/>
  </r>
  <r>
    <x v="22"/>
    <s v="M.D. Kapit"/>
    <s v="Belaga Townland"/>
    <x v="14"/>
    <n v="4"/>
  </r>
  <r>
    <x v="22"/>
    <s v="M.D. Kapit"/>
    <s v="Belaga Townland"/>
    <x v="15"/>
    <n v="7"/>
  </r>
  <r>
    <x v="22"/>
    <s v="M.D. Kapit"/>
    <s v="Kawasan Selebih M.D."/>
    <x v="0"/>
    <n v="3358"/>
  </r>
  <r>
    <x v="22"/>
    <s v="M.D. Kapit"/>
    <s v="Kawasan Selebih M.D."/>
    <x v="1"/>
    <n v="4108"/>
  </r>
  <r>
    <x v="22"/>
    <s v="M.D. Kapit"/>
    <s v="Kawasan Selebih M.D."/>
    <x v="2"/>
    <n v="2836"/>
  </r>
  <r>
    <x v="22"/>
    <s v="M.D. Kapit"/>
    <s v="Kawasan Selebih M.D."/>
    <x v="3"/>
    <n v="2677"/>
  </r>
  <r>
    <x v="22"/>
    <s v="M.D. Kapit"/>
    <s v="Kawasan Selebih M.D."/>
    <x v="4"/>
    <n v="4251"/>
  </r>
  <r>
    <x v="22"/>
    <s v="M.D. Kapit"/>
    <s v="Kawasan Selebih M.D."/>
    <x v="5"/>
    <n v="4091"/>
  </r>
  <r>
    <x v="22"/>
    <s v="M.D. Kapit"/>
    <s v="Kawasan Selebih M.D."/>
    <x v="6"/>
    <n v="2605"/>
  </r>
  <r>
    <x v="22"/>
    <s v="M.D. Kapit"/>
    <s v="Kawasan Selebih M.D."/>
    <x v="7"/>
    <n v="2481"/>
  </r>
  <r>
    <x v="22"/>
    <s v="M.D. Kapit"/>
    <s v="Kawasan Selebih M.D."/>
    <x v="8"/>
    <n v="2009"/>
  </r>
  <r>
    <x v="22"/>
    <s v="M.D. Kapit"/>
    <s v="Kawasan Selebih M.D."/>
    <x v="9"/>
    <n v="2083"/>
  </r>
  <r>
    <x v="22"/>
    <s v="M.D. Kapit"/>
    <s v="Kawasan Selebih M.D."/>
    <x v="10"/>
    <n v="1194"/>
  </r>
  <r>
    <x v="22"/>
    <s v="M.D. Kapit"/>
    <s v="Kawasan Selebih M.D."/>
    <x v="11"/>
    <n v="922"/>
  </r>
  <r>
    <x v="22"/>
    <s v="M.D. Kapit"/>
    <s v="Kawasan Selebih M.D."/>
    <x v="12"/>
    <n v="484"/>
  </r>
  <r>
    <x v="22"/>
    <s v="M.D. Kapit"/>
    <s v="Kawasan Selebih M.D."/>
    <x v="13"/>
    <n v="759"/>
  </r>
  <r>
    <x v="22"/>
    <s v="M.D. Kapit"/>
    <s v="Kawasan Selebih M.D."/>
    <x v="14"/>
    <n v="443"/>
  </r>
  <r>
    <x v="22"/>
    <s v="M.D. Kapit"/>
    <s v="Kawasan Selebih M.D."/>
    <x v="15"/>
    <n v="520"/>
  </r>
  <r>
    <x v="23"/>
    <s v="M.B. Miri"/>
    <s v="Kuala Baram Bazaar"/>
    <x v="0"/>
    <n v="166"/>
  </r>
  <r>
    <x v="23"/>
    <s v="M.B. Miri"/>
    <s v="Kuala Baram Bazaar"/>
    <x v="1"/>
    <n v="208"/>
  </r>
  <r>
    <x v="23"/>
    <s v="M.B. Miri"/>
    <s v="Kuala Baram Bazaar"/>
    <x v="2"/>
    <n v="285"/>
  </r>
  <r>
    <x v="23"/>
    <s v="M.B. Miri"/>
    <s v="Kuala Baram Bazaar"/>
    <x v="3"/>
    <n v="217"/>
  </r>
  <r>
    <x v="23"/>
    <s v="M.B. Miri"/>
    <s v="Kuala Baram Bazaar"/>
    <x v="4"/>
    <n v="265"/>
  </r>
  <r>
    <x v="23"/>
    <s v="M.B. Miri"/>
    <s v="Kuala Baram Bazaar"/>
    <x v="5"/>
    <n v="153"/>
  </r>
  <r>
    <x v="23"/>
    <s v="M.B. Miri"/>
    <s v="Kuala Baram Bazaar"/>
    <x v="6"/>
    <n v="133"/>
  </r>
  <r>
    <x v="23"/>
    <s v="M.B. Miri"/>
    <s v="Kuala Baram Bazaar"/>
    <x v="7"/>
    <n v="120"/>
  </r>
  <r>
    <x v="23"/>
    <s v="M.B. Miri"/>
    <s v="Kuala Baram Bazaar"/>
    <x v="8"/>
    <n v="127"/>
  </r>
  <r>
    <x v="23"/>
    <s v="M.B. Miri"/>
    <s v="Kuala Baram Bazaar"/>
    <x v="9"/>
    <n v="119"/>
  </r>
  <r>
    <x v="23"/>
    <s v="M.B. Miri"/>
    <s v="Kuala Baram Bazaar"/>
    <x v="10"/>
    <n v="71"/>
  </r>
  <r>
    <x v="23"/>
    <s v="M.B. Miri"/>
    <s v="Kuala Baram Bazaar"/>
    <x v="11"/>
    <n v="55"/>
  </r>
  <r>
    <x v="23"/>
    <s v="M.B. Miri"/>
    <s v="Kuala Baram Bazaar"/>
    <x v="12"/>
    <n v="32"/>
  </r>
  <r>
    <x v="23"/>
    <s v="M.B. Miri"/>
    <s v="Kuala Baram Bazaar"/>
    <x v="13"/>
    <n v="22"/>
  </r>
  <r>
    <x v="23"/>
    <s v="M.B. Miri"/>
    <s v="Kuala Baram Bazaar"/>
    <x v="14"/>
    <n v="12"/>
  </r>
  <r>
    <x v="23"/>
    <s v="M.B. Miri"/>
    <s v="Kuala Baram Bazaar"/>
    <x v="15"/>
    <n v="18"/>
  </r>
  <r>
    <x v="23"/>
    <s v="M.B. Miri"/>
    <s v="Lambir Bazaar"/>
    <x v="0"/>
    <n v="251"/>
  </r>
  <r>
    <x v="23"/>
    <s v="M.B. Miri"/>
    <s v="Lambir Bazaar"/>
    <x v="1"/>
    <n v="250"/>
  </r>
  <r>
    <x v="23"/>
    <s v="M.B. Miri"/>
    <s v="Lambir Bazaar"/>
    <x v="2"/>
    <n v="345"/>
  </r>
  <r>
    <x v="23"/>
    <s v="M.B. Miri"/>
    <s v="Lambir Bazaar"/>
    <x v="3"/>
    <n v="601"/>
  </r>
  <r>
    <x v="23"/>
    <s v="M.B. Miri"/>
    <s v="Lambir Bazaar"/>
    <x v="4"/>
    <n v="248"/>
  </r>
  <r>
    <x v="23"/>
    <s v="M.B. Miri"/>
    <s v="Lambir Bazaar"/>
    <x v="5"/>
    <n v="220"/>
  </r>
  <r>
    <x v="23"/>
    <s v="M.B. Miri"/>
    <s v="Lambir Bazaar"/>
    <x v="6"/>
    <n v="195"/>
  </r>
  <r>
    <x v="23"/>
    <s v="M.B. Miri"/>
    <s v="Lambir Bazaar"/>
    <x v="7"/>
    <n v="165"/>
  </r>
  <r>
    <x v="23"/>
    <s v="M.B. Miri"/>
    <s v="Lambir Bazaar"/>
    <x v="8"/>
    <n v="154"/>
  </r>
  <r>
    <x v="23"/>
    <s v="M.B. Miri"/>
    <s v="Lambir Bazaar"/>
    <x v="9"/>
    <n v="151"/>
  </r>
  <r>
    <x v="23"/>
    <s v="M.B. Miri"/>
    <s v="Lambir Bazaar"/>
    <x v="10"/>
    <n v="100"/>
  </r>
  <r>
    <x v="23"/>
    <s v="M.B. Miri"/>
    <s v="Lambir Bazaar"/>
    <x v="11"/>
    <n v="75"/>
  </r>
  <r>
    <x v="23"/>
    <s v="M.B. Miri"/>
    <s v="Lambir Bazaar"/>
    <x v="12"/>
    <n v="66"/>
  </r>
  <r>
    <x v="23"/>
    <s v="M.B. Miri"/>
    <s v="Lambir Bazaar"/>
    <x v="13"/>
    <n v="43"/>
  </r>
  <r>
    <x v="23"/>
    <s v="M.B. Miri"/>
    <s v="Lambir Bazaar"/>
    <x v="14"/>
    <n v="28"/>
  </r>
  <r>
    <x v="23"/>
    <s v="M.B. Miri"/>
    <s v="Lambir Bazaar"/>
    <x v="15"/>
    <n v="32"/>
  </r>
  <r>
    <x v="23"/>
    <s v="M.B. Miri"/>
    <s v="Miri Townland"/>
    <x v="0"/>
    <n v="8997"/>
  </r>
  <r>
    <x v="23"/>
    <s v="M.B. Miri"/>
    <s v="Miri Townland"/>
    <x v="1"/>
    <n v="10150"/>
  </r>
  <r>
    <x v="23"/>
    <s v="M.B. Miri"/>
    <s v="Miri Townland"/>
    <x v="2"/>
    <n v="10780"/>
  </r>
  <r>
    <x v="23"/>
    <s v="M.B. Miri"/>
    <s v="Miri Townland"/>
    <x v="3"/>
    <n v="11851"/>
  </r>
  <r>
    <x v="23"/>
    <s v="M.B. Miri"/>
    <s v="Miri Townland"/>
    <x v="4"/>
    <n v="14405"/>
  </r>
  <r>
    <x v="23"/>
    <s v="M.B. Miri"/>
    <s v="Miri Townland"/>
    <x v="5"/>
    <n v="15462"/>
  </r>
  <r>
    <x v="23"/>
    <s v="M.B. Miri"/>
    <s v="Miri Townland"/>
    <x v="6"/>
    <n v="10271"/>
  </r>
  <r>
    <x v="23"/>
    <s v="M.B. Miri"/>
    <s v="Miri Townland"/>
    <x v="7"/>
    <n v="9210"/>
  </r>
  <r>
    <x v="23"/>
    <s v="M.B. Miri"/>
    <s v="Miri Townland"/>
    <x v="8"/>
    <n v="8169"/>
  </r>
  <r>
    <x v="23"/>
    <s v="M.B. Miri"/>
    <s v="Miri Townland"/>
    <x v="9"/>
    <n v="7692"/>
  </r>
  <r>
    <x v="23"/>
    <s v="M.B. Miri"/>
    <s v="Miri Townland"/>
    <x v="10"/>
    <n v="6340"/>
  </r>
  <r>
    <x v="23"/>
    <s v="M.B. Miri"/>
    <s v="Miri Townland"/>
    <x v="11"/>
    <n v="5011"/>
  </r>
  <r>
    <x v="23"/>
    <s v="M.B. Miri"/>
    <s v="Miri Townland"/>
    <x v="12"/>
    <n v="3037"/>
  </r>
  <r>
    <x v="23"/>
    <s v="M.B. Miri"/>
    <s v="Miri Townland"/>
    <x v="13"/>
    <n v="2071"/>
  </r>
  <r>
    <x v="23"/>
    <s v="M.B. Miri"/>
    <s v="Miri Townland"/>
    <x v="14"/>
    <n v="1399"/>
  </r>
  <r>
    <x v="23"/>
    <s v="M.B. Miri"/>
    <s v="Miri Townland"/>
    <x v="15"/>
    <n v="2167"/>
  </r>
  <r>
    <x v="23"/>
    <s v="M.B. Miri"/>
    <s v="Kawasan Selebih M.B."/>
    <x v="0"/>
    <n v="9533"/>
  </r>
  <r>
    <x v="23"/>
    <s v="M.B. Miri"/>
    <s v="Kawasan Selebih M.B."/>
    <x v="1"/>
    <n v="9761"/>
  </r>
  <r>
    <x v="23"/>
    <s v="M.B. Miri"/>
    <s v="Kawasan Selebih M.B."/>
    <x v="2"/>
    <n v="10332"/>
  </r>
  <r>
    <x v="23"/>
    <s v="M.B. Miri"/>
    <s v="Kawasan Selebih M.B."/>
    <x v="3"/>
    <n v="11254"/>
  </r>
  <r>
    <x v="23"/>
    <s v="M.B. Miri"/>
    <s v="Kawasan Selebih M.B."/>
    <x v="4"/>
    <n v="9990"/>
  </r>
  <r>
    <x v="23"/>
    <s v="M.B. Miri"/>
    <s v="Kawasan Selebih M.B."/>
    <x v="5"/>
    <n v="9495"/>
  </r>
  <r>
    <x v="23"/>
    <s v="M.B. Miri"/>
    <s v="Kawasan Selebih M.B."/>
    <x v="6"/>
    <n v="7380"/>
  </r>
  <r>
    <x v="23"/>
    <s v="M.B. Miri"/>
    <s v="Kawasan Selebih M.B."/>
    <x v="7"/>
    <n v="8350"/>
  </r>
  <r>
    <x v="23"/>
    <s v="M.B. Miri"/>
    <s v="Kawasan Selebih M.B."/>
    <x v="8"/>
    <n v="7380"/>
  </r>
  <r>
    <x v="23"/>
    <s v="M.B. Miri"/>
    <s v="Kawasan Selebih M.B."/>
    <x v="9"/>
    <n v="6091"/>
  </r>
  <r>
    <x v="23"/>
    <s v="M.B. Miri"/>
    <s v="Kawasan Selebih M.B."/>
    <x v="10"/>
    <n v="4006"/>
  </r>
  <r>
    <x v="23"/>
    <s v="M.B. Miri"/>
    <s v="Kawasan Selebih M.B."/>
    <x v="11"/>
    <n v="3005"/>
  </r>
  <r>
    <x v="23"/>
    <s v="M.B. Miri"/>
    <s v="Kawasan Selebih M.B."/>
    <x v="12"/>
    <n v="1876"/>
  </r>
  <r>
    <x v="23"/>
    <s v="M.B. Miri"/>
    <s v="Kawasan Selebih M.B."/>
    <x v="13"/>
    <n v="1085"/>
  </r>
  <r>
    <x v="23"/>
    <s v="M.B. Miri"/>
    <s v="Kawasan Selebih M.B."/>
    <x v="14"/>
    <n v="633"/>
  </r>
  <r>
    <x v="23"/>
    <s v="M.B. Miri"/>
    <s v="Kawasan Selebih M.B."/>
    <x v="15"/>
    <n v="1038"/>
  </r>
  <r>
    <x v="23"/>
    <s v="M.D. Subis"/>
    <s v="Batu Niah Bazaar"/>
    <x v="0"/>
    <n v="36"/>
  </r>
  <r>
    <x v="23"/>
    <s v="M.D. Subis"/>
    <s v="Batu Niah Bazaar"/>
    <x v="1"/>
    <n v="61"/>
  </r>
  <r>
    <x v="23"/>
    <s v="M.D. Subis"/>
    <s v="Batu Niah Bazaar"/>
    <x v="2"/>
    <n v="52"/>
  </r>
  <r>
    <x v="23"/>
    <s v="M.D. Subis"/>
    <s v="Batu Niah Bazaar"/>
    <x v="3"/>
    <n v="64"/>
  </r>
  <r>
    <x v="23"/>
    <s v="M.D. Subis"/>
    <s v="Batu Niah Bazaar"/>
    <x v="4"/>
    <n v="60"/>
  </r>
  <r>
    <x v="23"/>
    <s v="M.D. Subis"/>
    <s v="Batu Niah Bazaar"/>
    <x v="5"/>
    <n v="74"/>
  </r>
  <r>
    <x v="23"/>
    <s v="M.D. Subis"/>
    <s v="Batu Niah Bazaar"/>
    <x v="6"/>
    <n v="35"/>
  </r>
  <r>
    <x v="23"/>
    <s v="M.D. Subis"/>
    <s v="Batu Niah Bazaar"/>
    <x v="7"/>
    <n v="32"/>
  </r>
  <r>
    <x v="23"/>
    <s v="M.D. Subis"/>
    <s v="Batu Niah Bazaar"/>
    <x v="8"/>
    <n v="33"/>
  </r>
  <r>
    <x v="23"/>
    <s v="M.D. Subis"/>
    <s v="Batu Niah Bazaar"/>
    <x v="9"/>
    <n v="26"/>
  </r>
  <r>
    <x v="23"/>
    <s v="M.D. Subis"/>
    <s v="Batu Niah Bazaar"/>
    <x v="10"/>
    <n v="26"/>
  </r>
  <r>
    <x v="23"/>
    <s v="M.D. Subis"/>
    <s v="Batu Niah Bazaar"/>
    <x v="11"/>
    <n v="22"/>
  </r>
  <r>
    <x v="23"/>
    <s v="M.D. Subis"/>
    <s v="Batu Niah Bazaar"/>
    <x v="12"/>
    <n v="6"/>
  </r>
  <r>
    <x v="23"/>
    <s v="M.D. Subis"/>
    <s v="Batu Niah Bazaar"/>
    <x v="13"/>
    <n v="6"/>
  </r>
  <r>
    <x v="23"/>
    <s v="M.D. Subis"/>
    <s v="Batu Niah Bazaar"/>
    <x v="14"/>
    <n v="5"/>
  </r>
  <r>
    <x v="23"/>
    <s v="M.D. Subis"/>
    <s v="Batu Niah Bazaar"/>
    <x v="15"/>
    <n v="2"/>
  </r>
  <r>
    <x v="23"/>
    <s v="M.D. Subis"/>
    <s v="Bekenu Bazaar"/>
    <x v="0"/>
    <n v="27"/>
  </r>
  <r>
    <x v="23"/>
    <s v="M.D. Subis"/>
    <s v="Bekenu Bazaar"/>
    <x v="1"/>
    <n v="48"/>
  </r>
  <r>
    <x v="23"/>
    <s v="M.D. Subis"/>
    <s v="Bekenu Bazaar"/>
    <x v="2"/>
    <n v="32"/>
  </r>
  <r>
    <x v="23"/>
    <s v="M.D. Subis"/>
    <s v="Bekenu Bazaar"/>
    <x v="3"/>
    <n v="46"/>
  </r>
  <r>
    <x v="23"/>
    <s v="M.D. Subis"/>
    <s v="Bekenu Bazaar"/>
    <x v="4"/>
    <n v="36"/>
  </r>
  <r>
    <x v="23"/>
    <s v="M.D. Subis"/>
    <s v="Bekenu Bazaar"/>
    <x v="5"/>
    <n v="28"/>
  </r>
  <r>
    <x v="23"/>
    <s v="M.D. Subis"/>
    <s v="Bekenu Bazaar"/>
    <x v="6"/>
    <n v="30"/>
  </r>
  <r>
    <x v="23"/>
    <s v="M.D. Subis"/>
    <s v="Bekenu Bazaar"/>
    <x v="7"/>
    <n v="36"/>
  </r>
  <r>
    <x v="23"/>
    <s v="M.D. Subis"/>
    <s v="Bekenu Bazaar"/>
    <x v="8"/>
    <n v="30"/>
  </r>
  <r>
    <x v="23"/>
    <s v="M.D. Subis"/>
    <s v="Bekenu Bazaar"/>
    <x v="9"/>
    <n v="33"/>
  </r>
  <r>
    <x v="23"/>
    <s v="M.D. Subis"/>
    <s v="Bekenu Bazaar"/>
    <x v="10"/>
    <n v="22"/>
  </r>
  <r>
    <x v="23"/>
    <s v="M.D. Subis"/>
    <s v="Bekenu Bazaar"/>
    <x v="11"/>
    <n v="27"/>
  </r>
  <r>
    <x v="23"/>
    <s v="M.D. Subis"/>
    <s v="Bekenu Bazaar"/>
    <x v="12"/>
    <n v="14"/>
  </r>
  <r>
    <x v="23"/>
    <s v="M.D. Subis"/>
    <s v="Bekenu Bazaar"/>
    <x v="13"/>
    <n v="9"/>
  </r>
  <r>
    <x v="23"/>
    <s v="M.D. Subis"/>
    <s v="Bekenu Bazaar"/>
    <x v="14"/>
    <n v="3"/>
  </r>
  <r>
    <x v="23"/>
    <s v="M.D. Subis"/>
    <s v="Bekenu Bazaar"/>
    <x v="15"/>
    <n v="12"/>
  </r>
  <r>
    <x v="23"/>
    <s v="M.D. Subis"/>
    <s v="Niah Bazaar Baru"/>
    <x v="0"/>
    <n v="56"/>
  </r>
  <r>
    <x v="23"/>
    <s v="M.D. Subis"/>
    <s v="Niah Bazaar Baru"/>
    <x v="1"/>
    <n v="45"/>
  </r>
  <r>
    <x v="23"/>
    <s v="M.D. Subis"/>
    <s v="Niah Bazaar Baru"/>
    <x v="2"/>
    <n v="38"/>
  </r>
  <r>
    <x v="23"/>
    <s v="M.D. Subis"/>
    <s v="Niah Bazaar Baru"/>
    <x v="3"/>
    <n v="32"/>
  </r>
  <r>
    <x v="23"/>
    <s v="M.D. Subis"/>
    <s v="Niah Bazaar Baru"/>
    <x v="4"/>
    <n v="22"/>
  </r>
  <r>
    <x v="23"/>
    <s v="M.D. Subis"/>
    <s v="Niah Bazaar Baru"/>
    <x v="5"/>
    <n v="26"/>
  </r>
  <r>
    <x v="23"/>
    <s v="M.D. Subis"/>
    <s v="Niah Bazaar Baru"/>
    <x v="6"/>
    <n v="48"/>
  </r>
  <r>
    <x v="23"/>
    <s v="M.D. Subis"/>
    <s v="Niah Bazaar Baru"/>
    <x v="7"/>
    <n v="36"/>
  </r>
  <r>
    <x v="23"/>
    <s v="M.D. Subis"/>
    <s v="Niah Bazaar Baru"/>
    <x v="8"/>
    <n v="33"/>
  </r>
  <r>
    <x v="23"/>
    <s v="M.D. Subis"/>
    <s v="Niah Bazaar Baru"/>
    <x v="9"/>
    <n v="20"/>
  </r>
  <r>
    <x v="23"/>
    <s v="M.D. Subis"/>
    <s v="Niah Bazaar Baru"/>
    <x v="10"/>
    <n v="16"/>
  </r>
  <r>
    <x v="23"/>
    <s v="M.D. Subis"/>
    <s v="Niah Bazaar Baru"/>
    <x v="11"/>
    <n v="18"/>
  </r>
  <r>
    <x v="23"/>
    <s v="M.D. Subis"/>
    <s v="Niah Bazaar Baru"/>
    <x v="12"/>
    <n v="13"/>
  </r>
  <r>
    <x v="23"/>
    <s v="M.D. Subis"/>
    <s v="Niah Bazaar Baru"/>
    <x v="13"/>
    <n v="6"/>
  </r>
  <r>
    <x v="23"/>
    <s v="M.D. Subis"/>
    <s v="Niah Bazaar Baru"/>
    <x v="14"/>
    <n v="2"/>
  </r>
  <r>
    <x v="23"/>
    <s v="M.D. Subis"/>
    <s v="Niah Bazaar Baru"/>
    <x v="15"/>
    <n v="6"/>
  </r>
  <r>
    <x v="23"/>
    <s v="M.D. Subis"/>
    <s v="Kawasan Selebih M.D."/>
    <x v="0"/>
    <n v="4660"/>
  </r>
  <r>
    <x v="23"/>
    <s v="M.D. Subis"/>
    <s v="Kawasan Selebih M.D."/>
    <x v="1"/>
    <n v="4546"/>
  </r>
  <r>
    <x v="23"/>
    <s v="M.D. Subis"/>
    <s v="Kawasan Selebih M.D."/>
    <x v="2"/>
    <n v="3944"/>
  </r>
  <r>
    <x v="23"/>
    <s v="M.D. Subis"/>
    <s v="Kawasan Selebih M.D."/>
    <x v="3"/>
    <n v="4832"/>
  </r>
  <r>
    <x v="23"/>
    <s v="M.D. Subis"/>
    <s v="Kawasan Selebih M.D."/>
    <x v="4"/>
    <n v="5895"/>
  </r>
  <r>
    <x v="23"/>
    <s v="M.D. Subis"/>
    <s v="Kawasan Selebih M.D."/>
    <x v="5"/>
    <n v="6597"/>
  </r>
  <r>
    <x v="23"/>
    <s v="M.D. Subis"/>
    <s v="Kawasan Selebih M.D."/>
    <x v="6"/>
    <n v="5121"/>
  </r>
  <r>
    <x v="23"/>
    <s v="M.D. Subis"/>
    <s v="Kawasan Selebih M.D."/>
    <x v="7"/>
    <n v="4828"/>
  </r>
  <r>
    <x v="23"/>
    <s v="M.D. Subis"/>
    <s v="Kawasan Selebih M.D."/>
    <x v="8"/>
    <n v="3444"/>
  </r>
  <r>
    <x v="23"/>
    <s v="M.D. Subis"/>
    <s v="Kawasan Selebih M.D."/>
    <x v="9"/>
    <n v="2536"/>
  </r>
  <r>
    <x v="23"/>
    <s v="M.D. Subis"/>
    <s v="Kawasan Selebih M.D."/>
    <x v="10"/>
    <n v="2385"/>
  </r>
  <r>
    <x v="23"/>
    <s v="M.D. Subis"/>
    <s v="Kawasan Selebih M.D."/>
    <x v="11"/>
    <n v="1753"/>
  </r>
  <r>
    <x v="23"/>
    <s v="M.D. Subis"/>
    <s v="Kawasan Selebih M.D."/>
    <x v="12"/>
    <n v="1417"/>
  </r>
  <r>
    <x v="23"/>
    <s v="M.D. Subis"/>
    <s v="Kawasan Selebih M.D."/>
    <x v="13"/>
    <n v="962"/>
  </r>
  <r>
    <x v="23"/>
    <s v="M.D. Subis"/>
    <s v="Kawasan Selebih M.D."/>
    <x v="14"/>
    <n v="517"/>
  </r>
  <r>
    <x v="23"/>
    <s v="M.D. Subis"/>
    <s v="Kawasan Selebih M.D."/>
    <x v="15"/>
    <n v="892"/>
  </r>
  <r>
    <x v="24"/>
    <s v="M.D. Marudi (M.D. Baram)"/>
    <s v="Long Lama Bazaar"/>
    <x v="0"/>
    <n v="44"/>
  </r>
  <r>
    <x v="24"/>
    <s v="M.D. Marudi (M.D. Baram)"/>
    <s v="Long Lama Bazaar"/>
    <x v="1"/>
    <n v="91"/>
  </r>
  <r>
    <x v="24"/>
    <s v="M.D. Marudi (M.D. Baram)"/>
    <s v="Long Lama Bazaar"/>
    <x v="2"/>
    <n v="74"/>
  </r>
  <r>
    <x v="24"/>
    <s v="M.D. Marudi (M.D. Baram)"/>
    <s v="Long Lama Bazaar"/>
    <x v="3"/>
    <n v="69"/>
  </r>
  <r>
    <x v="24"/>
    <s v="M.D. Marudi (M.D. Baram)"/>
    <s v="Long Lama Bazaar"/>
    <x v="4"/>
    <n v="62"/>
  </r>
  <r>
    <x v="24"/>
    <s v="M.D. Marudi (M.D. Baram)"/>
    <s v="Long Lama Bazaar"/>
    <x v="5"/>
    <n v="44"/>
  </r>
  <r>
    <x v="24"/>
    <s v="M.D. Marudi (M.D. Baram)"/>
    <s v="Long Lama Bazaar"/>
    <x v="6"/>
    <n v="49"/>
  </r>
  <r>
    <x v="24"/>
    <s v="M.D. Marudi (M.D. Baram)"/>
    <s v="Long Lama Bazaar"/>
    <x v="7"/>
    <n v="44"/>
  </r>
  <r>
    <x v="24"/>
    <s v="M.D. Marudi (M.D. Baram)"/>
    <s v="Long Lama Bazaar"/>
    <x v="8"/>
    <n v="58"/>
  </r>
  <r>
    <x v="24"/>
    <s v="M.D. Marudi (M.D. Baram)"/>
    <s v="Long Lama Bazaar"/>
    <x v="9"/>
    <n v="40"/>
  </r>
  <r>
    <x v="24"/>
    <s v="M.D. Marudi (M.D. Baram)"/>
    <s v="Long Lama Bazaar"/>
    <x v="10"/>
    <n v="35"/>
  </r>
  <r>
    <x v="24"/>
    <s v="M.D. Marudi (M.D. Baram)"/>
    <s v="Long Lama Bazaar"/>
    <x v="11"/>
    <n v="25"/>
  </r>
  <r>
    <x v="24"/>
    <s v="M.D. Marudi (M.D. Baram)"/>
    <s v="Long Lama Bazaar"/>
    <x v="12"/>
    <n v="15"/>
  </r>
  <r>
    <x v="24"/>
    <s v="M.D. Marudi (M.D. Baram)"/>
    <s v="Long Lama Bazaar"/>
    <x v="13"/>
    <n v="13"/>
  </r>
  <r>
    <x v="24"/>
    <s v="M.D. Marudi (M.D. Baram)"/>
    <s v="Long Lama Bazaar"/>
    <x v="14"/>
    <n v="16"/>
  </r>
  <r>
    <x v="24"/>
    <s v="M.D. Marudi (M.D. Baram)"/>
    <s v="Long Lama Bazaar"/>
    <x v="15"/>
    <n v="16"/>
  </r>
  <r>
    <x v="24"/>
    <s v="M.D. Marudi (M.D. Baram)"/>
    <s v="Marudi Townland"/>
    <x v="0"/>
    <n v="616"/>
  </r>
  <r>
    <x v="24"/>
    <s v="M.D. Marudi (M.D. Baram)"/>
    <s v="Marudi Townland"/>
    <x v="1"/>
    <n v="675"/>
  </r>
  <r>
    <x v="24"/>
    <s v="M.D. Marudi (M.D. Baram)"/>
    <s v="Marudi Townland"/>
    <x v="2"/>
    <n v="723"/>
  </r>
  <r>
    <x v="24"/>
    <s v="M.D. Marudi (M.D. Baram)"/>
    <s v="Marudi Townland"/>
    <x v="3"/>
    <n v="651"/>
  </r>
  <r>
    <x v="24"/>
    <s v="M.D. Marudi (M.D. Baram)"/>
    <s v="Marudi Townland"/>
    <x v="4"/>
    <n v="424"/>
  </r>
  <r>
    <x v="24"/>
    <s v="M.D. Marudi (M.D. Baram)"/>
    <s v="Marudi Townland"/>
    <x v="5"/>
    <n v="513"/>
  </r>
  <r>
    <x v="24"/>
    <s v="M.D. Marudi (M.D. Baram)"/>
    <s v="Marudi Townland"/>
    <x v="6"/>
    <n v="419"/>
  </r>
  <r>
    <x v="24"/>
    <s v="M.D. Marudi (M.D. Baram)"/>
    <s v="Marudi Townland"/>
    <x v="7"/>
    <n v="409"/>
  </r>
  <r>
    <x v="24"/>
    <s v="M.D. Marudi (M.D. Baram)"/>
    <s v="Marudi Townland"/>
    <x v="8"/>
    <n v="396"/>
  </r>
  <r>
    <x v="24"/>
    <s v="M.D. Marudi (M.D. Baram)"/>
    <s v="Marudi Townland"/>
    <x v="9"/>
    <n v="417"/>
  </r>
  <r>
    <x v="24"/>
    <s v="M.D. Marudi (M.D. Baram)"/>
    <s v="Marudi Townland"/>
    <x v="10"/>
    <n v="319"/>
  </r>
  <r>
    <x v="24"/>
    <s v="M.D. Marudi (M.D. Baram)"/>
    <s v="Marudi Townland"/>
    <x v="11"/>
    <n v="292"/>
  </r>
  <r>
    <x v="24"/>
    <s v="M.D. Marudi (M.D. Baram)"/>
    <s v="Marudi Townland"/>
    <x v="12"/>
    <n v="213"/>
  </r>
  <r>
    <x v="24"/>
    <s v="M.D. Marudi (M.D. Baram)"/>
    <s v="Marudi Townland"/>
    <x v="13"/>
    <n v="198"/>
  </r>
  <r>
    <x v="24"/>
    <s v="M.D. Marudi (M.D. Baram)"/>
    <s v="Marudi Townland"/>
    <x v="14"/>
    <n v="100"/>
  </r>
  <r>
    <x v="24"/>
    <s v="M.D. Marudi (M.D. Baram)"/>
    <s v="Marudi Townland"/>
    <x v="15"/>
    <n v="153"/>
  </r>
  <r>
    <x v="24"/>
    <s v="M.D. Marudi (M.D. Baram)"/>
    <s v="Kawasan Selebih M.D."/>
    <x v="0"/>
    <n v="5117"/>
  </r>
  <r>
    <x v="24"/>
    <s v="M.D. Marudi (M.D. Baram)"/>
    <s v="Kawasan Selebih M.D."/>
    <x v="1"/>
    <n v="6245"/>
  </r>
  <r>
    <x v="24"/>
    <s v="M.D. Marudi (M.D. Baram)"/>
    <s v="Kawasan Selebih M.D."/>
    <x v="2"/>
    <n v="4600"/>
  </r>
  <r>
    <x v="24"/>
    <s v="M.D. Marudi (M.D. Baram)"/>
    <s v="Kawasan Selebih M.D."/>
    <x v="3"/>
    <n v="5783"/>
  </r>
  <r>
    <x v="24"/>
    <s v="M.D. Marudi (M.D. Baram)"/>
    <s v="Kawasan Selebih M.D."/>
    <x v="4"/>
    <n v="4631"/>
  </r>
  <r>
    <x v="24"/>
    <s v="M.D. Marudi (M.D. Baram)"/>
    <s v="Kawasan Selebih M.D."/>
    <x v="5"/>
    <n v="5154"/>
  </r>
  <r>
    <x v="24"/>
    <s v="M.D. Marudi (M.D. Baram)"/>
    <s v="Kawasan Selebih M.D."/>
    <x v="6"/>
    <n v="3313"/>
  </r>
  <r>
    <x v="24"/>
    <s v="M.D. Marudi (M.D. Baram)"/>
    <s v="Kawasan Selebih M.D."/>
    <x v="7"/>
    <n v="3541"/>
  </r>
  <r>
    <x v="24"/>
    <s v="M.D. Marudi (M.D. Baram)"/>
    <s v="Kawasan Selebih M.D."/>
    <x v="8"/>
    <n v="3498"/>
  </r>
  <r>
    <x v="24"/>
    <s v="M.D. Marudi (M.D. Baram)"/>
    <s v="Kawasan Selebih M.D."/>
    <x v="9"/>
    <n v="3119"/>
  </r>
  <r>
    <x v="24"/>
    <s v="M.D. Marudi (M.D. Baram)"/>
    <s v="Kawasan Selebih M.D."/>
    <x v="10"/>
    <n v="2753"/>
  </r>
  <r>
    <x v="24"/>
    <s v="M.D. Marudi (M.D. Baram)"/>
    <s v="Kawasan Selebih M.D."/>
    <x v="11"/>
    <n v="2214"/>
  </r>
  <r>
    <x v="24"/>
    <s v="M.D. Marudi (M.D. Baram)"/>
    <s v="Kawasan Selebih M.D."/>
    <x v="12"/>
    <n v="1799"/>
  </r>
  <r>
    <x v="24"/>
    <s v="M.D. Marudi (M.D. Baram)"/>
    <s v="Kawasan Selebih M.D."/>
    <x v="13"/>
    <n v="1297"/>
  </r>
  <r>
    <x v="24"/>
    <s v="M.D. Marudi (M.D. Baram)"/>
    <s v="Kawasan Selebih M.D."/>
    <x v="14"/>
    <n v="1232"/>
  </r>
  <r>
    <x v="24"/>
    <s v="M.D. Marudi (M.D. Baram)"/>
    <s v="Kawasan Selebih M.D."/>
    <x v="15"/>
    <n v="1342"/>
  </r>
  <r>
    <x v="25"/>
    <s v="M.D. Limbang"/>
    <s v="Limbang Townland"/>
    <x v="0"/>
    <n v="1170"/>
  </r>
  <r>
    <x v="25"/>
    <s v="M.D. Limbang"/>
    <s v="Limbang Townland"/>
    <x v="1"/>
    <n v="1519"/>
  </r>
  <r>
    <x v="25"/>
    <s v="M.D. Limbang"/>
    <s v="Limbang Townland"/>
    <x v="2"/>
    <n v="1373"/>
  </r>
  <r>
    <x v="25"/>
    <s v="M.D. Limbang"/>
    <s v="Limbang Townland"/>
    <x v="3"/>
    <n v="1295"/>
  </r>
  <r>
    <x v="25"/>
    <s v="M.D. Limbang"/>
    <s v="Limbang Townland"/>
    <x v="4"/>
    <n v="1487"/>
  </r>
  <r>
    <x v="25"/>
    <s v="M.D. Limbang"/>
    <s v="Limbang Townland"/>
    <x v="5"/>
    <n v="1224"/>
  </r>
  <r>
    <x v="25"/>
    <s v="M.D. Limbang"/>
    <s v="Limbang Townland"/>
    <x v="6"/>
    <n v="980"/>
  </r>
  <r>
    <x v="25"/>
    <s v="M.D. Limbang"/>
    <s v="Limbang Townland"/>
    <x v="7"/>
    <n v="925"/>
  </r>
  <r>
    <x v="25"/>
    <s v="M.D. Limbang"/>
    <s v="Limbang Townland"/>
    <x v="8"/>
    <n v="916"/>
  </r>
  <r>
    <x v="25"/>
    <s v="M.D. Limbang"/>
    <s v="Limbang Townland"/>
    <x v="9"/>
    <n v="850"/>
  </r>
  <r>
    <x v="25"/>
    <s v="M.D. Limbang"/>
    <s v="Limbang Townland"/>
    <x v="10"/>
    <n v="673"/>
  </r>
  <r>
    <x v="25"/>
    <s v="M.D. Limbang"/>
    <s v="Limbang Townland"/>
    <x v="11"/>
    <n v="448"/>
  </r>
  <r>
    <x v="25"/>
    <s v="M.D. Limbang"/>
    <s v="Limbang Townland"/>
    <x v="12"/>
    <n v="331"/>
  </r>
  <r>
    <x v="25"/>
    <s v="M.D. Limbang"/>
    <s v="Limbang Townland"/>
    <x v="13"/>
    <n v="216"/>
  </r>
  <r>
    <x v="25"/>
    <s v="M.D. Limbang"/>
    <s v="Limbang Townland"/>
    <x v="14"/>
    <n v="147"/>
  </r>
  <r>
    <x v="25"/>
    <s v="M.D. Limbang"/>
    <s v="Limbang Townland"/>
    <x v="15"/>
    <n v="206"/>
  </r>
  <r>
    <x v="25"/>
    <s v="M.D. Limbang"/>
    <s v="Panduruan Bazaar"/>
    <x v="0"/>
    <n v="117"/>
  </r>
  <r>
    <x v="25"/>
    <s v="M.D. Limbang"/>
    <s v="Panduruan Bazaar"/>
    <x v="1"/>
    <n v="122"/>
  </r>
  <r>
    <x v="25"/>
    <s v="M.D. Limbang"/>
    <s v="Panduruan Bazaar"/>
    <x v="2"/>
    <n v="118"/>
  </r>
  <r>
    <x v="25"/>
    <s v="M.D. Limbang"/>
    <s v="Panduruan Bazaar"/>
    <x v="3"/>
    <n v="97"/>
  </r>
  <r>
    <x v="25"/>
    <s v="M.D. Limbang"/>
    <s v="Panduruan Bazaar"/>
    <x v="4"/>
    <n v="99"/>
  </r>
  <r>
    <x v="25"/>
    <s v="M.D. Limbang"/>
    <s v="Panduruan Bazaar"/>
    <x v="5"/>
    <n v="69"/>
  </r>
  <r>
    <x v="25"/>
    <s v="M.D. Limbang"/>
    <s v="Panduruan Bazaar"/>
    <x v="6"/>
    <n v="64"/>
  </r>
  <r>
    <x v="25"/>
    <s v="M.D. Limbang"/>
    <s v="Panduruan Bazaar"/>
    <x v="7"/>
    <n v="78"/>
  </r>
  <r>
    <x v="25"/>
    <s v="M.D. Limbang"/>
    <s v="Panduruan Bazaar"/>
    <x v="8"/>
    <n v="67"/>
  </r>
  <r>
    <x v="25"/>
    <s v="M.D. Limbang"/>
    <s v="Panduruan Bazaar"/>
    <x v="9"/>
    <n v="42"/>
  </r>
  <r>
    <x v="25"/>
    <s v="M.D. Limbang"/>
    <s v="Panduruan Bazaar"/>
    <x v="10"/>
    <n v="57"/>
  </r>
  <r>
    <x v="25"/>
    <s v="M.D. Limbang"/>
    <s v="Panduruan Bazaar"/>
    <x v="11"/>
    <n v="49"/>
  </r>
  <r>
    <x v="25"/>
    <s v="M.D. Limbang"/>
    <s v="Panduruan Bazaar"/>
    <x v="12"/>
    <n v="53"/>
  </r>
  <r>
    <x v="25"/>
    <s v="M.D. Limbang"/>
    <s v="Panduruan Bazaar"/>
    <x v="13"/>
    <n v="23"/>
  </r>
  <r>
    <x v="25"/>
    <s v="M.D. Limbang"/>
    <s v="Panduruan Bazaar"/>
    <x v="14"/>
    <n v="18"/>
  </r>
  <r>
    <x v="25"/>
    <s v="M.D. Limbang"/>
    <s v="Panduruan Bazaar"/>
    <x v="15"/>
    <n v="17"/>
  </r>
  <r>
    <x v="25"/>
    <s v="M.D. Limbang"/>
    <s v="Kawasan Selebih M.D."/>
    <x v="0"/>
    <n v="3059"/>
  </r>
  <r>
    <x v="25"/>
    <s v="M.D. Limbang"/>
    <s v="Kawasan Selebih M.D."/>
    <x v="1"/>
    <n v="4073"/>
  </r>
  <r>
    <x v="25"/>
    <s v="M.D. Limbang"/>
    <s v="Kawasan Selebih M.D."/>
    <x v="2"/>
    <n v="3601"/>
  </r>
  <r>
    <x v="25"/>
    <s v="M.D. Limbang"/>
    <s v="Kawasan Selebih M.D."/>
    <x v="3"/>
    <n v="2967"/>
  </r>
  <r>
    <x v="25"/>
    <s v="M.D. Limbang"/>
    <s v="Kawasan Selebih M.D."/>
    <x v="4"/>
    <n v="2544"/>
  </r>
  <r>
    <x v="25"/>
    <s v="M.D. Limbang"/>
    <s v="Kawasan Selebih M.D."/>
    <x v="5"/>
    <n v="2782"/>
  </r>
  <r>
    <x v="25"/>
    <s v="M.D. Limbang"/>
    <s v="Kawasan Selebih M.D."/>
    <x v="6"/>
    <n v="2039"/>
  </r>
  <r>
    <x v="25"/>
    <s v="M.D. Limbang"/>
    <s v="Kawasan Selebih M.D."/>
    <x v="7"/>
    <n v="1838"/>
  </r>
  <r>
    <x v="25"/>
    <s v="M.D. Limbang"/>
    <s v="Kawasan Selebih M.D."/>
    <x v="8"/>
    <n v="2005"/>
  </r>
  <r>
    <x v="25"/>
    <s v="M.D. Limbang"/>
    <s v="Kawasan Selebih M.D."/>
    <x v="9"/>
    <n v="1938"/>
  </r>
  <r>
    <x v="25"/>
    <s v="M.D. Limbang"/>
    <s v="Kawasan Selebih M.D."/>
    <x v="10"/>
    <n v="1475"/>
  </r>
  <r>
    <x v="25"/>
    <s v="M.D. Limbang"/>
    <s v="Kawasan Selebih M.D."/>
    <x v="11"/>
    <n v="1184"/>
  </r>
  <r>
    <x v="25"/>
    <s v="M.D. Limbang"/>
    <s v="Kawasan Selebih M.D."/>
    <x v="12"/>
    <n v="982"/>
  </r>
  <r>
    <x v="25"/>
    <s v="M.D. Limbang"/>
    <s v="Kawasan Selebih M.D."/>
    <x v="13"/>
    <n v="514"/>
  </r>
  <r>
    <x v="25"/>
    <s v="M.D. Limbang"/>
    <s v="Kawasan Selebih M.D."/>
    <x v="14"/>
    <n v="451"/>
  </r>
  <r>
    <x v="25"/>
    <s v="M.D. Limbang"/>
    <s v="Kawasan Selebih M.D."/>
    <x v="15"/>
    <n v="678"/>
  </r>
  <r>
    <x v="26"/>
    <s v="M.D. Lawas"/>
    <s v="Lawas Townland"/>
    <x v="0"/>
    <n v="457"/>
  </r>
  <r>
    <x v="26"/>
    <s v="M.D. Lawas"/>
    <s v="Lawas Townland"/>
    <x v="1"/>
    <n v="452"/>
  </r>
  <r>
    <x v="26"/>
    <s v="M.D. Lawas"/>
    <s v="Lawas Townland"/>
    <x v="2"/>
    <n v="532"/>
  </r>
  <r>
    <x v="26"/>
    <s v="M.D. Lawas"/>
    <s v="Lawas Townland"/>
    <x v="3"/>
    <n v="495"/>
  </r>
  <r>
    <x v="26"/>
    <s v="M.D. Lawas"/>
    <s v="Lawas Townland"/>
    <x v="4"/>
    <n v="460"/>
  </r>
  <r>
    <x v="26"/>
    <s v="M.D. Lawas"/>
    <s v="Lawas Townland"/>
    <x v="5"/>
    <n v="492"/>
  </r>
  <r>
    <x v="26"/>
    <s v="M.D. Lawas"/>
    <s v="Lawas Townland"/>
    <x v="6"/>
    <n v="311"/>
  </r>
  <r>
    <x v="26"/>
    <s v="M.D. Lawas"/>
    <s v="Lawas Townland"/>
    <x v="7"/>
    <n v="410"/>
  </r>
  <r>
    <x v="26"/>
    <s v="M.D. Lawas"/>
    <s v="Lawas Townland"/>
    <x v="8"/>
    <n v="324"/>
  </r>
  <r>
    <x v="26"/>
    <s v="M.D. Lawas"/>
    <s v="Lawas Townland"/>
    <x v="9"/>
    <n v="319"/>
  </r>
  <r>
    <x v="26"/>
    <s v="M.D. Lawas"/>
    <s v="Lawas Townland"/>
    <x v="10"/>
    <n v="271"/>
  </r>
  <r>
    <x v="26"/>
    <s v="M.D. Lawas"/>
    <s v="Lawas Townland"/>
    <x v="11"/>
    <n v="215"/>
  </r>
  <r>
    <x v="26"/>
    <s v="M.D. Lawas"/>
    <s v="Lawas Townland"/>
    <x v="12"/>
    <n v="152"/>
  </r>
  <r>
    <x v="26"/>
    <s v="M.D. Lawas"/>
    <s v="Lawas Townland"/>
    <x v="13"/>
    <n v="83"/>
  </r>
  <r>
    <x v="26"/>
    <s v="M.D. Lawas"/>
    <s v="Lawas Townland"/>
    <x v="14"/>
    <n v="57"/>
  </r>
  <r>
    <x v="26"/>
    <s v="M.D. Lawas"/>
    <s v="Lawas Townland"/>
    <x v="15"/>
    <n v="99"/>
  </r>
  <r>
    <x v="26"/>
    <s v="M.D. Lawas"/>
    <s v="Sundar Bazaar"/>
    <x v="0"/>
    <n v="9"/>
  </r>
  <r>
    <x v="26"/>
    <s v="M.D. Lawas"/>
    <s v="Sundar Bazaar"/>
    <x v="1"/>
    <n v="19"/>
  </r>
  <r>
    <x v="26"/>
    <s v="M.D. Lawas"/>
    <s v="Sundar Bazaar"/>
    <x v="2"/>
    <n v="24"/>
  </r>
  <r>
    <x v="26"/>
    <s v="M.D. Lawas"/>
    <s v="Sundar Bazaar"/>
    <x v="3"/>
    <n v="7"/>
  </r>
  <r>
    <x v="26"/>
    <s v="M.D. Lawas"/>
    <s v="Sundar Bazaar"/>
    <x v="4"/>
    <n v="20"/>
  </r>
  <r>
    <x v="26"/>
    <s v="M.D. Lawas"/>
    <s v="Sundar Bazaar"/>
    <x v="5"/>
    <n v="5"/>
  </r>
  <r>
    <x v="26"/>
    <s v="M.D. Lawas"/>
    <s v="Sundar Bazaar"/>
    <x v="6"/>
    <n v="13"/>
  </r>
  <r>
    <x v="26"/>
    <s v="M.D. Lawas"/>
    <s v="Sundar Bazaar"/>
    <x v="7"/>
    <n v="9"/>
  </r>
  <r>
    <x v="26"/>
    <s v="M.D. Lawas"/>
    <s v="Sundar Bazaar"/>
    <x v="8"/>
    <n v="4"/>
  </r>
  <r>
    <x v="26"/>
    <s v="M.D. Lawas"/>
    <s v="Sundar Bazaar"/>
    <x v="9"/>
    <n v="6"/>
  </r>
  <r>
    <x v="26"/>
    <s v="M.D. Lawas"/>
    <s v="Sundar Bazaar"/>
    <x v="10"/>
    <n v="4"/>
  </r>
  <r>
    <x v="26"/>
    <s v="M.D. Lawas"/>
    <s v="Sundar Bazaar"/>
    <x v="11"/>
    <n v="2"/>
  </r>
  <r>
    <x v="26"/>
    <s v="M.D. Lawas"/>
    <s v="Sundar Bazaar"/>
    <x v="12"/>
    <n v="2"/>
  </r>
  <r>
    <x v="26"/>
    <s v="M.D. Lawas"/>
    <s v="Sundar Bazaar"/>
    <x v="13"/>
    <n v="2"/>
  </r>
  <r>
    <x v="26"/>
    <s v="M.D. Lawas"/>
    <s v="Sundar Bazaar"/>
    <x v="14"/>
    <n v="2"/>
  </r>
  <r>
    <x v="26"/>
    <s v="M.D. Lawas"/>
    <s v="Sundar Bazaar"/>
    <x v="15"/>
    <n v="2"/>
  </r>
  <r>
    <x v="26"/>
    <s v="M.D. Lawas"/>
    <s v="Trusan Bazaar"/>
    <x v="0"/>
    <n v="24"/>
  </r>
  <r>
    <x v="26"/>
    <s v="M.D. Lawas"/>
    <s v="Trusan Bazaar"/>
    <x v="1"/>
    <n v="15"/>
  </r>
  <r>
    <x v="26"/>
    <s v="M.D. Lawas"/>
    <s v="Trusan Bazaar"/>
    <x v="2"/>
    <n v="23"/>
  </r>
  <r>
    <x v="26"/>
    <s v="M.D. Lawas"/>
    <s v="Trusan Bazaar"/>
    <x v="3"/>
    <n v="22"/>
  </r>
  <r>
    <x v="26"/>
    <s v="M.D. Lawas"/>
    <s v="Trusan Bazaar"/>
    <x v="4"/>
    <n v="52"/>
  </r>
  <r>
    <x v="26"/>
    <s v="M.D. Lawas"/>
    <s v="Trusan Bazaar"/>
    <x v="5"/>
    <n v="24"/>
  </r>
  <r>
    <x v="26"/>
    <s v="M.D. Lawas"/>
    <s v="Trusan Bazaar"/>
    <x v="6"/>
    <n v="6"/>
  </r>
  <r>
    <x v="26"/>
    <s v="M.D. Lawas"/>
    <s v="Trusan Bazaar"/>
    <x v="7"/>
    <n v="11"/>
  </r>
  <r>
    <x v="26"/>
    <s v="M.D. Lawas"/>
    <s v="Trusan Bazaar"/>
    <x v="8"/>
    <n v="13"/>
  </r>
  <r>
    <x v="26"/>
    <s v="M.D. Lawas"/>
    <s v="Trusan Bazaar"/>
    <x v="9"/>
    <n v="20"/>
  </r>
  <r>
    <x v="26"/>
    <s v="M.D. Lawas"/>
    <s v="Trusan Bazaar"/>
    <x v="10"/>
    <n v="8"/>
  </r>
  <r>
    <x v="26"/>
    <s v="M.D. Lawas"/>
    <s v="Trusan Bazaar"/>
    <x v="11"/>
    <n v="10"/>
  </r>
  <r>
    <x v="26"/>
    <s v="M.D. Lawas"/>
    <s v="Trusan Bazaar"/>
    <x v="12"/>
    <n v="8"/>
  </r>
  <r>
    <x v="26"/>
    <s v="M.D. Lawas"/>
    <s v="Trusan Bazaar"/>
    <x v="13"/>
    <n v="4"/>
  </r>
  <r>
    <x v="26"/>
    <s v="M.D. Lawas"/>
    <s v="Trusan Bazaar"/>
    <x v="14"/>
    <n v="3"/>
  </r>
  <r>
    <x v="26"/>
    <s v="M.D. Lawas"/>
    <s v="Trusan Bazaar"/>
    <x v="15"/>
    <n v="6"/>
  </r>
  <r>
    <x v="26"/>
    <s v="M.D. Lawas"/>
    <s v="Kawasan Selebih M.D."/>
    <x v="0"/>
    <n v="3581"/>
  </r>
  <r>
    <x v="26"/>
    <s v="M.D. Lawas"/>
    <s v="Kawasan Selebih M.D."/>
    <x v="1"/>
    <n v="3390"/>
  </r>
  <r>
    <x v="26"/>
    <s v="M.D. Lawas"/>
    <s v="Kawasan Selebih M.D."/>
    <x v="2"/>
    <n v="3755"/>
  </r>
  <r>
    <x v="26"/>
    <s v="M.D. Lawas"/>
    <s v="Kawasan Selebih M.D."/>
    <x v="3"/>
    <n v="3080"/>
  </r>
  <r>
    <x v="26"/>
    <s v="M.D. Lawas"/>
    <s v="Kawasan Selebih M.D."/>
    <x v="4"/>
    <n v="2450"/>
  </r>
  <r>
    <x v="26"/>
    <s v="M.D. Lawas"/>
    <s v="Kawasan Selebih M.D."/>
    <x v="5"/>
    <n v="2419"/>
  </r>
  <r>
    <x v="26"/>
    <s v="M.D. Lawas"/>
    <s v="Kawasan Selebih M.D."/>
    <x v="6"/>
    <n v="2025"/>
  </r>
  <r>
    <x v="26"/>
    <s v="M.D. Lawas"/>
    <s v="Kawasan Selebih M.D."/>
    <x v="7"/>
    <n v="2011"/>
  </r>
  <r>
    <x v="26"/>
    <s v="M.D. Lawas"/>
    <s v="Kawasan Selebih M.D."/>
    <x v="8"/>
    <n v="1964"/>
  </r>
  <r>
    <x v="26"/>
    <s v="M.D. Lawas"/>
    <s v="Kawasan Selebih M.D."/>
    <x v="9"/>
    <n v="1727"/>
  </r>
  <r>
    <x v="26"/>
    <s v="M.D. Lawas"/>
    <s v="Kawasan Selebih M.D."/>
    <x v="10"/>
    <n v="1430"/>
  </r>
  <r>
    <x v="26"/>
    <s v="M.D. Lawas"/>
    <s v="Kawasan Selebih M.D."/>
    <x v="11"/>
    <n v="1356"/>
  </r>
  <r>
    <x v="26"/>
    <s v="M.D. Lawas"/>
    <s v="Kawasan Selebih M.D."/>
    <x v="12"/>
    <n v="812"/>
  </r>
  <r>
    <x v="26"/>
    <s v="M.D. Lawas"/>
    <s v="Kawasan Selebih M.D."/>
    <x v="13"/>
    <n v="606"/>
  </r>
  <r>
    <x v="26"/>
    <s v="M.D. Lawas"/>
    <s v="Kawasan Selebih M.D."/>
    <x v="14"/>
    <n v="469"/>
  </r>
  <r>
    <x v="26"/>
    <s v="M.D. Lawas"/>
    <s v="Kawasan Selebih M.D."/>
    <x v="15"/>
    <n v="631"/>
  </r>
  <r>
    <x v="27"/>
    <s v="M.D. Matu dan Daro"/>
    <s v="Igan Bazaar"/>
    <x v="0"/>
    <n v="137"/>
  </r>
  <r>
    <x v="27"/>
    <s v="M.D. Matu dan Daro"/>
    <s v="Igan Bazaar"/>
    <x v="1"/>
    <n v="122"/>
  </r>
  <r>
    <x v="27"/>
    <s v="M.D. Matu dan Daro"/>
    <s v="Igan Bazaar"/>
    <x v="2"/>
    <n v="202"/>
  </r>
  <r>
    <x v="27"/>
    <s v="M.D. Matu dan Daro"/>
    <s v="Igan Bazaar"/>
    <x v="3"/>
    <n v="126"/>
  </r>
  <r>
    <x v="27"/>
    <s v="M.D. Matu dan Daro"/>
    <s v="Igan Bazaar"/>
    <x v="4"/>
    <n v="64"/>
  </r>
  <r>
    <x v="27"/>
    <s v="M.D. Matu dan Daro"/>
    <s v="Igan Bazaar"/>
    <x v="5"/>
    <n v="59"/>
  </r>
  <r>
    <x v="27"/>
    <s v="M.D. Matu dan Daro"/>
    <s v="Igan Bazaar"/>
    <x v="6"/>
    <n v="66"/>
  </r>
  <r>
    <x v="27"/>
    <s v="M.D. Matu dan Daro"/>
    <s v="Igan Bazaar"/>
    <x v="7"/>
    <n v="102"/>
  </r>
  <r>
    <x v="27"/>
    <s v="M.D. Matu dan Daro"/>
    <s v="Igan Bazaar"/>
    <x v="8"/>
    <n v="113"/>
  </r>
  <r>
    <x v="27"/>
    <s v="M.D. Matu dan Daro"/>
    <s v="Igan Bazaar"/>
    <x v="9"/>
    <n v="96"/>
  </r>
  <r>
    <x v="27"/>
    <s v="M.D. Matu dan Daro"/>
    <s v="Igan Bazaar"/>
    <x v="10"/>
    <n v="85"/>
  </r>
  <r>
    <x v="27"/>
    <s v="M.D. Matu dan Daro"/>
    <s v="Igan Bazaar"/>
    <x v="11"/>
    <n v="76"/>
  </r>
  <r>
    <x v="27"/>
    <s v="M.D. Matu dan Daro"/>
    <s v="Igan Bazaar"/>
    <x v="12"/>
    <n v="71"/>
  </r>
  <r>
    <x v="27"/>
    <s v="M.D. Matu dan Daro"/>
    <s v="Igan Bazaar"/>
    <x v="13"/>
    <n v="111"/>
  </r>
  <r>
    <x v="27"/>
    <s v="M.D. Matu dan Daro"/>
    <s v="Igan Bazaar"/>
    <x v="14"/>
    <n v="41"/>
  </r>
  <r>
    <x v="27"/>
    <s v="M.D. Matu dan Daro"/>
    <s v="Igan Bazaar"/>
    <x v="15"/>
    <n v="53"/>
  </r>
  <r>
    <x v="27"/>
    <s v="M.D. Matu dan Daro"/>
    <s v="Matu Townland"/>
    <x v="0"/>
    <n v="127"/>
  </r>
  <r>
    <x v="27"/>
    <s v="M.D. Matu dan Daro"/>
    <s v="Matu Townland"/>
    <x v="1"/>
    <n v="139"/>
  </r>
  <r>
    <x v="27"/>
    <s v="M.D. Matu dan Daro"/>
    <s v="Matu Townland"/>
    <x v="2"/>
    <n v="116"/>
  </r>
  <r>
    <x v="27"/>
    <s v="M.D. Matu dan Daro"/>
    <s v="Matu Townland"/>
    <x v="3"/>
    <n v="93"/>
  </r>
  <r>
    <x v="27"/>
    <s v="M.D. Matu dan Daro"/>
    <s v="Matu Townland"/>
    <x v="4"/>
    <n v="56"/>
  </r>
  <r>
    <x v="27"/>
    <s v="M.D. Matu dan Daro"/>
    <s v="Matu Townland"/>
    <x v="5"/>
    <n v="61"/>
  </r>
  <r>
    <x v="27"/>
    <s v="M.D. Matu dan Daro"/>
    <s v="Matu Townland"/>
    <x v="6"/>
    <n v="44"/>
  </r>
  <r>
    <x v="27"/>
    <s v="M.D. Matu dan Daro"/>
    <s v="Matu Townland"/>
    <x v="7"/>
    <n v="52"/>
  </r>
  <r>
    <x v="27"/>
    <s v="M.D. Matu dan Daro"/>
    <s v="Matu Townland"/>
    <x v="8"/>
    <n v="59"/>
  </r>
  <r>
    <x v="27"/>
    <s v="M.D. Matu dan Daro"/>
    <s v="Matu Townland"/>
    <x v="9"/>
    <n v="61"/>
  </r>
  <r>
    <x v="27"/>
    <s v="M.D. Matu dan Daro"/>
    <s v="Matu Townland"/>
    <x v="10"/>
    <n v="48"/>
  </r>
  <r>
    <x v="27"/>
    <s v="M.D. Matu dan Daro"/>
    <s v="Matu Townland"/>
    <x v="11"/>
    <n v="40"/>
  </r>
  <r>
    <x v="27"/>
    <s v="M.D. Matu dan Daro"/>
    <s v="Matu Townland"/>
    <x v="12"/>
    <n v="35"/>
  </r>
  <r>
    <x v="27"/>
    <s v="M.D. Matu dan Daro"/>
    <s v="Matu Townland"/>
    <x v="13"/>
    <n v="34"/>
  </r>
  <r>
    <x v="27"/>
    <s v="M.D. Matu dan Daro"/>
    <s v="Matu Townland"/>
    <x v="14"/>
    <n v="33"/>
  </r>
  <r>
    <x v="27"/>
    <s v="M.D. Matu dan Daro"/>
    <s v="Matu Townland"/>
    <x v="15"/>
    <n v="63"/>
  </r>
  <r>
    <x v="27"/>
    <s v="M.D. Matu dan Daro"/>
    <s v="Kawasan Selebih M.D."/>
    <x v="0"/>
    <n v="1340"/>
  </r>
  <r>
    <x v="27"/>
    <s v="M.D. Matu dan Daro"/>
    <s v="Kawasan Selebih M.D."/>
    <x v="1"/>
    <n v="1512"/>
  </r>
  <r>
    <x v="27"/>
    <s v="M.D. Matu dan Daro"/>
    <s v="Kawasan Selebih M.D."/>
    <x v="2"/>
    <n v="1888"/>
  </r>
  <r>
    <x v="27"/>
    <s v="M.D. Matu dan Daro"/>
    <s v="Kawasan Selebih M.D."/>
    <x v="3"/>
    <n v="1419"/>
  </r>
  <r>
    <x v="27"/>
    <s v="M.D. Matu dan Daro"/>
    <s v="Kawasan Selebih M.D."/>
    <x v="4"/>
    <n v="1307"/>
  </r>
  <r>
    <x v="27"/>
    <s v="M.D. Matu dan Daro"/>
    <s v="Kawasan Selebih M.D."/>
    <x v="5"/>
    <n v="937"/>
  </r>
  <r>
    <x v="27"/>
    <s v="M.D. Matu dan Daro"/>
    <s v="Kawasan Selebih M.D."/>
    <x v="6"/>
    <n v="675"/>
  </r>
  <r>
    <x v="27"/>
    <s v="M.D. Matu dan Daro"/>
    <s v="Kawasan Selebih M.D."/>
    <x v="7"/>
    <n v="767"/>
  </r>
  <r>
    <x v="27"/>
    <s v="M.D. Matu dan Daro"/>
    <s v="Kawasan Selebih M.D."/>
    <x v="8"/>
    <n v="787"/>
  </r>
  <r>
    <x v="27"/>
    <s v="M.D. Matu dan Daro"/>
    <s v="Kawasan Selebih M.D."/>
    <x v="9"/>
    <n v="791"/>
  </r>
  <r>
    <x v="27"/>
    <s v="M.D. Matu dan Daro"/>
    <s v="Kawasan Selebih M.D."/>
    <x v="10"/>
    <n v="626"/>
  </r>
  <r>
    <x v="27"/>
    <s v="M.D. Matu dan Daro"/>
    <s v="Kawasan Selebih M.D."/>
    <x v="11"/>
    <n v="572"/>
  </r>
  <r>
    <x v="27"/>
    <s v="M.D. Matu dan Daro"/>
    <s v="Kawasan Selebih M.D."/>
    <x v="12"/>
    <n v="595"/>
  </r>
  <r>
    <x v="27"/>
    <s v="M.D. Matu dan Daro"/>
    <s v="Kawasan Selebih M.D."/>
    <x v="13"/>
    <n v="494"/>
  </r>
  <r>
    <x v="27"/>
    <s v="M.D. Matu dan Daro"/>
    <s v="Kawasan Selebih M.D."/>
    <x v="14"/>
    <n v="257"/>
  </r>
  <r>
    <x v="27"/>
    <s v="M.D. Matu dan Daro"/>
    <s v="Kawasan Selebih M.D."/>
    <x v="15"/>
    <n v="363"/>
  </r>
  <r>
    <x v="28"/>
    <s v="M.D. Samarahan"/>
    <s v="Asajaya Townland"/>
    <x v="0"/>
    <n v="63"/>
  </r>
  <r>
    <x v="28"/>
    <s v="M.D. Samarahan"/>
    <s v="Asajaya Townland"/>
    <x v="1"/>
    <n v="71"/>
  </r>
  <r>
    <x v="28"/>
    <s v="M.D. Samarahan"/>
    <s v="Asajaya Townland"/>
    <x v="2"/>
    <n v="83"/>
  </r>
  <r>
    <x v="28"/>
    <s v="M.D. Samarahan"/>
    <s v="Asajaya Townland"/>
    <x v="3"/>
    <n v="99"/>
  </r>
  <r>
    <x v="28"/>
    <s v="M.D. Samarahan"/>
    <s v="Asajaya Townland"/>
    <x v="4"/>
    <n v="66"/>
  </r>
  <r>
    <x v="28"/>
    <s v="M.D. Samarahan"/>
    <s v="Asajaya Townland"/>
    <x v="5"/>
    <n v="59"/>
  </r>
  <r>
    <x v="28"/>
    <s v="M.D. Samarahan"/>
    <s v="Asajaya Townland"/>
    <x v="6"/>
    <n v="38"/>
  </r>
  <r>
    <x v="28"/>
    <s v="M.D. Samarahan"/>
    <s v="Asajaya Townland"/>
    <x v="7"/>
    <n v="37"/>
  </r>
  <r>
    <x v="28"/>
    <s v="M.D. Samarahan"/>
    <s v="Asajaya Townland"/>
    <x v="8"/>
    <n v="35"/>
  </r>
  <r>
    <x v="28"/>
    <s v="M.D. Samarahan"/>
    <s v="Asajaya Townland"/>
    <x v="9"/>
    <n v="43"/>
  </r>
  <r>
    <x v="28"/>
    <s v="M.D. Samarahan"/>
    <s v="Asajaya Townland"/>
    <x v="10"/>
    <n v="30"/>
  </r>
  <r>
    <x v="28"/>
    <s v="M.D. Samarahan"/>
    <s v="Asajaya Townland"/>
    <x v="11"/>
    <n v="34"/>
  </r>
  <r>
    <x v="28"/>
    <s v="M.D. Samarahan"/>
    <s v="Asajaya Townland"/>
    <x v="12"/>
    <n v="9"/>
  </r>
  <r>
    <x v="28"/>
    <s v="M.D. Samarahan"/>
    <s v="Asajaya Townland"/>
    <x v="13"/>
    <n v="17"/>
  </r>
  <r>
    <x v="28"/>
    <s v="M.D. Samarahan"/>
    <s v="Asajaya Townland"/>
    <x v="14"/>
    <n v="15"/>
  </r>
  <r>
    <x v="28"/>
    <s v="M.D. Samarahan"/>
    <s v="Asajaya Townland"/>
    <x v="15"/>
    <n v="6"/>
  </r>
  <r>
    <x v="28"/>
    <s v="M.D. Samarahan"/>
    <s v="Beliliong Bazaar"/>
    <x v="0"/>
    <n v="56"/>
  </r>
  <r>
    <x v="28"/>
    <s v="M.D. Samarahan"/>
    <s v="Beliliong Bazaar"/>
    <x v="1"/>
    <n v="35"/>
  </r>
  <r>
    <x v="28"/>
    <s v="M.D. Samarahan"/>
    <s v="Beliliong Bazaar"/>
    <x v="2"/>
    <n v="33"/>
  </r>
  <r>
    <x v="28"/>
    <s v="M.D. Samarahan"/>
    <s v="Beliliong Bazaar"/>
    <x v="3"/>
    <n v="33"/>
  </r>
  <r>
    <x v="28"/>
    <s v="M.D. Samarahan"/>
    <s v="Beliliong Bazaar"/>
    <x v="4"/>
    <n v="24"/>
  </r>
  <r>
    <x v="28"/>
    <s v="M.D. Samarahan"/>
    <s v="Beliliong Bazaar"/>
    <x v="5"/>
    <n v="20"/>
  </r>
  <r>
    <x v="28"/>
    <s v="M.D. Samarahan"/>
    <s v="Beliliong Bazaar"/>
    <x v="6"/>
    <n v="14"/>
  </r>
  <r>
    <x v="28"/>
    <s v="M.D. Samarahan"/>
    <s v="Beliliong Bazaar"/>
    <x v="7"/>
    <n v="14"/>
  </r>
  <r>
    <x v="28"/>
    <s v="M.D. Samarahan"/>
    <s v="Beliliong Bazaar"/>
    <x v="8"/>
    <n v="35"/>
  </r>
  <r>
    <x v="28"/>
    <s v="M.D. Samarahan"/>
    <s v="Beliliong Bazaar"/>
    <x v="9"/>
    <n v="43"/>
  </r>
  <r>
    <x v="28"/>
    <s v="M.D. Samarahan"/>
    <s v="Beliliong Bazaar"/>
    <x v="10"/>
    <n v="30"/>
  </r>
  <r>
    <x v="28"/>
    <s v="M.D. Samarahan"/>
    <s v="Beliliong Bazaar"/>
    <x v="11"/>
    <n v="34"/>
  </r>
  <r>
    <x v="28"/>
    <s v="M.D. Samarahan"/>
    <s v="Beliliong Bazaar"/>
    <x v="12"/>
    <n v="9"/>
  </r>
  <r>
    <x v="28"/>
    <s v="M.D. Samarahan"/>
    <s v="Beliliong Bazaar"/>
    <x v="13"/>
    <n v="17"/>
  </r>
  <r>
    <x v="28"/>
    <s v="M.D. Samarahan"/>
    <s v="Beliliong Bazaar"/>
    <x v="14"/>
    <n v="15"/>
  </r>
  <r>
    <x v="28"/>
    <s v="M.D. Samarahan"/>
    <s v="Beliliong Bazaar"/>
    <x v="15"/>
    <n v="6"/>
  </r>
  <r>
    <x v="28"/>
    <s v="M.D. Samarahan"/>
    <s v="Jaie Bazaar"/>
    <x v="0"/>
    <n v="98"/>
  </r>
  <r>
    <x v="28"/>
    <s v="M.D. Samarahan"/>
    <s v="Jaie Bazaar"/>
    <x v="1"/>
    <n v="90"/>
  </r>
  <r>
    <x v="28"/>
    <s v="M.D. Samarahan"/>
    <s v="Jaie Bazaar"/>
    <x v="2"/>
    <n v="114"/>
  </r>
  <r>
    <x v="28"/>
    <s v="M.D. Samarahan"/>
    <s v="Jaie Bazaar"/>
    <x v="3"/>
    <n v="90"/>
  </r>
  <r>
    <x v="28"/>
    <s v="M.D. Samarahan"/>
    <s v="Jaie Bazaar"/>
    <x v="4"/>
    <n v="42"/>
  </r>
  <r>
    <x v="28"/>
    <s v="M.D. Samarahan"/>
    <s v="Jaie Bazaar"/>
    <x v="5"/>
    <n v="44"/>
  </r>
  <r>
    <x v="28"/>
    <s v="M.D. Samarahan"/>
    <s v="Jaie Bazaar"/>
    <x v="6"/>
    <n v="41"/>
  </r>
  <r>
    <x v="28"/>
    <s v="M.D. Samarahan"/>
    <s v="Jaie Bazaar"/>
    <x v="7"/>
    <n v="49"/>
  </r>
  <r>
    <x v="28"/>
    <s v="M.D. Samarahan"/>
    <s v="Jaie Bazaar"/>
    <x v="8"/>
    <n v="59"/>
  </r>
  <r>
    <x v="28"/>
    <s v="M.D. Samarahan"/>
    <s v="Jaie Bazaar"/>
    <x v="9"/>
    <n v="44"/>
  </r>
  <r>
    <x v="28"/>
    <s v="M.D. Samarahan"/>
    <s v="Jaie Bazaar"/>
    <x v="10"/>
    <n v="51"/>
  </r>
  <r>
    <x v="28"/>
    <s v="M.D. Samarahan"/>
    <s v="Jaie Bazaar"/>
    <x v="11"/>
    <n v="35"/>
  </r>
  <r>
    <x v="28"/>
    <s v="M.D. Samarahan"/>
    <s v="Jaie Bazaar"/>
    <x v="12"/>
    <n v="29"/>
  </r>
  <r>
    <x v="28"/>
    <s v="M.D. Samarahan"/>
    <s v="Jaie Bazaar"/>
    <x v="13"/>
    <n v="28"/>
  </r>
  <r>
    <x v="28"/>
    <s v="M.D. Samarahan"/>
    <s v="Jaie Bazaar"/>
    <x v="14"/>
    <n v="29"/>
  </r>
  <r>
    <x v="28"/>
    <s v="M.D. Samarahan"/>
    <s v="Jaie Bazaar"/>
    <x v="15"/>
    <n v="30"/>
  </r>
  <r>
    <x v="28"/>
    <s v="M.D. Samarahan"/>
    <s v="Jemukan Bazaar"/>
    <x v="0"/>
    <n v="91"/>
  </r>
  <r>
    <x v="28"/>
    <s v="M.D. Samarahan"/>
    <s v="Jemukan Bazaar"/>
    <x v="1"/>
    <n v="101"/>
  </r>
  <r>
    <x v="28"/>
    <s v="M.D. Samarahan"/>
    <s v="Jemukan Bazaar"/>
    <x v="2"/>
    <n v="116"/>
  </r>
  <r>
    <x v="28"/>
    <s v="M.D. Samarahan"/>
    <s v="Jemukan Bazaar"/>
    <x v="3"/>
    <n v="107"/>
  </r>
  <r>
    <x v="28"/>
    <s v="M.D. Samarahan"/>
    <s v="Jemukan Bazaar"/>
    <x v="4"/>
    <n v="43"/>
  </r>
  <r>
    <x v="28"/>
    <s v="M.D. Samarahan"/>
    <s v="Jemukan Bazaar"/>
    <x v="5"/>
    <n v="35"/>
  </r>
  <r>
    <x v="28"/>
    <s v="M.D. Samarahan"/>
    <s v="Jemukan Bazaar"/>
    <x v="6"/>
    <n v="37"/>
  </r>
  <r>
    <x v="28"/>
    <s v="M.D. Samarahan"/>
    <s v="Jemukan Bazaar"/>
    <x v="7"/>
    <n v="50"/>
  </r>
  <r>
    <x v="28"/>
    <s v="M.D. Samarahan"/>
    <s v="Jemukan Bazaar"/>
    <x v="8"/>
    <n v="73"/>
  </r>
  <r>
    <x v="28"/>
    <s v="M.D. Samarahan"/>
    <s v="Jemukan Bazaar"/>
    <x v="9"/>
    <n v="69"/>
  </r>
  <r>
    <x v="28"/>
    <s v="M.D. Samarahan"/>
    <s v="Jemukan Bazaar"/>
    <x v="10"/>
    <n v="76"/>
  </r>
  <r>
    <x v="28"/>
    <s v="M.D. Samarahan"/>
    <s v="Jemukan Bazaar"/>
    <x v="11"/>
    <n v="47"/>
  </r>
  <r>
    <x v="28"/>
    <s v="M.D. Samarahan"/>
    <s v="Jemukan Bazaar"/>
    <x v="12"/>
    <n v="43"/>
  </r>
  <r>
    <x v="28"/>
    <s v="M.D. Samarahan"/>
    <s v="Jemukan Bazaar"/>
    <x v="13"/>
    <n v="34"/>
  </r>
  <r>
    <x v="28"/>
    <s v="M.D. Samarahan"/>
    <s v="Jemukan Bazaar"/>
    <x v="14"/>
    <n v="17"/>
  </r>
  <r>
    <x v="28"/>
    <s v="M.D. Samarahan"/>
    <s v="Jemukan Bazaar"/>
    <x v="15"/>
    <n v="23"/>
  </r>
  <r>
    <x v="28"/>
    <s v="M.D. Samarahan"/>
    <s v="Sadong Jaya Bazaar"/>
    <x v="0"/>
    <n v="54"/>
  </r>
  <r>
    <x v="28"/>
    <s v="M.D. Samarahan"/>
    <s v="Sadong Jaya Bazaar"/>
    <x v="1"/>
    <n v="58"/>
  </r>
  <r>
    <x v="28"/>
    <s v="M.D. Samarahan"/>
    <s v="Sadong Jaya Bazaar"/>
    <x v="2"/>
    <n v="74"/>
  </r>
  <r>
    <x v="28"/>
    <s v="M.D. Samarahan"/>
    <s v="Sadong Jaya Bazaar"/>
    <x v="3"/>
    <n v="53"/>
  </r>
  <r>
    <x v="28"/>
    <s v="M.D. Samarahan"/>
    <s v="Sadong Jaya Bazaar"/>
    <x v="4"/>
    <n v="42"/>
  </r>
  <r>
    <x v="28"/>
    <s v="M.D. Samarahan"/>
    <s v="Sadong Jaya Bazaar"/>
    <x v="5"/>
    <n v="41"/>
  </r>
  <r>
    <x v="28"/>
    <s v="M.D. Samarahan"/>
    <s v="Sadong Jaya Bazaar"/>
    <x v="6"/>
    <n v="30"/>
  </r>
  <r>
    <x v="28"/>
    <s v="M.D. Samarahan"/>
    <s v="Sadong Jaya Bazaar"/>
    <x v="7"/>
    <n v="41"/>
  </r>
  <r>
    <x v="28"/>
    <s v="M.D. Samarahan"/>
    <s v="Sadong Jaya Bazaar"/>
    <x v="8"/>
    <n v="47"/>
  </r>
  <r>
    <x v="28"/>
    <s v="M.D. Samarahan"/>
    <s v="Sadong Jaya Bazaar"/>
    <x v="9"/>
    <n v="29"/>
  </r>
  <r>
    <x v="28"/>
    <s v="M.D. Samarahan"/>
    <s v="Sadong Jaya Bazaar"/>
    <x v="10"/>
    <n v="24"/>
  </r>
  <r>
    <x v="28"/>
    <s v="M.D. Samarahan"/>
    <s v="Sadong Jaya Bazaar"/>
    <x v="11"/>
    <n v="15"/>
  </r>
  <r>
    <x v="28"/>
    <s v="M.D. Samarahan"/>
    <s v="Sadong Jaya Bazaar"/>
    <x v="12"/>
    <n v="53"/>
  </r>
  <r>
    <x v="28"/>
    <s v="M.D. Samarahan"/>
    <s v="Sadong Jaya Bazaar"/>
    <x v="13"/>
    <n v="19"/>
  </r>
  <r>
    <x v="28"/>
    <s v="M.D. Samarahan"/>
    <s v="Sadong Jaya Bazaar"/>
    <x v="14"/>
    <n v="14"/>
  </r>
  <r>
    <x v="28"/>
    <s v="M.D. Samarahan"/>
    <s v="Sadong Jaya Bazaar"/>
    <x v="15"/>
    <n v="21"/>
  </r>
  <r>
    <x v="28"/>
    <s v="M.D. Samarahan"/>
    <s v="Sambir Bazaar"/>
    <x v="0"/>
    <n v="105"/>
  </r>
  <r>
    <x v="28"/>
    <s v="M.D. Samarahan"/>
    <s v="Sambir Bazaar"/>
    <x v="1"/>
    <n v="58"/>
  </r>
  <r>
    <x v="28"/>
    <s v="M.D. Samarahan"/>
    <s v="Sambir Bazaar"/>
    <x v="2"/>
    <n v="54"/>
  </r>
  <r>
    <x v="28"/>
    <s v="M.D. Samarahan"/>
    <s v="Sambir Bazaar"/>
    <x v="3"/>
    <n v="54"/>
  </r>
  <r>
    <x v="28"/>
    <s v="M.D. Samarahan"/>
    <s v="Sambir Bazaar"/>
    <x v="4"/>
    <n v="41"/>
  </r>
  <r>
    <x v="28"/>
    <s v="M.D. Samarahan"/>
    <s v="Sambir Bazaar"/>
    <x v="5"/>
    <n v="42"/>
  </r>
  <r>
    <x v="28"/>
    <s v="M.D. Samarahan"/>
    <s v="Sambir Bazaar"/>
    <x v="6"/>
    <n v="14"/>
  </r>
  <r>
    <x v="28"/>
    <s v="M.D. Samarahan"/>
    <s v="Sambir Bazaar"/>
    <x v="7"/>
    <n v="25"/>
  </r>
  <r>
    <x v="28"/>
    <s v="M.D. Samarahan"/>
    <s v="Sambir Bazaar"/>
    <x v="8"/>
    <n v="35"/>
  </r>
  <r>
    <x v="28"/>
    <s v="M.D. Samarahan"/>
    <s v="Sambir Bazaar"/>
    <x v="9"/>
    <n v="24"/>
  </r>
  <r>
    <x v="28"/>
    <s v="M.D. Samarahan"/>
    <s v="Sambir Bazaar"/>
    <x v="10"/>
    <n v="19"/>
  </r>
  <r>
    <x v="28"/>
    <s v="M.D. Samarahan"/>
    <s v="Sambir Bazaar"/>
    <x v="11"/>
    <n v="22"/>
  </r>
  <r>
    <x v="28"/>
    <s v="M.D. Samarahan"/>
    <s v="Sambir Bazaar"/>
    <x v="12"/>
    <n v="22"/>
  </r>
  <r>
    <x v="28"/>
    <s v="M.D. Samarahan"/>
    <s v="Sambir Bazaar"/>
    <x v="13"/>
    <n v="14"/>
  </r>
  <r>
    <x v="28"/>
    <s v="M.D. Samarahan"/>
    <s v="Sambir Bazaar"/>
    <x v="14"/>
    <n v="12"/>
  </r>
  <r>
    <x v="28"/>
    <s v="M.D. Samarahan"/>
    <s v="Sambir Bazaar"/>
    <x v="15"/>
    <n v="10"/>
  </r>
  <r>
    <x v="28"/>
    <s v="M.D. Samarahan"/>
    <s v="Tambirat Bazaar"/>
    <x v="0"/>
    <n v="64"/>
  </r>
  <r>
    <x v="28"/>
    <s v="M.D. Samarahan"/>
    <s v="Tambirat Bazaar"/>
    <x v="1"/>
    <n v="61"/>
  </r>
  <r>
    <x v="28"/>
    <s v="M.D. Samarahan"/>
    <s v="Tambirat Bazaar"/>
    <x v="2"/>
    <n v="58"/>
  </r>
  <r>
    <x v="28"/>
    <s v="M.D. Samarahan"/>
    <s v="Tambirat Bazaar"/>
    <x v="3"/>
    <n v="43"/>
  </r>
  <r>
    <x v="28"/>
    <s v="M.D. Samarahan"/>
    <s v="Tambirat Bazaar"/>
    <x v="4"/>
    <n v="44"/>
  </r>
  <r>
    <x v="28"/>
    <s v="M.D. Samarahan"/>
    <s v="Tambirat Bazaar"/>
    <x v="5"/>
    <n v="41"/>
  </r>
  <r>
    <x v="28"/>
    <s v="M.D. Samarahan"/>
    <s v="Tambirat Bazaar"/>
    <x v="6"/>
    <n v="34"/>
  </r>
  <r>
    <x v="28"/>
    <s v="M.D. Samarahan"/>
    <s v="Tambirat Bazaar"/>
    <x v="7"/>
    <n v="36"/>
  </r>
  <r>
    <x v="28"/>
    <s v="M.D. Samarahan"/>
    <s v="Tambirat Bazaar"/>
    <x v="8"/>
    <n v="31"/>
  </r>
  <r>
    <x v="28"/>
    <s v="M.D. Samarahan"/>
    <s v="Tambirat Bazaar"/>
    <x v="9"/>
    <n v="21"/>
  </r>
  <r>
    <x v="28"/>
    <s v="M.D. Samarahan"/>
    <s v="Tambirat Bazaar"/>
    <x v="10"/>
    <n v="25"/>
  </r>
  <r>
    <x v="28"/>
    <s v="M.D. Samarahan"/>
    <s v="Tambirat Bazaar"/>
    <x v="11"/>
    <n v="18"/>
  </r>
  <r>
    <x v="28"/>
    <s v="M.D. Samarahan"/>
    <s v="Tambirat Bazaar"/>
    <x v="12"/>
    <n v="18"/>
  </r>
  <r>
    <x v="28"/>
    <s v="M.D. Samarahan"/>
    <s v="Tambirat Bazaar"/>
    <x v="13"/>
    <n v="29"/>
  </r>
  <r>
    <x v="28"/>
    <s v="M.D. Samarahan"/>
    <s v="Tambirat Bazaar"/>
    <x v="14"/>
    <n v="12"/>
  </r>
  <r>
    <x v="28"/>
    <s v="M.D. Samarahan"/>
    <s v="Tambirat Bazaar"/>
    <x v="15"/>
    <n v="24"/>
  </r>
  <r>
    <x v="28"/>
    <s v="M.D. Samarahan"/>
    <s v="Kawasan Selebih M.D."/>
    <x v="0"/>
    <n v="2728"/>
  </r>
  <r>
    <x v="28"/>
    <s v="M.D. Samarahan"/>
    <s v="Kawasan Selebih M.D."/>
    <x v="1"/>
    <n v="2841"/>
  </r>
  <r>
    <x v="28"/>
    <s v="M.D. Samarahan"/>
    <s v="Kawasan Selebih M.D."/>
    <x v="2"/>
    <n v="3208"/>
  </r>
  <r>
    <x v="28"/>
    <s v="M.D. Samarahan"/>
    <s v="Kawasan Selebih M.D."/>
    <x v="3"/>
    <n v="2727"/>
  </r>
  <r>
    <x v="28"/>
    <s v="M.D. Samarahan"/>
    <s v="Kawasan Selebih M.D."/>
    <x v="4"/>
    <n v="1542"/>
  </r>
  <r>
    <x v="28"/>
    <s v="M.D. Samarahan"/>
    <s v="Kawasan Selebih M.D."/>
    <x v="5"/>
    <n v="1513"/>
  </r>
  <r>
    <x v="28"/>
    <s v="M.D. Samarahan"/>
    <s v="Kawasan Selebih M.D."/>
    <x v="6"/>
    <n v="1396"/>
  </r>
  <r>
    <x v="28"/>
    <s v="M.D. Samarahan"/>
    <s v="Kawasan Selebih M.D."/>
    <x v="7"/>
    <n v="1728"/>
  </r>
  <r>
    <x v="28"/>
    <s v="M.D. Samarahan"/>
    <s v="Kawasan Selebih M.D."/>
    <x v="8"/>
    <n v="1811"/>
  </r>
  <r>
    <x v="28"/>
    <s v="M.D. Samarahan"/>
    <s v="Kawasan Selebih M.D."/>
    <x v="9"/>
    <n v="1595"/>
  </r>
  <r>
    <x v="28"/>
    <s v="M.D. Samarahan"/>
    <s v="Kawasan Selebih M.D."/>
    <x v="10"/>
    <n v="1343"/>
  </r>
  <r>
    <x v="28"/>
    <s v="M.D. Samarahan"/>
    <s v="Kawasan Selebih M.D."/>
    <x v="11"/>
    <n v="1199"/>
  </r>
  <r>
    <x v="28"/>
    <s v="M.D. Samarahan"/>
    <s v="Kawasan Selebih M.D."/>
    <x v="12"/>
    <n v="992"/>
  </r>
  <r>
    <x v="28"/>
    <s v="M.D. Samarahan"/>
    <s v="Kawasan Selebih M.D."/>
    <x v="13"/>
    <n v="757"/>
  </r>
  <r>
    <x v="28"/>
    <s v="M.D. Samarahan"/>
    <s v="Kawasan Selebih M.D."/>
    <x v="14"/>
    <n v="569"/>
  </r>
  <r>
    <x v="28"/>
    <s v="M.D. Samarahan"/>
    <s v="Kawasan Selebih M.D."/>
    <x v="15"/>
    <n v="674"/>
  </r>
  <r>
    <x v="29"/>
    <s v="M.D. Maradong dan Julau"/>
    <s v="Pakan Bazaar"/>
    <x v="0"/>
    <n v="14"/>
  </r>
  <r>
    <x v="29"/>
    <s v="M.D. Maradong dan Julau"/>
    <s v="Pakan Bazaar"/>
    <x v="1"/>
    <n v="14"/>
  </r>
  <r>
    <x v="29"/>
    <s v="M.D. Maradong dan Julau"/>
    <s v="Pakan Bazaar"/>
    <x v="2"/>
    <n v="14"/>
  </r>
  <r>
    <x v="29"/>
    <s v="M.D. Maradong dan Julau"/>
    <s v="Pakan Bazaar"/>
    <x v="3"/>
    <n v="9"/>
  </r>
  <r>
    <x v="29"/>
    <s v="M.D. Maradong dan Julau"/>
    <s v="Pakan Bazaar"/>
    <x v="4"/>
    <n v="13"/>
  </r>
  <r>
    <x v="29"/>
    <s v="M.D. Maradong dan Julau"/>
    <s v="Pakan Bazaar"/>
    <x v="5"/>
    <n v="48"/>
  </r>
  <r>
    <x v="29"/>
    <s v="M.D. Maradong dan Julau"/>
    <s v="Pakan Bazaar"/>
    <x v="6"/>
    <n v="1"/>
  </r>
  <r>
    <x v="29"/>
    <s v="M.D. Maradong dan Julau"/>
    <s v="Pakan Bazaar"/>
    <x v="7"/>
    <n v="2"/>
  </r>
  <r>
    <x v="29"/>
    <s v="M.D. Maradong dan Julau"/>
    <s v="Pakan Bazaar"/>
    <x v="8"/>
    <n v="12"/>
  </r>
  <r>
    <x v="29"/>
    <s v="M.D. Maradong dan Julau"/>
    <s v="Pakan Bazaar"/>
    <x v="9"/>
    <n v="11"/>
  </r>
  <r>
    <x v="29"/>
    <s v="M.D. Maradong dan Julau"/>
    <s v="Pakan Bazaar"/>
    <x v="10"/>
    <n v="3"/>
  </r>
  <r>
    <x v="29"/>
    <s v="M.D. Maradong dan Julau"/>
    <s v="Pakan Bazaar"/>
    <x v="11"/>
    <n v="6"/>
  </r>
  <r>
    <x v="29"/>
    <s v="M.D. Maradong dan Julau"/>
    <s v="Pakan Bazaar"/>
    <x v="12"/>
    <n v="6"/>
  </r>
  <r>
    <x v="29"/>
    <s v="M.D. Maradong dan Julau"/>
    <s v="Pakan Bazaar"/>
    <x v="13"/>
    <n v="3"/>
  </r>
  <r>
    <x v="29"/>
    <s v="M.D. Maradong dan Julau"/>
    <s v="Pakan Bazaar"/>
    <x v="14"/>
    <n v="1"/>
  </r>
  <r>
    <x v="29"/>
    <s v="M.D. Maradong dan Julau"/>
    <s v="Pakan Bazaar"/>
    <x v="15"/>
    <n v="2"/>
  </r>
  <r>
    <x v="29"/>
    <s v="M.D. Maradong dan Julau"/>
    <s v="Kawasan Selebih M.D."/>
    <x v="0"/>
    <n v="1140"/>
  </r>
  <r>
    <x v="29"/>
    <s v="M.D. Maradong dan Julau"/>
    <s v="Kawasan Selebih M.D."/>
    <x v="1"/>
    <n v="1579"/>
  </r>
  <r>
    <x v="29"/>
    <s v="M.D. Maradong dan Julau"/>
    <s v="Kawasan Selebih M.D."/>
    <x v="2"/>
    <n v="1615"/>
  </r>
  <r>
    <x v="29"/>
    <s v="M.D. Maradong dan Julau"/>
    <s v="Kawasan Selebih M.D."/>
    <x v="3"/>
    <n v="1628"/>
  </r>
  <r>
    <x v="29"/>
    <s v="M.D. Maradong dan Julau"/>
    <s v="Kawasan Selebih M.D."/>
    <x v="4"/>
    <n v="781"/>
  </r>
  <r>
    <x v="29"/>
    <s v="M.D. Maradong dan Julau"/>
    <s v="Kawasan Selebih M.D."/>
    <x v="5"/>
    <n v="727"/>
  </r>
  <r>
    <x v="29"/>
    <s v="M.D. Maradong dan Julau"/>
    <s v="Kawasan Selebih M.D."/>
    <x v="6"/>
    <n v="870"/>
  </r>
  <r>
    <x v="29"/>
    <s v="M.D. Maradong dan Julau"/>
    <s v="Kawasan Selebih M.D."/>
    <x v="7"/>
    <n v="1050"/>
  </r>
  <r>
    <x v="29"/>
    <s v="M.D. Maradong dan Julau"/>
    <s v="Kawasan Selebih M.D."/>
    <x v="8"/>
    <n v="1189"/>
  </r>
  <r>
    <x v="29"/>
    <s v="M.D. Maradong dan Julau"/>
    <s v="Kawasan Selebih M.D."/>
    <x v="9"/>
    <n v="1014"/>
  </r>
  <r>
    <x v="29"/>
    <s v="M.D. Maradong dan Julau"/>
    <s v="Kawasan Selebih M.D."/>
    <x v="10"/>
    <n v="753"/>
  </r>
  <r>
    <x v="29"/>
    <s v="M.D. Maradong dan Julau"/>
    <s v="Kawasan Selebih M.D."/>
    <x v="11"/>
    <n v="721"/>
  </r>
  <r>
    <x v="29"/>
    <s v="M.D. Maradong dan Julau"/>
    <s v="Kawasan Selebih M.D."/>
    <x v="12"/>
    <n v="732"/>
  </r>
  <r>
    <x v="29"/>
    <s v="M.D. Maradong dan Julau"/>
    <s v="Kawasan Selebih M.D."/>
    <x v="13"/>
    <n v="435"/>
  </r>
  <r>
    <x v="29"/>
    <s v="M.D. Maradong dan Julau"/>
    <s v="Kawasan Selebih M.D."/>
    <x v="14"/>
    <n v="361"/>
  </r>
  <r>
    <x v="29"/>
    <s v="M.D. Maradong dan Julau"/>
    <s v="Kawasan Selebih M.D."/>
    <x v="15"/>
    <n v="384"/>
  </r>
  <r>
    <x v="30"/>
    <s v="M.D.L.B. Sibu"/>
    <s v="Stapang Bazaar"/>
    <x v="0"/>
    <n v="67"/>
  </r>
  <r>
    <x v="30"/>
    <s v="M.D.L.B. Sibu"/>
    <s v="Stapang Bazaar"/>
    <x v="1"/>
    <n v="67"/>
  </r>
  <r>
    <x v="30"/>
    <s v="M.D.L.B. Sibu"/>
    <s v="Stapang Bazaar"/>
    <x v="2"/>
    <n v="48"/>
  </r>
  <r>
    <x v="30"/>
    <s v="M.D.L.B. Sibu"/>
    <s v="Stapang Bazaar"/>
    <x v="3"/>
    <n v="28"/>
  </r>
  <r>
    <x v="30"/>
    <s v="M.D.L.B. Sibu"/>
    <s v="Stapang Bazaar"/>
    <x v="4"/>
    <n v="23"/>
  </r>
  <r>
    <x v="30"/>
    <s v="M.D.L.B. Sibu"/>
    <s v="Stapang Bazaar"/>
    <x v="5"/>
    <n v="24"/>
  </r>
  <r>
    <x v="30"/>
    <s v="M.D.L.B. Sibu"/>
    <s v="Stapang Bazaar"/>
    <x v="6"/>
    <n v="33"/>
  </r>
  <r>
    <x v="30"/>
    <s v="M.D.L.B. Sibu"/>
    <s v="Stapang Bazaar"/>
    <x v="7"/>
    <n v="19"/>
  </r>
  <r>
    <x v="30"/>
    <s v="M.D.L.B. Sibu"/>
    <s v="Stapang Bazaar"/>
    <x v="8"/>
    <n v="30"/>
  </r>
  <r>
    <x v="30"/>
    <s v="M.D.L.B. Sibu"/>
    <s v="Stapang Bazaar"/>
    <x v="9"/>
    <n v="28"/>
  </r>
  <r>
    <x v="30"/>
    <s v="M.D.L.B. Sibu"/>
    <s v="Stapang Bazaar"/>
    <x v="10"/>
    <n v="19"/>
  </r>
  <r>
    <x v="30"/>
    <s v="M.D.L.B. Sibu"/>
    <s v="Stapang Bazaar"/>
    <x v="11"/>
    <n v="18"/>
  </r>
  <r>
    <x v="30"/>
    <s v="M.D.L.B. Sibu"/>
    <s v="Stapang Bazaar"/>
    <x v="12"/>
    <n v="10"/>
  </r>
  <r>
    <x v="30"/>
    <s v="M.D.L.B. Sibu"/>
    <s v="Stapang Bazaar"/>
    <x v="13"/>
    <n v="8"/>
  </r>
  <r>
    <x v="30"/>
    <s v="M.D.L.B. Sibu"/>
    <s v="Stapang Bazaar"/>
    <x v="14"/>
    <n v="6"/>
  </r>
  <r>
    <x v="30"/>
    <s v="M.D.L.B. Sibu"/>
    <s v="Stapang Bazaar"/>
    <x v="15"/>
    <n v="13"/>
  </r>
  <r>
    <x v="30"/>
    <s v="M.D.L.B. Sibu"/>
    <s v="Selangau Bazaar"/>
    <x v="0"/>
    <n v="24"/>
  </r>
  <r>
    <x v="30"/>
    <s v="M.D.L.B. Sibu"/>
    <s v="Selangau Bazaar"/>
    <x v="1"/>
    <n v="31"/>
  </r>
  <r>
    <x v="30"/>
    <s v="M.D.L.B. Sibu"/>
    <s v="Selangau Bazaar"/>
    <x v="2"/>
    <n v="23"/>
  </r>
  <r>
    <x v="30"/>
    <s v="M.D.L.B. Sibu"/>
    <s v="Selangau Bazaar"/>
    <x v="3"/>
    <n v="85"/>
  </r>
  <r>
    <x v="30"/>
    <s v="M.D.L.B. Sibu"/>
    <s v="Selangau Bazaar"/>
    <x v="4"/>
    <n v="83"/>
  </r>
  <r>
    <x v="30"/>
    <s v="M.D.L.B. Sibu"/>
    <s v="Selangau Bazaar"/>
    <x v="5"/>
    <n v="65"/>
  </r>
  <r>
    <x v="30"/>
    <s v="M.D.L.B. Sibu"/>
    <s v="Selangau Bazaar"/>
    <x v="6"/>
    <n v="23"/>
  </r>
  <r>
    <x v="30"/>
    <s v="M.D.L.B. Sibu"/>
    <s v="Selangau Bazaar"/>
    <x v="7"/>
    <n v="34"/>
  </r>
  <r>
    <x v="30"/>
    <s v="M.D.L.B. Sibu"/>
    <s v="Selangau Bazaar"/>
    <x v="8"/>
    <n v="15"/>
  </r>
  <r>
    <x v="30"/>
    <s v="M.D.L.B. Sibu"/>
    <s v="Selangau Bazaar"/>
    <x v="9"/>
    <n v="20"/>
  </r>
  <r>
    <x v="30"/>
    <s v="M.D.L.B. Sibu"/>
    <s v="Selangau Bazaar"/>
    <x v="10"/>
    <n v="12"/>
  </r>
  <r>
    <x v="30"/>
    <s v="M.D.L.B. Sibu"/>
    <s v="Selangau Bazaar"/>
    <x v="11"/>
    <n v="11"/>
  </r>
  <r>
    <x v="30"/>
    <s v="M.D.L.B. Sibu"/>
    <s v="Selangau Bazaar"/>
    <x v="12"/>
    <n v="16"/>
  </r>
  <r>
    <x v="30"/>
    <s v="M.D.L.B. Sibu"/>
    <s v="Selangau Bazaar"/>
    <x v="13"/>
    <n v="2"/>
  </r>
  <r>
    <x v="30"/>
    <s v="M.D.L.B. Sibu"/>
    <s v="Selangau Bazaar"/>
    <x v="14"/>
    <n v="5"/>
  </r>
  <r>
    <x v="30"/>
    <s v="M.D.L.B. Sibu"/>
    <s v="Selangau Bazaar"/>
    <x v="15"/>
    <n v="7"/>
  </r>
  <r>
    <x v="30"/>
    <s v="M.D.L.B. Sibu"/>
    <s v="Kawasan Selebih M.D.L.B."/>
    <x v="0"/>
    <n v="2052"/>
  </r>
  <r>
    <x v="30"/>
    <s v="M.D.L.B. Sibu"/>
    <s v="Kawasan Selebih M.D.L.B."/>
    <x v="1"/>
    <n v="2768"/>
  </r>
  <r>
    <x v="30"/>
    <s v="M.D.L.B. Sibu"/>
    <s v="Kawasan Selebih M.D.L.B."/>
    <x v="2"/>
    <n v="2042"/>
  </r>
  <r>
    <x v="30"/>
    <s v="M.D.L.B. Sibu"/>
    <s v="Kawasan Selebih M.D.L.B."/>
    <x v="3"/>
    <n v="2044"/>
  </r>
  <r>
    <x v="30"/>
    <s v="M.D.L.B. Sibu"/>
    <s v="Kawasan Selebih M.D.L.B."/>
    <x v="4"/>
    <n v="1592"/>
  </r>
  <r>
    <x v="30"/>
    <s v="M.D.L.B. Sibu"/>
    <s v="Kawasan Selebih M.D.L.B."/>
    <x v="5"/>
    <n v="1292"/>
  </r>
  <r>
    <x v="30"/>
    <s v="M.D.L.B. Sibu"/>
    <s v="Kawasan Selebih M.D.L.B."/>
    <x v="6"/>
    <n v="1265"/>
  </r>
  <r>
    <x v="30"/>
    <s v="M.D.L.B. Sibu"/>
    <s v="Kawasan Selebih M.D.L.B."/>
    <x v="7"/>
    <n v="1285"/>
  </r>
  <r>
    <x v="30"/>
    <s v="M.D.L.B. Sibu"/>
    <s v="Kawasan Selebih M.D.L.B."/>
    <x v="8"/>
    <n v="1259"/>
  </r>
  <r>
    <x v="30"/>
    <s v="M.D.L.B. Sibu"/>
    <s v="Kawasan Selebih M.D.L.B."/>
    <x v="9"/>
    <n v="1128"/>
  </r>
  <r>
    <x v="30"/>
    <s v="M.D.L.B. Sibu"/>
    <s v="Kawasan Selebih M.D.L.B."/>
    <x v="10"/>
    <n v="1037"/>
  </r>
  <r>
    <x v="30"/>
    <s v="M.D.L.B. Sibu"/>
    <s v="Kawasan Selebih M.D.L.B."/>
    <x v="11"/>
    <n v="864"/>
  </r>
  <r>
    <x v="30"/>
    <s v="M.D.L.B. Sibu"/>
    <s v="Kawasan Selebih M.D.L.B."/>
    <x v="12"/>
    <n v="963"/>
  </r>
  <r>
    <x v="30"/>
    <s v="M.D.L.B. Sibu"/>
    <s v="Kawasan Selebih M.D.L.B."/>
    <x v="13"/>
    <n v="718"/>
  </r>
  <r>
    <x v="30"/>
    <s v="M.D.L.B. Sibu"/>
    <s v="Kawasan Selebih M.D.L.B."/>
    <x v="14"/>
    <n v="563"/>
  </r>
  <r>
    <x v="30"/>
    <s v="M.D.L.B. Sibu"/>
    <s v="Kawasan Selebih M.D.L.B."/>
    <x v="15"/>
    <n v="5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3">
  <r>
    <n v="1"/>
    <x v="0"/>
    <s v="SJKC"/>
    <s v="YCC4302"/>
    <s v="SEKOLAH JENIS KEBANGSAAN (CINA) CHUNG HUA"/>
    <s v="D/A PEJABAT PENDIDIKAN DAERAH BARAM, JALAN KAMPUNG NARUM"/>
    <n v="98050"/>
    <s v="MARUDI, BARAM"/>
    <n v="85755843"/>
    <n v="85755843"/>
    <s v="YCC4302@moe.edu.my"/>
    <s v="Luar Bandar"/>
    <s v="SBK"/>
    <n v="146"/>
    <n v="16"/>
    <n v="114.32382699999999"/>
    <n v="4.1795819999999999"/>
    <s v="POINT (114.323827 4.179582)"/>
    <n v="103"/>
    <x v="0"/>
    <s v="SWK"/>
    <n v="9.125"/>
    <x v="0"/>
  </r>
  <r>
    <n v="2"/>
    <x v="0"/>
    <s v="SJKC"/>
    <s v="YCC4305"/>
    <s v="SEKOLAH JENIS KEBANGSAAN (CINA) HUA NAM"/>
    <s v="D/A PEJABAT PENDIDIKAN DAERAH BARAM, JALAN KAMPUNG NARUM"/>
    <n v="98050"/>
    <s v="MARUDI, BARAM"/>
    <s v="TIADA"/>
    <s v="TIADA"/>
    <s v="YCC4305@moe.edu.my"/>
    <s v="Luar Bandar"/>
    <s v="SBK"/>
    <n v="74"/>
    <n v="11"/>
    <n v="114.348339"/>
    <n v="4.1293540000000002"/>
    <s v="POINT (114.348339 4.129354)"/>
    <n v="103"/>
    <x v="0"/>
    <s v="SWK"/>
    <n v="6.7272727272727275"/>
    <x v="0"/>
  </r>
  <r>
    <n v="3"/>
    <x v="0"/>
    <s v="SJKC"/>
    <s v="YCC4303"/>
    <s v="SEKOLAH JENIS KEBANGSAAN (CINA) KEE TEE"/>
    <s v="D/A PEJABAT PENDIDIKAN DAERAH MARUDI"/>
    <n v="98050"/>
    <s v="MARUDI"/>
    <n v="85771270"/>
    <n v="85771270"/>
    <s v="YCC4303@moe.edu.my"/>
    <s v="Luar Bandar"/>
    <s v="SBK"/>
    <n v="96"/>
    <n v="13"/>
    <n v="114.41"/>
    <n v="3.76"/>
    <s v="POINT (114.41 3.76)"/>
    <n v="111"/>
    <x v="1"/>
    <s v="SWK"/>
    <n v="7.384615384615385"/>
    <x v="0"/>
  </r>
  <r>
    <n v="4"/>
    <x v="0"/>
    <s v="SJKC"/>
    <s v="YBC4302"/>
    <s v="SEKOLAH JENIS KEBANGSAAN SUNGAI JAONG MARUDI"/>
    <s v="P.O.BOX 61"/>
    <n v="98050"/>
    <s v="MARUDI, BARAM"/>
    <n v="85755219"/>
    <n v="85756931"/>
    <s v="YBC4302@moe.edu.my"/>
    <s v="Luar Bandar"/>
    <s v="SK"/>
    <n v="209"/>
    <n v="26"/>
    <n v="114.33"/>
    <n v="4.18"/>
    <s v="POINT (114.33 4.18)"/>
    <n v="103"/>
    <x v="0"/>
    <s v="SWK"/>
    <n v="8.0384615384615383"/>
    <x v="0"/>
  </r>
  <r>
    <n v="5"/>
    <x v="0"/>
    <s v="SK"/>
    <s v="YBB4331"/>
    <s v="SEKOLAH KEBANGSAAN BARIO"/>
    <s v="DATARAN TINGGI KELABIT BARIO"/>
    <n v="98050"/>
    <s v="MARUDI"/>
    <n v="145995993"/>
    <s v="TIADA"/>
    <s v="YBB4331@moe.edu.my"/>
    <s v="Luar Bandar"/>
    <s v="SK"/>
    <n v="96"/>
    <n v="14"/>
    <n v="115.45"/>
    <n v="3.75"/>
    <s v="POINT (115.45 3.75)"/>
    <n v="108"/>
    <x v="2"/>
    <s v="SWK"/>
    <n v="6.8571428571428568"/>
    <x v="0"/>
  </r>
  <r>
    <n v="6"/>
    <x v="0"/>
    <s v="SK"/>
    <s v="YBA4310"/>
    <s v="SEKOLAH KEBANGSAAN BATU BUNGAN"/>
    <s v="D/A PEJABAT PENDIDIKAN DAERAH BARAM, JALAN KAMPUNG NARUM"/>
    <n v="98050"/>
    <s v="MARUDI, BARAM"/>
    <s v="TIADA"/>
    <s v="TIADA"/>
    <s v="YBA4310@moe.edu.my"/>
    <s v="Luar Bandar"/>
    <s v="SK"/>
    <n v="85"/>
    <n v="14"/>
    <n v="114.81654899999999"/>
    <n v="4.0532060000000003"/>
    <s v="POINT (114.816549 4.053206)"/>
    <n v="103"/>
    <x v="0"/>
    <s v="SWK"/>
    <n v="6.0714285714285712"/>
    <x v="0"/>
  </r>
  <r>
    <n v="7"/>
    <x v="0"/>
    <s v="SK"/>
    <s v="YBB4354"/>
    <s v="SEKOLAH KEBANGSAAN BENAWA"/>
    <s v="D/A PEJABAT PENDIDIKAN DAERAH BARAM, JALAN KAMPUNG NARUM"/>
    <n v="98050"/>
    <s v="MARUDI, BARAM"/>
    <s v="TIADA"/>
    <s v="TIADA"/>
    <s v="YBB4354@moe.edu.my"/>
    <s v="Luar Bandar"/>
    <s v="SK"/>
    <n v="40"/>
    <n v="13"/>
    <n v="114.344869"/>
    <n v="4.0317220000000002"/>
    <s v="POINT (114.344869 4.031722)"/>
    <n v="103"/>
    <x v="0"/>
    <s v="SWK"/>
    <n v="3.0769230769230771"/>
    <x v="0"/>
  </r>
  <r>
    <n v="8"/>
    <x v="0"/>
    <s v="SK"/>
    <s v="YBE4301"/>
    <s v="SEKOLAH KEBANGSAAN DATO SHARIF HAMID"/>
    <s v="D/A PEJABAT PENDIDIKAN DAERAH BARAM, JALAN KAMPUNG NARUM"/>
    <n v="98050"/>
    <s v="MARUDI, BARAM"/>
    <n v="85756089"/>
    <n v="85756089"/>
    <s v="YBE4301@moe.edu.my"/>
    <s v="Luar Bandar"/>
    <s v="SK"/>
    <n v="246"/>
    <n v="33"/>
    <n v="114.314834"/>
    <n v="4.1778320000000004"/>
    <s v="POINT (114.314834 4.177832)"/>
    <n v="103"/>
    <x v="0"/>
    <s v="SWK"/>
    <n v="7.4545454545454541"/>
    <x v="0"/>
  </r>
  <r>
    <n v="9"/>
    <x v="0"/>
    <s v="SK"/>
    <s v="YCB4303"/>
    <s v="SEKOLAH KEBANGSAAN GOOD SHEPHERD"/>
    <s v="D/A PEJABAT PENDIDIKAN DAERAH BARAM, JALAN KAMPUNG NARUM"/>
    <n v="98050"/>
    <s v="MARUDI, BARAM"/>
    <n v="85755735"/>
    <n v="85755735"/>
    <s v="YCB4303@moe.edu.my"/>
    <s v="Luar Bandar"/>
    <s v="SBK"/>
    <n v="207"/>
    <n v="25"/>
    <n v="114.332013"/>
    <n v="4.177549"/>
    <s v="POINT (114.332013 4.177549)"/>
    <n v="103"/>
    <x v="0"/>
    <s v="SWK"/>
    <n v="8.2799999999999994"/>
    <x v="0"/>
  </r>
  <r>
    <n v="10"/>
    <x v="0"/>
    <s v="SK"/>
    <s v="YBB4364"/>
    <s v="SEKOLAH KEBANGSAAN KUALA BOK"/>
    <s v="D/A PEJABAT PENDIDIKAN DAERAH BARAM, JALAN KAMPUNG NARUM"/>
    <n v="98050"/>
    <s v="MARUDI, BARAM"/>
    <s v="TIADA"/>
    <s v="TIADA"/>
    <s v="YBB4364@moe.edu.my"/>
    <s v="Luar Bandar"/>
    <s v="SK"/>
    <n v="52"/>
    <n v="13"/>
    <n v="114.16357000000001"/>
    <n v="3.7790430000000002"/>
    <s v="POINT (114.16357 3.779043)"/>
    <n v="114"/>
    <x v="3"/>
    <s v="SWK"/>
    <n v="4"/>
    <x v="0"/>
  </r>
  <r>
    <n v="11"/>
    <x v="0"/>
    <s v="SK"/>
    <s v="YBB4343"/>
    <s v="SEKOLAH KEBANGSAAN KUALA TUTOH"/>
    <s v="KUALA TUTOH"/>
    <n v="98050"/>
    <s v="MARUDI"/>
    <s v="TIADA"/>
    <s v="TIADA"/>
    <s v="YBB4343@moe.edu.my"/>
    <s v="Luar Bandar"/>
    <s v="SK"/>
    <n v="22"/>
    <n v="8"/>
    <n v="114.394283"/>
    <n v="4.0202679999999997"/>
    <s v="POINT (114.394283 4.020268)"/>
    <n v="103"/>
    <x v="0"/>
    <s v="SWK"/>
    <n v="2.75"/>
    <x v="0"/>
  </r>
  <r>
    <n v="12"/>
    <x v="0"/>
    <s v="SK"/>
    <s v="YBB4315"/>
    <s v="SEKOLAH KEBANGSAAN LIO MATO"/>
    <s v="D/A PEJABAT PENDIDIKAN DAERAH BARAM, JALAN KAMPUNG NARUM"/>
    <n v="98050"/>
    <s v="MARUDI, BARAM"/>
    <s v="TIADA"/>
    <s v="TIADA"/>
    <s v="YBB4315@moe.edu.my"/>
    <s v="Luar Bandar"/>
    <s v="SK"/>
    <n v="34"/>
    <n v="12"/>
    <n v="115.222679"/>
    <n v="3.1691590000000001"/>
    <s v="POINT (115.222679 3.169159)"/>
    <n v="111"/>
    <x v="1"/>
    <s v="SWK"/>
    <n v="2.8333333333333335"/>
    <x v="0"/>
  </r>
  <r>
    <n v="13"/>
    <x v="0"/>
    <s v="SK"/>
    <s v="YBB4314"/>
    <s v="SEKOLAH KEBANGSAAN LONG ANAP"/>
    <s v="SK Long Anap D/A PPD Baram, Lot 1081 &amp; 1082, Jln Kpg Narum"/>
    <n v="98050"/>
    <s v="MARUDI"/>
    <s v="TIADA"/>
    <s v="TIADA"/>
    <s v="YBB4314@moe.edu.my"/>
    <s v="Luar Bandar"/>
    <s v="SK"/>
    <n v="43"/>
    <n v="10"/>
    <n v="114.8201"/>
    <n v="3.0606390000000001"/>
    <s v="POINT (114.8201 3.060639)"/>
    <n v="111"/>
    <x v="1"/>
    <s v="SWK"/>
    <n v="4.3"/>
    <x v="0"/>
  </r>
  <r>
    <n v="14"/>
    <x v="0"/>
    <s v="SK"/>
    <s v="YBB4351"/>
    <s v="SEKOLAH KEBANGSAAN LONG APU"/>
    <s v="D/A PEJABAT PENDIDIKAN DAERAH BARAM, JALAN KAMPUNG NARUM"/>
    <n v="98050"/>
    <s v="MARUDI, BARAM"/>
    <s v="TIADA"/>
    <s v="TIADA"/>
    <s v="YBB4351@moe.edu.my"/>
    <s v="Luar Bandar"/>
    <s v="SK"/>
    <n v="28"/>
    <n v="11"/>
    <n v="114.81391000000001"/>
    <n v="3.1407729999999998"/>
    <s v="POINT (114.81391 3.140773)"/>
    <n v="111"/>
    <x v="1"/>
    <s v="SWK"/>
    <n v="2.5454545454545454"/>
    <x v="0"/>
  </r>
  <r>
    <n v="15"/>
    <x v="0"/>
    <s v="SK"/>
    <s v="YBB4319"/>
    <s v="SEKOLAH KEBANGSAAN LONG ATIP"/>
    <s v="D/A PEJABAT PENDIDIKAN DAERAH BARAM, JALAN KAMPUNG NARUM"/>
    <n v="98050"/>
    <s v="MARUDI, BARAM"/>
    <s v="TIADA"/>
    <s v="TIADA"/>
    <s v="YBB4319@moe.edu.my"/>
    <s v="Luar Bandar"/>
    <s v="SK"/>
    <n v="13"/>
    <n v="7"/>
    <n v="114.725161"/>
    <n v="3.8271739999999999"/>
    <s v="POINT (114.725161 3.827174)"/>
    <n v="111"/>
    <x v="1"/>
    <s v="SWK"/>
    <n v="1.8571428571428572"/>
    <x v="0"/>
  </r>
  <r>
    <n v="16"/>
    <x v="0"/>
    <s v="SK"/>
    <s v="YBB4308"/>
    <s v="SEKOLAH KEBANGSAAN LONG ATON"/>
    <s v="D/A PEJABAT PENDIDIKAN DAERAH BARAM, JALAN KAMPUNG NARUM"/>
    <n v="98050"/>
    <s v="MARUDI, BARAM"/>
    <s v="085-755467"/>
    <s v="TIADA"/>
    <s v="YBB4308@moe.edu.my"/>
    <s v="Luar Bandar"/>
    <s v="SK"/>
    <n v="107"/>
    <n v="13"/>
    <n v="114.310393"/>
    <n v="4.1792920000000002"/>
    <s v="POINT (114.310393 4.179292)"/>
    <n v="103"/>
    <x v="0"/>
    <s v="SWK"/>
    <n v="8.2307692307692299"/>
    <x v="0"/>
  </r>
  <r>
    <n v="17"/>
    <x v="0"/>
    <s v="SK"/>
    <s v="YBB4338"/>
    <s v="SEKOLAH KEBANGSAAN LONG BANGA"/>
    <s v="D/A PEJABAT PENDIDIKAN DAERAH BARAM, JALAN KAMPUNG NARUM"/>
    <n v="98050"/>
    <s v="MARUDI, BARAM"/>
    <s v="TIADA"/>
    <s v="TIADA"/>
    <s v="YBB4338@moe.edu.my"/>
    <s v="Luar Bandar"/>
    <s v="SK"/>
    <n v="106"/>
    <n v="11"/>
    <n v="115.4"/>
    <n v="3.2"/>
    <s v="POINT (115.4 3.2)"/>
    <n v="108"/>
    <x v="2"/>
    <s v="SWK"/>
    <n v="9.6363636363636367"/>
    <x v="0"/>
  </r>
  <r>
    <n v="18"/>
    <x v="0"/>
    <s v="K9"/>
    <s v="YBB4313"/>
    <s v="SEKOLAH KEBANGSAAN LONG BEDIAN"/>
    <s v="D/A PEJABAT PENDIDIKAN DAERAH BARAM, JALAN KAMPUNG NARUM"/>
    <n v="98050"/>
    <s v="MARUDI, BARAM"/>
    <s v="TIADA"/>
    <s v="TIADA"/>
    <s v="YBB4313@moe.edu.my"/>
    <s v="Luar Bandar"/>
    <s v="SK"/>
    <n v="505"/>
    <n v="39"/>
    <n v="114.73468800000001"/>
    <n v="3.795058"/>
    <s v="POINT (114.734688 3.795058)"/>
    <n v="111"/>
    <x v="1"/>
    <s v="SWK"/>
    <n v="12.948717948717949"/>
    <x v="0"/>
  </r>
  <r>
    <n v="19"/>
    <x v="0"/>
    <s v="SK"/>
    <s v="YBB4316"/>
    <s v="SEKOLAH KEBANGSAAN LONG BEMANG"/>
    <s v="LONG BEMANG"/>
    <n v="98050"/>
    <s v="MARUDI"/>
    <s v="TIADA"/>
    <s v="TIADA"/>
    <s v="YBB4316@moe.edu.my"/>
    <s v="Luar Bandar"/>
    <s v="SK"/>
    <n v="118"/>
    <n v="14"/>
    <n v="114.542041"/>
    <n v="3.8270879999999998"/>
    <s v="POINT (114.542041 3.827088)"/>
    <n v="103"/>
    <x v="0"/>
    <s v="SWK"/>
    <n v="8.4285714285714288"/>
    <x v="0"/>
  </r>
  <r>
    <n v="20"/>
    <x v="0"/>
    <s v="SK"/>
    <s v="YBB4303"/>
    <s v="SEKOLAH KEBANGSAAN LONG IKANG"/>
    <s v="D/A PEJABAT PENDIDIKAN DAERAH BARAM, JALAN KAMPUNG NARUM"/>
    <n v="98050"/>
    <s v="MARUDI, BARAM"/>
    <s v="TIADA"/>
    <s v="TIADA"/>
    <s v="YBB4303@moe.edu.my"/>
    <s v="Luar Bandar"/>
    <s v="SK"/>
    <n v="18"/>
    <n v="8"/>
    <n v="114.43445199999999"/>
    <n v="3.920258"/>
    <s v="POINT (114.434452 3.920258)"/>
    <n v="111"/>
    <x v="1"/>
    <s v="SWK"/>
    <n v="2.25"/>
    <x v="0"/>
  </r>
  <r>
    <n v="21"/>
    <x v="0"/>
    <s v="SK"/>
    <s v="YBB4334"/>
    <s v="SEKOLAH KEBANGSAAN LONG JEEH"/>
    <s v="D/A PEJABAT PENDIDIKAN DAERAH BARAM, JALAN KAMPUNG NARUM"/>
    <n v="98050"/>
    <s v="MARUDI, BARAM"/>
    <s v="TIADA"/>
    <s v="TIADA"/>
    <s v="YBB4334@moe.edu.my"/>
    <s v="Luar Bandar"/>
    <s v="SK"/>
    <n v="29"/>
    <n v="12"/>
    <n v="114.344244"/>
    <n v="4.1955119999999999"/>
    <s v="POINT (114.344244 4.195512)"/>
    <n v="103"/>
    <x v="0"/>
    <s v="SWK"/>
    <n v="2.4166666666666665"/>
    <x v="0"/>
  </r>
  <r>
    <n v="22"/>
    <x v="0"/>
    <s v="SK"/>
    <s v="YBB4317"/>
    <s v="SEKOLAH KEBANGSAAN LONG JEGAN"/>
    <s v="SEKOLAH KEBANGSAAN LONG JEGAN D/A PPD BARAM"/>
    <n v="98050"/>
    <s v="MARUDI"/>
    <s v="TIADA"/>
    <s v="TIADA"/>
    <s v="YBB4317@moe.edu.my"/>
    <s v="Luar Bandar"/>
    <s v="SK"/>
    <n v="115"/>
    <n v="14"/>
    <n v="114.113102"/>
    <n v="3.5943749999999999"/>
    <s v="POINT (114.113102 3.594375)"/>
    <n v="114"/>
    <x v="3"/>
    <s v="SWK"/>
    <n v="8.2142857142857135"/>
    <x v="0"/>
  </r>
  <r>
    <n v="23"/>
    <x v="0"/>
    <s v="SK"/>
    <s v="YBA4311"/>
    <s v="SEKOLAH KEBANGSAAN LONG JEKITAN"/>
    <s v="D/A PEJABAT PENDIDIKAN DAERAH BARAM, JALAN KAMPUNG NARUM"/>
    <n v="98050"/>
    <s v="MARUDI, BARAM"/>
    <s v="TIADA"/>
    <s v="TIADA"/>
    <s v="YBA4311@moe.edu.my"/>
    <s v="Luar Bandar"/>
    <s v="SK"/>
    <n v="140"/>
    <n v="13"/>
    <n v="114.86"/>
    <n v="3.26"/>
    <s v="POINT (114.86 3.26)"/>
    <n v="111"/>
    <x v="1"/>
    <s v="SWK"/>
    <n v="10.76923076923077"/>
    <x v="0"/>
  </r>
  <r>
    <n v="24"/>
    <x v="0"/>
    <s v="SK"/>
    <s v="YBB4329"/>
    <s v="SEKOLAH KEBANGSAAN LONG KESSEH"/>
    <s v="D/A PEJABAT PENDIDIKAN DAERAH BARAM, JALAN KAMPUNG NARUM"/>
    <n v="98050"/>
    <s v="MARUDI, BARAM"/>
    <s v="TIADA"/>
    <s v="TIADA"/>
    <s v="YBB4329@moe.edu.my"/>
    <s v="Luar Bandar"/>
    <s v="SK"/>
    <n v="22"/>
    <n v="8"/>
    <n v="114.510155"/>
    <n v="3.4535360000000002"/>
    <s v="POINT (114.510155 3.453536)"/>
    <n v="111"/>
    <x v="1"/>
    <s v="SWK"/>
    <n v="2.75"/>
    <x v="0"/>
  </r>
  <r>
    <n v="25"/>
    <x v="0"/>
    <s v="SK"/>
    <s v="YBA4309"/>
    <s v="SEKOLAH KEBANGSAAN LONG KEVOK"/>
    <s v="D/A PEJABAT PENDIDIKAN DAERAH BARAM, JALAN KAMPUNG NARUM"/>
    <n v="98050"/>
    <s v="MARUDI, BARAM"/>
    <s v="TIADA"/>
    <s v="TIADA"/>
    <s v="YBA4309@moe.edu.my"/>
    <s v="Luar Bandar"/>
    <s v="SK"/>
    <n v="154"/>
    <n v="13"/>
    <n v="114.339845"/>
    <n v="4.1898200000000001"/>
    <s v="POINT (114.339845 4.18982)"/>
    <n v="103"/>
    <x v="0"/>
    <s v="SWK"/>
    <n v="11.846153846153847"/>
    <x v="0"/>
  </r>
  <r>
    <n v="26"/>
    <x v="0"/>
    <s v="SK"/>
    <s v="YBB4327"/>
    <s v="SEKOLAH KEBANGSAAN LONG LAMEI"/>
    <s v="D/A PEJABAT PENDIDIKAN DAERAH BARAM, JALAN KAMPUNG NARUM"/>
    <n v="98050"/>
    <s v="MARUDI, BARAM"/>
    <s v="TIADA"/>
    <s v="TIADA"/>
    <s v="YBB4327@moe.edu.my"/>
    <s v="Luar Bandar"/>
    <s v="SK"/>
    <n v="65"/>
    <n v="11"/>
    <n v="114.330511"/>
    <n v="4.1881500000000003"/>
    <s v="POINT (114.330511 4.18815)"/>
    <n v="103"/>
    <x v="0"/>
    <s v="SWK"/>
    <n v="5.9090909090909092"/>
    <x v="0"/>
  </r>
  <r>
    <n v="27"/>
    <x v="0"/>
    <s v="SK"/>
    <s v="YBA4308"/>
    <s v="SEKOLAH KEBANGSAAN LONG LAPOK"/>
    <s v="D/A PEJABAT PENDIDIKAN DAERAH BARAM, JALAN KAMPUNG NARUM"/>
    <n v="98050"/>
    <s v="MARUDI, BARAM"/>
    <s v="TIADA"/>
    <s v="TIADA"/>
    <s v="YBA4308@moe.edu.my"/>
    <s v="Luar Bandar"/>
    <s v="SK"/>
    <n v="380"/>
    <n v="24"/>
    <n v="114.315134"/>
    <n v="4.1778219999999999"/>
    <s v="POINT (114.315134 4.177822)"/>
    <n v="103"/>
    <x v="0"/>
    <s v="SWK"/>
    <n v="15.833333333333334"/>
    <x v="0"/>
  </r>
  <r>
    <n v="28"/>
    <x v="0"/>
    <s v="SK"/>
    <s v="YBB4310"/>
    <s v="SEKOLAH KEBANGSAAN LONG LAPUT"/>
    <s v="D/A PEJABAT PENDIDIKAN DAERAH BARAM, JALAN KAMPUNG NARUM"/>
    <n v="98050"/>
    <s v="MARUDI, BARAM"/>
    <s v="TIADA"/>
    <s v="TIADA"/>
    <s v="YBB4310@moe.edu.my"/>
    <s v="Luar Bandar"/>
    <s v="SK"/>
    <n v="104"/>
    <n v="14"/>
    <n v="114.42689900000001"/>
    <n v="3.7321089999999999"/>
    <s v="POINT (114.426899 3.732109)"/>
    <n v="111"/>
    <x v="1"/>
    <s v="SWK"/>
    <n v="7.4285714285714288"/>
    <x v="0"/>
  </r>
  <r>
    <n v="29"/>
    <x v="0"/>
    <s v="SK"/>
    <s v="YBB4311"/>
    <s v="SEKOLAH KEBANGSAAN LONG LELLANG"/>
    <s v="D/A PEJABAT PENDIDIKAN DAERAH BARAM, JALAN KAMPUNG NARUM"/>
    <n v="98050"/>
    <s v="MARUDI, BARAM"/>
    <s v="TIADA"/>
    <s v="TIADA"/>
    <s v="YBB4311@moe.edu.my"/>
    <s v="Luar Bandar"/>
    <s v="SK"/>
    <n v="51"/>
    <n v="10"/>
    <n v="115.15532"/>
    <n v="3.4218839999999999"/>
    <s v="POINT (115.15532 3.421884)"/>
    <n v="108"/>
    <x v="2"/>
    <s v="SWK"/>
    <n v="5.0999999999999996"/>
    <x v="0"/>
  </r>
  <r>
    <n v="30"/>
    <x v="0"/>
    <s v="SK"/>
    <s v="YBB4367"/>
    <s v="SEKOLAH KEBANGSAAN LONG LENEI"/>
    <s v="D/A PEJABAT PENDIDIKAN DAERAH BARAM"/>
    <n v="98050"/>
    <s v="MARUDI"/>
    <s v="TIADA"/>
    <s v="TIADA"/>
    <s v="YBB4367@moe.edu.my"/>
    <s v="Luar Bandar"/>
    <s v="SK"/>
    <n v="37"/>
    <n v="12"/>
    <n v="115.21"/>
    <n v="4.16"/>
    <s v="POINT (115.21 4.16)"/>
    <n v="106"/>
    <x v="4"/>
    <s v="SWK"/>
    <n v="3.0833333333333335"/>
    <x v="0"/>
  </r>
  <r>
    <n v="31"/>
    <x v="0"/>
    <s v="SK"/>
    <s v="YBB4326"/>
    <s v="SEKOLAH KEBANGSAAN LONG LOYANG"/>
    <s v="D/A PEJABAT PENDIDIKAN DAERAH MARUDI"/>
    <n v="98050"/>
    <s v="MARUDI"/>
    <s v="TIADA"/>
    <s v="TIADA"/>
    <s v="YBB4326@moe.edu.my"/>
    <s v="Luar Bandar"/>
    <s v="SK"/>
    <n v="92"/>
    <n v="14"/>
    <n v="114.110613"/>
    <n v="3.4499379999999999"/>
    <s v="POINT (114.110613 3.449938)"/>
    <n v="114"/>
    <x v="3"/>
    <s v="SWK"/>
    <n v="6.5714285714285712"/>
    <x v="0"/>
  </r>
  <r>
    <n v="32"/>
    <x v="0"/>
    <s v="SK"/>
    <s v="YBA4306"/>
    <s v="SEKOLAH KEBANGSAAN LONG LUTENG"/>
    <s v="D/A PEJABAT PENDIDIKAN DAERAH BARAM, JALAN KAMPUNG NARUM"/>
    <n v="98050"/>
    <s v="MARUDI, BARAM"/>
    <s v="TIADA"/>
    <n v="85756893"/>
    <s v="YBA4306@moe.edu.my"/>
    <s v="Luar Bandar"/>
    <s v="SK"/>
    <n v="160"/>
    <n v="14"/>
    <n v="114.75848000000001"/>
    <n v="3.5493000000000001"/>
    <s v="POINT (114.75848 3.5493)"/>
    <n v="111"/>
    <x v="1"/>
    <s v="SWK"/>
    <n v="11.428571428571429"/>
    <x v="0"/>
  </r>
  <r>
    <n v="33"/>
    <x v="0"/>
    <s v="SK"/>
    <s v="YBB4357"/>
    <s v="SEKOLAH KEBANGSAAN LONG MAKABAR"/>
    <s v="D/A PEJABAT PENDIDIKAN DAERAH BARAM, JALAN KAMPUNG NARUM"/>
    <n v="98050"/>
    <s v="MARUDI, BARAM"/>
    <n v="145751196"/>
    <s v="TIADA"/>
    <s v="YBB4357@moe.edu.my"/>
    <s v="Luar Bandar"/>
    <s v="SK"/>
    <n v="41"/>
    <n v="11"/>
    <n v="114.9423972"/>
    <n v="2.9096166999999999"/>
    <s v="POINT (114.9423972 2.9096167)"/>
    <n v="111"/>
    <x v="1"/>
    <s v="SWK"/>
    <n v="3.7272727272727271"/>
    <x v="0"/>
  </r>
  <r>
    <n v="34"/>
    <x v="0"/>
    <s v="SK"/>
    <s v="YBB4333"/>
    <s v="SEKOLAH KEBANGSAAN LONG MIRI"/>
    <s v="D/A PEJABAT PENDIDIKAN DAERAH BARAM, JALAN KAMPUNG NARUM"/>
    <n v="98050"/>
    <s v="MARUDI, BARAM"/>
    <s v="TIADA"/>
    <s v="TIADA"/>
    <s v="YBB4333@moe.edu.my"/>
    <s v="Luar Bandar"/>
    <s v="SK"/>
    <n v="59"/>
    <n v="16"/>
    <n v="114.43252099999999"/>
    <n v="3.5874359999999998"/>
    <s v="POINT (114.432521 3.587436)"/>
    <n v="111"/>
    <x v="1"/>
    <s v="SWK"/>
    <n v="3.6875"/>
    <x v="0"/>
  </r>
  <r>
    <n v="35"/>
    <x v="0"/>
    <s v="SK"/>
    <s v="YBB4307"/>
    <s v="SEKOLAH KEBANGSAAN LONG MOH"/>
    <s v="D/A PEJABAT PENDIDIKAN DAERAH BARAM, JALAN KAMPUNG NARUM"/>
    <n v="98050"/>
    <s v="MARUDI, BARAM"/>
    <s v="TIADA"/>
    <s v="TIADA"/>
    <s v="YBB4307@moe.edu.my"/>
    <s v="Luar Bandar"/>
    <s v="SK"/>
    <n v="52"/>
    <n v="9"/>
    <n v="115.08"/>
    <n v="3.06"/>
    <s v="POINT (115.08 3.06)"/>
    <n v="111"/>
    <x v="1"/>
    <s v="SWK"/>
    <n v="5.7777777777777777"/>
    <x v="0"/>
  </r>
  <r>
    <n v="36"/>
    <x v="0"/>
    <s v="SK"/>
    <s v="YBB4335"/>
    <s v="SEKOLAH KEBANGSAAN LONG NAAH"/>
    <s v="D/A PEJABAT PENDIDIKAN DAERAH MARUDI"/>
    <n v="98050"/>
    <s v="MARUDI"/>
    <s v="TIADA"/>
    <s v="TIADA"/>
    <s v="YBB4335@moe.edu.my"/>
    <s v="Luar Bandar"/>
    <s v="SK"/>
    <n v="57"/>
    <n v="10"/>
    <n v="114.5942222"/>
    <n v="3.3291111"/>
    <s v="POINT (114.5942222 3.3291111)"/>
    <n v="111"/>
    <x v="1"/>
    <s v="SWK"/>
    <n v="5.7"/>
    <x v="0"/>
  </r>
  <r>
    <n v="37"/>
    <x v="0"/>
    <s v="SK"/>
    <s v="YBB4348"/>
    <s v="SEKOLAH KEBANGSAAN LONG PALAI"/>
    <s v="D/A PEJABAT PENDIDIKAN DAERAH BARAM, JALAN KAMPUNG NARUM"/>
    <n v="98050"/>
    <s v="MARUDI, BARAM"/>
    <s v="TIADA"/>
    <s v="TIADA"/>
    <s v="YBB4348@moe.edu.my"/>
    <s v="Luar Bandar"/>
    <s v="SK"/>
    <n v="39"/>
    <n v="10"/>
    <n v="114.850559"/>
    <n v="3.0474399999999999"/>
    <s v="POINT (114.850559 3.04744)"/>
    <n v="111"/>
    <x v="1"/>
    <s v="SWK"/>
    <n v="3.9"/>
    <x v="0"/>
  </r>
  <r>
    <n v="38"/>
    <x v="0"/>
    <s v="SK"/>
    <s v="YBB4309"/>
    <s v="SEKOLAH KEBANGSAAN LONG PANAI"/>
    <s v="D/A PEJABAT PENDIDIKAN DAERAH BARAM, JALAN KAMPUNG NARUM"/>
    <n v="98050"/>
    <s v="MARUDI, BARAM"/>
    <s v="TIADA"/>
    <s v="TIADA"/>
    <s v="YBB4309@moe.edu.my"/>
    <s v="Luar Bandar"/>
    <s v="SK"/>
    <n v="19"/>
    <n v="9"/>
    <n v="114.540989"/>
    <n v="3.9482159999999999"/>
    <s v="POINT (114.540989 3.948216)"/>
    <n v="103"/>
    <x v="0"/>
    <s v="SWK"/>
    <n v="2.1111111111111112"/>
    <x v="0"/>
  </r>
  <r>
    <n v="39"/>
    <x v="0"/>
    <s v="SK"/>
    <s v="YBA4304"/>
    <s v="SEKOLAH KEBANGSAAN LONG PELUTAN"/>
    <s v="D/A PEJABAT PENDIDIKAN DAERAH BARAM, JALAN KAMPUNG NARUM"/>
    <n v="98050"/>
    <s v="MARUDI, BARAM"/>
    <s v="TIADA"/>
    <s v="TIADA"/>
    <s v="YBA4304@moe.edu.my"/>
    <s v="Luar Bandar"/>
    <s v="SK"/>
    <n v="68"/>
    <n v="10"/>
    <n v="114.4907833"/>
    <n v="3.5558000000000001"/>
    <s v="POINT (114.4907833 3.5558)"/>
    <n v="111"/>
    <x v="1"/>
    <s v="SWK"/>
    <n v="6.8"/>
    <x v="0"/>
  </r>
  <r>
    <n v="40"/>
    <x v="0"/>
    <s v="SK"/>
    <s v="YBB4330"/>
    <s v="SEKOLAH KEBANGSAAN LONG PILLAH"/>
    <s v="D/A PEJABAT PENDIDIKAN DAERAH BARAM, JALAN KAMPUNG NARUM"/>
    <n v="98050"/>
    <s v="MARUDI, BARAM"/>
    <s v="TIADA"/>
    <s v="TIADA"/>
    <s v="YBB4330@moe.edu.my"/>
    <s v="Luar Bandar"/>
    <s v="SK"/>
    <n v="63"/>
    <n v="9"/>
    <n v="114.42861600000001"/>
    <n v="3.4836079999999998"/>
    <s v="POINT (114.428616 3.483608)"/>
    <n v="111"/>
    <x v="1"/>
    <s v="SWK"/>
    <n v="7"/>
    <x v="0"/>
  </r>
  <r>
    <n v="41"/>
    <x v="0"/>
    <s v="SK"/>
    <s v="YBA4301"/>
    <s v="SEKOLAH KEBANGSAAN LONG SAIT"/>
    <s v="D/A PEJABAT PENDIDIKAN DAERAH BARAM, JALAN KAMPUNG NARUM"/>
    <n v="98050"/>
    <s v="MARUDI, BARAM"/>
    <s v="TIADA"/>
    <s v="TIADA"/>
    <s v="YBA4301@moe.edu.my"/>
    <s v="Luar Bandar"/>
    <s v="SK"/>
    <n v="38"/>
    <n v="11"/>
    <n v="115.1944361"/>
    <n v="3.3057916999999999"/>
    <s v="POINT (115.1944361 3.3057917)"/>
    <n v="108"/>
    <x v="2"/>
    <s v="SWK"/>
    <n v="3.4545454545454546"/>
    <x v="0"/>
  </r>
  <r>
    <n v="42"/>
    <x v="0"/>
    <s v="SK"/>
    <s v="YBB4360"/>
    <s v="SEKOLAH KEBANGSAAN LONG SEPILING"/>
    <s v="D/A PEJABAT PENDIDIKAN DAERAH BARAM, JALAN KAMPUNG NARUM"/>
    <n v="98050"/>
    <s v="MARUDI, BARAM"/>
    <s v="TIADA"/>
    <s v="TIADA"/>
    <s v="YBB4360@moe.edu.my"/>
    <s v="Luar Bandar"/>
    <s v="SK"/>
    <n v="10"/>
    <n v="7"/>
    <n v="114.270256"/>
    <n v="3.9142760000000001"/>
    <s v="POINT (114.270256 3.914276)"/>
    <n v="103"/>
    <x v="0"/>
    <s v="SWK"/>
    <n v="1.4285714285714286"/>
    <x v="0"/>
  </r>
  <r>
    <n v="43"/>
    <x v="0"/>
    <s v="SK"/>
    <s v="YBB4328"/>
    <s v="SEKOLAH KEBANGSAAN LONG SERIDAN"/>
    <s v="D/A PEJABAT PENDIDIKAN DAERAH BARAM, JALAN KAMPUNG NARUM"/>
    <n v="98050"/>
    <s v="MARUDI, BARAM"/>
    <s v="TIADA"/>
    <s v="TIADA"/>
    <s v="YBB4328@moe.edu.my"/>
    <s v="Luar Bandar"/>
    <s v="SK"/>
    <n v="78"/>
    <n v="13"/>
    <n v="115.07071500000001"/>
    <n v="3.9695800000000001"/>
    <s v="POINT (115.070715 3.96958)"/>
    <n v="108"/>
    <x v="2"/>
    <s v="SWK"/>
    <n v="6"/>
    <x v="0"/>
  </r>
  <r>
    <n v="44"/>
    <x v="0"/>
    <s v="SK"/>
    <s v="YBB4352"/>
    <s v="SEKOLAH KEBANGSAAN LONG SOBENG"/>
    <s v="D/A PEJABAT PENDIDIKAN DAERAH BARAM, JALAN KAMPUNG NARUM"/>
    <n v="98050"/>
    <s v="MARUDI, BARAM"/>
    <n v="138241730"/>
    <m/>
    <s v="YBB4352@moe.edu.my"/>
    <s v="Luar Bandar"/>
    <s v="SK"/>
    <n v="19"/>
    <n v="9"/>
    <n v="114.27"/>
    <n v="3.33"/>
    <s v="POINT (114.27 3.33)"/>
    <n v="114"/>
    <x v="3"/>
    <s v="SWK"/>
    <n v="2.1111111111111112"/>
    <x v="0"/>
  </r>
  <r>
    <n v="45"/>
    <x v="0"/>
    <s v="SK"/>
    <s v="YBA4303"/>
    <s v="SEKOLAH KEBANGSAAN LONG TERAN KANAN"/>
    <s v="D/A PEJABAT PENDIDIKAN DAERAH BARAM, JALAN KAMPUNG NARUM"/>
    <n v="98050"/>
    <s v="MARUDI, BARAM"/>
    <s v="TIADA"/>
    <s v="TIADA"/>
    <s v="YBA4303@moe.edu.my"/>
    <s v="Luar Bandar"/>
    <s v="SK"/>
    <n v="106"/>
    <n v="15"/>
    <n v="114.14751"/>
    <n v="3.6152199999999999"/>
    <s v="POINT (114.14751 3.61522)"/>
    <n v="114"/>
    <x v="3"/>
    <s v="SWK"/>
    <n v="7.0666666666666664"/>
    <x v="0"/>
  </r>
  <r>
    <n v="46"/>
    <x v="0"/>
    <s v="SK"/>
    <s v="YBB4306"/>
    <s v="SEKOLAH KEBANGSAAN LONG TERU"/>
    <s v="LONG TERU, TINJAR"/>
    <n v="98050"/>
    <s v="MARUDI"/>
    <s v="TIADA"/>
    <s v="TIADA"/>
    <s v="YBB4306@moe.edu.my"/>
    <s v="Luar Bandar"/>
    <s v="SK"/>
    <n v="37"/>
    <n v="11"/>
    <n v="114.249348"/>
    <n v="3.8622290000000001"/>
    <s v="POINT (114.249348 3.862229)"/>
    <n v="114"/>
    <x v="3"/>
    <s v="SWK"/>
    <n v="3.3636363636363638"/>
    <x v="0"/>
  </r>
  <r>
    <n v="47"/>
    <x v="0"/>
    <s v="SK"/>
    <s v="YBB4356"/>
    <s v="SEKOLAH KEBANGSAAN LONG TUNGAN"/>
    <s v="D/A PEJABAT PENDIDIKAN DAERAH BARAM, JALAN KAMPUNG NARUM"/>
    <n v="98050"/>
    <s v="MARUDI, BARAM"/>
    <s v="TIADA"/>
    <s v="TIADA"/>
    <s v="YBB4356@moe.edu.my"/>
    <s v="Luar Bandar"/>
    <s v="SK"/>
    <n v="15"/>
    <n v="10"/>
    <n v="115.18"/>
    <n v="3.16"/>
    <s v="POINT (115.18 3.16)"/>
    <n v="111"/>
    <x v="1"/>
    <s v="SWK"/>
    <n v="1.5"/>
    <x v="0"/>
  </r>
  <r>
    <n v="48"/>
    <x v="0"/>
    <s v="SK"/>
    <s v="YBB4362"/>
    <s v="SEKOLAH KEBANGSAAN LONG WAT"/>
    <s v="D/A PEJABAT PENDIDIKAN DAERAH BARAM, JALAN KAMPUNG NARUM"/>
    <n v="98050"/>
    <s v="MARUDI, BARAM"/>
    <n v="85755808"/>
    <s v="TIADA"/>
    <s v="YBB4362@moe.edu.my"/>
    <s v="Luar Bandar"/>
    <s v="SK"/>
    <n v="27"/>
    <n v="8"/>
    <n v="114.68"/>
    <n v="3.86"/>
    <s v="POINT (114.68 3.86)"/>
    <n v="111"/>
    <x v="1"/>
    <s v="SWK"/>
    <n v="3.375"/>
    <x v="0"/>
  </r>
  <r>
    <n v="49"/>
    <x v="0"/>
    <s v="SK"/>
    <s v="YBB4304"/>
    <s v="SEKOLAH KEBANGSAAN LUBOK NIBONG"/>
    <s v="D/A PEJABAT PENDIDIKAN DAERAH BARAM, JALAN KAMPUNG NARUM"/>
    <n v="98050"/>
    <s v="MARUDI, BARAM"/>
    <s v="TIADA"/>
    <s v="TIADA"/>
    <s v="YBB4304@moe.edu.my"/>
    <s v="Luar Bandar"/>
    <s v="SK"/>
    <n v="40"/>
    <n v="14"/>
    <n v="114.3129"/>
    <n v="4.1481149999999998"/>
    <s v="POINT (114.3129 4.148115)"/>
    <n v="103"/>
    <x v="0"/>
    <s v="SWK"/>
    <n v="2.8571428571428572"/>
    <x v="0"/>
  </r>
  <r>
    <n v="50"/>
    <x v="0"/>
    <s v="SK"/>
    <s v="YBB4320"/>
    <s v="SEKOLAH KEBANGSAAN MOREK"/>
    <s v="KAMPUNG LONG BANYOK BARAM"/>
    <n v="98050"/>
    <s v="MARUDI"/>
    <s v="TIADA"/>
    <s v="TIADA"/>
    <s v="YBB4320@moe.edu.my"/>
    <s v="Luar Bandar"/>
    <s v="SK"/>
    <n v="78"/>
    <n v="13"/>
    <n v="114.43"/>
    <n v="3.85"/>
    <s v="POINT (114.43 3.85)"/>
    <n v="111"/>
    <x v="1"/>
    <s v="SWK"/>
    <n v="6"/>
    <x v="0"/>
  </r>
  <r>
    <n v="51"/>
    <x v="0"/>
    <s v="SK"/>
    <s v="YBB4347"/>
    <s v="SEKOLAH KEBANGSAAN PA ' DALLIH"/>
    <s v="D/A PEJABAT PENDIDIKAN DAERAH BARAM, JALAN KAMPUNG NARUM"/>
    <n v="98050"/>
    <s v="MARUDI, BARAM"/>
    <s v="TIADA"/>
    <s v="TIADA"/>
    <s v="YBB4347@moe.edu.my"/>
    <s v="Luar Bandar"/>
    <s v="SK"/>
    <n v="37"/>
    <n v="11"/>
    <n v="115.623364"/>
    <n v="3.9859330000000002"/>
    <s v="POINT (115.623364 3.985933)"/>
    <n v="99"/>
    <x v="5"/>
    <s v="SWK"/>
    <n v="3.3636363636363638"/>
    <x v="0"/>
  </r>
  <r>
    <n v="52"/>
    <x v="0"/>
    <s v="SK"/>
    <s v="YBB4301"/>
    <s v="SEKOLAH KEBANGSAAN PENGARAH ENTERI"/>
    <s v="D/A PEJABAT PENDIDIKAN DAERAH BARAM, JALAN KAMPUNG NARUM"/>
    <n v="98050"/>
    <s v="MARUDI, BARAM"/>
    <s v="TIADA"/>
    <s v="TIADA"/>
    <s v="YBB4301@moe.edu.my"/>
    <s v="Luar Bandar"/>
    <s v="SK"/>
    <n v="123"/>
    <n v="16"/>
    <n v="114.368444"/>
    <n v="3.6583540000000001"/>
    <s v="POINT (114.368444 3.658354)"/>
    <n v="114"/>
    <x v="3"/>
    <s v="SWK"/>
    <n v="7.6875"/>
    <x v="0"/>
  </r>
  <r>
    <n v="53"/>
    <x v="0"/>
    <s v="SK"/>
    <s v="YBB4359"/>
    <s v="SEKOLAH KEBANGSAAN PENGELAYAN"/>
    <s v="D/A PEJABAT PENDIDIKAN DAERAH BARAM, JALAN KAMPUNG NARUM"/>
    <n v="98050"/>
    <s v="MARUDI, BARAM"/>
    <s v="TIADA"/>
    <s v="TIADA"/>
    <s v="YBB4359@moe.edu.my"/>
    <s v="Luar Bandar"/>
    <s v="SK"/>
    <n v="44"/>
    <n v="10"/>
    <n v="114.41582699999999"/>
    <n v="3.633051"/>
    <s v="POINT (114.415827 3.633051)"/>
    <n v="111"/>
    <x v="1"/>
    <s v="SWK"/>
    <n v="4.4000000000000004"/>
    <x v="0"/>
  </r>
  <r>
    <n v="54"/>
    <x v="0"/>
    <s v="SK"/>
    <s v="YBB4349"/>
    <s v="SEKOLAH KEBANGSAAN PENGHULU BAYA MALLANG"/>
    <s v="D/A PEJABAT PENDIDIKAN DAERAH BARAM, JALAN KAMPUNG NARUM"/>
    <n v="98050"/>
    <s v="MARUDI, BARAM"/>
    <s v="TIADA"/>
    <s v="TIADA"/>
    <s v="YBB4349@moe.edu.my"/>
    <s v="Luar Bandar"/>
    <s v="SK"/>
    <n v="13"/>
    <n v="6"/>
    <n v="114.4"/>
    <n v="4.09"/>
    <s v="POINT (114.4 4.09)"/>
    <n v="103"/>
    <x v="0"/>
    <s v="SWK"/>
    <n v="2.1666666666666665"/>
    <x v="0"/>
  </r>
  <r>
    <n v="55"/>
    <x v="0"/>
    <s v="SK"/>
    <s v="YBB4305"/>
    <s v="SEKOLAH KEBANGSAAN POYUT"/>
    <s v="D/A PEJABAT PENDIDIKAN DAERAH BARAM, JALAN KAMPUNG NARUM"/>
    <n v="98050"/>
    <s v="MARUDI, BARAM"/>
    <s v="TIADA"/>
    <s v="TIADA"/>
    <s v="YBB4305@moe.edu.my"/>
    <s v="Luar Bandar"/>
    <s v="SK"/>
    <n v="93"/>
    <n v="16"/>
    <n v="114.387957"/>
    <n v="4.1220980000000003"/>
    <s v="POINT (114.387957 4.122098)"/>
    <n v="103"/>
    <x v="0"/>
    <s v="SWK"/>
    <n v="5.8125"/>
    <x v="0"/>
  </r>
  <r>
    <n v="56"/>
    <x v="0"/>
    <s v="SK"/>
    <s v="YBB4361"/>
    <s v="SEKOLAH KEBANGSAAN RUMAH GUDANG"/>
    <s v="D/A PEJABAT PENDIDIKAN DAERAH BARAM, JALAN KAMPUNG NARUM"/>
    <n v="98050"/>
    <s v="MARUDI, BARAM"/>
    <s v="TIADA"/>
    <s v="TIADA"/>
    <s v="YBB4361@moe.edu.my"/>
    <s v="Luar Bandar"/>
    <s v="SK"/>
    <n v="32"/>
    <n v="13"/>
    <n v="114.91"/>
    <n v="3.92"/>
    <s v="POINT (114.91 3.92)"/>
    <n v="103"/>
    <x v="0"/>
    <s v="SWK"/>
    <n v="2.4615384615384617"/>
    <x v="0"/>
  </r>
  <r>
    <n v="57"/>
    <x v="0"/>
    <s v="SK"/>
    <s v="YBB4340"/>
    <s v="SEKOLAH KEBANGSAAN SG ARANG"/>
    <s v="D/A PEJABAT PENDIDIKAN DAERAH BARAM"/>
    <n v="98050"/>
    <s v="MARUDI, BARAM"/>
    <s v="TIADA"/>
    <s v="TIADA"/>
    <s v="YBB4340@moe.edu.my"/>
    <s v="Luar Bandar"/>
    <s v="SK"/>
    <n v="43"/>
    <n v="13"/>
    <n v="114.24553899999999"/>
    <n v="4.2357430000000003"/>
    <s v="POINT (114.245539 4.235743)"/>
    <n v="103"/>
    <x v="0"/>
    <s v="SWK"/>
    <n v="3.3076923076923075"/>
    <x v="0"/>
  </r>
  <r>
    <n v="58"/>
    <x v="0"/>
    <s v="SK"/>
    <s v="YBB4332"/>
    <s v="SEKOLAH KEBANGSAAN SG BONG"/>
    <s v="D/A PEJABAT PENDIDIKAN DAERAH BARAM, JALAN KAMPUNG NARUM"/>
    <n v="98050"/>
    <s v="MARUDI, BARAM"/>
    <s v="TIADA"/>
    <s v="TIADA"/>
    <s v="YBB4332@moe.edu.my"/>
    <s v="Luar Bandar"/>
    <s v="SK"/>
    <n v="104"/>
    <n v="13"/>
    <n v="114.31622299999999"/>
    <n v="3.7219410000000002"/>
    <s v="POINT (114.316223 3.721941)"/>
    <n v="114"/>
    <x v="3"/>
    <s v="SWK"/>
    <n v="8"/>
    <x v="0"/>
  </r>
  <r>
    <n v="59"/>
    <x v="0"/>
    <s v="SK"/>
    <s v="YBB4337"/>
    <s v="SEKOLAH KEBANGSAAN SG BRIT"/>
    <s v="D/A PEJABAT PENDIDIKAN DAERAH BARAM, JALAN KAMPUNG NARUM"/>
    <n v="98050"/>
    <s v="MARUDI, BARAM"/>
    <s v="TIADA"/>
    <s v="TIADA"/>
    <s v="YBB4337@moe.edu.my"/>
    <s v="Luar Bandar"/>
    <s v="SK"/>
    <n v="47"/>
    <n v="12"/>
    <n v="114.360027"/>
    <n v="4.1069079999999998"/>
    <s v="POINT (114.360027 4.106908)"/>
    <n v="103"/>
    <x v="0"/>
    <s v="SWK"/>
    <n v="3.9166666666666665"/>
    <x v="0"/>
  </r>
  <r>
    <n v="60"/>
    <x v="0"/>
    <s v="SK"/>
    <s v="YBB4325"/>
    <s v="SEKOLAH KEBANGSAAN SG PEKING"/>
    <s v="D/A PEJABAT PENDIDIKAN DAERAH BARAM, JALAN KAMPUNG NARUM"/>
    <n v="98050"/>
    <s v="MARUDI, BARAM"/>
    <s v="TIADA"/>
    <s v="TIADA"/>
    <s v="YBB4325@moe.edu.my"/>
    <s v="Luar Bandar"/>
    <s v="SK"/>
    <n v="36"/>
    <n v="12"/>
    <n v="114.249348"/>
    <n v="3.8622290000000001"/>
    <s v="POINT (114.249348 3.862229)"/>
    <n v="114"/>
    <x v="3"/>
    <s v="SWK"/>
    <n v="3"/>
    <x v="0"/>
  </r>
  <r>
    <n v="61"/>
    <x v="0"/>
    <s v="SK"/>
    <s v="YBB4344"/>
    <s v="SEKOLAH KEBANGSAAN SG SETAPANG"/>
    <s v="D/A PEJABAT PENDIDIKAN DAERAH BARAM, JALAN KAMPUNG NARUM"/>
    <n v="98050"/>
    <s v="MARUDI, BARAM"/>
    <s v="TIADA"/>
    <s v="TIADA"/>
    <s v="YBB4344@moe.edu.my"/>
    <s v="Luar Bandar"/>
    <s v="SK"/>
    <n v="33"/>
    <n v="12"/>
    <n v="114.418229"/>
    <n v="4.1035440000000003"/>
    <s v="POINT (114.418229 4.103544)"/>
    <n v="103"/>
    <x v="0"/>
    <s v="SWK"/>
    <n v="2.75"/>
    <x v="0"/>
  </r>
  <r>
    <n v="62"/>
    <x v="0"/>
    <s v="SK"/>
    <s v="YCB4302"/>
    <s v="SEKOLAH KEBANGSAAN ST PIUS LONG SAN"/>
    <s v="D/A PEJABAT PENDIDIKAN DAERAH BARAM, JALAN KAMPUNG NARUM"/>
    <n v="98050"/>
    <s v="MARUDI, BARAM"/>
    <s v="TIADA"/>
    <s v="TIADA"/>
    <s v="YCB4302@moe.edu.my"/>
    <s v="Luar Bandar"/>
    <s v="SBK"/>
    <n v="301"/>
    <n v="23"/>
    <n v="114.7833"/>
    <n v="3.3"/>
    <s v="POINT (114.7833 3.3)"/>
    <n v="111"/>
    <x v="1"/>
    <s v="SWK"/>
    <n v="13.086956521739131"/>
    <x v="0"/>
  </r>
  <r>
    <n v="63"/>
    <x v="0"/>
    <s v="SK"/>
    <s v="YBB4324"/>
    <s v="SEKOLAH KEBANGSAAN SUNGAI BAIN"/>
    <s v="D/A PEJABAT PENDIDIKAN DAERAH BARAM, JALAN KAMPUNG NARUM"/>
    <n v="98050"/>
    <s v="MARUDI, BARAM"/>
    <s v="TIADA"/>
    <s v="TIADA"/>
    <s v="YBB4324@moe.edu.my"/>
    <s v="Luar Bandar"/>
    <s v="SK"/>
    <n v="35"/>
    <n v="11"/>
    <n v="114.300213"/>
    <n v="3.835737"/>
    <s v="POINT (114.300213 3.835737)"/>
    <n v="114"/>
    <x v="3"/>
    <s v="SWK"/>
    <n v="3.1818181818181817"/>
    <x v="0"/>
  </r>
  <r>
    <n v="64"/>
    <x v="0"/>
    <s v="SK"/>
    <s v="YBB4339"/>
    <s v="SEKOLAH KEBANGSAAN SUNGAI SEBATU"/>
    <s v="D/A PEJABAT PENDIDIKAN DAERAH BARAM, JALAN KAMPUNG NARUM"/>
    <n v="98050"/>
    <s v="MARUDI, BARAM"/>
    <s v="TIADA"/>
    <s v="TIADA"/>
    <s v="YBB4339@moe.edu.my"/>
    <s v="Luar Bandar"/>
    <s v="SK"/>
    <n v="10"/>
    <n v="7"/>
    <n v="114.319901"/>
    <n v="4.1850129999999996"/>
    <s v="POINT (114.319901 4.185013)"/>
    <n v="103"/>
    <x v="0"/>
    <s v="SWK"/>
    <n v="1.4285714285714286"/>
    <x v="0"/>
  </r>
  <r>
    <n v="65"/>
    <x v="0"/>
    <s v="SK"/>
    <s v="YBB4322"/>
    <s v="SEKOLAH KEBANGSAAN UBONG IMANG"/>
    <s v="D/A PEJABAT PENDIDIKAN DAERAH BARAM, JALAN KAMPUNG NARUM"/>
    <n v="98050"/>
    <s v="MARUDI, BARAM"/>
    <n v="85771328"/>
    <n v="85771328"/>
    <s v="YBB4322@moe.edu.my"/>
    <s v="Luar Bandar"/>
    <s v="SK"/>
    <n v="147"/>
    <n v="18"/>
    <n v="114.4"/>
    <n v="3.76"/>
    <s v="POINT (114.4 3.76)"/>
    <n v="111"/>
    <x v="1"/>
    <s v="SWK"/>
    <n v="8.1666666666666661"/>
    <x v="0"/>
  </r>
  <r>
    <n v="66"/>
    <x v="0"/>
    <s v="SK"/>
    <s v="YBA4307"/>
    <s v="SEKOLAH KEBANGSAAN UMA BAWANG"/>
    <s v="D/A PEJABAT PENDIDIKAN DAERAH BARAM, JALAN KAMPUNG NARUM"/>
    <n v="98050"/>
    <s v="MARUDI, BARAM"/>
    <s v="TIADA"/>
    <s v="TIADA"/>
    <s v="YBA4307@moe.edu.my"/>
    <s v="Luar Bandar"/>
    <s v="SK"/>
    <n v="31"/>
    <n v="9"/>
    <n v="114.408789"/>
    <n v="3.6376330000000001"/>
    <s v="POINT (114.408789 3.637633)"/>
    <n v="111"/>
    <x v="1"/>
    <s v="SWK"/>
    <n v="3.4444444444444446"/>
    <x v="0"/>
  </r>
  <r>
    <n v="67"/>
    <x v="1"/>
    <s v="SJKC"/>
    <s v="YCC1108"/>
    <s v="SEKOLAH JENIS KEBANGSAAN (CINA) CHUNG HUA BAU"/>
    <s v="D/A PEJABAT PENDIDIKAN DAERAH BAU"/>
    <n v="94000"/>
    <s v="BAU"/>
    <n v="82763172"/>
    <n v="82763172"/>
    <s v="YCC1108@moe.edu.my"/>
    <s v="Luar Bandar"/>
    <s v="SBK"/>
    <n v="291"/>
    <n v="27"/>
    <n v="110.15645000000001"/>
    <n v="1.4134500000000001"/>
    <s v="POINT (110.15645 1.41345)"/>
    <n v="65"/>
    <x v="6"/>
    <s v="SWK"/>
    <n v="10.777777777777779"/>
    <x v="0"/>
  </r>
  <r>
    <n v="68"/>
    <x v="1"/>
    <s v="SJKC"/>
    <s v="YCC1106"/>
    <s v="SEKOLAH JENIS KEBANGSAAN (CINA) CHUNG HUA BUSO"/>
    <s v="D/A PEJABAT PENDIDIKAN DAERAH BAU"/>
    <n v="94000"/>
    <s v="BAU"/>
    <n v="82370108"/>
    <s v="TIADA"/>
    <s v="YCC1106@moe.edu.my"/>
    <s v="Luar Bandar"/>
    <s v="SBK"/>
    <n v="72"/>
    <n v="14"/>
    <n v="110.1834167"/>
    <n v="1.4501166670000001"/>
    <s v="POINT (110.1834167 1.450116667)"/>
    <n v="65"/>
    <x v="6"/>
    <s v="SWK"/>
    <n v="5.1428571428571432"/>
    <x v="0"/>
  </r>
  <r>
    <n v="69"/>
    <x v="1"/>
    <s v="SJKC"/>
    <s v="YCC1109"/>
    <s v="SEKOLAH JENIS KEBANGSAAN (CINA) CHUNG HUA KRANJI"/>
    <s v="D/A PEJABAT PENDIDIKAN DAERAH BAU"/>
    <n v="94000"/>
    <s v="BAU"/>
    <n v="82370352"/>
    <n v="82370353"/>
    <s v="YCC1109@moe.edu.my"/>
    <s v="Luar Bandar"/>
    <s v="SBK"/>
    <n v="105"/>
    <n v="13"/>
    <n v="110.2668333"/>
    <n v="1.4500333329999999"/>
    <s v="POINT (110.2668333 1.450033333)"/>
    <n v="65"/>
    <x v="6"/>
    <s v="SWK"/>
    <n v="8.0769230769230766"/>
    <x v="0"/>
  </r>
  <r>
    <n v="70"/>
    <x v="1"/>
    <s v="SJKC"/>
    <s v="YCC1105"/>
    <s v="SEKOLAH JENIS KEBANGSAAN (CINA) CHUNG HUA MUSI"/>
    <s v="D/A PEJABAT PENDIDIKAN DAERAH BAU"/>
    <n v="94000"/>
    <s v="BAU"/>
    <n v="82374834"/>
    <s v="TIADA"/>
    <s v="YCC1105@moe.edu.my"/>
    <s v="Luar Bandar"/>
    <s v="SBK"/>
    <n v="59"/>
    <n v="13"/>
    <n v="110.1944167"/>
    <n v="1.4707333330000001"/>
    <s v="POINT (110.1944167 1.470733333)"/>
    <n v="65"/>
    <x v="6"/>
    <s v="SWK"/>
    <n v="4.5384615384615383"/>
    <x v="0"/>
  </r>
  <r>
    <n v="71"/>
    <x v="1"/>
    <s v="SJKC"/>
    <s v="YCC1102"/>
    <s v="SEKOLAH JENIS KEBANGSAAN (CINA) CHUNG HUA PAKU"/>
    <s v="D/A PEJABAT PENDIDIKAN DAERAH BAUÂ "/>
    <n v="94000"/>
    <s v="BAU"/>
    <n v="82370334"/>
    <s v="TIADA"/>
    <s v="YCC1102@moe.edu.my"/>
    <s v="Luar Bandar"/>
    <s v="SBK"/>
    <n v="133"/>
    <n v="13"/>
    <n v="110.1900167"/>
    <n v="1.42215"/>
    <s v="POINT (110.1900167 1.42215)"/>
    <n v="65"/>
    <x v="6"/>
    <s v="SWK"/>
    <n v="10.23076923076923"/>
    <x v="0"/>
  </r>
  <r>
    <n v="72"/>
    <x v="1"/>
    <s v="SJKC"/>
    <s v="YCC1104"/>
    <s v="SEKOLAH JENIS KEBANGSAAN (CINA) CHUNG HUA SEBUKU"/>
    <s v="D/A PEJABAT PENDIDIKAN DAERAH BAU"/>
    <n v="94000"/>
    <s v="BAU"/>
    <n v="82370350"/>
    <s v="TIADA"/>
    <s v="YCC1104@moe.edu.my"/>
    <s v="Luar Bandar"/>
    <s v="SBK"/>
    <n v="63"/>
    <n v="12"/>
    <n v="110.1608667"/>
    <n v="1.4353833330000001"/>
    <s v="POINT (110.1608667 1.435383333)"/>
    <n v="65"/>
    <x v="6"/>
    <s v="SWK"/>
    <n v="5.25"/>
    <x v="0"/>
  </r>
  <r>
    <n v="73"/>
    <x v="1"/>
    <s v="SJKC"/>
    <s v="YCC1107"/>
    <s v="SEKOLAH JENIS KEBANGSAAN (CINA) CHUNG HUA SINIAWAN"/>
    <s v="D/A PEJABAT PENDIDIKAN DAERAH BAU"/>
    <n v="94000"/>
    <s v="BAU"/>
    <n v="82699170"/>
    <n v="82699170"/>
    <s v="YCC1107@moe.edu.my"/>
    <s v="Luar Bandar"/>
    <s v="SBK"/>
    <n v="247"/>
    <n v="27"/>
    <n v="110.2216167"/>
    <n v="1.4463666669999999"/>
    <s v="POINT (110.2216167 1.446366667)"/>
    <n v="65"/>
    <x v="6"/>
    <s v="SWK"/>
    <n v="9.1481481481481488"/>
    <x v="0"/>
  </r>
  <r>
    <n v="74"/>
    <x v="1"/>
    <s v="SJKC"/>
    <s v="YCC1101"/>
    <s v="SEKOLAH JENIS KEBANGSAAN (CINA) CHUNG HUA TAITON"/>
    <s v="D/A PEJABAT PENDIDIKAN DAERAH BAU"/>
    <n v="94000"/>
    <s v="BAU"/>
    <n v="82764080"/>
    <n v="82764080"/>
    <s v="YCC1101@moe.edu.my"/>
    <s v="Luar Bandar"/>
    <s v="SBK"/>
    <n v="188"/>
    <n v="16"/>
    <n v="110.1311"/>
    <n v="1.404316667"/>
    <s v="POINT (110.1311 1.404316667)"/>
    <n v="65"/>
    <x v="6"/>
    <s v="SWK"/>
    <n v="11.75"/>
    <x v="0"/>
  </r>
  <r>
    <n v="75"/>
    <x v="1"/>
    <s v="SJKC"/>
    <s v="YCC1103"/>
    <s v="SEKOLAH JENIS KEBANGSAAN (CINA) CHUNG HUA TONDONG"/>
    <s v="PEKAN TONDONG JALAN TONDONG BATU KAWA"/>
    <n v="94000"/>
    <s v="BAU"/>
    <s v="TIADA"/>
    <s v="TIADA"/>
    <s v="YCC1103@moe.edu.my"/>
    <s v="Luar Bandar"/>
    <s v="SBK"/>
    <n v="119"/>
    <n v="12"/>
    <n v="110.158"/>
    <n v="1.454283333"/>
    <s v="POINT (110.158 1.454283333)"/>
    <n v="65"/>
    <x v="6"/>
    <s v="SWK"/>
    <n v="9.9166666666666661"/>
    <x v="0"/>
  </r>
  <r>
    <n v="76"/>
    <x v="1"/>
    <s v="SK"/>
    <s v="YBA1101"/>
    <s v="SEKOLAH KEBANGSAAN APAR"/>
    <s v="D/A PEJABAT PENDIDIKAN DAERAH BAU"/>
    <n v="94000"/>
    <s v="BAU"/>
    <s v="TIADA"/>
    <s v="TIADA"/>
    <s v="YBA1101@moe.edu.my"/>
    <s v="Luar Bandar"/>
    <s v="SK"/>
    <n v="184"/>
    <n v="15"/>
    <n v="110.1459833"/>
    <n v="1.484166667"/>
    <s v="POINT (110.1459833 1.484166667)"/>
    <n v="65"/>
    <x v="6"/>
    <s v="SWK"/>
    <n v="12.266666666666667"/>
    <x v="0"/>
  </r>
  <r>
    <n v="77"/>
    <x v="1"/>
    <s v="SK"/>
    <s v="YBB1103"/>
    <s v="SEKOLAH KEBANGSAAN ATAS"/>
    <s v="D/A PEJABAT PENDIDIKAN DAERAH BAU"/>
    <n v="94000"/>
    <s v="BAU"/>
    <s v="TIADA"/>
    <s v="TIADA"/>
    <s v="YBB1103@moe.edu.my"/>
    <s v="Luar Bandar"/>
    <s v="SK"/>
    <n v="148"/>
    <n v="18"/>
    <n v="110.1709833"/>
    <n v="1.49305"/>
    <s v="POINT (110.1709833 1.49305)"/>
    <n v="65"/>
    <x v="6"/>
    <s v="SWK"/>
    <n v="8.2222222222222214"/>
    <x v="0"/>
  </r>
  <r>
    <n v="78"/>
    <x v="1"/>
    <s v="SK"/>
    <s v="YBB1115"/>
    <s v="SEKOLAH KEBANGSAAN BAU"/>
    <s v="D/A PEJABAT PENDIDIKAN DAERAH BAU"/>
    <n v="94000"/>
    <s v="BAU"/>
    <n v="82763243"/>
    <s v="TIADA"/>
    <s v="YBB1115@moe.edu.my"/>
    <s v="Luar Bandar"/>
    <s v="SK"/>
    <n v="323"/>
    <n v="35"/>
    <n v="110.1690167"/>
    <n v="1.4081666669999999"/>
    <s v="POINT (110.1690167 1.408166667)"/>
    <n v="65"/>
    <x v="6"/>
    <s v="SWK"/>
    <n v="9.2285714285714278"/>
    <x v="0"/>
  </r>
  <r>
    <n v="79"/>
    <x v="1"/>
    <s v="SK"/>
    <s v="YBB1101"/>
    <s v="SEKOLAH KEBANGSAAN BUSO"/>
    <s v="D/A PEJABAT PENDIDIKAN DAERAH BAU"/>
    <n v="94000"/>
    <s v="BAU"/>
    <s v="TIADA"/>
    <s v="TIADA"/>
    <s v="YBB1101@moe.edu.my"/>
    <s v="Luar Bandar"/>
    <s v="SK"/>
    <n v="44"/>
    <n v="14"/>
    <n v="110.1812833"/>
    <n v="1.4498"/>
    <s v="POINT (110.1812833 1.4498)"/>
    <n v="65"/>
    <x v="6"/>
    <s v="SWK"/>
    <n v="3.1428571428571428"/>
    <x v="0"/>
  </r>
  <r>
    <n v="80"/>
    <x v="1"/>
    <s v="SK"/>
    <s v="YBB1107"/>
    <s v="SEKOLAH KEBANGSAAN GROGO"/>
    <s v="D/A PEJABAT PENDIDIKAN DAERAH BAU"/>
    <n v="94000"/>
    <s v="BAU"/>
    <s v="TIADA"/>
    <s v="TIADA"/>
    <s v="YBB1107@moe.edu.my"/>
    <s v="Luar Bandar"/>
    <s v="SK"/>
    <n v="199"/>
    <n v="25"/>
    <n v="110.1301333"/>
    <n v="1.45485"/>
    <s v="POINT (110.1301333 1.45485)"/>
    <n v="65"/>
    <x v="6"/>
    <s v="SWK"/>
    <n v="7.96"/>
    <x v="0"/>
  </r>
  <r>
    <n v="81"/>
    <x v="1"/>
    <s v="SK"/>
    <s v="YBB1111"/>
    <s v="SEKOLAH KEBANGSAAN GUMBANG"/>
    <s v="D/A PEJABAT PENDIDIKAN DAERAH BAU"/>
    <n v="94000"/>
    <s v="BAU"/>
    <s v="TIADA"/>
    <s v="TIADA"/>
    <s v="YBB1111@moe.edu.my"/>
    <s v="Luar Bandar"/>
    <s v="SK"/>
    <n v="77"/>
    <n v="15"/>
    <n v="110.0562"/>
    <n v="1.2782"/>
    <s v="POINT (110.0562 1.2782)"/>
    <n v="65"/>
    <x v="6"/>
    <s v="SWK"/>
    <n v="5.1333333333333337"/>
    <x v="0"/>
  </r>
  <r>
    <n v="82"/>
    <x v="1"/>
    <s v="SK"/>
    <s v="YBB1105"/>
    <s v="SEKOLAH KEBANGSAAN JAGOI"/>
    <s v="D/A PEJABAT PENDIDIKAN DAERAH BAU"/>
    <n v="94000"/>
    <s v="BAU"/>
    <s v="TIADA"/>
    <s v="TIADA"/>
    <s v="YBB1105@moe.edu.my"/>
    <s v="Luar Bandar"/>
    <s v="SK"/>
    <n v="193"/>
    <n v="19"/>
    <n v="110.05745"/>
    <n v="1.3488833330000001"/>
    <s v="POINT (110.05745 1.348883333)"/>
    <n v="65"/>
    <x v="6"/>
    <s v="SWK"/>
    <n v="10.157894736842104"/>
    <x v="0"/>
  </r>
  <r>
    <n v="83"/>
    <x v="1"/>
    <s v="SK"/>
    <s v="YBA1103"/>
    <s v="SEKOLAH KEBANGSAAN KG BOBAK/SEJINJANG"/>
    <s v="D/A PEJABAT PENDIDIKAN DAERAH BAU"/>
    <n v="94000"/>
    <s v="BAU"/>
    <s v="TIADA"/>
    <s v="TIADA"/>
    <s v="YBA1103@moe.edu.my"/>
    <s v="Luar Bandar"/>
    <s v="SK"/>
    <n v="134"/>
    <n v="17"/>
    <n v="110.1972167"/>
    <n v="1.545283333"/>
    <s v="POINT (110.1972167 1.545283333)"/>
    <n v="65"/>
    <x v="6"/>
    <s v="SWK"/>
    <n v="7.882352941176471"/>
    <x v="0"/>
  </r>
  <r>
    <n v="84"/>
    <x v="1"/>
    <s v="SK"/>
    <s v="YBB1102"/>
    <s v="SEKOLAH KEBANGSAAN OPAR"/>
    <s v="D/A PEJABAT PENDIDIKAN DAERAH BAU"/>
    <n v="94000"/>
    <s v="BAU"/>
    <s v="TIADA"/>
    <s v="TIADA"/>
    <s v="YBB1102@moe.edu.my"/>
    <s v="Luar Bandar"/>
    <s v="SK"/>
    <n v="170"/>
    <n v="18"/>
    <n v="110.07155"/>
    <n v="1.4399333329999999"/>
    <s v="POINT (110.07155 1.439933333)"/>
    <n v="65"/>
    <x v="6"/>
    <s v="SWK"/>
    <n v="9.4444444444444446"/>
    <x v="0"/>
  </r>
  <r>
    <n v="85"/>
    <x v="1"/>
    <s v="SK"/>
    <s v="YBB1119"/>
    <s v="SEKOLAH KEBANGSAAN PEDAUN BAWAH"/>
    <s v="D/A PEJABAT PENDIDIKAN DAERAH BAU"/>
    <n v="94000"/>
    <s v="BAU"/>
    <s v="TIADA"/>
    <s v="TIADA"/>
    <s v="YBB1119@moe.edu.my"/>
    <s v="Luar Bandar"/>
    <s v="SK"/>
    <n v="103"/>
    <n v="13"/>
    <n v="110.1078167"/>
    <n v="1.326866667"/>
    <s v="POINT (110.1078167 1.326866667)"/>
    <n v="65"/>
    <x v="6"/>
    <s v="SWK"/>
    <n v="7.9230769230769234"/>
    <x v="0"/>
  </r>
  <r>
    <n v="86"/>
    <x v="1"/>
    <s v="SK"/>
    <s v="YBE1101"/>
    <s v="SEKOLAH KEBANGSAAN PODAM"/>
    <s v="D/A PEJABAT PENDIDIKAN DAERAH BAU"/>
    <n v="94000"/>
    <s v="BAU"/>
    <s v="TIADA"/>
    <s v="TIADA"/>
    <s v="YBE1101@moe.edu.my"/>
    <s v="Luar Bandar"/>
    <s v="SK"/>
    <n v="70"/>
    <n v="12"/>
    <n v="110.2122667"/>
    <n v="1.4258166670000001"/>
    <s v="POINT (110.2122667 1.425816667)"/>
    <n v="65"/>
    <x v="6"/>
    <s v="SWK"/>
    <n v="5.833333333333333"/>
    <x v="0"/>
  </r>
  <r>
    <n v="87"/>
    <x v="1"/>
    <s v="SK"/>
    <s v="YBA1102"/>
    <s v="SEKOLAH KEBANGSAAN PUAK"/>
    <s v="D/A PEJABAT PENDIDIKAN DAERAH BAU"/>
    <n v="94000"/>
    <s v="BAU"/>
    <s v="TIADA"/>
    <s v="TIADA"/>
    <s v="YBA1102@moe.edu.my"/>
    <s v="Luar Bandar"/>
    <s v="SK"/>
    <n v="63"/>
    <n v="13"/>
    <n v="110.1481667"/>
    <n v="1.355916667"/>
    <s v="POINT (110.1481667 1.355916667)"/>
    <n v="65"/>
    <x v="6"/>
    <s v="SWK"/>
    <n v="4.8461538461538458"/>
    <x v="0"/>
  </r>
  <r>
    <n v="88"/>
    <x v="1"/>
    <s v="SK"/>
    <s v="YBB1116"/>
    <s v="SEKOLAH KEBANGSAAN SEBOBOK"/>
    <s v="D/A PEJABAT PENDIDIKAN DAERAH BAU"/>
    <n v="94000"/>
    <s v="BAU"/>
    <s v="TIADA"/>
    <s v="TIADA"/>
    <s v="YBB1116@moe.edu.my"/>
    <s v="Luar Bandar"/>
    <s v="SK"/>
    <n v="64"/>
    <n v="12"/>
    <n v="110.01165"/>
    <n v="1.3725833329999999"/>
    <s v="POINT (110.01165 1.372583333)"/>
    <n v="65"/>
    <x v="6"/>
    <s v="SWK"/>
    <n v="5.333333333333333"/>
    <x v="0"/>
  </r>
  <r>
    <n v="89"/>
    <x v="1"/>
    <s v="SK"/>
    <s v="YBB1110"/>
    <s v="SEKOLAH KEBANGSAAN SEGONG"/>
    <s v="D/A PEJABAT PENDIDIKAN DAERAH BAU"/>
    <n v="94000"/>
    <s v="BAU"/>
    <n v="82379055"/>
    <s v="TIADA"/>
    <s v="YBB1110@moe.edu.my"/>
    <s v="Luar Bandar"/>
    <s v="SK"/>
    <n v="174"/>
    <n v="18"/>
    <n v="110.15125"/>
    <n v="1.5192000000000001"/>
    <s v="POINT (110.15125 1.5192)"/>
    <n v="65"/>
    <x v="6"/>
    <s v="SWK"/>
    <n v="9.6666666666666661"/>
    <x v="0"/>
  </r>
  <r>
    <n v="90"/>
    <x v="1"/>
    <s v="SK"/>
    <s v="YBB1113"/>
    <s v="SEKOLAH KEBANGSAAN SEGUBANG"/>
    <s v="D/A PEJABAT PENDIDIKAN DAERAH BAU"/>
    <n v="94000"/>
    <s v="BAU"/>
    <s v="TIADA"/>
    <s v="TIADA"/>
    <s v="YBB1113@moe.edu.my"/>
    <s v="Luar Bandar"/>
    <s v="SK"/>
    <n v="37"/>
    <n v="13"/>
    <n v="110.23091669999999"/>
    <n v="1.3843000000000001"/>
    <s v="POINT (110.2309167 1.3843)"/>
    <n v="65"/>
    <x v="6"/>
    <s v="SWK"/>
    <n v="2.8461538461538463"/>
    <x v="0"/>
  </r>
  <r>
    <n v="91"/>
    <x v="1"/>
    <s v="SK"/>
    <s v="YBB1120"/>
    <s v="SEKOLAH KEBANGSAAN SENIBONG"/>
    <s v="D/A PEJABAT PENDIDIKAN DAERAH BAU"/>
    <n v="94000"/>
    <s v="BAU"/>
    <s v="TIADA"/>
    <s v="TIADA"/>
    <s v="YBB1120@moe.edu.my"/>
    <s v="Luar Bandar"/>
    <s v="SK"/>
    <n v="62"/>
    <n v="12"/>
    <n v="110.19401670000001"/>
    <n v="1.509183333"/>
    <s v="POINT (110.1940167 1.509183333)"/>
    <n v="65"/>
    <x v="6"/>
    <s v="SWK"/>
    <n v="5.166666666666667"/>
    <x v="0"/>
  </r>
  <r>
    <n v="92"/>
    <x v="1"/>
    <s v="SK"/>
    <s v="YBB1112"/>
    <s v="SEKOLAH KEBANGSAAN SERABAK"/>
    <s v="D/A PEJABAT PENDIDIKAN DAERAH BAU"/>
    <n v="94000"/>
    <s v="BAU"/>
    <s v="TIADA"/>
    <s v="TIADA"/>
    <s v="YBB1112@moe.edu.my"/>
    <s v="Luar Bandar"/>
    <s v="SK"/>
    <n v="66"/>
    <n v="13"/>
    <n v="110.0067"/>
    <n v="1.3297000000000001"/>
    <s v="POINT (110.0067 1.3297)"/>
    <n v="65"/>
    <x v="6"/>
    <s v="SWK"/>
    <n v="5.0769230769230766"/>
    <x v="0"/>
  </r>
  <r>
    <n v="93"/>
    <x v="1"/>
    <s v="SK"/>
    <s v="YBE1103"/>
    <s v="SEKOLAH KEBANGSAAN SERASOT"/>
    <s v="D/A PEJABAT PENDIDIKAN DAERAH BAU"/>
    <n v="94000"/>
    <s v="BAU"/>
    <n v="128889306"/>
    <s v="TIADA"/>
    <s v="YBE1103@moe.edu.my"/>
    <s v="Luar Bandar"/>
    <s v="SK"/>
    <n v="123"/>
    <n v="16"/>
    <n v="110.0472833"/>
    <n v="1.3809499999999999"/>
    <s v="POINT (110.0472833 1.38095)"/>
    <n v="65"/>
    <x v="6"/>
    <s v="SWK"/>
    <n v="7.6875"/>
    <x v="0"/>
  </r>
  <r>
    <n v="94"/>
    <x v="1"/>
    <s v="SK"/>
    <s v="YBB1109"/>
    <s v="SEKOLAH KEBANGSAAN SERUMBU"/>
    <s v="D/A PEJABAT PENDIDIKAN DAERAH BAU"/>
    <n v="94000"/>
    <s v="BAU"/>
    <n v="82370069"/>
    <s v="TIADA"/>
    <s v="YBB1109@moe.edu.my"/>
    <s v="Luar Bandar"/>
    <s v="SK"/>
    <n v="214"/>
    <n v="21"/>
    <n v="110.2370667"/>
    <n v="1.4236500000000001"/>
    <s v="POINT (110.2370667 1.42365)"/>
    <n v="65"/>
    <x v="6"/>
    <s v="SWK"/>
    <n v="10.19047619047619"/>
    <x v="0"/>
  </r>
  <r>
    <n v="95"/>
    <x v="1"/>
    <s v="SK"/>
    <s v="YBB1104"/>
    <s v="SEKOLAH KEBANGSAAN SIMPANG KUDA"/>
    <s v="D/A PEJABAT PENDIDIKAN DAERAH BAU"/>
    <n v="94000"/>
    <s v="BAU"/>
    <s v="TIADA"/>
    <s v="TIADA"/>
    <s v="YBB1104@moe.edu.my"/>
    <s v="Luar Bandar"/>
    <s v="SK"/>
    <n v="177"/>
    <n v="18"/>
    <n v="110.19745"/>
    <n v="1.379783333"/>
    <s v="POINT (110.19745 1.379783333)"/>
    <n v="65"/>
    <x v="6"/>
    <s v="SWK"/>
    <n v="9.8333333333333339"/>
    <x v="0"/>
  </r>
  <r>
    <n v="96"/>
    <x v="1"/>
    <s v="SK"/>
    <s v="YBB1106"/>
    <s v="SEKOLAH KEBANGSAAN SINIAWAN"/>
    <s v="D/A PEJABAT PENDIDIKAN DAERAH BAU"/>
    <n v="94000"/>
    <s v="BAU"/>
    <s v="TIADA"/>
    <s v="TIADA"/>
    <s v="YBB1106@moe.edu.my"/>
    <s v="Luar Bandar"/>
    <s v="SK"/>
    <n v="91"/>
    <n v="14"/>
    <n v="110.2204167"/>
    <n v="1.453633333"/>
    <s v="POINT (110.2204167 1.453633333)"/>
    <n v="65"/>
    <x v="6"/>
    <s v="SWK"/>
    <n v="6.5"/>
    <x v="0"/>
  </r>
  <r>
    <n v="97"/>
    <x v="1"/>
    <s v="SK"/>
    <s v="YBB1114"/>
    <s v="SEKOLAH KEBANGSAAN SKIBANG"/>
    <s v="D/A PEJABAT PENDIDIKAN DAERAH BAU"/>
    <n v="94000"/>
    <s v="BAU"/>
    <s v="TIADA"/>
    <s v="TIADA"/>
    <s v="YBB1114@moe.edu.my"/>
    <s v="Luar Bandar"/>
    <s v="SK"/>
    <n v="85"/>
    <n v="12"/>
    <n v="109.9956833"/>
    <n v="1.4169666670000001"/>
    <s v="POINT (109.9956833 1.416966667)"/>
    <n v="65"/>
    <x v="6"/>
    <s v="SWK"/>
    <n v="7.083333333333333"/>
    <x v="0"/>
  </r>
  <r>
    <n v="98"/>
    <x v="1"/>
    <s v="SK"/>
    <s v="YCB1105"/>
    <s v="SEKOLAH KEBANGSAAN ST JOHN"/>
    <s v="D/A PEJABAT PENDIDIKAN DAERAH BAU"/>
    <n v="94000"/>
    <s v="BAU"/>
    <s v="TIADA"/>
    <s v="TIADA"/>
    <s v="YCB1105@moe.edu.my"/>
    <s v="Luar Bandar"/>
    <s v="SBK"/>
    <n v="223"/>
    <n v="20"/>
    <n v="110.19655"/>
    <n v="1.5268333329999999"/>
    <s v="POINT (110.19655 1.526833333)"/>
    <n v="65"/>
    <x v="6"/>
    <s v="SWK"/>
    <n v="11.15"/>
    <x v="0"/>
  </r>
  <r>
    <n v="99"/>
    <x v="1"/>
    <s v="SK"/>
    <s v="YCB1101"/>
    <s v="SEKOLAH KEBANGSAAN ST PATRICK"/>
    <s v="D/A PEJABAT PENDIDIKAN DAERAH BAU"/>
    <n v="94000"/>
    <s v="BAU"/>
    <s v="TIADA"/>
    <s v="TIADA"/>
    <s v="YCB1101@moe.edu.my"/>
    <s v="Luar Bandar"/>
    <s v="SBK"/>
    <n v="165"/>
    <n v="18"/>
    <n v="110.11725"/>
    <n v="1.3646499999999999"/>
    <s v="POINT (110.11725 1.36465)"/>
    <n v="65"/>
    <x v="6"/>
    <s v="SWK"/>
    <n v="9.1666666666666661"/>
    <x v="0"/>
  </r>
  <r>
    <n v="100"/>
    <x v="1"/>
    <s v="SK"/>
    <s v="YCB1103"/>
    <s v="SEKOLAH KEBANGSAAN ST STEPHEN ( M )"/>
    <s v="D/A PEJABAT PENDIDIKAN DAERAH BAU"/>
    <n v="94000"/>
    <s v="BAU"/>
    <n v="82763050"/>
    <n v="82763050"/>
    <s v="YCB1103@moe.edu.my"/>
    <s v="Luar Bandar"/>
    <s v="SBK"/>
    <n v="213"/>
    <n v="16"/>
    <n v="110.1585833"/>
    <n v="1.4144333330000001"/>
    <s v="POINT (110.1585833 1.414433333)"/>
    <n v="65"/>
    <x v="6"/>
    <s v="SWK"/>
    <n v="13.3125"/>
    <x v="0"/>
  </r>
  <r>
    <n v="101"/>
    <x v="1"/>
    <s v="SK"/>
    <s v="YCB1102"/>
    <s v="SEKOLAH KEBANGSAAN ST TERESA"/>
    <s v="D/A PEJABAT PENDIDIKAN DAERAH BAU"/>
    <n v="94000"/>
    <s v="BAU"/>
    <s v="TIADA"/>
    <s v="TIADA"/>
    <s v="YCB1102@moe.edu.my"/>
    <s v="Luar Bandar"/>
    <s v="SBK"/>
    <n v="166"/>
    <n v="16"/>
    <n v="110.04296669999999"/>
    <n v="1.4850666669999999"/>
    <s v="POINT (110.0429667 1.485066667)"/>
    <n v="65"/>
    <x v="6"/>
    <s v="SWK"/>
    <n v="10.375"/>
    <x v="0"/>
  </r>
  <r>
    <n v="102"/>
    <x v="1"/>
    <s v="SK"/>
    <s v="YBE1102"/>
    <s v="SEKOLAH KEBANGSAAN STASS"/>
    <s v="D/A PEJABAT PENDIDIKAN DAERAH BAU"/>
    <n v="94000"/>
    <s v="BAU"/>
    <s v="TIADA"/>
    <s v="TIADA"/>
    <s v="YBE1102@moe.edu.my"/>
    <s v="Luar Bandar"/>
    <s v="SK"/>
    <n v="79"/>
    <n v="12"/>
    <n v="109.9838333"/>
    <n v="1.394016667"/>
    <s v="POINT (109.9838333 1.394016667)"/>
    <n v="65"/>
    <x v="6"/>
    <s v="SWK"/>
    <n v="6.583333333333333"/>
    <x v="0"/>
  </r>
  <r>
    <n v="103"/>
    <x v="1"/>
    <s v="SK"/>
    <s v="YBB1118"/>
    <s v="SEKOLAH KEBANGSAAN SUBA BUAN"/>
    <s v="D/A PEJABAT PENDIDIKAN DAERAH BAU"/>
    <n v="94000"/>
    <s v="BAU"/>
    <s v="TIADA"/>
    <s v="TIADA"/>
    <s v="YBB1118@moe.edu.my"/>
    <s v="Luar Bandar"/>
    <s v="SK"/>
    <n v="58"/>
    <n v="14"/>
    <n v="110.10845"/>
    <n v="1.3993329999999999"/>
    <s v="POINT (110.10845 1.399333)"/>
    <n v="65"/>
    <x v="6"/>
    <s v="SWK"/>
    <n v="4.1428571428571432"/>
    <x v="0"/>
  </r>
  <r>
    <n v="104"/>
    <x v="1"/>
    <s v="SK"/>
    <s v="YBB1121"/>
    <s v="SEKOLAH KEBANGSAAN SUNGAI PINANG"/>
    <s v="LOT 783 KAMPUNG SUNGAI PINANG"/>
    <n v="94000"/>
    <s v="BAU"/>
    <s v="TIADA"/>
    <s v="TIADA"/>
    <s v="YBB1121@moe.edu.my"/>
    <s v="Luar Bandar"/>
    <s v="SK"/>
    <n v="165"/>
    <n v="16"/>
    <n v="110.21169999999999"/>
    <n v="1.483216667"/>
    <s v="POINT (110.2117 1.483216667)"/>
    <n v="65"/>
    <x v="6"/>
    <s v="SWK"/>
    <n v="10.3125"/>
    <x v="0"/>
  </r>
  <r>
    <n v="105"/>
    <x v="1"/>
    <s v="SK"/>
    <s v="YBB1108"/>
    <s v="SEKOLAH KEBANGSAAN TEMBAWANG"/>
    <s v="D/A PEJABAT PENDIDIKAN DAERAH BAU"/>
    <n v="94000"/>
    <s v="BAU"/>
    <n v="82320379"/>
    <s v="TIADA"/>
    <s v="YBB1108@moe.edu.my"/>
    <s v="Luar Bandar"/>
    <s v="SK"/>
    <n v="123"/>
    <n v="19"/>
    <n v="110.09821669999999"/>
    <n v="1.4888999999999999"/>
    <s v="POINT (110.0982167 1.4889)"/>
    <n v="65"/>
    <x v="6"/>
    <s v="SWK"/>
    <n v="6.4736842105263159"/>
    <x v="0"/>
  </r>
  <r>
    <n v="106"/>
    <x v="1"/>
    <s v="SK"/>
    <s v="YBB1117"/>
    <s v="SEKOLAH KEBANGSAAN TRINGGUS"/>
    <s v="D/A PEJABAT PENDIDIKAN DAERAH BAU"/>
    <n v="94000"/>
    <s v="BAU"/>
    <s v="TIADA"/>
    <s v="TIADA"/>
    <s v="ybb1117@1bestarinet.yes.my"/>
    <s v="Luar Bandar"/>
    <s v="SK"/>
    <n v="100"/>
    <n v="15"/>
    <n v="110.09375"/>
    <n v="1.2615833329999999"/>
    <s v="POINT (110.09375 1.261583333)"/>
    <n v="65"/>
    <x v="6"/>
    <s v="SWK"/>
    <n v="6.666666666666667"/>
    <x v="0"/>
  </r>
  <r>
    <n v="107"/>
    <x v="2"/>
    <s v="SK"/>
    <s v="YBB7202"/>
    <s v="SEKOLAH KEBANGSAAN ABUN MATU"/>
    <s v="SUNGAI BELAGA"/>
    <n v="96900"/>
    <s v="BELAGA"/>
    <n v="86461352"/>
    <n v="86461610"/>
    <s v="YBB7202@moe.edu.my"/>
    <s v="Luar Bandar"/>
    <s v="SK"/>
    <n v="372"/>
    <n v="33"/>
    <n v="113.7787167"/>
    <n v="2.708516667"/>
    <s v="POINT (113.7787167 2.708516667)"/>
    <n v="110"/>
    <x v="7"/>
    <s v="SWK"/>
    <n v="11.272727272727273"/>
    <x v="0"/>
  </r>
  <r>
    <n v="108"/>
    <x v="2"/>
    <s v="SK"/>
    <s v="YBB7210"/>
    <s v="SEKOLAH KEBANGSAAN AIRPORT"/>
    <s v="D/A PEJABAT PENDIDIKAN DAERAH BELAGA"/>
    <n v="96900"/>
    <s v="BELAGA"/>
    <s v="TIADA"/>
    <s v="TIADA"/>
    <s v="YBB7210@moe.edu.my"/>
    <s v="Luar Bandar"/>
    <s v="SK"/>
    <n v="78"/>
    <n v="12"/>
    <n v="113.74775"/>
    <n v="2.6427833330000001"/>
    <s v="POINT (113.74775 2.642783333)"/>
    <n v="110"/>
    <x v="7"/>
    <s v="SWK"/>
    <n v="6.5"/>
    <x v="0"/>
  </r>
  <r>
    <n v="109"/>
    <x v="2"/>
    <s v="SK"/>
    <s v="YBB7209"/>
    <s v="SEKOLAH KEBANGSAAN BATU KELING"/>
    <s v="D/A PEJABAT PENDIDIKAN DAERAH BELAGA"/>
    <n v="96900"/>
    <s v="BELAGA"/>
    <s v="TIADA"/>
    <s v="TIADA"/>
    <s v="YBB7209@moe.edu.my"/>
    <s v="Luar Bandar"/>
    <s v="SK"/>
    <n v="876"/>
    <n v="60"/>
    <n v="113.91683329999999"/>
    <n v="3.0456666669999999"/>
    <s v="POINT (113.9168333 3.045666667)"/>
    <n v="110"/>
    <x v="7"/>
    <s v="SWK"/>
    <n v="14.6"/>
    <x v="0"/>
  </r>
  <r>
    <n v="110"/>
    <x v="2"/>
    <s v="SK"/>
    <s v="YBB7212"/>
    <s v="SEKOLAH KEBANGSAAN LONG BUSANG"/>
    <s v="D/A PEJABAT PENDIDIKAN DAERAH BELAGA"/>
    <n v="96900"/>
    <s v="BELAGA"/>
    <s v="TIADA"/>
    <s v="TIADA"/>
    <s v="YBB7212@moe.edu.my"/>
    <s v="Luar Bandar"/>
    <s v="SK"/>
    <n v="114"/>
    <n v="12"/>
    <n v="114.314632"/>
    <n v="1.8710340000000001"/>
    <s v="POINT (114.314632 1.871034)"/>
    <n v="119"/>
    <x v="8"/>
    <s v="SWK"/>
    <n v="9.5"/>
    <x v="0"/>
  </r>
  <r>
    <n v="111"/>
    <x v="2"/>
    <s v="SK"/>
    <s v="YBB7207"/>
    <s v="SEKOLAH KEBANGSAAN LONG GANG"/>
    <s v="D/A PEJABAT PENDIDIKAN DAERAH BELAGA"/>
    <n v="96900"/>
    <s v="BELAGA"/>
    <s v="TIADA"/>
    <s v="TIADA"/>
    <s v="YBB7207@moe.edu.my"/>
    <s v="Luar Bandar"/>
    <s v="SK"/>
    <n v="373"/>
    <n v="38"/>
    <n v="113.92538329999999"/>
    <n v="3.1048833330000001"/>
    <s v="POINT (113.9253833 3.104883333)"/>
    <n v="110"/>
    <x v="7"/>
    <s v="SWK"/>
    <n v="9.8157894736842106"/>
    <x v="0"/>
  </r>
  <r>
    <n v="112"/>
    <x v="2"/>
    <s v="SK"/>
    <s v="YBB7205"/>
    <s v="SEKOLAH KEBANGSAAN LONG SEGAHAM"/>
    <s v="D/A PEJABAT PENDIDIKAN DAERAH BELAGA"/>
    <n v="96900"/>
    <s v="BELAGA"/>
    <s v="TIADA"/>
    <s v="TIADA"/>
    <s v="YBB7205@moe.edu.my"/>
    <s v="Luar Bandar"/>
    <s v="SK"/>
    <n v="63"/>
    <n v="12"/>
    <n v="113.93210000000001"/>
    <n v="2.7736999999999998"/>
    <s v="POINT (113.9321 2.7737)"/>
    <n v="110"/>
    <x v="7"/>
    <s v="SWK"/>
    <n v="5.25"/>
    <x v="0"/>
  </r>
  <r>
    <n v="113"/>
    <x v="2"/>
    <s v="SK"/>
    <s v="YBA7203"/>
    <s v="SEKOLAH KEBANGSAAN LONG URUN"/>
    <s v="D/A PEJABAT PENDIDIKAN DAERAH BELAGA"/>
    <n v="96900"/>
    <s v="BELAGA"/>
    <s v="TIADA"/>
    <s v="TIADA"/>
    <s v="YBA7203@moe.edu.my"/>
    <s v="Luar Bandar"/>
    <s v="SK"/>
    <n v="225"/>
    <n v="15"/>
    <n v="113.67038700000001"/>
    <n v="2.5589629999999999"/>
    <s v="POINT (113.670387 2.558963)"/>
    <n v="110"/>
    <x v="7"/>
    <s v="SWK"/>
    <n v="15"/>
    <x v="0"/>
  </r>
  <r>
    <n v="114"/>
    <x v="2"/>
    <s v="SK"/>
    <s v="YBA7204"/>
    <s v="SEKOLAH KEBANGSAAN LUSONG LAKU"/>
    <s v="SUNGAI LINAU"/>
    <n v="96900"/>
    <s v="BELAGA"/>
    <s v="TIADA"/>
    <s v="TIADA"/>
    <s v="YBA7204@moe.edu.my"/>
    <s v="Luar Bandar"/>
    <s v="SK"/>
    <n v="140"/>
    <n v="12"/>
    <n v="114.25"/>
    <n v="2.46"/>
    <s v="POINT (114.25 2.46)"/>
    <n v="110"/>
    <x v="7"/>
    <s v="SWK"/>
    <n v="11.666666666666666"/>
    <x v="0"/>
  </r>
  <r>
    <n v="115"/>
    <x v="2"/>
    <s v="SK"/>
    <s v="YBA7206"/>
    <s v="SEKOLAH KEBANGSAAN METALUN"/>
    <s v="PROGRAM PENEMPATAN SEMULA MURUM, TEGULANG DAN METALUN"/>
    <n v="96900"/>
    <s v="BELAGA"/>
    <s v="TIADA"/>
    <s v="TIADA"/>
    <s v="YBA7206@moe.edu.my"/>
    <s v="Luar Bandar"/>
    <s v="SK"/>
    <n v="162"/>
    <n v="12"/>
    <n v="114.74144200000001"/>
    <n v="2.6777329999999999"/>
    <s v="POINT (114.741442 2.677733)"/>
    <n v="110"/>
    <x v="7"/>
    <s v="SWK"/>
    <n v="13.5"/>
    <x v="0"/>
  </r>
  <r>
    <n v="116"/>
    <x v="2"/>
    <s v="SK"/>
    <s v="YBA7201"/>
    <s v="SEKOLAH KEBANGSAAN NG TELAWAN"/>
    <s v="D/A PEJABAT PENDIDIKAN DAERAH BELAGA"/>
    <n v="96900"/>
    <s v="BELAGA"/>
    <s v="TIADA"/>
    <s v="TIADA"/>
    <s v="YBA7201@moe.edu.my"/>
    <s v="Luar Bandar"/>
    <s v="SK"/>
    <n v="30"/>
    <n v="9"/>
    <n v="113.5604833"/>
    <n v="2.4837833329999999"/>
    <s v="POINT (113.5604833 2.483783333)"/>
    <n v="110"/>
    <x v="7"/>
    <s v="SWK"/>
    <n v="3.3333333333333335"/>
    <x v="0"/>
  </r>
  <r>
    <n v="117"/>
    <x v="2"/>
    <s v="SK"/>
    <s v="YBB7213"/>
    <s v="SEKOLAH KEBANGSAAN PUNAN BA"/>
    <s v="D/A PEJABAT PENDIDIKAN DAERAH BELAGA"/>
    <n v="96900"/>
    <s v="BELAGA"/>
    <s v="TIADA"/>
    <s v="TIADA"/>
    <s v="YBB7213@moe.edu.my"/>
    <s v="Luar Bandar"/>
    <s v="SK"/>
    <n v="117"/>
    <n v="11"/>
    <n v="113.3474167"/>
    <n v="2.3824000000000001"/>
    <s v="POINT (113.3474167 2.3824)"/>
    <n v="91"/>
    <x v="9"/>
    <s v="SWK"/>
    <n v="10.636363636363637"/>
    <x v="0"/>
  </r>
  <r>
    <n v="118"/>
    <x v="2"/>
    <s v="SK"/>
    <s v="YBA7205"/>
    <s v="SEKOLAH KEBANGSAAN TEGULANG"/>
    <s v="PROGRAM PENEMPATAN SEMULA MURUM TEGULANG DAN MATALUN"/>
    <n v="96900"/>
    <s v="BELAGA"/>
    <s v="TIADA"/>
    <s v="TIADA"/>
    <s v="YBA7205@moe.edu.my"/>
    <s v="Luar Bandar"/>
    <s v="SK"/>
    <n v="170"/>
    <n v="15"/>
    <n v="114.335835"/>
    <n v="2.6235710000000001"/>
    <s v="POINT (114.335835 2.623571)"/>
    <n v="110"/>
    <x v="7"/>
    <s v="SWK"/>
    <n v="11.333333333333334"/>
    <x v="0"/>
  </r>
  <r>
    <n v="119"/>
    <x v="2"/>
    <s v="SK"/>
    <s v="YBB7203"/>
    <s v="SEKOLAH KEBANGSAAN UMA SAMBOP"/>
    <s v="D/A PEJABAT PENDIDIKAN DAERAH BELAGA"/>
    <n v="96900"/>
    <s v="BELAGA"/>
    <s v="TIADA"/>
    <s v="TIADA"/>
    <s v="YBB7203@moe.edu.my"/>
    <s v="Luar Bandar"/>
    <s v="SK"/>
    <n v="133"/>
    <n v="17"/>
    <n v="113.93"/>
    <n v="2.94"/>
    <s v="POINT (113.93 2.94)"/>
    <n v="110"/>
    <x v="7"/>
    <s v="SWK"/>
    <n v="7.8235294117647056"/>
    <x v="0"/>
  </r>
  <r>
    <n v="120"/>
    <x v="3"/>
    <s v="SJKC"/>
    <s v="YCC2401"/>
    <s v="SEKOLAH JENIS KEBANGSAAN (CINA) CHUNG HUA BETONG"/>
    <s v="D/A PEJABAT PENDIDIKAN DAERAH BETONG, JALAN YONG SHAU NEN"/>
    <n v="95700"/>
    <s v="BETONG"/>
    <n v="83472175"/>
    <n v="83472175"/>
    <s v="YCC2401@moe.edu.my"/>
    <s v="Luar Bandar"/>
    <s v="SBK"/>
    <n v="365"/>
    <n v="26"/>
    <n v="111.57566799999999"/>
    <n v="1.3705639999999999"/>
    <s v="POINT (111.575668 1.370564)"/>
    <n v="84"/>
    <x v="10"/>
    <s v="SWK"/>
    <n v="14.038461538461538"/>
    <x v="0"/>
  </r>
  <r>
    <n v="121"/>
    <x v="3"/>
    <s v="SJKC"/>
    <s v="YCC2402"/>
    <s v="SEKOLAH JENIS KEBANGSAAN (CINA) CHUNG HUA DEBAK"/>
    <s v="D/A PEJABAT PENDIDIKAN DAERAH BETONG, JALAN YONG SHAU NEN"/>
    <n v="95700"/>
    <s v="BETONG"/>
    <n v="83464854"/>
    <n v="83464854"/>
    <s v="YCC2402@moe.edu.my"/>
    <s v="Luar Bandar"/>
    <s v="SBK"/>
    <n v="154"/>
    <n v="17"/>
    <n v="111.423169"/>
    <n v="1.565615"/>
    <s v="POINT (111.423169 1.565615)"/>
    <n v="84"/>
    <x v="10"/>
    <s v="SWK"/>
    <n v="9.0588235294117645"/>
    <x v="0"/>
  </r>
  <r>
    <n v="122"/>
    <x v="3"/>
    <s v="SJKC"/>
    <s v="YCC2102"/>
    <s v="SEKOLAH JENIS KEBANGSAAN (CINA) CHUNG HUA MELUDAM"/>
    <s v="D/A PEJABAT PENDIDIKAN DAERAH BETONG, JALAN YONG SHAU NEN"/>
    <n v="95700"/>
    <s v="BETONG"/>
    <s v="TIADA"/>
    <s v="TIADA"/>
    <s v="YCC2102@moe.edu.my"/>
    <s v="Luar Bandar"/>
    <s v="SBK"/>
    <n v="108"/>
    <n v="18"/>
    <n v="111.28953"/>
    <n v="1.6185510000000001"/>
    <s v="POINT (111.28953 1.618551)"/>
    <n v="107"/>
    <x v="11"/>
    <s v="SWK"/>
    <n v="6"/>
    <x v="0"/>
  </r>
  <r>
    <n v="123"/>
    <x v="3"/>
    <s v="SJKC"/>
    <s v="YCC2404"/>
    <s v="SEKOLAH JENIS KEBANGSAAN (CINA) CHUNG HUA PUSA"/>
    <s v="D/A PEJABAT PENDIDIKAN DAERAH BETONG, JALAN YONG SHAU NEN"/>
    <n v="95700"/>
    <s v="BETONG"/>
    <s v="TIADA"/>
    <s v="TIADA"/>
    <s v="YCC2404@moe.edu.my"/>
    <s v="Luar Bandar"/>
    <s v="SBK"/>
    <n v="64"/>
    <n v="13"/>
    <n v="111.483164"/>
    <n v="1.461538"/>
    <s v="POINT (111.483164 1.461538)"/>
    <n v="84"/>
    <x v="10"/>
    <s v="SWK"/>
    <n v="4.9230769230769234"/>
    <x v="0"/>
  </r>
  <r>
    <n v="124"/>
    <x v="3"/>
    <s v="SJKC"/>
    <s v="YCC2403"/>
    <s v="SEKOLAH JENIS KEBANGSAAN (CINA) CHUNG HUA SPAOH"/>
    <s v="D/A PEJABAT PENDIDIKAN DAERAH BETONG, JALAN YONG SHAU NEN"/>
    <n v="95700"/>
    <s v="BETONG"/>
    <n v="83473076"/>
    <n v="83473226"/>
    <s v="YCC2403@moe.edu.my"/>
    <s v="Luar Bandar"/>
    <s v="SBK"/>
    <n v="151"/>
    <n v="15"/>
    <n v="111.48"/>
    <n v="1.45"/>
    <s v="POINT (111.48 1.45)"/>
    <n v="84"/>
    <x v="10"/>
    <s v="SWK"/>
    <n v="10.066666666666666"/>
    <x v="0"/>
  </r>
  <r>
    <n v="125"/>
    <x v="3"/>
    <s v="SK"/>
    <s v="YBA2408"/>
    <s v="SEKOLAH KEBANGSAAN ABANG ABDUL KADIR"/>
    <s v="D/A PEJABAT PENDIDIKAN DAERAH BETONG, JALAN YONG SHAU NEN"/>
    <n v="95700"/>
    <s v="BETONG"/>
    <n v="83472181"/>
    <n v="83472181"/>
    <s v="YBA2408@moe.edu.my"/>
    <s v="Luar Bandar"/>
    <s v="SK"/>
    <n v="381"/>
    <n v="38"/>
    <n v="111.52706670000001"/>
    <n v="1.4137166670000001"/>
    <s v="POINT (111.5270667 1.413716667)"/>
    <n v="84"/>
    <x v="10"/>
    <s v="SWK"/>
    <n v="10.026315789473685"/>
    <x v="0"/>
  </r>
  <r>
    <n v="126"/>
    <x v="3"/>
    <s v="SK"/>
    <s v="YBA2401"/>
    <s v="SEKOLAH KEBANGSAAN BALINGAN"/>
    <s v="D/A PEJABAT PENDIDIKAN DAERAH BETONG, JALAN YONG SHAU NEN"/>
    <n v="95700"/>
    <s v="BETONG"/>
    <s v="TIADA"/>
    <s v="TIADA"/>
    <s v="YBA2401@moe.edu.my"/>
    <s v="Luar Bandar"/>
    <s v="SK"/>
    <n v="57"/>
    <n v="14"/>
    <n v="111.45793"/>
    <n v="1.4313359999999999"/>
    <s v="POINT (111.45793 1.431336)"/>
    <n v="84"/>
    <x v="10"/>
    <s v="SWK"/>
    <n v="4.0714285714285712"/>
    <x v="0"/>
  </r>
  <r>
    <n v="127"/>
    <x v="3"/>
    <s v="SK"/>
    <s v="YBA2409"/>
    <s v="SEKOLAH KEBANGSAAN BELADIN"/>
    <s v="D/A PEJABAT PENDIDIKAN DAERAH BETONG, JALAN YONG SHAU NEN"/>
    <n v="95700"/>
    <s v="BETONG"/>
    <n v="83548032"/>
    <s v="TIADA"/>
    <s v="YBA2409@moe.edu.my"/>
    <s v="Luar Bandar"/>
    <s v="SK"/>
    <n v="723"/>
    <n v="56"/>
    <n v="111.2054"/>
    <n v="1.6341399999999999"/>
    <s v="POINT (111.2054 1.63414)"/>
    <n v="107"/>
    <x v="11"/>
    <s v="SWK"/>
    <n v="12.910714285714286"/>
    <x v="0"/>
  </r>
  <r>
    <n v="128"/>
    <x v="3"/>
    <s v="SK"/>
    <s v="YBA2419"/>
    <s v="SEKOLAH KEBANGSAAN BUNGIN"/>
    <s v="D/A PEJABAT PENDIDIKAN DAERAH BETONG, JALAN YONG SHAU NEN"/>
    <n v="95700"/>
    <s v="BETONG"/>
    <s v="TIADA"/>
    <s v="TIADA"/>
    <s v="YBA2419@moe.edu.my"/>
    <s v="Luar Bandar"/>
    <s v="SK"/>
    <n v="127"/>
    <n v="19"/>
    <n v="111.442995"/>
    <n v="1.469646"/>
    <s v="POINT (111.442995 1.469646)"/>
    <n v="84"/>
    <x v="10"/>
    <s v="SWK"/>
    <n v="6.6842105263157894"/>
    <x v="0"/>
  </r>
  <r>
    <n v="129"/>
    <x v="3"/>
    <s v="SK"/>
    <s v="YBA2411"/>
    <s v="SEKOLAH KEBANGSAAN DATUK BANDAR"/>
    <s v="D/A PEJABAT PENDIDIKAN DAERAH BETONG, JALAN YONG SHAU NEN"/>
    <n v="95700"/>
    <s v="BETONG"/>
    <n v="83464145"/>
    <n v="83464145"/>
    <s v="YBA2411@moe.edu.my"/>
    <s v="Luar Bandar"/>
    <s v="SK"/>
    <n v="486"/>
    <n v="47"/>
    <n v="111.43"/>
    <n v="1.56"/>
    <s v="POINT (111.43 1.56)"/>
    <n v="84"/>
    <x v="10"/>
    <s v="SWK"/>
    <n v="10.340425531914894"/>
    <x v="0"/>
  </r>
  <r>
    <n v="130"/>
    <x v="3"/>
    <s v="SK"/>
    <s v="YBB2403"/>
    <s v="SEKOLAH KEBANGSAAN DIT"/>
    <s v="D/A PEJABAT PENDIDIKAN DAERAH BETONG, JALAN YONG SHAU NENÂ "/>
    <n v="95700"/>
    <s v="BETONGÂ "/>
    <s v="TIADA"/>
    <s v="TIADA"/>
    <s v="YBB2403@moe.edu.my"/>
    <s v="Luar Bandar"/>
    <s v="SK"/>
    <n v="81"/>
    <n v="19"/>
    <n v="111.37656200000001"/>
    <n v="1.5710200000000001"/>
    <s v="POINT (111.376562 1.57102)"/>
    <n v="84"/>
    <x v="10"/>
    <s v="SWK"/>
    <n v="4.2631578947368425"/>
    <x v="0"/>
  </r>
  <r>
    <n v="131"/>
    <x v="3"/>
    <s v="SK"/>
    <s v="YBB2116"/>
    <s v="SEKOLAH KEBANGSAAN ISSU/BANGAT"/>
    <s v="D/A PEJABAT PENDIDIKAN DAERAH BETONG, JALAN YONG SHAU NEN"/>
    <n v="95700"/>
    <s v="BETONG"/>
    <s v="TIADA"/>
    <s v="TIADA"/>
    <s v="YBB2116@moe.edu.my"/>
    <s v="Luar Bandar"/>
    <s v="SK"/>
    <n v="54"/>
    <n v="14"/>
    <n v="111.54182"/>
    <n v="1.331909"/>
    <s v="POINT (111.54182 1.331909)"/>
    <n v="84"/>
    <x v="10"/>
    <s v="SWK"/>
    <n v="3.8571428571428572"/>
    <x v="0"/>
  </r>
  <r>
    <n v="132"/>
    <x v="3"/>
    <s v="SK"/>
    <s v="YBA2422"/>
    <s v="SEKOLAH KEBANGSAAN KALOK"/>
    <s v="JALAN KAMPUNG KALOK"/>
    <n v="94950"/>
    <s v="PUSA"/>
    <n v="83465601"/>
    <n v="83465601"/>
    <s v="YBA2422@moe.edu.my"/>
    <s v="Luar Bandar"/>
    <s v="SK"/>
    <n v="257"/>
    <n v="28"/>
    <n v="111.288371"/>
    <n v="1.6189800000000001"/>
    <s v="POINT (111.288371 1.61898)"/>
    <n v="107"/>
    <x v="11"/>
    <s v="SWK"/>
    <n v="9.1785714285714288"/>
    <x v="0"/>
  </r>
  <r>
    <n v="133"/>
    <x v="3"/>
    <s v="SK"/>
    <s v="YBA2404"/>
    <s v="SEKOLAH KEBANGSAAN KPG. BUDA"/>
    <s v="KAMPUNG BUDA"/>
    <n v="95600"/>
    <s v="SPAOH"/>
    <s v="TIADA"/>
    <s v="TIADA"/>
    <s v="YBA2404@moe.edu.my"/>
    <s v="Luar Bandar"/>
    <s v="SK"/>
    <n v="66"/>
    <n v="11"/>
    <n v="111.58"/>
    <n v="1.44"/>
    <s v="POINT (111.58 1.44)"/>
    <n v="84"/>
    <x v="10"/>
    <s v="SWK"/>
    <n v="6"/>
    <x v="0"/>
  </r>
  <r>
    <n v="134"/>
    <x v="3"/>
    <s v="SK"/>
    <s v="YBA2108"/>
    <s v="SEKOLAH KEBANGSAAN MALUDAM"/>
    <s v="D/A PEJABAT PENDIDIKAN DAERAH BETONG, JALAN YONG SHAU NEN"/>
    <n v="95700"/>
    <s v="BETONG"/>
    <s v="TIADA"/>
    <s v="TIADA"/>
    <s v="YBA2108@moe.edu.my"/>
    <s v="Luar Bandar"/>
    <s v="SK"/>
    <n v="346"/>
    <n v="35"/>
    <n v="111.036435"/>
    <n v="1.6564540000000001"/>
    <s v="POINT (111.036435 1.656454)"/>
    <n v="107"/>
    <x v="11"/>
    <s v="SWK"/>
    <n v="9.8857142857142861"/>
    <x v="0"/>
  </r>
  <r>
    <n v="135"/>
    <x v="3"/>
    <s v="SK"/>
    <s v="YBA2402"/>
    <s v="SEKOLAH KEBANGSAAN MANGUT"/>
    <s v="D/A PEJABAT PENDIDIKAN DAERAH BETONG, JALAN YONG SHAU NEN"/>
    <n v="95700"/>
    <s v="BETONG"/>
    <s v="TIADA"/>
    <s v="TIADA"/>
    <s v="YBA2402@moe.edu.my"/>
    <s v="Luar Bandar"/>
    <s v="SK"/>
    <n v="99"/>
    <n v="17"/>
    <n v="111.35051300000001"/>
    <n v="1.509072"/>
    <s v="POINT (111.350513 1.509072)"/>
    <n v="84"/>
    <x v="10"/>
    <s v="SWK"/>
    <n v="5.8235294117647056"/>
    <x v="0"/>
  </r>
  <r>
    <n v="136"/>
    <x v="3"/>
    <s v="SK"/>
    <s v="YBA2420"/>
    <s v="SEKOLAH KEBANGSAAN MEDANG"/>
    <s v="D/A PEJABAT PENDIDIKAN DAERAH BETONG, JALAN YONG SHAU NEN"/>
    <n v="95700"/>
    <s v="BETONG"/>
    <s v="TIADA"/>
    <s v="TIADA"/>
    <s v="YBA2420@moe.edu.my"/>
    <s v="Luar Bandar"/>
    <s v="SK"/>
    <n v="105"/>
    <n v="12"/>
    <n v="111.53427600000001"/>
    <n v="1.4109350000000001"/>
    <s v="POINT (111.534276 1.410935)"/>
    <n v="84"/>
    <x v="10"/>
    <s v="SWK"/>
    <n v="8.75"/>
    <x v="0"/>
  </r>
  <r>
    <n v="137"/>
    <x v="3"/>
    <s v="SK"/>
    <s v="YBB2410"/>
    <s v="SEKOLAH KEBANGSAAN MUTON"/>
    <s v="D/A PEJABAT PENDIDIKAN DAERAH BETONG, JALAN YONG SHAU NEN"/>
    <n v="95700"/>
    <s v="BETONG"/>
    <s v="TIADA"/>
    <s v="TIADA"/>
    <s v="YBB2410@moe.edu.my"/>
    <s v="Luar Bandar"/>
    <s v="SK"/>
    <n v="99"/>
    <n v="17"/>
    <n v="111.32"/>
    <n v="1.64"/>
    <s v="POINT (111.32 1.64)"/>
    <n v="84"/>
    <x v="10"/>
    <s v="SWK"/>
    <n v="5.8235294117647056"/>
    <x v="0"/>
  </r>
  <r>
    <n v="138"/>
    <x v="3"/>
    <s v="SK"/>
    <s v="YBB2402"/>
    <s v="SEKOLAH KEBANGSAAN NG. AJAU"/>
    <s v="D/A PEJABAT PENDIDIKAN DAERAH BETONG, JALAN YONG SHAU NEN"/>
    <n v="95700"/>
    <s v="BETONG"/>
    <n v="83471911"/>
    <n v="83471820"/>
    <s v="YBB2402@moe.edu.my"/>
    <s v="Luar Bandar"/>
    <s v="SK"/>
    <n v="205"/>
    <n v="20"/>
    <n v="111.57440200000001"/>
    <n v="1.4796849999999999"/>
    <s v="POINT (111.574402 1.479685)"/>
    <n v="84"/>
    <x v="10"/>
    <s v="SWK"/>
    <n v="10.25"/>
    <x v="0"/>
  </r>
  <r>
    <n v="139"/>
    <x v="3"/>
    <s v="SK"/>
    <s v="YBB2128"/>
    <s v="SEKOLAH KEBANGSAAN NG. ENTEBAN"/>
    <s v="D/A PEJABAT PENDIDIKAN DAERAH BETONG, JALAN YONG SHAU NEN"/>
    <n v="95700"/>
    <s v="BETONG"/>
    <s v="TIADA"/>
    <s v="TIADA"/>
    <s v="YBB2128@moe.edu.my"/>
    <s v="Luar Bandar"/>
    <s v="SK"/>
    <n v="55"/>
    <n v="14"/>
    <n v="111.612167"/>
    <n v="1.358079"/>
    <s v="POINT (111.612167 1.358079)"/>
    <n v="84"/>
    <x v="10"/>
    <s v="SWK"/>
    <n v="3.9285714285714284"/>
    <x v="0"/>
  </r>
  <r>
    <n v="140"/>
    <x v="3"/>
    <s v="SK"/>
    <s v="YBB2409"/>
    <s v="SEKOLAH KEBANGSAAN NG. GAYAU"/>
    <s v="D/A PEJABAT PENDIDIKAN DAERAH BETONG, JALAN YONG SHAU NEN"/>
    <n v="95700"/>
    <s v="BETONG"/>
    <n v="1114076465"/>
    <s v="TIADA"/>
    <s v="YBB2409@moe.edu.my"/>
    <s v="Luar Bandar"/>
    <s v="SK"/>
    <n v="107"/>
    <n v="16"/>
    <n v="111.46835"/>
    <n v="1.588287"/>
    <s v="POINT (111.46835 1.588287)"/>
    <n v="84"/>
    <x v="10"/>
    <s v="SWK"/>
    <n v="6.6875"/>
    <x v="0"/>
  </r>
  <r>
    <n v="141"/>
    <x v="3"/>
    <s v="SK"/>
    <s v="YBB2412"/>
    <s v="SEKOLAH KEBANGSAAN NG. LAWIH/LESU"/>
    <s v="D/A PEJABAT PENDIDIKAN DAERAH BETONG, JALAN YONG SHAU NEN"/>
    <n v="95700"/>
    <s v="BETONG"/>
    <s v="TIADA"/>
    <s v="TIADA"/>
    <s v="YBB2412@moe.edu.my"/>
    <s v="Luar Bandar"/>
    <s v="SK"/>
    <n v="75"/>
    <n v="16"/>
    <n v="111.666498"/>
    <n v="1.517288"/>
    <s v="POINT (111.666498 1.517288)"/>
    <n v="84"/>
    <x v="10"/>
    <s v="SWK"/>
    <n v="4.6875"/>
    <x v="0"/>
  </r>
  <r>
    <n v="142"/>
    <x v="3"/>
    <s v="SK"/>
    <s v="YBB2142"/>
    <s v="SEKOLAH KEBANGSAAN NG. LIDONG"/>
    <s v="D/A PEJABAT PENDIDIKAN DAERAH BETONG, JALAN YONG SHAU NEN"/>
    <n v="95700"/>
    <s v="BETONG"/>
    <s v="TIADA"/>
    <s v="TIADA"/>
    <s v="YBB2142@moe.edu.my"/>
    <s v="Luar Bandar"/>
    <s v="SK"/>
    <n v="53"/>
    <n v="11"/>
    <n v="111.53153500000001"/>
    <n v="1.2768349999999999"/>
    <s v="POINT (111.531535 1.276835)"/>
    <n v="79"/>
    <x v="12"/>
    <s v="SWK"/>
    <n v="4.8181818181818183"/>
    <x v="0"/>
  </r>
  <r>
    <n v="143"/>
    <x v="3"/>
    <s v="SK"/>
    <s v="YBA2423"/>
    <s v="SEKOLAH KEBANGSAAN NG. PASSA"/>
    <s v="D/A PEJABAT PENDIDIKAN DAERAH BETONG, JALAN YONG SHAU NEN"/>
    <n v="95700"/>
    <s v="BETONG"/>
    <s v="TIADA"/>
    <s v="TIADA"/>
    <s v="YBA2423@moe.edu.my"/>
    <s v="Luar Bandar"/>
    <s v="SK"/>
    <n v="56"/>
    <n v="14"/>
    <n v="111.288371"/>
    <n v="1.6189800000000001"/>
    <s v="POINT (111.288371 1.61898)"/>
    <n v="107"/>
    <x v="11"/>
    <s v="SWK"/>
    <n v="4"/>
    <x v="0"/>
  </r>
  <r>
    <n v="144"/>
    <x v="3"/>
    <s v="SK"/>
    <s v="YBA2421"/>
    <s v="SEKOLAH KEBANGSAAN NG. SPAK"/>
    <s v="D/A PEJABAT PENDIDIKAN DAERAH BETONG, JALAN YONG SHAU NEN"/>
    <n v="95700"/>
    <s v="BETONG"/>
    <s v="TIADA"/>
    <s v="TIADA"/>
    <s v="YBA2421@moe.edu.my"/>
    <s v="Luar Bandar"/>
    <s v="SK"/>
    <n v="59"/>
    <n v="14"/>
    <n v="111.610444"/>
    <n v="1.528562"/>
    <s v="POINT (111.610444 1.528562)"/>
    <n v="84"/>
    <x v="10"/>
    <s v="SWK"/>
    <n v="4.2142857142857144"/>
    <x v="0"/>
  </r>
  <r>
    <n v="145"/>
    <x v="3"/>
    <s v="SK"/>
    <s v="YBB2406"/>
    <s v="SEKOLAH KEBANGSAAN PAKU CENTRAL"/>
    <s v="D/A PEJABAT PENDIDIKAN DAERAH BETONG, JALAN YONG SHAU NEN"/>
    <n v="95700"/>
    <s v="BETONG"/>
    <s v="TIADA"/>
    <s v="TIADA"/>
    <s v="YBB2406@moe.edu.my"/>
    <s v="Luar Bandar"/>
    <s v="SK"/>
    <n v="88"/>
    <n v="14"/>
    <n v="111.512305"/>
    <n v="1.507115"/>
    <s v="POINT (111.512305 1.507115)"/>
    <n v="84"/>
    <x v="10"/>
    <s v="SWK"/>
    <n v="6.2857142857142856"/>
    <x v="0"/>
  </r>
  <r>
    <n v="146"/>
    <x v="3"/>
    <s v="SK"/>
    <s v="YBB2408"/>
    <s v="SEKOLAH KEBANGSAAN PENOM"/>
    <s v="D/A PEJABAT PENDIDIKAN DAERAH BETONG, JALAN YONG SHAU NEN"/>
    <n v="95700"/>
    <s v="BETONG"/>
    <s v="TIADA"/>
    <s v="TIADA"/>
    <s v="YBB2408@moe.edu.my"/>
    <s v="Luar Bandar"/>
    <s v="SK"/>
    <n v="25"/>
    <n v="12"/>
    <n v="111.580054"/>
    <n v="1.613891"/>
    <s v="POINT (111.580054 1.613891)"/>
    <n v="84"/>
    <x v="10"/>
    <s v="SWK"/>
    <n v="2.0833333333333335"/>
    <x v="0"/>
  </r>
  <r>
    <n v="147"/>
    <x v="3"/>
    <s v="SK"/>
    <s v="YBA2410"/>
    <s v="SEKOLAH KEBANGSAAN PUSA"/>
    <s v="D/A PEJABAT PENDIDIKAN DAERAH BETONG, JALAN YONG SHAU NEN"/>
    <n v="95700"/>
    <s v="BETONG"/>
    <n v="83465106"/>
    <n v="83465106"/>
    <s v="YBA2410@moe.edu.my"/>
    <s v="Luar Bandar"/>
    <s v="SK"/>
    <n v="373"/>
    <n v="39"/>
    <n v="111.30650300000001"/>
    <n v="1.592727"/>
    <s v="POINT (111.306503 1.592727)"/>
    <n v="107"/>
    <x v="11"/>
    <s v="SWK"/>
    <n v="9.5641025641025639"/>
    <x v="0"/>
  </r>
  <r>
    <n v="148"/>
    <x v="3"/>
    <s v="SK"/>
    <s v="YBB2405"/>
    <s v="SEKOLAH KEBANGSAAN SAKA"/>
    <s v="D/A PEJABAT PENDIDIKAN DAERAH BETONG, JALAN YONG SHAU NEN"/>
    <n v="95700"/>
    <s v="BETONG"/>
    <s v="TIADA"/>
    <s v="TIADA"/>
    <s v="YBB2405@moe.edu.my"/>
    <s v="Luar Bandar"/>
    <s v="SK"/>
    <n v="70"/>
    <n v="13"/>
    <n v="111.55126199999999"/>
    <n v="1.376849"/>
    <s v="POINT (111.551262 1.376849)"/>
    <n v="84"/>
    <x v="10"/>
    <s v="SWK"/>
    <n v="5.384615384615385"/>
    <x v="0"/>
  </r>
  <r>
    <n v="149"/>
    <x v="3"/>
    <s v="SK"/>
    <s v="YBA2405"/>
    <s v="SEKOLAH KEBANGSAAN SEBEMBAN"/>
    <s v="D/A PEJABAT PENDIDIKAN DAERAH BETONG, JALAN YONG SHAU NEN"/>
    <n v="95700"/>
    <s v="BETONG"/>
    <n v="60198772369"/>
    <n v="83472512"/>
    <s v="YBA2405@moe.edu.my"/>
    <s v="Luar Bandar"/>
    <s v="SK"/>
    <n v="74"/>
    <n v="11"/>
    <n v="111.45235099999999"/>
    <n v="1.453301"/>
    <s v="POINT (111.452351 1.453301)"/>
    <n v="84"/>
    <x v="10"/>
    <s v="SWK"/>
    <n v="6.7272727272727275"/>
    <x v="0"/>
  </r>
  <r>
    <n v="150"/>
    <x v="3"/>
    <s v="SK"/>
    <s v="YBA2414"/>
    <s v="SEKOLAH KEBANGSAAN SEMARANG"/>
    <s v="D/A PEJABAT PENDIDIKAN DAERAH BETONG, JALAN YONG SHAU NEN"/>
    <n v="95700"/>
    <s v="BETONG"/>
    <s v="TIADA"/>
    <s v="TIADA"/>
    <s v="YBA2414@moe.edu.my"/>
    <s v="Luar Bandar"/>
    <s v="SK"/>
    <n v="139"/>
    <n v="19"/>
    <n v="111.10020400000001"/>
    <n v="1.6808000000000001"/>
    <s v="POINT (111.100204 1.6808)"/>
    <n v="107"/>
    <x v="11"/>
    <s v="SWK"/>
    <n v="7.3157894736842106"/>
    <x v="0"/>
  </r>
  <r>
    <n v="151"/>
    <x v="3"/>
    <s v="SK"/>
    <s v="YBA2417"/>
    <s v="SEKOLAH KEBANGSAAN SERABANG"/>
    <s v="KAMPUNG SERABANG"/>
    <n v="94950"/>
    <s v="PUSA"/>
    <s v="TIADA"/>
    <s v="TIADA"/>
    <s v="YBA2417@moe.edu.my"/>
    <s v="Luar Bandar"/>
    <s v="SK"/>
    <n v="62"/>
    <n v="13"/>
    <n v="111.341765"/>
    <n v="1.5725560000000001"/>
    <s v="POINT (111.341765 1.572556)"/>
    <n v="107"/>
    <x v="11"/>
    <s v="SWK"/>
    <n v="4.7692307692307692"/>
    <x v="0"/>
  </r>
  <r>
    <n v="152"/>
    <x v="3"/>
    <s v="SK"/>
    <s v="YBA2403"/>
    <s v="SEKOLAH KEBANGSAAN SEREMBANG"/>
    <s v="D/A PEJABAT PENDIDIKAN DAERAH BETONG, JALAN YONG SHAU NEN"/>
    <n v="95700"/>
    <s v="BETONG"/>
    <s v="TIADA"/>
    <s v="TIADA"/>
    <s v="YBA2403@moe.edu.my"/>
    <s v="Luar Bandar"/>
    <s v="SK"/>
    <n v="36"/>
    <n v="13"/>
    <n v="111.397848"/>
    <n v="1.4762960000000001"/>
    <s v="POINT (111.397848 1.476296)"/>
    <n v="84"/>
    <x v="10"/>
    <s v="SWK"/>
    <n v="2.7692307692307692"/>
    <x v="0"/>
  </r>
  <r>
    <n v="153"/>
    <x v="3"/>
    <s v="SK"/>
    <s v="YBA2407"/>
    <s v="SEKOLAH KEBANGSAAN SPAOH"/>
    <s v="D/A PEJABAT PENDIDIKAN DAERAH BETONG, JALAN YONG SHAU NEN"/>
    <n v="95700"/>
    <s v="BETONG"/>
    <n v="83473362"/>
    <n v="83473362"/>
    <s v="YBA2407@moe.edu.my"/>
    <s v="Luar Bandar"/>
    <s v="SK"/>
    <n v="396"/>
    <n v="51"/>
    <n v="111.48264899999999"/>
    <n v="1.44678"/>
    <s v="POINT (111.482649 1.44678)"/>
    <n v="84"/>
    <x v="10"/>
    <s v="SWK"/>
    <n v="7.7647058823529411"/>
    <x v="0"/>
  </r>
  <r>
    <n v="154"/>
    <x v="3"/>
    <s v="SK"/>
    <s v="YBA2406"/>
    <s v="SEKOLAH KEBANGSAAN SPINANG"/>
    <s v="D/A PEJABAT PENDIDIKAN DAERAH BETONG, JALAN YONG SHAU NEN"/>
    <n v="95700"/>
    <s v="BETONG"/>
    <s v="TIADA"/>
    <s v="TIADA"/>
    <s v="YBA2406@moe.edu.my"/>
    <s v="Luar Bandar"/>
    <s v="SK"/>
    <n v="112"/>
    <n v="13"/>
    <n v="111.121087"/>
    <n v="1.6790799999999999"/>
    <s v="POINT (111.121087 1.67908)"/>
    <n v="107"/>
    <x v="11"/>
    <s v="SWK"/>
    <n v="8.615384615384615"/>
    <x v="0"/>
  </r>
  <r>
    <n v="155"/>
    <x v="3"/>
    <s v="SK"/>
    <s v="YCB2409"/>
    <s v="SEKOLAH KEBANGSAAN ST. AUGUSTINE"/>
    <s v="D/A PEJABAT PENDIDIKAN DAERAH BETONG, JALAN YONG SHAU NEN"/>
    <n v="95700"/>
    <s v="BETONG"/>
    <n v="83472257"/>
    <n v="83471885"/>
    <s v="YCB2409@moe.edu.my"/>
    <s v="Luar Bandar"/>
    <s v="SBK"/>
    <n v="300"/>
    <n v="25"/>
    <n v="111.525565"/>
    <n v="1.405165"/>
    <s v="POINT (111.525565 1.405165)"/>
    <n v="84"/>
    <x v="10"/>
    <s v="SWK"/>
    <n v="12"/>
    <x v="0"/>
  </r>
  <r>
    <n v="156"/>
    <x v="3"/>
    <s v="SK"/>
    <s v="YCB2407"/>
    <s v="SEKOLAH KEBANGSAAN ST. BARNABAS"/>
    <s v="D/A PEJABAT PENDIDIKAN DAERAH BETONG, JALAN YONG SHAU NEN"/>
    <n v="95700"/>
    <s v="BETONG"/>
    <s v="TIADA"/>
    <s v="TIADA"/>
    <s v="YCB2407@moe.edu.my"/>
    <s v="Luar Bandar"/>
    <s v="SBK"/>
    <n v="31"/>
    <n v="10"/>
    <n v="111.290646"/>
    <n v="1.619238"/>
    <s v="POINT (111.290646 1.619238)"/>
    <n v="107"/>
    <x v="11"/>
    <s v="SWK"/>
    <n v="3.1"/>
    <x v="0"/>
  </r>
  <r>
    <n v="157"/>
    <x v="3"/>
    <s v="SK"/>
    <s v="YCB2405"/>
    <s v="SEKOLAH KEBANGSAAN ST. BARTHOLOMEW"/>
    <s v="D/A PEJABAT PENDIDIKAN DAERAH BETONG, JALAN YONG SHAU NEN"/>
    <n v="95700"/>
    <s v="BETONG"/>
    <s v="TIADA"/>
    <s v="TIADA"/>
    <s v="YCB2405@moe.edu.my"/>
    <s v="Luar Bandar"/>
    <s v="SBK"/>
    <n v="48"/>
    <n v="14"/>
    <n v="111.565607"/>
    <n v="1.4628509999999999"/>
    <s v="POINT (111.565607 1.462851)"/>
    <n v="84"/>
    <x v="10"/>
    <s v="SWK"/>
    <n v="3.4285714285714284"/>
    <x v="0"/>
  </r>
  <r>
    <n v="158"/>
    <x v="3"/>
    <s v="SK"/>
    <s v="YCB2402"/>
    <s v="SEKOLAH KEBANGSAAN ST. CHRISTOPHER DEBAK"/>
    <s v="JALAN FEEDER"/>
    <n v="95500"/>
    <s v="DEBAK"/>
    <n v="83464190"/>
    <n v="83464190"/>
    <s v="YCB2402@moe.edu.my"/>
    <s v="Luar Bandar"/>
    <s v="SBK"/>
    <n v="145"/>
    <n v="14"/>
    <n v="111.42"/>
    <n v="1.57"/>
    <s v="POINT (111.42 1.57)"/>
    <n v="84"/>
    <x v="10"/>
    <s v="SWK"/>
    <n v="10.357142857142858"/>
    <x v="0"/>
  </r>
  <r>
    <n v="159"/>
    <x v="3"/>
    <s v="SK"/>
    <s v="YCB2408"/>
    <s v="SEKOLAH KEBANGSAAN ST. JOHN"/>
    <s v="D/A PEJABAT PENDIDIKAN DAERAH BETONG, JALAN YONG SHAU NEN"/>
    <n v="95700"/>
    <s v="BETONG"/>
    <s v="TIADA"/>
    <s v="TIADA"/>
    <s v="YCB2408@moe.edu.my"/>
    <s v="Luar Bandar"/>
    <s v="SBK"/>
    <n v="108"/>
    <n v="17"/>
    <n v="111.70277780000001"/>
    <n v="1.6066666999999999"/>
    <s v="POINT (111.7027778 1.6066667)"/>
    <n v="84"/>
    <x v="10"/>
    <s v="SWK"/>
    <n v="6.3529411764705879"/>
    <x v="0"/>
  </r>
  <r>
    <n v="160"/>
    <x v="3"/>
    <s v="SK"/>
    <s v="YCB2410"/>
    <s v="SEKOLAH KEBANGSAAN ST. MARK"/>
    <s v="D/A PEJABAT PENDIDIKAN DAERAH BETONG, JALAN YONG SHAU NEN"/>
    <n v="95700"/>
    <s v="BETONG"/>
    <s v="TIADA"/>
    <s v="TIADA"/>
    <s v="YCB2410@moe.edu.my"/>
    <s v="Luar Bandar"/>
    <s v="SBK"/>
    <n v="35"/>
    <n v="12"/>
    <n v="111.627821"/>
    <n v="1.557356"/>
    <s v="POINT (111.627821 1.557356)"/>
    <n v="84"/>
    <x v="10"/>
    <s v="SWK"/>
    <n v="2.9166666666666665"/>
    <x v="0"/>
  </r>
  <r>
    <n v="161"/>
    <x v="3"/>
    <s v="SK"/>
    <s v="YCB2403"/>
    <s v="SEKOLAH KEBANGSAAN ST. PETER &amp; ST. PAUL"/>
    <s v="D/A PEJABAT PENDIDIKAN DAERAH BETONG, JALAN YONG SHAU NEN"/>
    <n v="95700"/>
    <s v="BETONG"/>
    <s v="TIADA"/>
    <s v="TIADA"/>
    <s v="YCB2403@moe.edu.my"/>
    <s v="Luar Bandar"/>
    <s v="SBK"/>
    <n v="72"/>
    <n v="13"/>
    <n v="111.616105"/>
    <n v="1.4390810000000001"/>
    <s v="POINT (111.616105 1.439081)"/>
    <n v="84"/>
    <x v="10"/>
    <s v="SWK"/>
    <n v="5.5384615384615383"/>
    <x v="0"/>
  </r>
  <r>
    <n v="162"/>
    <x v="3"/>
    <s v="SK"/>
    <s v="YBA2418"/>
    <s v="SEKOLAH KEBANGSAAN SUPA"/>
    <s v="D/A PEJABAT PENDIDIKAN DAERAH BETONG, JALAN YONG SHAU NENÂ "/>
    <n v="95700"/>
    <s v="BETONGÂ "/>
    <s v="TIADA"/>
    <s v="TIADA"/>
    <s v="YBA2418@moe.edu.my"/>
    <s v="Luar Bandar"/>
    <s v="SK"/>
    <n v="211"/>
    <n v="23"/>
    <n v="111.284595"/>
    <n v="1.4854339999999999"/>
    <s v="POINT (111.284595 1.485434)"/>
    <n v="84"/>
    <x v="10"/>
    <s v="SWK"/>
    <n v="9.1739130434782616"/>
    <x v="0"/>
  </r>
  <r>
    <n v="163"/>
    <x v="3"/>
    <s v="SK"/>
    <s v="YBB2407"/>
    <s v="SEKOLAH KEBANGSAAN SURI"/>
    <s v="D/A PEJABAT PENDIDIKAN DAERAH BETONG, JALAN YONG SHAU NEN"/>
    <n v="95700"/>
    <s v="BETONG"/>
    <s v="TIADA"/>
    <s v="TIADA"/>
    <s v="YBB2407@moe.edu.my"/>
    <s v="Luar Bandar"/>
    <s v="SK"/>
    <n v="64"/>
    <n v="13"/>
    <n v="111.45187900000001"/>
    <n v="1.5252889999999999"/>
    <s v="POINT (111.451879 1.525289)"/>
    <n v="84"/>
    <x v="10"/>
    <s v="SWK"/>
    <n v="4.9230769230769234"/>
    <x v="0"/>
  </r>
  <r>
    <n v="164"/>
    <x v="3"/>
    <s v="SK"/>
    <s v="YBA2416"/>
    <s v="SEKOLAH KEBANGSAAN TAMBAK"/>
    <s v="D/A PEJABAT PENDIDIKAN DAERAH BETONG, JALAN YONG SHAU NEN"/>
    <n v="95700"/>
    <s v="BETONG"/>
    <s v="TIADA"/>
    <s v="TIADA"/>
    <s v="YBA2416@moe.edu.my"/>
    <s v="Luar Bandar"/>
    <s v="SK"/>
    <n v="218"/>
    <n v="25"/>
    <n v="111.30686799999999"/>
    <n v="1.5947039999999999"/>
    <s v="POINT (111.306868 1.594704)"/>
    <n v="107"/>
    <x v="11"/>
    <s v="SWK"/>
    <n v="8.7200000000000006"/>
    <x v="0"/>
  </r>
  <r>
    <n v="165"/>
    <x v="3"/>
    <s v="SK"/>
    <s v="YBA2412"/>
    <s v="SEKOLAH KEBANGSAAN TANJUNG ASSAM"/>
    <s v="D/A PEJABAT PENDIDIKAN DAERAH BETONG, JALAN YONG SHAU NEN"/>
    <n v="95700"/>
    <s v="BETONGÂ "/>
    <s v="TIADA"/>
    <s v="TIADA"/>
    <s v="YBA2412@moe.edu.my"/>
    <s v="Luar Bandar"/>
    <s v="SK"/>
    <n v="28"/>
    <n v="12"/>
    <n v="111.41"/>
    <n v="1.47"/>
    <s v="POINT (111.41 1.47)"/>
    <n v="84"/>
    <x v="10"/>
    <s v="SWK"/>
    <n v="2.3333333333333335"/>
    <x v="0"/>
  </r>
  <r>
    <n v="166"/>
    <x v="3"/>
    <s v="SK"/>
    <s v="YBA2413"/>
    <s v="SEKOLAH KEBANGSAAN TUI"/>
    <s v="D/A PEJABAT PENDIDIKAN DAERAH BETONG, JALAN YONG SHAU NEN"/>
    <n v="95700"/>
    <s v="BETONG"/>
    <s v="TIADA"/>
    <s v="TIADA"/>
    <s v="YBA2413@moe.edu.my"/>
    <s v="Luar Bandar"/>
    <s v="SK"/>
    <n v="189"/>
    <n v="29"/>
    <n v="111.3516283"/>
    <n v="1.5404323"/>
    <s v="POINT (111.3516283 1.5404323)"/>
    <n v="84"/>
    <x v="10"/>
    <s v="SWK"/>
    <n v="6.5172413793103452"/>
    <x v="0"/>
  </r>
  <r>
    <n v="167"/>
    <x v="4"/>
    <s v="SJKC"/>
    <s v="YCC9101"/>
    <s v="SEKOLAH JENIS KEBANGSAAN (CINA) CHUNG HUA BINTULU"/>
    <s v="D/A PEJABAT PENDIDIKAN DAERAH BINTULU, KM. 5, JALAN SULTAN ISKANDAR"/>
    <n v="97000"/>
    <s v="BINTULU"/>
    <n v="86331152"/>
    <n v="86313250"/>
    <s v="YCC9101@moe.edu.my"/>
    <s v="Bandar"/>
    <s v="SBK"/>
    <n v="1333"/>
    <n v="63"/>
    <n v="113.03758329999999"/>
    <n v="3.1892833330000001"/>
    <s v="POINT (113.0375833 3.189283333)"/>
    <n v="92"/>
    <x v="13"/>
    <s v="SWK"/>
    <n v="21.158730158730158"/>
    <x v="0"/>
  </r>
  <r>
    <n v="168"/>
    <x v="4"/>
    <s v="SJKC"/>
    <s v="YCC9104"/>
    <s v="SEKOLAH JENIS KEBANGSAAN (CINA) CHUNG HUA BINTULU 2"/>
    <s v="D/A PEJABAT PENDIDIKAN DAERAH BINTULU, KM. 5, JALAN SULTAN ISKANDAR"/>
    <n v="97000"/>
    <s v="BINTULU"/>
    <n v="86255780"/>
    <n v="86253780"/>
    <s v="YCC9104@moe.edu.my"/>
    <s v="Bandar"/>
    <s v="SBK"/>
    <n v="676"/>
    <n v="52"/>
    <n v="113.0588436"/>
    <n v="3.2087968"/>
    <s v="POINT (113.0588436 3.2087968)"/>
    <n v="92"/>
    <x v="13"/>
    <s v="SWK"/>
    <n v="13"/>
    <x v="0"/>
  </r>
  <r>
    <n v="169"/>
    <x v="4"/>
    <s v="SJKC"/>
    <s v="YBC9102"/>
    <s v="SEKOLAH JENIS KEBANGSAAN (CINA) KAI MING"/>
    <s v="KM 12, JALAN BINTULU TATAU"/>
    <n v="97012"/>
    <s v="BINTULU"/>
    <s v="TIADA"/>
    <s v="TIADA"/>
    <s v="YBC9102@moe.edu.my"/>
    <s v="Luar Bandar"/>
    <s v="SBK"/>
    <n v="292"/>
    <n v="16"/>
    <n v="113.095423"/>
    <n v="3.1687400000000001"/>
    <s v="POINT (113.095423 3.16874)"/>
    <n v="92"/>
    <x v="13"/>
    <s v="SWK"/>
    <n v="18.25"/>
    <x v="0"/>
  </r>
  <r>
    <n v="170"/>
    <x v="4"/>
    <s v="SJKC"/>
    <s v="YBC9101"/>
    <s v="SEKOLAH JENIS KEBANGSAAN (CINA) SEBIEW CHINESE"/>
    <s v="D/A PEJABAT PENDIDIKAN DAERAH BINTULU, KM. 5, JALAN SULTAN ISKANDAR"/>
    <n v="97000"/>
    <s v="BINTULU"/>
    <n v="86333681"/>
    <n v="86333681"/>
    <s v="YBC9101@moe.edu.my"/>
    <s v="Bandar"/>
    <s v="SK"/>
    <n v="1037"/>
    <n v="67"/>
    <n v="113.08416699999999"/>
    <n v="3.1992669999999999"/>
    <s v="POINT (113.084167 3.199267)"/>
    <n v="92"/>
    <x v="13"/>
    <s v="SWK"/>
    <n v="15.477611940298507"/>
    <x v="0"/>
  </r>
  <r>
    <n v="171"/>
    <x v="4"/>
    <s v="SJKC"/>
    <s v="YCC9103"/>
    <s v="SEKOLAH JENIS KEBANGSAAN (CINA) SIONG BOON"/>
    <s v="D/A PEJABAT PENDIDIKAN DAERAH BINTULU, KM. 5, JALAN SULTAN ISKANDAR"/>
    <n v="97000"/>
    <s v="BINTULU"/>
    <n v="86338278"/>
    <n v="86331385"/>
    <s v="YCC9103@moe.edu.my"/>
    <s v="Bandar"/>
    <s v="SBK"/>
    <n v="1227"/>
    <n v="62"/>
    <n v="113.07265"/>
    <n v="3.1810999999999998"/>
    <s v="POINT (113.07265 3.1811)"/>
    <n v="92"/>
    <x v="13"/>
    <s v="SWK"/>
    <n v="19.79032258064516"/>
    <x v="0"/>
  </r>
  <r>
    <n v="172"/>
    <x v="4"/>
    <s v="SR SABK"/>
    <s v="YCA9101"/>
    <s v="SEKOLAH KEBANGSAAN AGAMA (M.I.S) BINTULU"/>
    <s v="D/A PEJABAT PENDIDIKAN DAERAH BINTULU, KM. 5, JALAN SULTAN ISKANDAR"/>
    <n v="97000"/>
    <s v="BINTULU"/>
    <n v="86254754"/>
    <n v="86255010"/>
    <s v="YCA9101@moe.edu.my"/>
    <s v="Bandar"/>
    <s v="SBK"/>
    <n v="507"/>
    <n v="39"/>
    <n v="113.05385"/>
    <n v="3.2020170000000001"/>
    <s v="POINT (113.05385 3.202017)"/>
    <n v="92"/>
    <x v="13"/>
    <s v="SWK"/>
    <n v="13"/>
    <x v="0"/>
  </r>
  <r>
    <n v="173"/>
    <x v="4"/>
    <s v="SK"/>
    <s v="YBA9113"/>
    <s v="SEKOLAH KEBANGSAAN ASYAKIRIN"/>
    <s v="D/A PEJABAT PENDIDIKAN DAERAH BINTULU, KM. 5, JALAN SULTAN ISKANDAR"/>
    <n v="97000"/>
    <s v="BINTULU"/>
    <n v="86330461"/>
    <n v="86330367"/>
    <s v="YBA9113@moe.edu.my"/>
    <s v="Bandar"/>
    <s v="SK"/>
    <n v="1111"/>
    <n v="75"/>
    <n v="113.0629"/>
    <n v="3.1907666670000001"/>
    <s v="POINT (113.0629 3.190766667)"/>
    <n v="92"/>
    <x v="13"/>
    <s v="SWK"/>
    <n v="14.813333333333333"/>
    <x v="0"/>
  </r>
  <r>
    <n v="174"/>
    <x v="4"/>
    <s v="SK"/>
    <s v="YBA9110"/>
    <s v="SEKOLAH KEBANGSAAN BINTULU"/>
    <s v="D/A PEJABAT PENDIDIKAN DAERAH BINTULU, KM. 5, JALAN SULTAN ISKANDAR"/>
    <n v="97000"/>
    <s v="BINTULU"/>
    <n v="86310749"/>
    <s v="TIADA"/>
    <s v="YBA9110@moe.edu.my"/>
    <s v="Bandar"/>
    <s v="SK"/>
    <n v="859"/>
    <n v="53"/>
    <n v="113.0487833"/>
    <n v="3.1724833330000002"/>
    <s v="POINT (113.0487833 3.172483333)"/>
    <n v="92"/>
    <x v="13"/>
    <s v="SWK"/>
    <n v="16.20754716981132"/>
    <x v="0"/>
  </r>
  <r>
    <n v="175"/>
    <x v="4"/>
    <s v="SK"/>
    <s v="YBA9112"/>
    <s v="SEKOLAH KEBANGSAAN DESA LAVANG"/>
    <s v="D/A PEJABAT PENDIDIKAN DAERAH BINTULU, KM. 5, JALAN SULTAN ISKANDAR"/>
    <n v="97000"/>
    <s v="BINTULU"/>
    <s v="TIADA"/>
    <s v="TIADA"/>
    <s v="YBA9112@moe.edu.my"/>
    <s v="Luar Bandar"/>
    <s v="SK"/>
    <n v="130"/>
    <n v="17"/>
    <n v="113.597459"/>
    <n v="3.3778320000000002"/>
    <s v="POINT (113.597459 3.377832)"/>
    <n v="95"/>
    <x v="14"/>
    <s v="SWK"/>
    <n v="7.6470588235294121"/>
    <x v="0"/>
  </r>
  <r>
    <n v="176"/>
    <x v="4"/>
    <s v="SK"/>
    <s v="YBA9102"/>
    <s v="SEKOLAH KEBANGSAAN KAMPUNG JEPAK"/>
    <s v="D/A PEJABAT PENDIDIKAN DAERAH BINTULU, KM. 5, JALAN SULTAN ISKANDAR"/>
    <n v="97000"/>
    <s v="BINTULU"/>
    <n v="86201273"/>
    <n v="86201784"/>
    <s v="YBA9102@moe.edu.my"/>
    <s v="Bandar"/>
    <s v="SK"/>
    <n v="1540"/>
    <n v="91"/>
    <n v="113.04388299999999"/>
    <n v="3.1602329999999998"/>
    <s v="POINT (113.043883 3.160233)"/>
    <n v="92"/>
    <x v="13"/>
    <s v="SWK"/>
    <n v="16.923076923076923"/>
    <x v="0"/>
  </r>
  <r>
    <n v="177"/>
    <x v="4"/>
    <s v="SK"/>
    <s v="YBB4420"/>
    <s v="SEKOLAH KEBANGSAAN KAMPUNG NYALAU"/>
    <s v="D/A PEJABAT PENDIDIKAN DAERAH BINTULU, KM. 5, JALAN SULTAN ISKANDAR"/>
    <n v="97000"/>
    <s v="BINTULU"/>
    <n v="138235177"/>
    <s v="TIADA"/>
    <s v="YBB4420@moe.edu.my"/>
    <s v="Luar Bandar"/>
    <s v="SK"/>
    <n v="146"/>
    <n v="14"/>
    <n v="113.42198329999999"/>
    <n v="3.60805"/>
    <s v="POINT (113.4219833 3.60805)"/>
    <n v="92"/>
    <x v="13"/>
    <s v="SWK"/>
    <n v="10.428571428571429"/>
    <x v="0"/>
  </r>
  <r>
    <n v="178"/>
    <x v="4"/>
    <s v="SK"/>
    <s v="YBA9104"/>
    <s v="SEKOLAH KEBANGSAAN KG BARU"/>
    <s v="D/A PEJABAT PENDIDIKAN DAERAH BINTULU, KM. 5, JALAN SULTAN ISKANDAR"/>
    <n v="97000"/>
    <s v="BINTULU"/>
    <n v="86315643"/>
    <n v="86315644"/>
    <s v="YBA9104@moe.edu.my"/>
    <s v="Bandar"/>
    <s v="SK"/>
    <n v="1093"/>
    <n v="63"/>
    <n v="113.0583333"/>
    <n v="3.1955556000000001"/>
    <s v="POINT (113.0583333 3.1955556)"/>
    <n v="92"/>
    <x v="13"/>
    <s v="SWK"/>
    <n v="17.349206349206348"/>
    <x v="0"/>
  </r>
  <r>
    <n v="179"/>
    <x v="4"/>
    <s v="SK"/>
    <s v="YBA9109"/>
    <s v="SEKOLAH KEBANGSAAN KIDURONG"/>
    <s v="D/A PEJABAT PENDIDIKAN DAERAH BINTULU, KM. 5, JALAN SULTAN ISKANDAR"/>
    <n v="97000"/>
    <s v="BINTULU"/>
    <n v="86251191"/>
    <n v="86255233"/>
    <s v="YBA9109@moe.edu.my"/>
    <s v="Bandar"/>
    <s v="SK"/>
    <n v="1175"/>
    <n v="77"/>
    <n v="113.0765667"/>
    <n v="3.2312833329999999"/>
    <s v="POINT (113.0765667 3.231283333)"/>
    <n v="92"/>
    <x v="13"/>
    <s v="SWK"/>
    <n v="15.25974025974026"/>
    <x v="0"/>
  </r>
  <r>
    <n v="180"/>
    <x v="4"/>
    <s v="SK"/>
    <s v="YBA9111"/>
    <s v="SEKOLAH KEBANGSAAN KIDURONG II"/>
    <s v="JALAN DATUK BANDAR ABG MUSTAPHAÂ "/>
    <n v="97000"/>
    <s v="BINTULUÂ "/>
    <n v="86254532"/>
    <s v="TIADA"/>
    <s v="YBA9111@moe.edu.my"/>
    <s v="Bandar"/>
    <s v="SK"/>
    <n v="888"/>
    <n v="61"/>
    <n v="113.0802333"/>
    <n v="3.2381500000000001"/>
    <s v="POINT (113.0802333 3.23815)"/>
    <n v="92"/>
    <x v="13"/>
    <s v="SWK"/>
    <n v="14.557377049180328"/>
    <x v="0"/>
  </r>
  <r>
    <n v="181"/>
    <x v="4"/>
    <s v="SK"/>
    <s v="YBA4401"/>
    <s v="SEKOLAH KEBANGSAAN KUALA NYALAU"/>
    <s v="D/A PEJABAT PENDIDIKAN DAERAH BINTULU, KM. 5, JALAN SULTAN ISKANDAR"/>
    <n v="97000"/>
    <s v="BINTULU"/>
    <s v="TIADA"/>
    <s v="TIADA"/>
    <s v="YBA4401@moe.edu.my"/>
    <s v="Luar Bandar"/>
    <s v="SK"/>
    <n v="63"/>
    <n v="14"/>
    <n v="113.37869999999999"/>
    <n v="3.6378666669999999"/>
    <s v="POINT (113.3787 3.637866667)"/>
    <n v="92"/>
    <x v="13"/>
    <s v="SWK"/>
    <n v="4.5"/>
    <x v="0"/>
  </r>
  <r>
    <n v="182"/>
    <x v="4"/>
    <s v="SK"/>
    <s v="YBA9101"/>
    <s v="SEKOLAH KEBANGSAAN ORANG KAYA MOHAMMAD"/>
    <s v="D/A PEJABAT PENDIDIKAN DAERAH BINTULU, KM. 5, JALAN SULTAN ISKANDAR"/>
    <n v="97000"/>
    <s v="BINTULU"/>
    <n v="86331966"/>
    <n v="86331966"/>
    <s v="YBA9101@moe.edu.my"/>
    <s v="Bandar"/>
    <s v="SK"/>
    <n v="595"/>
    <n v="56"/>
    <n v="113.0462167"/>
    <n v="3.169133333"/>
    <s v="POINT (113.0462167 3.169133333)"/>
    <n v="92"/>
    <x v="13"/>
    <s v="SWK"/>
    <n v="10.625"/>
    <x v="0"/>
  </r>
  <r>
    <n v="183"/>
    <x v="4"/>
    <s v="SK"/>
    <s v="YBB9111"/>
    <s v="SEKOLAH KEBANGSAAN SG KEM BATU 18"/>
    <s v="D/A PEJABAT PENDIDIKAN DAERAH BINTULU, KM. 5, JALAN SULTAN ISKANDAR"/>
    <n v="97000"/>
    <s v="BINTULU"/>
    <s v="TIADA"/>
    <s v="TIADA"/>
    <s v="YBB9111@moe.edu.my"/>
    <s v="Bandar"/>
    <s v="SK"/>
    <n v="622"/>
    <n v="36"/>
    <n v="113.25415"/>
    <n v="3.2388666669999999"/>
    <s v="POINT (113.25415 3.238866667)"/>
    <n v="92"/>
    <x v="13"/>
    <s v="SWK"/>
    <n v="17.277777777777779"/>
    <x v="0"/>
  </r>
  <r>
    <n v="184"/>
    <x v="4"/>
    <s v="SK"/>
    <s v="YBB9112"/>
    <s v="SEKOLAH KEBANGSAAN SG SELAD"/>
    <s v="KM35, Jalan Bintulu- Kuala Tatau"/>
    <n v="97000"/>
    <s v="BINTULU"/>
    <s v="TIADA"/>
    <s v="TIADA"/>
    <s v="YBB9112@moe.edu.my"/>
    <s v="Luar Bandar"/>
    <s v="SK"/>
    <n v="133"/>
    <n v="14"/>
    <n v="112.95650000000001"/>
    <n v="3.1280833330000002"/>
    <s v="POINT (112.9565 3.128083333)"/>
    <n v="92"/>
    <x v="13"/>
    <s v="SWK"/>
    <n v="9.5"/>
    <x v="0"/>
  </r>
  <r>
    <n v="185"/>
    <x v="4"/>
    <s v="SK"/>
    <s v="YBB9208"/>
    <s v="SEKOLAH KEBANGSAAN SG SETIAM"/>
    <s v="D/A PEJABAT PENDIDIKAN DAERAH BINTULU, KM. 5, JALAN SULTAN ISKANDAR"/>
    <n v="97000"/>
    <s v="BINTULU"/>
    <s v="TIADA"/>
    <s v="TIADA"/>
    <s v="YBB9208@moe.edu.my"/>
    <s v="Luar Bandar"/>
    <s v="SK"/>
    <n v="212"/>
    <n v="16"/>
    <n v="112.9252833"/>
    <n v="3.1044833330000001"/>
    <s v="POINT (112.9252833 3.104483333)"/>
    <n v="92"/>
    <x v="13"/>
    <s v="SWK"/>
    <n v="13.25"/>
    <x v="0"/>
  </r>
  <r>
    <n v="186"/>
    <x v="4"/>
    <s v="SK"/>
    <s v="YBB9109"/>
    <s v="SEKOLAH KEBANGSAAN SG SILAS"/>
    <s v="D/A PEJABAT PENDIDIKAN DAERAH BINTULU, KM. 5, JALAN SULTAN ISKANDAR"/>
    <n v="97000"/>
    <s v="BINTULU"/>
    <s v="TIADA"/>
    <s v="TIADA"/>
    <s v="YBB9109@moe.edu.my"/>
    <s v="Luar Bandar"/>
    <s v="SK"/>
    <n v="40"/>
    <n v="14"/>
    <n v="113.1352167"/>
    <n v="3.0876166669999998"/>
    <s v="POINT (113.1352167 3.087616667)"/>
    <n v="92"/>
    <x v="13"/>
    <s v="SWK"/>
    <n v="2.8571428571428572"/>
    <x v="0"/>
  </r>
  <r>
    <n v="187"/>
    <x v="4"/>
    <s v="SK"/>
    <s v="YBB9211"/>
    <s v="SEKOLAH KEBANGSAAN SG. SETULAN"/>
    <s v="D/A PEJABAT PENDIDIKAN DAERAH BINTULU, KM. 5, JALAN SULTAN ISKANDAR"/>
    <n v="97000"/>
    <s v="BINTULU"/>
    <s v="TIADA"/>
    <s v="TIADA"/>
    <s v="YBB9211@moe.edu.my"/>
    <s v="Luar Bandar"/>
    <s v="SK"/>
    <n v="51"/>
    <n v="11"/>
    <n v="112.8659667"/>
    <n v="3.0950500000000001"/>
    <s v="POINT (112.8659667 3.09505)"/>
    <n v="100"/>
    <x v="15"/>
    <s v="SWK"/>
    <n v="4.6363636363636367"/>
    <x v="0"/>
  </r>
  <r>
    <n v="188"/>
    <x v="4"/>
    <s v="SK"/>
    <s v="YBB9110"/>
    <s v="SEKOLAH KEBANGSAAN SG. TISANG"/>
    <s v="D/A PEJABAT PENDIDIKAN DAERAH BINTULU, KM. 5, JALAN SULTAN ISKANDAR"/>
    <n v="97000"/>
    <s v="BINTULU"/>
    <s v="TIADA"/>
    <s v="TIADA"/>
    <s v="YBB9110@moe.edu.my"/>
    <s v="Bandar"/>
    <s v="SK"/>
    <n v="490"/>
    <n v="31"/>
    <n v="113.12945000000001"/>
    <n v="3.2030666669999999"/>
    <s v="POINT (113.12945 3.203066667)"/>
    <n v="92"/>
    <x v="13"/>
    <s v="SWK"/>
    <n v="15.806451612903226"/>
    <x v="0"/>
  </r>
  <r>
    <n v="189"/>
    <x v="4"/>
    <s v="SK"/>
    <s v="YCB9101"/>
    <s v="SEKOLAH KEBANGSAAN ST. ANTHONY"/>
    <s v="D/A PEJABAT PENDIDIKAN DAERAH BINTULU, KM. 5, JALAN SULTAN ISKANDAR"/>
    <n v="97000"/>
    <s v="BINTULU"/>
    <n v="86314335"/>
    <n v="86334846"/>
    <s v="YCB9101@moe.edu.my"/>
    <s v="Bandar"/>
    <s v="SBK"/>
    <n v="1220"/>
    <n v="58"/>
    <n v="113.0443167"/>
    <n v="3.1737500000000001"/>
    <s v="POINT (113.0443167 3.17375)"/>
    <n v="92"/>
    <x v="13"/>
    <s v="SWK"/>
    <n v="21.03448275862069"/>
    <x v="0"/>
  </r>
  <r>
    <n v="190"/>
    <x v="4"/>
    <s v="SK"/>
    <s v="YBA9114"/>
    <s v="SEKOLAH KEBANGSAAN TANJUNG BATU"/>
    <s v="D/A PEJABAT PENDIDIKAN DAERAH BINTULU, KM. 5, JALAN SULTAN ISKANDAR"/>
    <n v="97000"/>
    <s v="BINTULU"/>
    <n v="86251731"/>
    <n v="86251696"/>
    <s v="YBA9114@moe.edu.my"/>
    <s v="Bandar"/>
    <s v="SK"/>
    <n v="1806"/>
    <n v="100"/>
    <n v="113.111"/>
    <n v="3.2681"/>
    <s v="POINT (113.111 3.2681)"/>
    <n v="92"/>
    <x v="13"/>
    <s v="SWK"/>
    <n v="18.059999999999999"/>
    <x v="0"/>
  </r>
  <r>
    <n v="191"/>
    <x v="4"/>
    <s v="SK"/>
    <s v="YBB9113"/>
    <s v="SEKOLAH KEBANGSAAN ULU SEGAN"/>
    <s v="D/A PEJABAT PENDIDIKAN DAERAH BINTULU, KM. 5, JALAN SULTAN ISKANDAR"/>
    <n v="97000"/>
    <s v="BINTULU"/>
    <n v="138261683"/>
    <s v="TIADA"/>
    <s v="YBB9113@moe.edu.my"/>
    <s v="Luar Bandar"/>
    <s v="SK"/>
    <n v="264"/>
    <n v="17"/>
    <n v="113.0631667"/>
    <n v="3.0897999999999999"/>
    <s v="POINT (113.0631667 3.0898)"/>
    <n v="92"/>
    <x v="13"/>
    <s v="SWK"/>
    <n v="15.529411764705882"/>
    <x v="0"/>
  </r>
  <r>
    <n v="192"/>
    <x v="5"/>
    <s v="SJKC"/>
    <s v="YCC3502"/>
    <s v="SEKOLAH JENIS KEBANGSAAN (CINA) CHIN HUA"/>
    <s v="D/A PEJABAT PENDIDIKAN DAERAH DALAT"/>
    <n v="96300"/>
    <s v="DALAT"/>
    <n v="84864803"/>
    <n v="84864803"/>
    <s v="YCC3502@moe.edu.my"/>
    <s v="Luar Bandar"/>
    <s v="SBK"/>
    <n v="163"/>
    <n v="17"/>
    <n v="111.9390106"/>
    <n v="2.7403868"/>
    <s v="POINT (111.9390106 2.7403868)"/>
    <n v="83"/>
    <x v="16"/>
    <s v="SWK"/>
    <n v="9.5882352941176467"/>
    <x v="0"/>
  </r>
  <r>
    <n v="193"/>
    <x v="5"/>
    <s v="SJKC"/>
    <s v="YCC3504"/>
    <s v="SEKOLAH JENIS KEBANGSAAN (CINA) POI YUK"/>
    <s v="D/A PEJABAT PENDIDIKAN DAERAH DALAT"/>
    <n v="96300"/>
    <s v="DALAT"/>
    <n v="1118142250"/>
    <s v="TIADA"/>
    <s v="YCC3504@moe.edu.my"/>
    <s v="Luar Bandar"/>
    <s v="SBK"/>
    <n v="92"/>
    <n v="13"/>
    <n v="111.84"/>
    <n v="2.72"/>
    <s v="POINT (111.84 2.72)"/>
    <n v="102"/>
    <x v="17"/>
    <s v="SWK"/>
    <n v="7.0769230769230766"/>
    <x v="0"/>
  </r>
  <r>
    <n v="194"/>
    <x v="5"/>
    <s v="SJKC"/>
    <s v="YCC3503"/>
    <s v="SEKOLAH JENIS KEBANGSAAN (CINA) SAN SAN"/>
    <s v="D/A PEJABAT PENDIDIKAN DAERAH DALAT"/>
    <n v="96300"/>
    <s v="DALAT"/>
    <s v="TIADA"/>
    <s v="TIADA"/>
    <s v="YCC3503@moe.edu.my"/>
    <s v="Luar Bandar"/>
    <s v="SBK"/>
    <n v="20"/>
    <n v="11"/>
    <n v="112.06"/>
    <n v="2.65"/>
    <s v="POINT (112.06 2.65)"/>
    <n v="83"/>
    <x v="16"/>
    <s v="SWK"/>
    <n v="1.8181818181818181"/>
    <x v="0"/>
  </r>
  <r>
    <n v="195"/>
    <x v="5"/>
    <s v="SJKC"/>
    <s v="YCC3501"/>
    <s v="SEKOLAH JENIS KEBANGSAAN (CINA) YAK TEE"/>
    <s v="D/A PEJABAT PENDIDIKAN DAERAH DALAT"/>
    <n v="96300"/>
    <s v="DALAT"/>
    <n v="84867353"/>
    <n v="84867353"/>
    <s v="YCC3501@moe.edu.my"/>
    <s v="Luar Bandar"/>
    <s v="SBK"/>
    <n v="72"/>
    <n v="12"/>
    <n v="111.88"/>
    <n v="2.86"/>
    <s v="POINT (111.88 2.86)"/>
    <n v="83"/>
    <x v="16"/>
    <s v="SWK"/>
    <n v="6"/>
    <x v="0"/>
  </r>
  <r>
    <n v="196"/>
    <x v="5"/>
    <s v="SK"/>
    <s v="YBB3503"/>
    <s v="SEKOLAH KEBANGSAAN BAOH ULU"/>
    <s v="D/A PEJABAT PENDIDIKAN DAERAH DALAT"/>
    <n v="96300"/>
    <s v="DALAT"/>
    <s v="TIADA"/>
    <s v="TIADA"/>
    <s v="YBB3503@moe.edu.my"/>
    <s v="Luar Bandar"/>
    <s v="SK"/>
    <n v="67"/>
    <n v="11"/>
    <n v="112.121224"/>
    <n v="2.5756399999999999"/>
    <s v="POINT (112.121224 2.57564)"/>
    <n v="83"/>
    <x v="16"/>
    <s v="SWK"/>
    <n v="6.0909090909090908"/>
    <x v="0"/>
  </r>
  <r>
    <n v="197"/>
    <x v="5"/>
    <s v="SK"/>
    <s v="YBE3501"/>
    <s v="SEKOLAH KEBANGSAAN DATU PENGIRAN MOHAMAD"/>
    <s v="D/A PEJABAT PENDIDIKAN DAERAH DALAT"/>
    <n v="96300"/>
    <s v="DALAT"/>
    <n v="84867225"/>
    <n v="84867225"/>
    <s v="YBE3501@moe.edu.my"/>
    <s v="Luar Bandar"/>
    <s v="SK"/>
    <n v="295"/>
    <n v="35"/>
    <n v="111.885383"/>
    <n v="2.863"/>
    <s v="POINT (111.885383 2.863)"/>
    <n v="83"/>
    <x v="16"/>
    <s v="SWK"/>
    <n v="8.4285714285714288"/>
    <x v="0"/>
  </r>
  <r>
    <n v="198"/>
    <x v="5"/>
    <s v="SK"/>
    <s v="YBB3507"/>
    <s v="SEKOLAH KEBANGSAAN KAMPUNG BAKONG TERUS"/>
    <s v="D/A PEJABAT PENDIDIKAN DAERAH DALAT"/>
    <n v="96300"/>
    <s v="DALAT"/>
    <n v="84865592"/>
    <s v="TIADA"/>
    <s v="YBB3507@moe.edu.my"/>
    <s v="Luar Bandar"/>
    <s v="SK"/>
    <n v="60"/>
    <n v="13"/>
    <n v="111.88930000000001"/>
    <n v="2.8508333330000002"/>
    <s v="POINT (111.8893 2.850833333)"/>
    <n v="83"/>
    <x v="16"/>
    <s v="SWK"/>
    <n v="4.615384615384615"/>
    <x v="0"/>
  </r>
  <r>
    <n v="199"/>
    <x v="5"/>
    <s v="SK"/>
    <s v="YBA3203"/>
    <s v="SEKOLAH KEBANGSAAN KAMPUNG IGAN"/>
    <s v="D/A PEJABAT PENDIDIKAN DAERAH DALAT"/>
    <n v="96300"/>
    <s v="DALAT"/>
    <n v="135672455"/>
    <s v="TIADA"/>
    <s v="YBA3203@moe.edu.my"/>
    <s v="Luar Bandar"/>
    <s v="SK"/>
    <n v="252"/>
    <n v="34"/>
    <n v="111.87736700000001"/>
    <n v="2.8589669999999998"/>
    <s v="POINT (111.877367 2.858967)"/>
    <n v="83"/>
    <x v="16"/>
    <s v="SWK"/>
    <n v="7.4117647058823533"/>
    <x v="0"/>
  </r>
  <r>
    <n v="200"/>
    <x v="5"/>
    <s v="SK"/>
    <s v="YBA3202"/>
    <s v="SEKOLAH KEBANGSAAN KAMPUNG KEBUAW"/>
    <s v="D/A PEJABAT PENDIDIKAN DAERAH DALAT"/>
    <n v="96300"/>
    <s v="DALAT"/>
    <s v="TIADA"/>
    <s v="TIADA"/>
    <s v="YBA3202@moe.edu.my"/>
    <s v="Luar Bandar"/>
    <s v="SK"/>
    <n v="46"/>
    <n v="13"/>
    <n v="111.79339899999999"/>
    <n v="2.7500749999999998"/>
    <s v="POINT (111.793399 2.750075)"/>
    <n v="102"/>
    <x v="17"/>
    <s v="SWK"/>
    <n v="3.5384615384615383"/>
    <x v="0"/>
  </r>
  <r>
    <n v="201"/>
    <x v="5"/>
    <s v="SK"/>
    <s v="YBE3503"/>
    <s v="SEKOLAH KEBANGSAAN KG BALAN"/>
    <s v="D/A PEJABAT PENDIDIKAN DAERAH DALAT"/>
    <n v="96300"/>
    <s v="DALAT"/>
    <n v="84863505"/>
    <s v="TIADA"/>
    <s v="YBE3503@moe.edu.my"/>
    <s v="Luar Bandar"/>
    <s v="SK"/>
    <n v="63"/>
    <n v="13"/>
    <n v="111.92"/>
    <n v="2.8"/>
    <s v="POINT (111.92 2.8)"/>
    <n v="83"/>
    <x v="16"/>
    <s v="SWK"/>
    <n v="4.8461538461538458"/>
    <x v="0"/>
  </r>
  <r>
    <n v="202"/>
    <x v="5"/>
    <s v="SK"/>
    <s v="YBB3224"/>
    <s v="SEKOLAH KEBANGSAAN KG BUNGAN"/>
    <s v="D/A PEJABAT PENDIDIKAN DAERAH DALAT"/>
    <n v="96300"/>
    <s v="DALAT"/>
    <s v="TIADA"/>
    <s v="TIADA"/>
    <s v="YBB3224@moe.edu.my"/>
    <s v="Luar Bandar"/>
    <s v="SK"/>
    <n v="66"/>
    <n v="12"/>
    <n v="111.806016"/>
    <n v="2.6406540000000001"/>
    <s v="POINT (111.806016 2.640654)"/>
    <n v="102"/>
    <x v="17"/>
    <s v="SWK"/>
    <n v="5.5"/>
    <x v="0"/>
  </r>
  <r>
    <n v="203"/>
    <x v="5"/>
    <s v="SK"/>
    <s v="YBE3507"/>
    <s v="SEKOLAH KEBANGSAAN KG KLID/PLAJAU"/>
    <s v="D/A PEJABAT PENDIDIKAN DAERAH DALAT"/>
    <n v="96300"/>
    <s v="DALAT"/>
    <s v="TIADA"/>
    <s v="TIADA"/>
    <s v="YBE3507@moe.edu.my"/>
    <s v="Luar Bandar"/>
    <s v="SK"/>
    <n v="41"/>
    <n v="14"/>
    <n v="112.016667"/>
    <n v="2.6666669999999999"/>
    <s v="POINT (112.016667 2.666667)"/>
    <n v="83"/>
    <x v="16"/>
    <s v="SWK"/>
    <n v="2.9285714285714284"/>
    <x v="0"/>
  </r>
  <r>
    <n v="204"/>
    <x v="5"/>
    <s v="SK"/>
    <s v="YBE3506"/>
    <s v="SEKOLAH KEBANGSAAN KG SENAU"/>
    <s v="D/A PEJABAT PENDIDIKAN DAERAH DALAT"/>
    <n v="96300"/>
    <s v="DALAT"/>
    <n v="84867090"/>
    <s v="TIADA"/>
    <s v="YBE3506@moe.edu.my"/>
    <s v="Luar Bandar"/>
    <s v="SK"/>
    <n v="128"/>
    <n v="18"/>
    <n v="111.871934"/>
    <n v="2.8648639999999999"/>
    <s v="POINT (111.871934 2.864864)"/>
    <m/>
    <x v="16"/>
    <m/>
    <n v="7.1111111111111107"/>
    <x v="0"/>
  </r>
  <r>
    <n v="205"/>
    <x v="5"/>
    <s v="SK"/>
    <s v="YBE3502"/>
    <s v="SEKOLAH KEBANGSAAN KG TANAM"/>
    <s v="D/A PEJABAT PENDIDIKAN DAERAH DALAT"/>
    <n v="96300"/>
    <s v="DALAT"/>
    <n v="84864799"/>
    <s v="TIADA"/>
    <s v="YBE3502@moe.edu.my"/>
    <s v="Luar Bandar"/>
    <s v="SK"/>
    <n v="144"/>
    <n v="15"/>
    <n v="112.09516669999999"/>
    <n v="2.8982833330000002"/>
    <s v="POINT (112.0951667 2.898283333)"/>
    <n v="89"/>
    <x v="18"/>
    <s v="SWK"/>
    <n v="9.6"/>
    <x v="0"/>
  </r>
  <r>
    <n v="206"/>
    <x v="5"/>
    <s v="SK"/>
    <s v="YBB3501"/>
    <s v="SEKOLAH KEBANGSAAN KPG TEH"/>
    <s v="D/A PEJABAT PENDIDIKAN DAERAH DALAT"/>
    <n v="96300"/>
    <s v="DALAT"/>
    <n v="84867310"/>
    <n v="84867310"/>
    <s v="YBB3501@moe.edu.my"/>
    <s v="Luar Bandar"/>
    <s v="SK"/>
    <n v="44"/>
    <n v="14"/>
    <n v="111.893"/>
    <n v="2.8206500000000001"/>
    <s v="POINT (111.893 2.82065)"/>
    <n v="83"/>
    <x v="16"/>
    <s v="SWK"/>
    <n v="3.1428571428571428"/>
    <x v="0"/>
  </r>
  <r>
    <n v="207"/>
    <x v="5"/>
    <s v="SK"/>
    <s v="YBB3229"/>
    <s v="SEKOLAH KEBANGSAAN SG ILAS"/>
    <s v="D/A PEJABAT PENDIDIKAN DAERAH DALAT"/>
    <n v="96300"/>
    <s v="DALAT"/>
    <s v="TIADA"/>
    <s v="TIADA"/>
    <s v="YBB3229@moe.edu.my"/>
    <s v="Luar Bandar"/>
    <s v="SK"/>
    <n v="41"/>
    <n v="11"/>
    <n v="111.78728099999999"/>
    <n v="2.7894199999999998"/>
    <s v="POINT (111.787281 2.78942)"/>
    <n v="102"/>
    <x v="17"/>
    <s v="SWK"/>
    <n v="3.7272727272727271"/>
    <x v="0"/>
  </r>
  <r>
    <n v="208"/>
    <x v="5"/>
    <s v="SK"/>
    <s v="YBB3222"/>
    <s v="SEKOLAH KEBANGSAAN SG PINANG"/>
    <s v="D/A PEJABAT PENDIDIKAN DAERAH DALAT"/>
    <n v="96300"/>
    <s v="DALAT"/>
    <s v="TIADA"/>
    <s v="TIADA"/>
    <s v="YBB3222@moe.edu.my"/>
    <s v="Luar Bandar"/>
    <s v="SK"/>
    <n v="66"/>
    <n v="10"/>
    <n v="111.862407"/>
    <n v="2.669098"/>
    <s v="POINT (111.862407 2.669098)"/>
    <n v="83"/>
    <x v="16"/>
    <s v="SWK"/>
    <n v="6.6"/>
    <x v="0"/>
  </r>
  <r>
    <n v="209"/>
    <x v="5"/>
    <s v="SK"/>
    <s v="YBB3212"/>
    <s v="SEKOLAH KEBANGSAAN SG RASAU"/>
    <s v="D/A PEJABAT PENDIDIKAN DAERAH DALAT"/>
    <n v="96300"/>
    <s v="DALAT"/>
    <s v="TIADA"/>
    <s v="TIADA"/>
    <s v="YBB3212@moe.edu.my"/>
    <s v="Luar Bandar"/>
    <s v="SK"/>
    <n v="49"/>
    <n v="11"/>
    <n v="111.83386400000001"/>
    <n v="2.6029100000000001"/>
    <s v="POINT (111.833864 2.60291)"/>
    <n v="102"/>
    <x v="17"/>
    <s v="SWK"/>
    <n v="4.4545454545454541"/>
    <x v="0"/>
  </r>
  <r>
    <n v="210"/>
    <x v="5"/>
    <s v="SK"/>
    <s v="YBE3504"/>
    <s v="SEKOLAH KEBANGSAAN SG UD"/>
    <s v="D/A PEJABAT PENDIDIKAN DAERAH DALAT"/>
    <n v="96300"/>
    <s v="DALAT"/>
    <n v="84864384"/>
    <n v="84864384"/>
    <s v="YBE3504@moe.edu.my"/>
    <s v="Luar Bandar"/>
    <s v="SK"/>
    <n v="280"/>
    <n v="35"/>
    <n v="111.94410000000001"/>
    <n v="2.7450333329999999"/>
    <s v="POINT (111.9441 2.745033333)"/>
    <n v="83"/>
    <x v="16"/>
    <s v="SWK"/>
    <n v="8"/>
    <x v="0"/>
  </r>
  <r>
    <n v="211"/>
    <x v="5"/>
    <s v="SK"/>
    <s v="YCB3505"/>
    <s v="SEKOLAH KEBANGSAAN ST BERNARD"/>
    <s v="D/A PEJABAT PENDIDIKAN DAERAH DALAT"/>
    <n v="96300"/>
    <s v="DALAT"/>
    <n v="84864450"/>
    <s v="TIADA"/>
    <s v="YCB3505@moe.edu.my"/>
    <s v="Luar Bandar"/>
    <s v="SBK"/>
    <n v="135"/>
    <n v="16"/>
    <n v="111.94"/>
    <n v="2.74"/>
    <s v="POINT (111.94 2.74)"/>
    <n v="83"/>
    <x v="16"/>
    <s v="SWK"/>
    <n v="8.4375"/>
    <x v="0"/>
  </r>
  <r>
    <n v="212"/>
    <x v="5"/>
    <s v="SK"/>
    <s v="YCB3506"/>
    <s v="SEKOLAH KEBANGSAAN ST JOHN KG MEDONG"/>
    <s v="D/A PEJABAT PENDIDIKAN DAERAH DALAT"/>
    <n v="96300"/>
    <s v="DALAT"/>
    <s v="TIADA"/>
    <s v="TIADA"/>
    <s v="YCB3506@moe.edu.my"/>
    <s v="Luar Bandar"/>
    <s v="SBK"/>
    <n v="205"/>
    <n v="29"/>
    <n v="111.935277"/>
    <n v="2.6846589999999999"/>
    <s v="POINT (111.935277 2.684659)"/>
    <n v="83"/>
    <x v="16"/>
    <s v="SWK"/>
    <n v="7.068965517241379"/>
    <x v="0"/>
  </r>
  <r>
    <n v="213"/>
    <x v="5"/>
    <s v="SK"/>
    <s v="YCB3507"/>
    <s v="SEKOLAH KEBANGSAAN ST KEVIN SG KUT"/>
    <s v="D/A PEJABAT PENDIDIKAN DAERAH DALAT"/>
    <n v="96300"/>
    <s v="DALAT"/>
    <s v="TIADA"/>
    <s v="TIADA"/>
    <s v="YCB3507@moe.edu.my"/>
    <s v="Luar Bandar"/>
    <s v="SBK"/>
    <n v="119"/>
    <n v="17"/>
    <n v="111.88472299999999"/>
    <n v="2.7143670000000002"/>
    <s v="POINT (111.884723 2.714367)"/>
    <n v="83"/>
    <x v="16"/>
    <s v="SWK"/>
    <n v="7"/>
    <x v="0"/>
  </r>
  <r>
    <n v="214"/>
    <x v="5"/>
    <s v="SK"/>
    <s v="YCB3502"/>
    <s v="SEKOLAH KEBANGSAAN ST LUKE NG BAOH"/>
    <s v="D/A PEJABAT PENDIDIKAN DAERAH DALAT"/>
    <n v="96300"/>
    <s v="DALAT"/>
    <s v="TIADA"/>
    <s v="TIADA"/>
    <s v="YCB3502@moe.edu.my"/>
    <s v="Luar Bandar"/>
    <s v="SBK"/>
    <n v="31"/>
    <n v="13"/>
    <n v="111.97"/>
    <n v="2.52"/>
    <s v="POINT (111.97 2.52)"/>
    <n v="90"/>
    <x v="19"/>
    <s v="SWK"/>
    <n v="2.3846153846153846"/>
    <x v="0"/>
  </r>
  <r>
    <n v="215"/>
    <x v="5"/>
    <s v="SK"/>
    <s v="YCB3504"/>
    <s v="SEKOLAH KEBANGSAAN ST. JUDE"/>
    <s v="KAMPUNG KEKAN"/>
    <n v="96300"/>
    <s v="DALAT"/>
    <s v="TIADA"/>
    <s v="TIADA"/>
    <s v="YCB3504@moe.edu.my"/>
    <s v="Luar Bandar"/>
    <s v="SBK"/>
    <n v="64"/>
    <n v="11"/>
    <n v="111.9196987"/>
    <n v="2.7126948"/>
    <s v="POINT (111.9196987 2.7126948)"/>
    <n v="83"/>
    <x v="16"/>
    <s v="SWK"/>
    <n v="5.8181818181818183"/>
    <x v="0"/>
  </r>
  <r>
    <n v="216"/>
    <x v="5"/>
    <s v="SK"/>
    <s v="YBE3505"/>
    <s v="SEKOLAH KEBANGSAAN SUNGAI KUT TENGAH DALAT"/>
    <s v="D/A PEJABAT PENDIDIKAN DAERAH DALAT"/>
    <n v="96300"/>
    <s v="DALAT"/>
    <s v="TIADA"/>
    <s v="TIADA"/>
    <s v="YBE3505@moe.edu.my"/>
    <s v="Luar Bandar"/>
    <s v="SK"/>
    <n v="91"/>
    <n v="12"/>
    <n v="111.88058890000001"/>
    <n v="2.7170917000000001"/>
    <s v="POINT (111.8805889 2.7170917)"/>
    <n v="83"/>
    <x v="16"/>
    <s v="SWK"/>
    <n v="7.583333333333333"/>
    <x v="0"/>
  </r>
  <r>
    <n v="217"/>
    <x v="6"/>
    <s v="SJKC"/>
    <s v="YCC6401"/>
    <s v="SEKOLAH JENIS KEBANGSAAN (CINA) CHUNG HUA"/>
    <s v="D/A PEJABAT PENDIDIKAN DAERAH DARO"/>
    <n v="96200"/>
    <s v="DARO"/>
    <n v="84832898"/>
    <n v="84832939"/>
    <s v="YCC6401@moe.edu.my"/>
    <s v="Luar Bandar"/>
    <s v="SBK"/>
    <n v="93"/>
    <n v="13"/>
    <n v="111.5335153"/>
    <n v="2.6778337799999998"/>
    <s v="POINT (111.5335153 2.67783378)"/>
    <n v="102"/>
    <x v="17"/>
    <s v="SWK"/>
    <n v="7.1538461538461542"/>
    <x v="0"/>
  </r>
  <r>
    <n v="218"/>
    <x v="6"/>
    <s v="SK"/>
    <s v="YBA6101"/>
    <s v="SEKOLAH KEBANGSAAN ABANG BUYUK"/>
    <s v="D/A PEJABAT PENDIDIKAN DAERAH DARO"/>
    <n v="96200"/>
    <s v="DARO"/>
    <n v="84613267"/>
    <n v="84613267"/>
    <s v="YBA6101@moe.edu.my"/>
    <s v="Luar Bandar"/>
    <s v="SK"/>
    <n v="102"/>
    <n v="14"/>
    <n v="111.220675"/>
    <n v="2.2044299999999999"/>
    <s v="POINT (111.220675 2.20443)"/>
    <n v="94"/>
    <x v="20"/>
    <s v="SWK"/>
    <n v="7.2857142857142856"/>
    <x v="0"/>
  </r>
  <r>
    <n v="219"/>
    <x v="6"/>
    <s v="SK"/>
    <s v="YBA6106"/>
    <s v="SEKOLAH KEBANGSAAN ABANG GALAU"/>
    <s v="KAMPUNG RAJANG"/>
    <n v="96150"/>
    <s v="TANJUNG MANIS"/>
    <n v="84612217"/>
    <n v="84612217"/>
    <s v="YBA6106@moe.edu.my"/>
    <s v="Luar Bandar"/>
    <s v="SK"/>
    <n v="91"/>
    <n v="17"/>
    <n v="111.254205"/>
    <n v="2.153314"/>
    <s v="POINT (111.254205 2.153314)"/>
    <n v="94"/>
    <x v="20"/>
    <s v="SWK"/>
    <n v="5.3529411764705879"/>
    <x v="0"/>
  </r>
  <r>
    <n v="220"/>
    <x v="6"/>
    <s v="SK"/>
    <s v="YBA6103"/>
    <s v="SEKOLAH KEBANGSAAN ABANG GESA"/>
    <s v="D/A PEJABAT PENDIDIKAN DAERAH DARO"/>
    <n v="96200"/>
    <s v="DARO"/>
    <n v="84815258"/>
    <n v="84815258"/>
    <s v="YBA6103@moe.edu.my"/>
    <s v="Luar Bandar"/>
    <s v="SK"/>
    <n v="320"/>
    <n v="32"/>
    <n v="111.215723"/>
    <n v="2.2321569999999999"/>
    <s v="POINT (111.215723 2.232157)"/>
    <n v="94"/>
    <x v="20"/>
    <s v="SWK"/>
    <n v="10"/>
    <x v="0"/>
  </r>
  <r>
    <n v="221"/>
    <x v="6"/>
    <s v="SK"/>
    <s v="YBB6313"/>
    <s v="SEKOLAH KEBANGSAAN BAKERKONG"/>
    <s v="D/A PEJABAT PENDIDIKAN DAERAH DARO"/>
    <n v="96200"/>
    <s v="DARO"/>
    <s v="TIADA"/>
    <s v="TIADA"/>
    <s v="YBB6313@moe.edu.my"/>
    <s v="Luar Bandar"/>
    <s v="SK"/>
    <n v="30"/>
    <n v="10"/>
    <n v="111.41887699999999"/>
    <n v="2.3577900000000001"/>
    <s v="POINT (111.418877 2.35779)"/>
    <n v="94"/>
    <x v="20"/>
    <s v="SWK"/>
    <n v="3"/>
    <x v="0"/>
  </r>
  <r>
    <n v="222"/>
    <x v="6"/>
    <s v="SK"/>
    <s v="YBB3220"/>
    <s v="SEKOLAH KEBANGSAAN BATANG LASSA"/>
    <s v="D/A PEJABAT PENDIDIKAN DAERAH DARO"/>
    <n v="96200"/>
    <s v="DARO"/>
    <s v="TIADA"/>
    <s v="TIADA"/>
    <s v="YBB3220@moe.edu.my"/>
    <s v="Luar Bandar"/>
    <s v="SK"/>
    <n v="53"/>
    <n v="10"/>
    <n v="111.588263"/>
    <n v="2.440372"/>
    <s v="POINT (111.588263 2.440372)"/>
    <n v="102"/>
    <x v="17"/>
    <s v="SWK"/>
    <n v="5.3"/>
    <x v="0"/>
  </r>
  <r>
    <n v="223"/>
    <x v="6"/>
    <s v="SK"/>
    <s v="YBB6409"/>
    <s v="SEKOLAH KEBANGSAAN BAWANG TIAN"/>
    <s v="D/A PEJABAT PENDIDIKAN DAERAH DARO"/>
    <n v="96200"/>
    <s v="DARO"/>
    <s v="TIADA"/>
    <s v="TIADA"/>
    <s v="YBB6409@moe.edu.my"/>
    <s v="Luar Bandar"/>
    <s v="SK"/>
    <n v="405"/>
    <n v="41"/>
    <n v="111.52"/>
    <n v="2.64"/>
    <s v="POINT (111.52 2.64)"/>
    <n v="102"/>
    <x v="17"/>
    <s v="SWK"/>
    <n v="9.8780487804878057"/>
    <x v="0"/>
  </r>
  <r>
    <n v="224"/>
    <x v="6"/>
    <s v="SK"/>
    <s v="YBB6110"/>
    <s v="SEKOLAH KEBANGSAAN BAYANG"/>
    <s v="D/A PEJABAT PENDIDIKAN DAERAH DARO"/>
    <n v="96200"/>
    <s v="DARO"/>
    <s v="TIADA"/>
    <s v="TIADA"/>
    <s v="YBB6110@moe.edu.my"/>
    <s v="Luar Bandar"/>
    <s v="SK"/>
    <n v="50"/>
    <n v="13"/>
    <n v="111.29012"/>
    <n v="2.2126700000000001"/>
    <s v="POINT (111.29012 2.21267)"/>
    <n v="94"/>
    <x v="20"/>
    <s v="SWK"/>
    <n v="3.8461538461538463"/>
    <x v="0"/>
  </r>
  <r>
    <n v="225"/>
    <x v="6"/>
    <s v="SK"/>
    <s v="YBB6414"/>
    <s v="SEKOLAH KEBANGSAAN BRUAN MAPAL"/>
    <s v="BRUAN MAPAL"/>
    <n v="96250"/>
    <s v="MATU"/>
    <s v="TIADA"/>
    <s v="TIADA"/>
    <s v="YBB6414@moe.edu.my"/>
    <s v="Luar Bandar"/>
    <s v="SK"/>
    <n v="85"/>
    <n v="15"/>
    <n v="111.310902"/>
    <n v="2.4291390000000002"/>
    <s v="POINT (111.310902 2.429139)"/>
    <n v="85"/>
    <x v="21"/>
    <s v="SWK"/>
    <n v="5.666666666666667"/>
    <x v="0"/>
  </r>
  <r>
    <n v="226"/>
    <x v="6"/>
    <s v="SJKC"/>
    <s v="YBC6401"/>
    <s v="SEKOLAH KEBANGSAAN CAMPORAN"/>
    <s v="D/A PEJABAT PENDIDIKAN DAERAH DARO"/>
    <n v="96200"/>
    <s v="DARO"/>
    <n v="84823299"/>
    <n v="84823299"/>
    <s v="YBC6401@moe.edu.my"/>
    <s v="Luar Bandar"/>
    <s v="SK"/>
    <n v="460"/>
    <n v="49"/>
    <n v="111.431389"/>
    <n v="2.5130560000000002"/>
    <s v="POINT (111.431389 2.513056)"/>
    <n v="85"/>
    <x v="21"/>
    <s v="SWK"/>
    <n v="9.387755102040817"/>
    <x v="0"/>
  </r>
  <r>
    <n v="227"/>
    <x v="6"/>
    <s v="SK"/>
    <s v="YBA6402"/>
    <s v="SEKOLAH KEBANGSAAN HIJRAH BADONG"/>
    <s v="D/A PEJABAT PENDIDIKAN DAERAH DARO"/>
    <n v="96200"/>
    <s v="DARO"/>
    <n v="84823125"/>
    <n v="84823125"/>
    <s v="YBA6402@moe.edu.my"/>
    <s v="Luar Bandar"/>
    <s v="SK"/>
    <n v="286"/>
    <n v="41"/>
    <n v="111.432095"/>
    <n v="2.5157470000000002"/>
    <s v="POINT (111.432095 2.515747)"/>
    <n v="85"/>
    <x v="21"/>
    <s v="SWK"/>
    <n v="6.975609756097561"/>
    <x v="0"/>
  </r>
  <r>
    <n v="228"/>
    <x v="6"/>
    <s v="SK"/>
    <s v="YBB6411"/>
    <s v="SEKOLAH KEBANGSAAN KG BETANAK"/>
    <s v="D/A PEJABAT PENDIDIKAN DAERAH DARO"/>
    <n v="96200"/>
    <s v="DARO"/>
    <s v="TIADA"/>
    <s v="TIADA"/>
    <s v="YBB6411@moe.edu.my"/>
    <s v="Luar Bandar"/>
    <s v="SK"/>
    <n v="170"/>
    <n v="17"/>
    <n v="111.292362"/>
    <n v="2.6202700000000001"/>
    <s v="POINT (111.292362 2.62027)"/>
    <n v="85"/>
    <x v="21"/>
    <s v="SWK"/>
    <n v="10"/>
    <x v="0"/>
  </r>
  <r>
    <n v="229"/>
    <x v="6"/>
    <s v="SK"/>
    <s v="YBE6407"/>
    <s v="SEKOLAH KEBANGSAAN KG BRUIT"/>
    <s v="D/A PEJABAT PENDIDIKAN DAERAH DARO"/>
    <n v="96200"/>
    <s v="DARO"/>
    <s v="TIADA"/>
    <s v="TIADA"/>
    <s v="YBE6407@moe.edu.my"/>
    <s v="Luar Bandar"/>
    <s v="SK"/>
    <n v="161"/>
    <n v="15"/>
    <n v="111.380081"/>
    <n v="2.709695"/>
    <s v="POINT (111.380081 2.709695)"/>
    <n v="85"/>
    <x v="21"/>
    <s v="SWK"/>
    <n v="10.733333333333333"/>
    <x v="0"/>
  </r>
  <r>
    <n v="230"/>
    <x v="6"/>
    <s v="SK"/>
    <s v="YBB6408"/>
    <s v="SEKOLAH KEBANGSAAN KG KUT"/>
    <s v="D/A PEJABAT PENDIDIKAN DAERAH DARO"/>
    <n v="96200"/>
    <s v="DARO"/>
    <s v="TIADA"/>
    <s v="TIADA"/>
    <s v="YBB6408@moe.edu.my"/>
    <s v="Luar Bandar"/>
    <s v="SK"/>
    <n v="32"/>
    <n v="8"/>
    <n v="111.376547"/>
    <n v="2.542205"/>
    <s v="POINT (111.376547 2.542205)"/>
    <n v="85"/>
    <x v="21"/>
    <s v="SWK"/>
    <n v="4"/>
    <x v="0"/>
  </r>
  <r>
    <n v="231"/>
    <x v="6"/>
    <s v="SK"/>
    <s v="YBB6410"/>
    <s v="SEKOLAH KEBANGSAAN KG PANGTRAY"/>
    <s v="D/A PEJABAT PENDIDIKAN DAERAH DARO"/>
    <n v="96200"/>
    <s v="DARO"/>
    <s v="TIADA"/>
    <s v="TIADA"/>
    <s v="YBB6410@moe.edu.my"/>
    <s v="Luar Bandar"/>
    <s v="SK"/>
    <n v="140"/>
    <n v="17"/>
    <n v="111.432095"/>
    <n v="2.5157470000000002"/>
    <s v="POINT (111.432095 2.515747)"/>
    <n v="85"/>
    <x v="21"/>
    <s v="SWK"/>
    <n v="8.235294117647058"/>
    <x v="0"/>
  </r>
  <r>
    <n v="232"/>
    <x v="6"/>
    <s v="SK"/>
    <s v="YBB6413"/>
    <s v="SEKOLAH KEBANGSAAN KG PENIBONG"/>
    <s v="D/A PEJABAT PENDIDIKAN DAERAH DARO"/>
    <n v="96200"/>
    <s v="DARO"/>
    <s v="TIADA"/>
    <s v="TIADA"/>
    <s v="YBB6413@moe.edu.my"/>
    <s v="Luar Bandar"/>
    <s v="SK"/>
    <n v="77"/>
    <n v="14"/>
    <n v="111.313047"/>
    <n v="2.564365"/>
    <s v="POINT (111.313047 2.564365)"/>
    <n v="85"/>
    <x v="21"/>
    <s v="SWK"/>
    <n v="5.5"/>
    <x v="0"/>
  </r>
  <r>
    <n v="233"/>
    <x v="6"/>
    <s v="SK"/>
    <s v="YBB6406"/>
    <s v="SEKOLAH KEBANGSAAN KG PENIPAH"/>
    <s v="D/A PEJABAT PENDIDIKAN DAERAH DARO"/>
    <n v="96200"/>
    <s v="DARO"/>
    <s v="TIADA"/>
    <s v="TIADA"/>
    <s v="YBB6406@moe.edu.my"/>
    <s v="Luar Bandar"/>
    <s v="SK"/>
    <n v="176"/>
    <n v="20"/>
    <n v="111.28735469999999"/>
    <n v="2.7041292000000001"/>
    <s v="POINT (111.2873547 2.7041292)"/>
    <n v="85"/>
    <x v="21"/>
    <s v="SWK"/>
    <n v="8.8000000000000007"/>
    <x v="0"/>
  </r>
  <r>
    <n v="234"/>
    <x v="6"/>
    <s v="SK"/>
    <s v="YBB6405"/>
    <s v="SEKOLAH KEBANGSAAN KG PERGAU"/>
    <s v="D/A PEJABAT PENDIDIKAN DAERAH DARO"/>
    <n v="96200"/>
    <s v="DARO"/>
    <s v="TIADA"/>
    <s v="TIADA"/>
    <s v="YBB6405@moe.edu.my"/>
    <s v="Luar Bandar"/>
    <s v="SK"/>
    <n v="133"/>
    <n v="15"/>
    <n v="111.493077"/>
    <n v="2.6956340000000001"/>
    <s v="POINT (111.493077 2.695634)"/>
    <n v="102"/>
    <x v="17"/>
    <s v="SWK"/>
    <n v="8.8666666666666671"/>
    <x v="0"/>
  </r>
  <r>
    <n v="235"/>
    <x v="6"/>
    <s v="SK"/>
    <s v="YBE3205"/>
    <s v="SEKOLAH KEBANGSAAN KG SAWAI"/>
    <s v="D/A PEJABAT PENDIDIKAN DAERAH DARO"/>
    <n v="96200"/>
    <s v="DARO"/>
    <s v="TIADA"/>
    <s v="TIADA"/>
    <s v="YBE3205@moe.edu.my"/>
    <s v="Luar Bandar"/>
    <s v="SK"/>
    <n v="61"/>
    <n v="13"/>
    <n v="111.71087300000001"/>
    <n v="2.5093160000000001"/>
    <s v="POINT (111.710873 2.509316)"/>
    <n v="102"/>
    <x v="17"/>
    <s v="SWK"/>
    <n v="4.6923076923076925"/>
    <x v="0"/>
  </r>
  <r>
    <n v="236"/>
    <x v="6"/>
    <s v="SK"/>
    <s v="YBA6301"/>
    <s v="SEKOLAH KEBANGSAAN KG SERDENG"/>
    <s v="D/A PEJABAT PENDIDIKAN DAERAH DARO"/>
    <n v="96200"/>
    <s v="DARO"/>
    <s v="TIADA"/>
    <s v="TIADA"/>
    <s v="YBA6301@moe.edu.my"/>
    <s v="Luar Bandar"/>
    <s v="SK"/>
    <n v="87"/>
    <n v="14"/>
    <n v="111.436815"/>
    <n v="2.3245149999999999"/>
    <s v="POINT (111.436815 2.324515)"/>
    <n v="94"/>
    <x v="20"/>
    <s v="SWK"/>
    <n v="6.2142857142857144"/>
    <x v="0"/>
  </r>
  <r>
    <n v="237"/>
    <x v="6"/>
    <s v="SK"/>
    <s v="YBE6405"/>
    <s v="SEKOLAH KEBANGSAAN KG TEBAANG"/>
    <s v="D/A PEJABAT PENDIDIKAN DAERAH DARO"/>
    <n v="96200"/>
    <s v="DARO"/>
    <s v="TIADA"/>
    <s v="TIADA"/>
    <s v="YBE6405@moe.edu.my"/>
    <s v="Luar Bandar"/>
    <s v="SK"/>
    <n v="199"/>
    <n v="18"/>
    <n v="111.424893"/>
    <n v="2.6256900000000001"/>
    <s v="POINT (111.424893 2.62569)"/>
    <n v="85"/>
    <x v="21"/>
    <s v="SWK"/>
    <n v="11.055555555555555"/>
    <x v="0"/>
  </r>
  <r>
    <n v="238"/>
    <x v="6"/>
    <s v="SK"/>
    <s v="YBB6407"/>
    <s v="SEKOLAH KEBANGSAAN KG TEKAJONG"/>
    <s v="D/A PEJABAT PENDIDIKAN DAERAH DARO"/>
    <n v="96200"/>
    <s v="DARO"/>
    <s v="TIADA"/>
    <s v="TIADA"/>
    <s v="YBB6407@moe.edu.my"/>
    <s v="Luar Bandar"/>
    <s v="SK"/>
    <n v="68"/>
    <n v="16"/>
    <n v="111.3"/>
    <n v="2.733333"/>
    <s v="POINT (111.3 2.733333)"/>
    <n v="85"/>
    <x v="21"/>
    <s v="SWK"/>
    <n v="4.25"/>
    <x v="0"/>
  </r>
  <r>
    <n v="239"/>
    <x v="6"/>
    <s v="SK"/>
    <s v="YBB6311"/>
    <s v="SEKOLAH KEBANGSAAN KPG PENASU DARO"/>
    <s v="D/A PEJABAT PENDIDIKAN DAERAH DARO"/>
    <n v="96200"/>
    <s v="DARO"/>
    <s v="TIADA"/>
    <s v="TIADA"/>
    <s v="YBB6311@moe.edu.my"/>
    <s v="Luar Bandar"/>
    <s v="SK"/>
    <n v="83"/>
    <n v="14"/>
    <n v="111.432095"/>
    <n v="2.5157470000000002"/>
    <s v="POINT (111.432095 2.515747)"/>
    <n v="85"/>
    <x v="21"/>
    <s v="SWK"/>
    <n v="5.9285714285714288"/>
    <x v="0"/>
  </r>
  <r>
    <n v="240"/>
    <x v="6"/>
    <s v="SK"/>
    <s v="YBE6402"/>
    <s v="SEKOLAH KEBANGSAAN KUALA MATU"/>
    <s v="D/A PEJABAT PENDIDIKAN DAERAH DARO"/>
    <n v="96200"/>
    <s v="DARO"/>
    <n v="84832937"/>
    <n v="84832937"/>
    <s v="YBE6402@moe.edu.my"/>
    <s v="Luar Bandar"/>
    <s v="SK"/>
    <n v="197"/>
    <n v="21"/>
    <n v="111.46891599999999"/>
    <n v="2.7116229999999999"/>
    <s v="POINT (111.468916 2.711623)"/>
    <n v="102"/>
    <x v="17"/>
    <s v="SWK"/>
    <n v="9.3809523809523814"/>
    <x v="0"/>
  </r>
  <r>
    <n v="241"/>
    <x v="6"/>
    <s v="SK"/>
    <s v="YBB6402"/>
    <s v="SEKOLAH KEBANGSAAN MOHAMAD REDEH SAAI"/>
    <s v="D/A PEJABAT PENDIDIKAN DAERAH DARO"/>
    <n v="96200"/>
    <s v="DARO"/>
    <s v="TIADA"/>
    <s v="TIADA"/>
    <s v="YBB6402@moe.edu.my"/>
    <s v="Luar Bandar"/>
    <s v="SK"/>
    <n v="19"/>
    <n v="7"/>
    <n v="111.376739"/>
    <n v="2.4942600000000001"/>
    <s v="POINT (111.376739 2.49426)"/>
    <n v="85"/>
    <x v="21"/>
    <s v="SWK"/>
    <n v="2.7142857142857144"/>
    <x v="0"/>
  </r>
  <r>
    <n v="242"/>
    <x v="6"/>
    <s v="SK"/>
    <s v="YBB6301"/>
    <s v="SEKOLAH KEBANGSAAN NANGA SEMAH"/>
    <s v="D/A PEJABAT PENDIDIKAN DAERAH DARO"/>
    <n v="96200"/>
    <s v="DARO"/>
    <s v="TIADA"/>
    <s v="TIADA"/>
    <s v="YBB6301@moe.edu.my"/>
    <s v="Luar Bandar"/>
    <s v="SK"/>
    <n v="32"/>
    <n v="13"/>
    <n v="111.52"/>
    <n v="2.36"/>
    <s v="POINT (111.52 2.36)"/>
    <n v="85"/>
    <x v="21"/>
    <s v="SWK"/>
    <n v="2.4615384615384617"/>
    <x v="0"/>
  </r>
  <r>
    <n v="243"/>
    <x v="6"/>
    <s v="SK"/>
    <s v="YBE6406"/>
    <s v="SEKOLAH KEBANGSAAN NANGAR"/>
    <s v="D/A PEJABAT PENDIDIKAN DAERAH DARO"/>
    <n v="96200"/>
    <s v="DARO"/>
    <s v="TIADA"/>
    <s v="TIADA"/>
    <s v="YBE6406@moe.edu.my"/>
    <s v="Luar Bandar"/>
    <s v="SK"/>
    <n v="161"/>
    <n v="18"/>
    <n v="111.46"/>
    <n v="2.59"/>
    <s v="POINT (111.46 2.59)"/>
    <n v="85"/>
    <x v="21"/>
    <s v="SWK"/>
    <n v="8.9444444444444446"/>
    <x v="0"/>
  </r>
  <r>
    <n v="244"/>
    <x v="6"/>
    <s v="SK"/>
    <s v="YBE6408"/>
    <s v="SEKOLAH KEBANGSAAN O K SELAIR"/>
    <s v="D/A PEJABAT PENDIDIKAN DAERAH DARO"/>
    <n v="96200"/>
    <s v="DARO"/>
    <n v="84832234"/>
    <n v="84832234"/>
    <s v="YBE6408@moe.edu.my"/>
    <s v="Luar Bandar"/>
    <s v="SK"/>
    <n v="95"/>
    <n v="16"/>
    <n v="111.54"/>
    <n v="2.67"/>
    <s v="POINT (111.54 2.67)"/>
    <n v="102"/>
    <x v="17"/>
    <s v="SWK"/>
    <n v="5.9375"/>
    <x v="0"/>
  </r>
  <r>
    <n v="245"/>
    <x v="6"/>
    <s v="SK"/>
    <s v="YBB6401"/>
    <s v="SEKOLAH KEBANGSAAN O K SERGUNIM"/>
    <s v="D/A PEJABAT PENDIDIKAN DAERAH DARO"/>
    <n v="96200"/>
    <s v="DARO"/>
    <n v="84832564"/>
    <n v="84832564"/>
    <s v="YBB6401@moe.edu.my"/>
    <s v="Luar Bandar"/>
    <s v="SK"/>
    <n v="137"/>
    <n v="17"/>
    <n v="111.56"/>
    <n v="2.67"/>
    <s v="POINT (111.56 2.67)"/>
    <n v="102"/>
    <x v="17"/>
    <s v="SWK"/>
    <n v="8.0588235294117645"/>
    <x v="0"/>
  </r>
  <r>
    <n v="246"/>
    <x v="6"/>
    <s v="SK"/>
    <s v="YBA6104"/>
    <s v="SEKOLAH KEBANGSAAN ORANG KAYA MUDA"/>
    <s v="D/A PEJABAT PENDIDIKAN DAERAH DARO"/>
    <n v="96200"/>
    <s v="DARO"/>
    <s v="TIADA"/>
    <s v="TIADA"/>
    <s v="YBA6104@moe.edu.my"/>
    <s v="Luar Bandar"/>
    <s v="SK"/>
    <n v="121"/>
    <n v="17"/>
    <n v="111.44"/>
    <n v="2.54"/>
    <s v="POINT (111.44 2.54)"/>
    <n v="85"/>
    <x v="21"/>
    <s v="SWK"/>
    <n v="7.117647058823529"/>
    <x v="0"/>
  </r>
  <r>
    <n v="247"/>
    <x v="6"/>
    <s v="SK"/>
    <s v="YBB6323"/>
    <s v="SEKOLAH KEBANGSAAN SABENA"/>
    <s v="D/A PEJABAT PENDIDIKAN DAERAH DARO"/>
    <n v="96200"/>
    <s v="DARO"/>
    <s v="TIADA"/>
    <s v="TIADA"/>
    <s v="YBB6323@moe.edu.my"/>
    <s v="Luar Bandar"/>
    <s v="SK"/>
    <n v="28"/>
    <n v="9"/>
    <n v="111.502132"/>
    <n v="2.3421820000000002"/>
    <s v="POINT (111.502132 2.342182)"/>
    <n v="87"/>
    <x v="22"/>
    <s v="SWK"/>
    <n v="3.1111111111111112"/>
    <x v="0"/>
  </r>
  <r>
    <n v="248"/>
    <x v="6"/>
    <s v="SK"/>
    <s v="YBA6401"/>
    <s v="SEKOLAH KEBANGSAAN SALAH KECHIL"/>
    <s v="D/A PEJABAT PENDIDIKAN DAERAH DARO"/>
    <n v="96200"/>
    <s v="DARO"/>
    <s v="TIADA"/>
    <s v="TIADA"/>
    <s v="YBA6401@moe.edu.my"/>
    <s v="Luar Bandar"/>
    <s v="SK"/>
    <n v="56"/>
    <n v="11"/>
    <n v="111.29814210000001"/>
    <n v="2.6656081399999998"/>
    <s v="POINT (111.2981421 2.66560814)"/>
    <n v="85"/>
    <x v="21"/>
    <s v="SWK"/>
    <n v="5.0909090909090908"/>
    <x v="0"/>
  </r>
  <r>
    <n v="249"/>
    <x v="6"/>
    <s v="SK"/>
    <s v="YBB6116"/>
    <s v="SEKOLAH KEBANGSAAN SEBAKO"/>
    <s v="D/A PEJABAT PENDIDIKAN DAERAH DARO"/>
    <n v="96200"/>
    <s v="DARO"/>
    <s v="TIADA"/>
    <s v="TIADA"/>
    <s v="YBB6116@moe.edu.my"/>
    <s v="Luar Bandar"/>
    <s v="SK"/>
    <n v="60"/>
    <n v="11"/>
    <n v="111.30568700000001"/>
    <n v="2.4754879999999999"/>
    <s v="POINT (111.305687 2.475488)"/>
    <n v="85"/>
    <x v="21"/>
    <s v="SWK"/>
    <n v="5.4545454545454541"/>
    <x v="0"/>
  </r>
  <r>
    <n v="250"/>
    <x v="6"/>
    <s v="SK"/>
    <s v="YBB6415"/>
    <s v="SEKOLAH KEBANGSAAN SEKAAN KECHIL"/>
    <s v="D/A PEJABAT PENDIDIKAN DAERAH DARO"/>
    <n v="96200"/>
    <s v="DARO"/>
    <s v="TIADA"/>
    <s v="TIADA"/>
    <s v="YBB6415@moe.edu.my"/>
    <s v="Luar Bandar"/>
    <s v="SK"/>
    <n v="75"/>
    <n v="12"/>
    <n v="111.51680899999999"/>
    <n v="2.651179"/>
    <s v="POINT (111.516809 2.651179)"/>
    <n v="102"/>
    <x v="17"/>
    <s v="SWK"/>
    <n v="6.25"/>
    <x v="0"/>
  </r>
  <r>
    <n v="251"/>
    <x v="6"/>
    <s v="SK"/>
    <s v="YBB6309"/>
    <s v="SEKOLAH KEBANGSAAN SEMOP"/>
    <s v="D/A PEJABAT PENDIDIKAN DAERAH DARO"/>
    <n v="96200"/>
    <s v="DARO"/>
    <s v="TIADA"/>
    <s v="TIADA"/>
    <s v="YBB6309@moe.edu.my"/>
    <s v="Luar Bandar"/>
    <s v="SK"/>
    <n v="188"/>
    <n v="18"/>
    <n v="111.400165"/>
    <n v="2.4134890000000002"/>
    <s v="POINT (111.400165 2.413489)"/>
    <n v="85"/>
    <x v="21"/>
    <s v="SWK"/>
    <n v="10.444444444444445"/>
    <x v="0"/>
  </r>
  <r>
    <n v="252"/>
    <x v="6"/>
    <s v="SK"/>
    <s v="YBE6401"/>
    <s v="SEKOLAH KEBANGSAAN SOK"/>
    <s v="D/A PEJABAT PENDIDIKAN DAERAH DARO"/>
    <n v="96200"/>
    <s v="DARO"/>
    <s v="TIADA"/>
    <s v="TIADA"/>
    <s v="YBE6401@moe.edu.my"/>
    <s v="Luar Bandar"/>
    <s v="SK"/>
    <n v="37"/>
    <n v="12"/>
    <n v="111.52976990000001"/>
    <n v="2.6643021"/>
    <s v="POINT (111.5297699 2.6643021)"/>
    <n v="102"/>
    <x v="17"/>
    <s v="SWK"/>
    <n v="3.0833333333333335"/>
    <x v="0"/>
  </r>
  <r>
    <n v="253"/>
    <x v="6"/>
    <s v="SK"/>
    <s v="YBA6110"/>
    <s v="SEKOLAH KEBANGSAAN STALON"/>
    <s v="D/A PEJABAT PENDIDIKAN DAERAH DARO"/>
    <n v="96200"/>
    <s v="DARO"/>
    <s v="TIADA"/>
    <s v="TIADA"/>
    <s v="YBA6110@moe.edu.my"/>
    <s v="Luar Bandar"/>
    <s v="SK"/>
    <n v="22"/>
    <n v="10"/>
    <n v="111.216793"/>
    <n v="2.2277650000000002"/>
    <s v="POINT (111.216793 2.227765)"/>
    <n v="94"/>
    <x v="20"/>
    <s v="SWK"/>
    <n v="2.2000000000000002"/>
    <x v="0"/>
  </r>
  <r>
    <n v="254"/>
    <x v="6"/>
    <s v="SK"/>
    <s v="YBB3214"/>
    <s v="SEKOLAH KEBANGSAAN SUNGEI PASSIN"/>
    <s v="D/A PEJABAT PENDIDIKAN DAERAH DARO"/>
    <n v="96200"/>
    <s v="DARO"/>
    <s v="TIADA"/>
    <s v="TIADA"/>
    <s v="YBB3214@moe.edu.my"/>
    <s v="Luar Bandar"/>
    <s v="SK"/>
    <n v="64"/>
    <n v="12"/>
    <n v="111.720657"/>
    <n v="2.6263570000000001"/>
    <s v="POINT (111.720657 2.626357)"/>
    <n v="102"/>
    <x v="17"/>
    <s v="SWK"/>
    <n v="5.333333333333333"/>
    <x v="0"/>
  </r>
  <r>
    <n v="255"/>
    <x v="6"/>
    <s v="SK"/>
    <s v="YBA6112"/>
    <s v="SEKOLAH KEBANGSAAN TANJONG MANIS"/>
    <s v="D/A PEJABAT PENDIDIKAN DAERAH DARO"/>
    <n v="96200"/>
    <s v="DARO"/>
    <n v="84613326"/>
    <n v="84613326"/>
    <s v="YBA6112@moe.edu.my"/>
    <s v="Luar Bandar"/>
    <s v="SK"/>
    <n v="162"/>
    <n v="25"/>
    <n v="111.25"/>
    <n v="2.16"/>
    <s v="POINT (111.25 2.16)"/>
    <n v="94"/>
    <x v="20"/>
    <s v="SWK"/>
    <n v="6.48"/>
    <x v="0"/>
  </r>
  <r>
    <n v="256"/>
    <x v="6"/>
    <s v="SK"/>
    <s v="YBB6322"/>
    <s v="SEKOLAH KEBANGSAAN TELOK GELAM"/>
    <s v="D/A PEJABAT PENDIDIKAN DAERAH DARO"/>
    <n v="96200"/>
    <s v="DARO"/>
    <s v="TIADA"/>
    <s v="TIADA"/>
    <s v="YBB6322@moe.edu.my"/>
    <s v="Luar Bandar"/>
    <s v="SK"/>
    <n v="19"/>
    <n v="11"/>
    <n v="111.46458"/>
    <n v="2.337291"/>
    <s v="POINT (111.46458 2.337291)"/>
    <n v="94"/>
    <x v="20"/>
    <s v="SWK"/>
    <n v="1.7272727272727273"/>
    <x v="0"/>
  </r>
  <r>
    <n v="257"/>
    <x v="6"/>
    <s v="SK"/>
    <s v="YBE6404"/>
    <s v="SEKOLAH KEBANGSAAN ULU DARO"/>
    <s v="D/A PEJABAT PENDIDIKAN DAERAH DARO"/>
    <n v="96200"/>
    <s v="DARO"/>
    <s v="TIADA"/>
    <s v="TIADA"/>
    <s v="YBE6404@moe.edu.my"/>
    <s v="Luar Bandar"/>
    <s v="SK"/>
    <n v="178"/>
    <n v="19"/>
    <n v="111.45"/>
    <n v="2.5666669999999998"/>
    <s v="POINT (111.45 2.566667)"/>
    <n v="85"/>
    <x v="21"/>
    <s v="SWK"/>
    <n v="9.3684210526315788"/>
    <x v="0"/>
  </r>
  <r>
    <n v="258"/>
    <x v="7"/>
    <s v="SJKC"/>
    <s v="YCC6201"/>
    <s v="SEKOLAH JENIS KEBANGSAAN (CINA) YUK KUNG"/>
    <s v="D/A PEJABAT PENDIDIKAN DAERAH JULAU"/>
    <n v="96600"/>
    <s v="JULAU"/>
    <n v="84734442"/>
    <s v="TIADA"/>
    <s v="YCC6201@moe.edu.my"/>
    <s v="Luar Bandar"/>
    <s v="SBK"/>
    <n v="137"/>
    <n v="15"/>
    <n v="111.9145"/>
    <n v="2.0220833329999999"/>
    <s v="POINT (111.9145 2.022083333)"/>
    <n v="88"/>
    <x v="23"/>
    <s v="SWK"/>
    <n v="9.1333333333333329"/>
    <x v="0"/>
  </r>
  <r>
    <n v="259"/>
    <x v="7"/>
    <s v="SK"/>
    <s v="YBB6220"/>
    <s v="SEKOLAH KEBANGSAAN LUBOK ASSAM"/>
    <s v="D/A PEJABAT PENDIDIKAN DAERAH JULAU"/>
    <n v="96600"/>
    <s v="JULAU"/>
    <s v="TIADA"/>
    <s v="TIADA"/>
    <s v="YBB6220@moe.edu.my"/>
    <s v="Luar Bandar"/>
    <s v="SK"/>
    <n v="34"/>
    <n v="12"/>
    <n v="111.954154"/>
    <n v="1.7692810000000001"/>
    <s v="POINT (111.954154 1.769281)"/>
    <n v="88"/>
    <x v="23"/>
    <s v="SWK"/>
    <n v="2.8333333333333335"/>
    <x v="0"/>
  </r>
  <r>
    <n v="260"/>
    <x v="7"/>
    <s v="SK"/>
    <s v="YBB6210"/>
    <s v="SEKOLAH KEBANGSAAN NANGA BABAI"/>
    <s v="D/A PEJABAT PENDIDIKAN DAERAH JULAU"/>
    <n v="96600"/>
    <s v="JULAU"/>
    <s v="TIADA"/>
    <s v="TIADA"/>
    <s v="YBB6210@moe.edu.my"/>
    <s v="Luar Bandar"/>
    <s v="SK"/>
    <n v="133"/>
    <n v="14"/>
    <n v="111.64825"/>
    <n v="1.952516667"/>
    <s v="POINT (111.64825 1.952516667)"/>
    <n v="98"/>
    <x v="24"/>
    <s v="SWK"/>
    <n v="9.5"/>
    <x v="0"/>
  </r>
  <r>
    <n v="261"/>
    <x v="7"/>
    <s v="SK"/>
    <s v="YBB6228"/>
    <s v="SEKOLAH KEBANGSAAN NANGA BUKU"/>
    <s v="D/A PEJABAT PENDIDIKAN DAERAH JULAU"/>
    <n v="96600"/>
    <s v="JULAU"/>
    <s v="TIADA"/>
    <s v="TIADA"/>
    <s v="YBB6228@moe.edu.my"/>
    <s v="Luar Bandar"/>
    <s v="SK"/>
    <n v="37"/>
    <n v="10"/>
    <n v="111.59"/>
    <n v="1.92"/>
    <s v="POINT (111.59 1.92)"/>
    <n v="98"/>
    <x v="24"/>
    <s v="SWK"/>
    <n v="3.7"/>
    <x v="0"/>
  </r>
  <r>
    <n v="262"/>
    <x v="7"/>
    <s v="SK"/>
    <s v="YBB6230"/>
    <s v="SEKOLAH KEBANGSAAN NANGA DAYU"/>
    <s v="D/A PEJABAT PENDIDIKAN DAERAH JULAU"/>
    <n v="96600"/>
    <s v="JULAU"/>
    <s v="TIADA"/>
    <s v="TIADA"/>
    <s v="YBB6230@moe.edu.my"/>
    <s v="Luar Bandar"/>
    <s v="SK"/>
    <n v="67"/>
    <n v="12"/>
    <n v="111.65"/>
    <n v="1.74"/>
    <s v="POINT (111.65 1.74)"/>
    <n v="98"/>
    <x v="24"/>
    <s v="SWK"/>
    <n v="5.583333333333333"/>
    <x v="0"/>
  </r>
  <r>
    <n v="263"/>
    <x v="7"/>
    <s v="SK"/>
    <s v="YBB6226"/>
    <s v="SEKOLAH KEBANGSAAN NANGA ENGKAMOP"/>
    <s v="D/A PEJABAT PENDIDIKAN DAERAH JULAU"/>
    <n v="96600"/>
    <s v="JULAU"/>
    <s v="TIADA"/>
    <s v="TIADA"/>
    <s v="YBB6226@moe.edu.my"/>
    <s v="Luar Bandar"/>
    <s v="SK"/>
    <n v="144"/>
    <n v="16"/>
    <n v="111.8208333"/>
    <n v="1.759116667"/>
    <s v="POINT (111.8208333 1.759116667)"/>
    <n v="88"/>
    <x v="23"/>
    <s v="SWK"/>
    <n v="9"/>
    <x v="0"/>
  </r>
  <r>
    <n v="264"/>
    <x v="7"/>
    <s v="SK"/>
    <s v="YBB6213"/>
    <s v="SEKOLAH KEBANGSAAN NANGA ENTABAI"/>
    <s v="D/A PEJABAT PENDIDIKAN DAERAH JULAU"/>
    <n v="96600"/>
    <s v="JULAU"/>
    <s v="TIADA"/>
    <s v="TIADA"/>
    <s v="YBB6213@moe.edu.my"/>
    <s v="Luar Bandar"/>
    <s v="SK"/>
    <n v="133"/>
    <n v="15"/>
    <n v="111.82129399999999"/>
    <n v="1.6500809999999999"/>
    <s v="POINT (111.821294 1.650081)"/>
    <n v="98"/>
    <x v="24"/>
    <s v="SWK"/>
    <n v="8.8666666666666671"/>
    <x v="0"/>
  </r>
  <r>
    <n v="265"/>
    <x v="7"/>
    <s v="SK"/>
    <s v="YBB6206"/>
    <s v="SEKOLAH KEBANGSAAN NANGA ENTAIH"/>
    <s v="D/A PEJABAT PENDIDIKAN DAERAH JULAU"/>
    <n v="96600"/>
    <s v="JULAU"/>
    <s v="TIADA"/>
    <s v="TIADA"/>
    <s v="YBB6206@moe.edu.my"/>
    <s v="Luar Bandar"/>
    <s v="SK"/>
    <n v="93"/>
    <n v="17"/>
    <n v="111.79430000000001"/>
    <n v="1.7170000000000001"/>
    <s v="POINT (111.7943 1.717)"/>
    <n v="98"/>
    <x v="24"/>
    <s v="SWK"/>
    <n v="5.4705882352941178"/>
    <x v="0"/>
  </r>
  <r>
    <n v="266"/>
    <x v="7"/>
    <s v="SK"/>
    <s v="YBB6225"/>
    <s v="SEKOLAH KEBANGSAAN NANGA JAMBU"/>
    <s v="D/A PEJABAT PENDIDIKAN DAERAH JULAU"/>
    <n v="96600"/>
    <s v="JULAU"/>
    <s v="TIADA"/>
    <s v="TIADA"/>
    <s v="YBB6225@moe.edu.my"/>
    <s v="Luar Bandar"/>
    <s v="SK"/>
    <n v="39"/>
    <n v="11"/>
    <n v="111.937037"/>
    <n v="1.670372"/>
    <s v="POINT (111.937037 1.670372)"/>
    <n v="88"/>
    <x v="23"/>
    <s v="SWK"/>
    <n v="3.5454545454545454"/>
    <x v="0"/>
  </r>
  <r>
    <n v="267"/>
    <x v="7"/>
    <s v="SK"/>
    <s v="YBB6229"/>
    <s v="SEKOLAH KEBANGSAAN NANGA JU"/>
    <s v="D/A PEJABAT PENDIDIKAN DAERAH JULAU"/>
    <n v="96600"/>
    <s v="JULAU"/>
    <s v="TIADA"/>
    <s v="TIADA"/>
    <s v="YBB6229@moe.edu.my"/>
    <s v="Luar Bandar"/>
    <s v="SK"/>
    <n v="20"/>
    <n v="12"/>
    <n v="112.08"/>
    <n v="1.71"/>
    <s v="POINT (112.08 1.71)"/>
    <n v="88"/>
    <x v="23"/>
    <s v="SWK"/>
    <n v="1.6666666666666667"/>
    <x v="0"/>
  </r>
  <r>
    <n v="268"/>
    <x v="7"/>
    <s v="SK"/>
    <s v="YBB6219"/>
    <s v="SEKOLAH KEBANGSAAN NANGA KARA"/>
    <s v="D/A PEJABAT PENDIDIKAN DAERAH JULAU"/>
    <n v="96600"/>
    <s v="JULAU"/>
    <s v="TIADA"/>
    <s v="TIADA"/>
    <s v="YBB6219@moe.edu.my"/>
    <s v="Luar Bandar"/>
    <s v="SK"/>
    <n v="59"/>
    <n v="13"/>
    <n v="112.082949"/>
    <n v="1.709579"/>
    <s v="POINT (112.082949 1.709579)"/>
    <n v="88"/>
    <x v="23"/>
    <s v="SWK"/>
    <n v="4.5384615384615383"/>
    <x v="0"/>
  </r>
  <r>
    <n v="269"/>
    <x v="7"/>
    <s v="SK"/>
    <s v="YBB6212"/>
    <s v="SEKOLAH KEBANGSAAN NANGA KEDUP"/>
    <s v="D/A PEJABAT PENDIDIKAN DAERAH JULAU"/>
    <n v="96600"/>
    <s v="JULAU"/>
    <s v="TIADA"/>
    <s v="TIADA"/>
    <s v="YBB6212@moe.edu.my"/>
    <s v="Luar Bandar"/>
    <s v="SK"/>
    <n v="58"/>
    <n v="12"/>
    <n v="111.560366"/>
    <n v="1.8202830000000001"/>
    <s v="POINT (111.560366 1.820283)"/>
    <n v="98"/>
    <x v="24"/>
    <s v="SWK"/>
    <n v="4.833333333333333"/>
    <x v="0"/>
  </r>
  <r>
    <n v="270"/>
    <x v="7"/>
    <s v="SK"/>
    <s v="YBB6231"/>
    <s v="SEKOLAH KEBANGSAAN NANGA KELANGAS"/>
    <s v="D/A PEJABAT PENDIDIKAN DAERAH JULAU"/>
    <n v="96600"/>
    <s v="JULAU"/>
    <s v="TIADA"/>
    <s v="TIADA"/>
    <s v="YBB6231@moe.edu.my"/>
    <s v="Luar Bandar"/>
    <s v="SK"/>
    <n v="38"/>
    <n v="11"/>
    <n v="111.83"/>
    <n v="1.89"/>
    <s v="POINT (111.83 1.89)"/>
    <n v="88"/>
    <x v="23"/>
    <s v="SWK"/>
    <n v="3.4545454545454546"/>
    <x v="0"/>
  </r>
  <r>
    <n v="271"/>
    <x v="7"/>
    <s v="SK"/>
    <s v="YBB6214"/>
    <s v="SEKOLAH KEBANGSAAN NANGA KOTA"/>
    <s v="D/A PEJABAT PENDIDIKAN DAERAH JULAU"/>
    <n v="96600"/>
    <s v="JULAU"/>
    <s v="TIADA"/>
    <s v="TIADA"/>
    <s v="YBB6214@moe.edu.my"/>
    <s v="Luar Bandar"/>
    <s v="SK"/>
    <n v="40"/>
    <n v="12"/>
    <n v="111.92"/>
    <n v="2"/>
    <s v="POINT (111.92 2)"/>
    <n v="88"/>
    <x v="23"/>
    <s v="SWK"/>
    <n v="3.3333333333333335"/>
    <x v="0"/>
  </r>
  <r>
    <n v="272"/>
    <x v="7"/>
    <s v="SK"/>
    <s v="YBB6202"/>
    <s v="SEKOLAH KEBANGSAAN NANGA LASI"/>
    <s v="D/A PEJABAT PENDIDIKAN DAERAH JULAU"/>
    <n v="96600"/>
    <s v="JULAU"/>
    <s v="TIADA"/>
    <s v="TIADA"/>
    <s v="YBB6202@moe.edu.my"/>
    <s v="Luar Bandar"/>
    <s v="SK"/>
    <n v="125"/>
    <n v="16"/>
    <n v="111.7949833"/>
    <n v="1.7154666670000001"/>
    <s v="POINT (111.7949833 1.715466667)"/>
    <n v="98"/>
    <x v="24"/>
    <s v="SWK"/>
    <n v="7.8125"/>
    <x v="0"/>
  </r>
  <r>
    <n v="273"/>
    <x v="7"/>
    <s v="SK"/>
    <s v="YBB6215"/>
    <s v="SEKOLAH KEBANGSAAN NANGA LUAU"/>
    <s v="D/A PEJABAT PENDIDIKAN DAERAH JULAU"/>
    <n v="96600"/>
    <s v="JULAU"/>
    <s v="TIADA"/>
    <s v="TIADA"/>
    <s v="YBB6215@moe.edu.my"/>
    <s v="Luar Bandar"/>
    <s v="SK"/>
    <n v="107"/>
    <n v="16"/>
    <n v="111.9"/>
    <n v="1.98"/>
    <s v="POINT (111.9 1.98)"/>
    <n v="88"/>
    <x v="23"/>
    <s v="SWK"/>
    <n v="6.6875"/>
    <x v="0"/>
  </r>
  <r>
    <n v="274"/>
    <x v="7"/>
    <s v="SK"/>
    <s v="YBB6211"/>
    <s v="SEKOLAH KEBANGSAAN NANGA MAONG"/>
    <s v="D/A PEJABAT PENDIDIKAN DAERAH JULAU"/>
    <n v="96600"/>
    <s v="JULAU"/>
    <s v="TIADA"/>
    <s v="TIADA"/>
    <s v="YBB6211@moe.edu.my"/>
    <s v="Luar Bandar"/>
    <s v="SK"/>
    <n v="32"/>
    <n v="13"/>
    <n v="112.0257"/>
    <n v="1.738834"/>
    <s v="POINT (112.0257 1.738834)"/>
    <n v="88"/>
    <x v="23"/>
    <s v="SWK"/>
    <n v="2.4615384615384617"/>
    <x v="0"/>
  </r>
  <r>
    <n v="275"/>
    <x v="7"/>
    <s v="SK"/>
    <s v="YBB6203"/>
    <s v="SEKOLAH KEBANGSAAN NANGA MELUAN"/>
    <s v="D/A PEJABAT PENDIDIKAN DAERAH JULAU"/>
    <n v="96600"/>
    <s v="JULAU"/>
    <s v="TIADA"/>
    <s v="TIADA"/>
    <s v="YBB6203@moe.edu.my"/>
    <s v="Luar Bandar"/>
    <s v="SK"/>
    <n v="237"/>
    <n v="22"/>
    <n v="111.932293"/>
    <n v="1.8696200000000001"/>
    <s v="POINT (111.932293 1.86962)"/>
    <n v="88"/>
    <x v="23"/>
    <s v="SWK"/>
    <n v="10.772727272727273"/>
    <x v="0"/>
  </r>
  <r>
    <n v="276"/>
    <x v="7"/>
    <s v="SK"/>
    <s v="YBB6208"/>
    <s v="SEKOLAH KEBANGSAAN NANGA MERURUN"/>
    <s v="D/A PEJABAT PENDIDIKAN DAERAH JULAU"/>
    <n v="96600"/>
    <s v="SARIKEI"/>
    <s v="TIADA"/>
    <s v="TIADA"/>
    <s v="YBB6208@moe.edu.my"/>
    <s v="Luar Bandar"/>
    <s v="SK"/>
    <n v="57"/>
    <n v="13"/>
    <n v="111.85"/>
    <n v="1.89"/>
    <s v="POINT (111.85 1.89)"/>
    <n v="88"/>
    <x v="23"/>
    <s v="SWK"/>
    <n v="4.384615384615385"/>
    <x v="0"/>
  </r>
  <r>
    <n v="277"/>
    <x v="7"/>
    <s v="SK"/>
    <s v="YBB6204"/>
    <s v="SEKOLAH KEBANGSAAN NANGA PAKAN"/>
    <s v="D/A PEJABAT PENDIDIKAN DAERAH JULAU"/>
    <n v="96600"/>
    <s v="JULAU"/>
    <s v="TIADA"/>
    <s v="TIADA"/>
    <s v="YBB6204@moe.edu.my"/>
    <s v="Luar Bandar"/>
    <s v="SK"/>
    <n v="211"/>
    <n v="28"/>
    <n v="111.6773333"/>
    <n v="1.8896500000000001"/>
    <s v="POINT (111.6773333 1.88965)"/>
    <n v="98"/>
    <x v="24"/>
    <s v="SWK"/>
    <n v="7.5357142857142856"/>
    <x v="0"/>
  </r>
  <r>
    <n v="278"/>
    <x v="7"/>
    <s v="SK"/>
    <s v="YBB6209"/>
    <s v="SEKOLAH KEBANGSAAN NANGA PEDANUM"/>
    <s v="D/A PEJABAT PENDIDIKAN DAERAH JULAU"/>
    <n v="96600"/>
    <s v="JULAU"/>
    <s v="TIADA"/>
    <s v="TIADA"/>
    <s v="YBB6209@moe.edu.my"/>
    <s v="Luar Bandar"/>
    <s v="SK"/>
    <n v="50"/>
    <n v="11"/>
    <n v="111.716667"/>
    <n v="1.9166669999999999"/>
    <s v="POINT (111.716667 1.916667)"/>
    <n v="98"/>
    <x v="24"/>
    <s v="SWK"/>
    <n v="4.5454545454545459"/>
    <x v="0"/>
  </r>
  <r>
    <n v="279"/>
    <x v="7"/>
    <s v="SK"/>
    <s v="YBB6216"/>
    <s v="SEKOLAH KEBANGSAAN NANGA SEMAWANG"/>
    <s v="D/A PEJABAT PENDIDIKAN DAERAH JULAU"/>
    <n v="96600"/>
    <s v="JULAU"/>
    <s v="TIADA"/>
    <s v="TIADA"/>
    <s v="YBB6216@moe.edu.my"/>
    <s v="Luar Bandar"/>
    <s v="SK"/>
    <n v="42"/>
    <n v="11"/>
    <n v="111.646687"/>
    <n v="1.785433"/>
    <s v="POINT (111.646687 1.785433)"/>
    <n v="98"/>
    <x v="24"/>
    <s v="SWK"/>
    <n v="3.8181818181818183"/>
    <x v="0"/>
  </r>
  <r>
    <n v="280"/>
    <x v="7"/>
    <s v="SK"/>
    <s v="YBB6217"/>
    <s v="SEKOLAH KEBANGSAAN NANGA SENGAIH"/>
    <s v="D/A PEJABAT PENDIDIKAN DAERAH JULAUÂ "/>
    <n v="96600"/>
    <s v="JULAU"/>
    <s v="TIADA"/>
    <s v="TIADA"/>
    <s v="YBB6217@moe.edu.my"/>
    <s v="Luar Bandar"/>
    <s v="SK"/>
    <n v="65"/>
    <n v="13"/>
    <n v="111.838331"/>
    <n v="1.786748"/>
    <s v="POINT (111.838331 1.786748)"/>
    <n v="88"/>
    <x v="23"/>
    <s v="SWK"/>
    <n v="5"/>
    <x v="0"/>
  </r>
  <r>
    <n v="281"/>
    <x v="7"/>
    <s v="SK"/>
    <s v="YBB6205"/>
    <s v="SEKOLAH KEBANGSAAN NANGA WAK"/>
    <s v="D/A PEJABAT PENDIDIKAN DAERAH JULAU"/>
    <n v="96600"/>
    <s v="JULAU"/>
    <s v="TIADA"/>
    <s v="TIADA"/>
    <s v="YBB6205@moe.edu.my"/>
    <s v="Luar Bandar"/>
    <s v="SK"/>
    <n v="134"/>
    <n v="14"/>
    <n v="111.6202778"/>
    <n v="1.8338889"/>
    <s v="POINT (111.6202778 1.8338889)"/>
    <n v="98"/>
    <x v="24"/>
    <s v="SWK"/>
    <n v="9.5714285714285712"/>
    <x v="0"/>
  </r>
  <r>
    <n v="282"/>
    <x v="7"/>
    <s v="SK"/>
    <s v="YBB6221"/>
    <s v="SEKOLAH KEBANGSAAN NG ENSIRING"/>
    <s v="D/A PEJABAT PENDIDIKAN DAERAH JULAU"/>
    <n v="96600"/>
    <s v="JULAU"/>
    <s v="TIADA"/>
    <s v="TIADA"/>
    <s v="YBB6221@moe.edu.my"/>
    <s v="Luar Bandar"/>
    <s v="SK"/>
    <n v="46"/>
    <n v="12"/>
    <n v="111.87"/>
    <n v="2.0499999999999998"/>
    <s v="POINT (111.87 2.05)"/>
    <n v="88"/>
    <x v="23"/>
    <s v="SWK"/>
    <n v="3.8333333333333335"/>
    <x v="0"/>
  </r>
  <r>
    <n v="283"/>
    <x v="7"/>
    <s v="SK"/>
    <s v="YBB6201"/>
    <s v="SEKOLAH KEBANGSAAN NG SERAU"/>
    <s v="D/A PEJABAT PENDIDIKAN DAERAH JULAU"/>
    <n v="96600"/>
    <s v="JULAU"/>
    <s v="TIADA"/>
    <s v="TIADA"/>
    <s v="YBB6201@moe.edu.my"/>
    <s v="Luar Bandar"/>
    <s v="SK"/>
    <n v="40"/>
    <n v="12"/>
    <n v="111.81"/>
    <n v="2"/>
    <s v="POINT (111.81 2)"/>
    <n v="88"/>
    <x v="23"/>
    <s v="SWK"/>
    <n v="3.3333333333333335"/>
    <x v="0"/>
  </r>
  <r>
    <n v="284"/>
    <x v="7"/>
    <s v="SK"/>
    <s v="YCB6201"/>
    <s v="SEKOLAH KEBANGSAAN ST ALPHONSUS"/>
    <s v="D/A PEJABAT PENDIDIKAN DAERAH JULAU"/>
    <n v="96600"/>
    <s v="JULAU"/>
    <n v="84734457"/>
    <n v="84734457"/>
    <s v="YCB6201@moe.edu.my"/>
    <s v="Luar Bandar"/>
    <s v="SBK"/>
    <n v="308"/>
    <n v="26"/>
    <n v="111.91388329999999"/>
    <n v="2.023183333"/>
    <s v="POINT (111.9138833 2.023183333)"/>
    <n v="88"/>
    <x v="23"/>
    <s v="SWK"/>
    <n v="11.846153846153847"/>
    <x v="0"/>
  </r>
  <r>
    <n v="285"/>
    <x v="7"/>
    <s v="SK"/>
    <s v="YBB6224"/>
    <s v="SEKOLAH KEBANGSAAN SUNGAI SUGAI"/>
    <s v="D/A PEJABAT PENDIDIKAN DAERAH JULAU"/>
    <n v="96600"/>
    <s v="JULAU"/>
    <s v="TIADA"/>
    <s v="TIADA"/>
    <s v="YBB6224@moe.edu.my"/>
    <s v="Luar Bandar"/>
    <s v="SK"/>
    <n v="149"/>
    <n v="16"/>
    <n v="111.70533330000001"/>
    <n v="1.853466667"/>
    <s v="POINT (111.7053333 1.853466667)"/>
    <n v="98"/>
    <x v="24"/>
    <s v="SWK"/>
    <n v="9.3125"/>
    <x v="0"/>
  </r>
  <r>
    <n v="286"/>
    <x v="7"/>
    <s v="SK"/>
    <s v="YBB6218"/>
    <s v="SEKOLAH KEBANGSAAN TAPANG PUNGGU"/>
    <s v="D/A PEJABAT PENDIDIKAN DAERAH JULAU"/>
    <n v="96600"/>
    <s v="JULAU"/>
    <s v="TIADA"/>
    <s v="TIADA"/>
    <s v="YBB6218@moe.edu.my"/>
    <s v="Luar Bandar"/>
    <s v="SK"/>
    <n v="36"/>
    <n v="11"/>
    <n v="111.961721"/>
    <n v="1.744164"/>
    <s v="POINT (111.961721 1.744164)"/>
    <n v="88"/>
    <x v="23"/>
    <s v="SWK"/>
    <n v="3.2727272727272729"/>
    <x v="0"/>
  </r>
  <r>
    <n v="287"/>
    <x v="7"/>
    <s v="SK"/>
    <s v="YBB6223"/>
    <s v="SEKOLAH KEBANGSAAN ULU ENTABAI"/>
    <s v="D/A PEJABAT PENDIDIKAN DAERAH JULAU"/>
    <n v="96600"/>
    <s v="JULAU"/>
    <s v="TIADA"/>
    <s v="TIADA"/>
    <s v="YBB6223@moe.edu.my"/>
    <s v="Luar Bandar"/>
    <s v="SK"/>
    <n v="60"/>
    <n v="16"/>
    <n v="111.82129399999999"/>
    <n v="1.6500809999999999"/>
    <s v="POINT (111.821294 1.650081)"/>
    <n v="98"/>
    <x v="24"/>
    <s v="SWK"/>
    <n v="3.75"/>
    <x v="0"/>
  </r>
  <r>
    <n v="288"/>
    <x v="7"/>
    <s v="SK"/>
    <s v="YBB6222"/>
    <s v="SEKOLAH KEBANGSAAN ULU ENTAIH"/>
    <s v="D/A PEJABAT PENDIDIKAN DAERAH JULAU"/>
    <n v="96600"/>
    <s v="JULAU"/>
    <s v="TIADA"/>
    <s v="TIADA"/>
    <s v="YBB6222@moe.edu.my"/>
    <s v="Luar Bandar"/>
    <s v="SK"/>
    <n v="97"/>
    <n v="13"/>
    <n v="111.79430000000001"/>
    <n v="1.7170000000000001"/>
    <s v="POINT (111.7943 1.717)"/>
    <n v="98"/>
    <x v="24"/>
    <s v="SWK"/>
    <n v="7.4615384615384617"/>
    <x v="0"/>
  </r>
  <r>
    <n v="289"/>
    <x v="7"/>
    <s v="SK"/>
    <s v="YBB6207"/>
    <s v="SEKOLAH KEBANGSAAN ULU MANDING"/>
    <s v="D/A PEJABAT PENDIDIKAN DAERAH JULAU"/>
    <n v="96600"/>
    <s v="JULAU"/>
    <s v="TIADA"/>
    <s v="TIADA"/>
    <s v="YBB6207@moe.edu.my"/>
    <s v="Luar Bandar"/>
    <s v="SK"/>
    <n v="63"/>
    <n v="11"/>
    <n v="111.58"/>
    <n v="1.88"/>
    <s v="POINT (111.58 1.88)"/>
    <n v="98"/>
    <x v="24"/>
    <s v="SWK"/>
    <n v="5.7272727272727275"/>
    <x v="0"/>
  </r>
  <r>
    <n v="290"/>
    <x v="7"/>
    <s v="SK"/>
    <s v="YBA6201"/>
    <s v="SEKOLAH KEBANGSAAN ULU PEDANUM"/>
    <s v="ULU PEDANUM"/>
    <n v="96600"/>
    <s v="JULAU"/>
    <s v="TIADA"/>
    <s v="TIADA"/>
    <s v="YBA6201@moe.edu.my"/>
    <s v="Luar Bandar"/>
    <s v="SK"/>
    <n v="65"/>
    <n v="15"/>
    <n v="111.68"/>
    <n v="1.97"/>
    <s v="POINT (111.68 1.97)"/>
    <n v="98"/>
    <x v="24"/>
    <s v="SWK"/>
    <n v="4.333333333333333"/>
    <x v="0"/>
  </r>
  <r>
    <n v="291"/>
    <x v="7"/>
    <s v="SK"/>
    <s v="YBB3232"/>
    <s v="SEKOLAH KEBANGSAAN ULU SG NAMAN"/>
    <s v="D/A PEJABAT PENDIDIKAN DAERAH JULAU"/>
    <n v="96600"/>
    <s v="JULAU"/>
    <s v="TIADA"/>
    <s v="TIADA"/>
    <s v="YBB3232@moe.edu.my"/>
    <s v="Luar Bandar"/>
    <s v="SK"/>
    <n v="85"/>
    <n v="14"/>
    <n v="111.918497"/>
    <n v="2.0676420000000002"/>
    <s v="POINT (111.918497 2.067642)"/>
    <n v="88"/>
    <x v="23"/>
    <s v="SWK"/>
    <n v="6.0714285714285712"/>
    <x v="0"/>
  </r>
  <r>
    <n v="292"/>
    <x v="8"/>
    <s v="SJKC"/>
    <s v="YCC3311"/>
    <s v="SEKOLAH JENIS KEBANGSAAN (CINA) CHENG HUA"/>
    <s v="D/A PEJABAT PENDIDIKAN DAERAH KANOWIT"/>
    <n v="96700"/>
    <s v="KANOWIT"/>
    <n v="84738267"/>
    <n v="84738267"/>
    <s v="YCC3311@moe.edu.my"/>
    <s v="Luar Bandar"/>
    <s v="SBK"/>
    <n v="48"/>
    <n v="12"/>
    <n v="112.0205667"/>
    <n v="2.0194833330000002"/>
    <s v="POINT (112.0205667 2.019483333)"/>
    <n v="93"/>
    <x v="25"/>
    <s v="SWK"/>
    <n v="4"/>
    <x v="0"/>
  </r>
  <r>
    <n v="293"/>
    <x v="8"/>
    <s v="SJKC"/>
    <s v="YCC3301"/>
    <s v="SEKOLAH JENIS KEBANGSAAN (CINA) CHIH MONG"/>
    <s v="D/A PEJABAT PENDIDIKAN DAERAH KANOWIT"/>
    <n v="96700"/>
    <s v="KANOWIT"/>
    <n v="84755014"/>
    <s v="TIADA"/>
    <s v="YCC3301@moe.edu.my"/>
    <s v="Luar Bandar"/>
    <s v="SBK"/>
    <n v="33"/>
    <n v="11"/>
    <n v="112.07935000000001"/>
    <n v="2.1349166670000002"/>
    <s v="POINT (112.07935 2.134916667)"/>
    <n v="93"/>
    <x v="25"/>
    <s v="SWK"/>
    <n v="3"/>
    <x v="0"/>
  </r>
  <r>
    <n v="294"/>
    <x v="8"/>
    <s v="SJKC"/>
    <s v="YCC3305"/>
    <s v="SEKOLAH JENIS KEBANGSAAN (CINA) LIANG HUA"/>
    <s v="LIAN HUP ESTATE, SUNGAI DAJI"/>
    <n v="96700"/>
    <s v="KANOWIT"/>
    <s v="TIADA"/>
    <s v="TIADA"/>
    <s v="YCC3305@moe.edu.my"/>
    <s v="Luar Bandar"/>
    <s v="SBK"/>
    <n v="21"/>
    <n v="9"/>
    <n v="112.2"/>
    <n v="2.08"/>
    <s v="POINT (112.2 2.08)"/>
    <n v="93"/>
    <x v="25"/>
    <s v="SWK"/>
    <n v="2.3333333333333335"/>
    <x v="0"/>
  </r>
  <r>
    <n v="295"/>
    <x v="8"/>
    <s v="SJKC"/>
    <s v="YCC3304"/>
    <s v="SEKOLAH JENIS KEBANGSAAN (CINA) MING WOK"/>
    <s v="PEJABAT PENDIDIKAN DAERAH KANOWIT"/>
    <n v="96700"/>
    <s v="KANOWIT"/>
    <s v="TIADA"/>
    <s v="TIADA"/>
    <s v="YCC3304@moe.edu.my"/>
    <s v="Luar Bandar"/>
    <s v="SBK"/>
    <n v="39"/>
    <n v="11"/>
    <n v="112.399063"/>
    <n v="2.025976"/>
    <s v="POINT (112.399063 2.025976)"/>
    <n v="96"/>
    <x v="26"/>
    <s v="SWK"/>
    <n v="3.5454545454545454"/>
    <x v="0"/>
  </r>
  <r>
    <n v="296"/>
    <x v="8"/>
    <s v="SJKC"/>
    <s v="YCC3307"/>
    <s v="SEKOLAH JENIS KEBANGSAAN (CINA) NAM HUA"/>
    <s v="D/A PEJABAT PENDIDIKAN DAERAH KANOWIT"/>
    <n v="96700"/>
    <s v="KANOWIT"/>
    <s v="TIADA"/>
    <s v="TIADA"/>
    <s v="YCC3307@moe.edu.my"/>
    <s v="Luar Bandar"/>
    <s v="SBK"/>
    <n v="30"/>
    <n v="10"/>
    <n v="111.675444"/>
    <n v="2.05491666"/>
    <s v="POINT (111.675444 2.05491666)"/>
    <n v="87"/>
    <x v="22"/>
    <s v="SWK"/>
    <n v="3"/>
    <x v="0"/>
  </r>
  <r>
    <n v="297"/>
    <x v="8"/>
    <s v="SJKC"/>
    <s v="YCC3309"/>
    <s v="SEKOLAH JENIS KEBANGSAAN (CINA) SHING HUA"/>
    <s v="D/A PEJABAT PENDIDIKAN DAERAH KANOWIT"/>
    <n v="96700"/>
    <s v="KANOWIT"/>
    <n v="84755011"/>
    <s v="TIADA"/>
    <s v="YCC3309@moe.edu.my"/>
    <s v="Luar Bandar"/>
    <s v="SBK"/>
    <n v="12"/>
    <n v="12"/>
    <n v="112.120317"/>
    <n v="2.1208209999999998"/>
    <s v="POINT (112.120317 2.120821)"/>
    <n v="93"/>
    <x v="25"/>
    <s v="SWK"/>
    <n v="1"/>
    <x v="0"/>
  </r>
  <r>
    <n v="298"/>
    <x v="8"/>
    <s v="SJKC"/>
    <s v="YCC3306"/>
    <s v="SEKOLAH JENIS KEBANGSAAN (CINA) SHING KOK"/>
    <s v="SG. PEDAI, JALAN NIBONG TADA"/>
    <n v="96700"/>
    <s v="KANOWIT"/>
    <s v="TIADA"/>
    <s v="TIADA"/>
    <s v="YCC3306@moe.edu.my"/>
    <s v="Luar Bandar"/>
    <s v="SBK"/>
    <n v="30"/>
    <n v="9"/>
    <n v="112.12990000000001"/>
    <n v="2.1330833330000001"/>
    <s v="POINT (112.1299 2.133083333)"/>
    <n v="93"/>
    <x v="25"/>
    <s v="SWK"/>
    <n v="3.3333333333333335"/>
    <x v="0"/>
  </r>
  <r>
    <n v="299"/>
    <x v="8"/>
    <s v="SJKC"/>
    <s v="YCC3302"/>
    <s v="SEKOLAH JENIS KEBANGSAAN (CINA) SING SHING"/>
    <s v="D/A PEJABAT PENDIDIKAN DAERAH KANOWIT"/>
    <n v="96700"/>
    <s v="KANOWIT"/>
    <s v="TIADA"/>
    <s v="TIADA"/>
    <s v="YCC3302@moe.edu.my"/>
    <s v="Luar Bandar"/>
    <s v="SBK"/>
    <n v="14"/>
    <n v="11"/>
    <n v="112.07773330000001"/>
    <n v="2.1417666670000002"/>
    <s v="POINT (112.0777333 2.141766667)"/>
    <n v="93"/>
    <x v="25"/>
    <s v="SWK"/>
    <n v="1.2727272727272727"/>
    <x v="0"/>
  </r>
  <r>
    <n v="300"/>
    <x v="8"/>
    <s v="SJKC"/>
    <s v="YCC3303"/>
    <s v="SEKOLAH JENIS KEBANGSAAN (CINA) YEE TING"/>
    <s v="D/A PEJABAT PENDIDIKAN DAERAH KANOWIT"/>
    <n v="96700"/>
    <s v="KANOWIT"/>
    <n v="84752335"/>
    <n v="84752335"/>
    <s v="YCC3303@moe.edu.my"/>
    <s v="Luar Bandar"/>
    <s v="SBK"/>
    <n v="270"/>
    <n v="26"/>
    <n v="112.16"/>
    <n v="2.1"/>
    <s v="POINT (112.16 2.1)"/>
    <n v="93"/>
    <x v="25"/>
    <s v="SWK"/>
    <n v="10.384615384615385"/>
    <x v="0"/>
  </r>
  <r>
    <n v="301"/>
    <x v="8"/>
    <s v="SJKC"/>
    <s v="YCC3308"/>
    <s v="SEKOLAH JENIS KEBANGSAAN (CINA) YOK MING"/>
    <s v="D/A PEJABAT PENDIDIKAN DAERAH KANOWIT"/>
    <n v="96700"/>
    <s v="KANOWIT"/>
    <n v="84755004"/>
    <s v="TIADA"/>
    <s v="YCC3308@moe.edu.my"/>
    <s v="Luar Bandar"/>
    <s v="SBK"/>
    <n v="74"/>
    <n v="13"/>
    <n v="112.1549"/>
    <n v="2.132733333"/>
    <s v="POINT (112.1549 2.132733333)"/>
    <n v="93"/>
    <x v="25"/>
    <s v="SWK"/>
    <n v="5.6923076923076925"/>
    <x v="0"/>
  </r>
  <r>
    <n v="302"/>
    <x v="8"/>
    <s v="SK"/>
    <s v="YBB3315"/>
    <s v="SEKOLAH KEBANGSAAN BATU LUKING"/>
    <s v="d/a Pejabat Pendidikan Daerah Kanowit"/>
    <n v="96700"/>
    <s v="KANOWIT"/>
    <s v="TIADA"/>
    <s v="TIADA"/>
    <s v="YBB3315@moe.edu.my"/>
    <s v="Luar Bandar"/>
    <s v="SK"/>
    <n v="61"/>
    <n v="15"/>
    <n v="112.07"/>
    <n v="2.14"/>
    <s v="POINT (112.07 2.14)"/>
    <n v="90"/>
    <x v="19"/>
    <s v="SWK"/>
    <n v="4.0666666666666664"/>
    <x v="0"/>
  </r>
  <r>
    <n v="303"/>
    <x v="8"/>
    <s v="SK"/>
    <s v="YBB3309"/>
    <s v="SEKOLAH KEBANGSAAN NANGA DAP"/>
    <s v="D/A PEJABAT PENDIDIKAN DAERAH KANOWIT"/>
    <n v="96700"/>
    <s v="KANOWIT"/>
    <n v="84776308"/>
    <s v="TIADA"/>
    <s v="YBB3309@moe.edu.my"/>
    <s v="Luar Bandar"/>
    <s v="SK"/>
    <n v="69"/>
    <n v="14"/>
    <n v="112.317438"/>
    <n v="2.0516869999999998"/>
    <s v="POINT (112.317438 2.051687)"/>
    <n v="93"/>
    <x v="25"/>
    <s v="SWK"/>
    <n v="4.9285714285714288"/>
    <x v="0"/>
  </r>
  <r>
    <n v="304"/>
    <x v="8"/>
    <s v="SK"/>
    <s v="YBB3306"/>
    <s v="SEKOLAH KEBANGSAAN NANGA JIH"/>
    <s v="D/A PEJABAT PENDIDIKAN DAERAH KANOWIT"/>
    <n v="96700"/>
    <s v="KANOWIT"/>
    <s v="TIADA"/>
    <s v="TIADA"/>
    <s v="YBB3306@moe.edu.my"/>
    <s v="Luar Bandar"/>
    <s v="SK"/>
    <n v="61"/>
    <n v="13"/>
    <n v="112.1124667"/>
    <n v="2.1430166669999999"/>
    <s v="POINT (112.1124667 2.143016667)"/>
    <n v="93"/>
    <x v="25"/>
    <s v="SWK"/>
    <n v="4.6923076923076925"/>
    <x v="0"/>
  </r>
  <r>
    <n v="305"/>
    <x v="8"/>
    <s v="SK"/>
    <s v="YBB3302"/>
    <s v="SEKOLAH KEBANGSAAN NANGA LIPUS"/>
    <s v="D/A PEJABAT PENDIDIKAN DAERAH KANOWIT"/>
    <n v="96700"/>
    <s v="KANOWIT"/>
    <n v="84755235"/>
    <s v="TIADA"/>
    <s v="YBB3302@moe.edu.my"/>
    <s v="Luar Bandar"/>
    <s v="SK"/>
    <n v="39"/>
    <n v="11"/>
    <n v="112.1307667"/>
    <n v="2.0408333330000001"/>
    <s v="POINT (112.1307667 2.040833333)"/>
    <n v="93"/>
    <x v="25"/>
    <s v="SWK"/>
    <n v="3.5454545454545454"/>
    <x v="0"/>
  </r>
  <r>
    <n v="306"/>
    <x v="8"/>
    <s v="SK"/>
    <s v="YBB3310"/>
    <s v="SEKOLAH KEBANGSAAN NANGA MACHAN"/>
    <s v="D/A PEJABAT PENDIDIKAN DAERAH KANOWIT"/>
    <n v="96700"/>
    <s v="KANOWIT"/>
    <n v="84738195"/>
    <s v="TIADA"/>
    <s v="YBB3310@moe.edu.my"/>
    <s v="Luar Bandar"/>
    <s v="SK"/>
    <n v="214"/>
    <n v="25"/>
    <n v="112.019434"/>
    <n v="2.0197780000000001"/>
    <s v="POINT (112.019434 2.019778)"/>
    <n v="93"/>
    <x v="25"/>
    <s v="SWK"/>
    <n v="8.56"/>
    <x v="0"/>
  </r>
  <r>
    <n v="307"/>
    <x v="8"/>
    <s v="SK"/>
    <s v="YBB3319"/>
    <s v="SEKOLAH KEBANGSAAN NANGA MENALUN"/>
    <s v="D/A PEJABAT PENDIDIKAN DAERAH KANOWIT"/>
    <n v="96700"/>
    <s v="KANOWIT"/>
    <n v="198672322"/>
    <s v="TIADA"/>
    <s v="YBB3319@moe.edu.my"/>
    <s v="Luar Bandar"/>
    <s v="SK"/>
    <n v="16"/>
    <n v="9"/>
    <n v="112.396317"/>
    <n v="2.0292349999999999"/>
    <s v="POINT (112.396317 2.029235)"/>
    <n v="96"/>
    <x v="26"/>
    <s v="SWK"/>
    <n v="1.7777777777777777"/>
    <x v="0"/>
  </r>
  <r>
    <n v="308"/>
    <x v="8"/>
    <s v="SK"/>
    <s v="YBB3324"/>
    <s v="SEKOLAH KEBANGSAAN NANGA NGEMAH"/>
    <s v="D/A PEJABAT PENDIDIKAN DAERAH KANOWIT, JALAN ACCESS"/>
    <n v="96700"/>
    <s v="KANOWIT"/>
    <s v="TIADA"/>
    <s v="TIADA"/>
    <s v="YBB3324@moe.edu.my"/>
    <s v="Luar Bandar"/>
    <s v="SK"/>
    <n v="15"/>
    <n v="9"/>
    <n v="112.396317"/>
    <n v="2.0292349999999999"/>
    <s v="POINT (112.396317 2.029235)"/>
    <n v="96"/>
    <x v="26"/>
    <s v="SWK"/>
    <n v="1.6666666666666667"/>
    <x v="0"/>
  </r>
  <r>
    <n v="309"/>
    <x v="8"/>
    <s v="SK"/>
    <s v="YBB3311"/>
    <s v="SEKOLAH KEBANGSAAN NANGA NGUNGUN"/>
    <s v="D/A PEJABAT PENDIDIKAN DAERAH KANOWIT"/>
    <n v="96700"/>
    <s v="KANOWIT"/>
    <s v="TIADA"/>
    <s v="TIADA"/>
    <s v="YBB3311@moe.edu.my"/>
    <s v="Luar Bandar"/>
    <s v="SK"/>
    <n v="236"/>
    <n v="30"/>
    <n v="112.402411"/>
    <n v="2.0204650000000002"/>
    <s v="POINT (112.402411 2.020465)"/>
    <n v="96"/>
    <x v="26"/>
    <s v="SWK"/>
    <n v="7.8666666666666663"/>
    <x v="0"/>
  </r>
  <r>
    <n v="310"/>
    <x v="8"/>
    <s v="SK"/>
    <s v="YBB3316"/>
    <s v="SEKOLAH KEBANGSAAN NANGA NIROK NGEMAH"/>
    <s v="D/A PEJABAT PENDIDIKAN DAERAH KANOWIT"/>
    <n v="96700"/>
    <s v="KANOWIT"/>
    <s v="TIADA"/>
    <s v="TIADA"/>
    <s v="YBB3316@moe.edu.my"/>
    <s v="Luar Bandar"/>
    <s v="SK"/>
    <n v="46"/>
    <n v="11"/>
    <n v="112.367907"/>
    <n v="1.963079"/>
    <s v="POINT (112.367907 1.963079)"/>
    <n v="93"/>
    <x v="25"/>
    <s v="SWK"/>
    <n v="4.1818181818181817"/>
    <x v="0"/>
  </r>
  <r>
    <n v="311"/>
    <x v="8"/>
    <s v="SK"/>
    <s v="YBB3323"/>
    <s v="SEKOLAH KEBANGSAAN NANGA PEDAI"/>
    <s v="D/A PEJABAT PENDIDIKAN DAERAH KANOWIT"/>
    <n v="96700"/>
    <s v="KANOWIT"/>
    <s v="TIADA"/>
    <s v="TIADA"/>
    <s v="YBB3323@moe.edu.my"/>
    <s v="Luar Bandar"/>
    <s v="SK"/>
    <n v="154"/>
    <n v="17"/>
    <n v="112.15965"/>
    <n v="2.1393499999999999"/>
    <s v="POINT (112.15965 2.13935)"/>
    <n v="93"/>
    <x v="25"/>
    <s v="SWK"/>
    <n v="9.0588235294117645"/>
    <x v="0"/>
  </r>
  <r>
    <n v="312"/>
    <x v="8"/>
    <s v="SK"/>
    <s v="YBB3304"/>
    <s v="SEKOLAH KEBANGSAAN NANGA POI"/>
    <s v="D/A PEJABAT PENDIDIKAN DAERAH KANOWIT"/>
    <n v="96700"/>
    <s v="KANOWIT"/>
    <s v="TIADA"/>
    <s v="TIADA"/>
    <s v="YBB3304@moe.edu.my"/>
    <s v="Luar Bandar"/>
    <s v="SK"/>
    <n v="51"/>
    <n v="15"/>
    <n v="112.261047"/>
    <n v="2.0331169999999998"/>
    <s v="POINT (112.261047 2.033117)"/>
    <n v="93"/>
    <x v="25"/>
    <s v="SWK"/>
    <n v="3.4"/>
    <x v="0"/>
  </r>
  <r>
    <n v="313"/>
    <x v="8"/>
    <s v="SK"/>
    <s v="YBB3317"/>
    <s v="SEKOLAH KEBANGSAAN NANGA TADA"/>
    <s v="D/A PEJABAT PENDIDIKAN DAERAH KANOWIT"/>
    <n v="96700"/>
    <s v="KANOWIT"/>
    <m/>
    <m/>
    <s v="YBB3317@moe.edu.my"/>
    <s v="Luar Bandar"/>
    <s v="SK"/>
    <n v="261"/>
    <n v="30"/>
    <n v="112.36232800000001"/>
    <n v="2.0877979999999998"/>
    <s v="POINT (112.362328 2.087798)"/>
    <n v="93"/>
    <x v="25"/>
    <s v="SWK"/>
    <n v="8.6999999999999993"/>
    <x v="0"/>
  </r>
  <r>
    <n v="314"/>
    <x v="8"/>
    <s v="SK"/>
    <s v="YBB3314"/>
    <s v="SEKOLAH KEBANGSAAN NG BALINGIAU"/>
    <s v="D/A PEJABAT PENDIDIKAN DAERAH KANOWIT"/>
    <n v="96700"/>
    <s v="KANOWIT"/>
    <s v="TIADA"/>
    <s v="TIADA"/>
    <s v="YBB3314@moe.edu.my"/>
    <s v="Luar Bandar"/>
    <s v="SK"/>
    <n v="77"/>
    <n v="15"/>
    <n v="112.28"/>
    <n v="2.11"/>
    <s v="POINT (112.28 2.11)"/>
    <n v="93"/>
    <x v="25"/>
    <s v="SWK"/>
    <n v="5.1333333333333337"/>
    <x v="0"/>
  </r>
  <r>
    <n v="315"/>
    <x v="8"/>
    <s v="SK"/>
    <s v="YBB3325"/>
    <s v="SEKOLAH KEBANGSAAN NG JAGAU"/>
    <s v="D/A PEJABAT PENDIDIKAN DAERAH KANOWIT"/>
    <n v="96700"/>
    <s v="KANOWIT"/>
    <s v="TIADA"/>
    <s v="TIADA"/>
    <s v="YBB3325@moe.edu.my"/>
    <s v="Luar Bandar"/>
    <s v="SK"/>
    <n v="45"/>
    <n v="14"/>
    <n v="112.312803"/>
    <n v="1.881114"/>
    <s v="POINT (112.312803 1.881114)"/>
    <n v="93"/>
    <x v="25"/>
    <s v="SWK"/>
    <n v="3.2142857142857144"/>
    <x v="0"/>
  </r>
  <r>
    <n v="316"/>
    <x v="8"/>
    <s v="SK"/>
    <s v="YBB3308"/>
    <s v="SEKOLAH KEBANGSAAN NG JAGOI"/>
    <s v="D/A PEJABAT PENDIDIKAN DAERAH KANOWIT"/>
    <n v="96700"/>
    <s v="KANOWIT"/>
    <s v="TIADA"/>
    <s v="TIADA"/>
    <s v="YBB3308@moe.edu.my"/>
    <s v="Luar Bandar"/>
    <s v="SK"/>
    <n v="85"/>
    <n v="13"/>
    <n v="111.976286"/>
    <n v="2.01791111"/>
    <s v="POINT (111.976286 2.01791111)"/>
    <n v="93"/>
    <x v="25"/>
    <s v="SWK"/>
    <n v="6.5384615384615383"/>
    <x v="0"/>
  </r>
  <r>
    <n v="317"/>
    <x v="8"/>
    <s v="SK"/>
    <s v="YBB3312"/>
    <s v="SEKOLAH KEBANGSAAN RANTAU DILANG"/>
    <s v="D/A PEJABAT PENDIDIKAN DAERAH KANOWIT"/>
    <n v="96700"/>
    <s v="KANOWIT"/>
    <s v="TIADA"/>
    <s v="TIADA"/>
    <s v="YBB3312@moe.edu.my"/>
    <s v="Luar Bandar"/>
    <s v="SK"/>
    <n v="32"/>
    <n v="10"/>
    <n v="112.255898"/>
    <n v="2.0661830000000001"/>
    <s v="POINT (112.255898 2.066183)"/>
    <n v="93"/>
    <x v="25"/>
    <s v="SWK"/>
    <n v="3.2"/>
    <x v="0"/>
  </r>
  <r>
    <n v="318"/>
    <x v="8"/>
    <s v="SK"/>
    <s v="YBB3303"/>
    <s v="SEKOLAH KEBANGSAAN RANTAU KEMIDING"/>
    <s v="D/A PEJABAT PENDIDIKAN DAERAH KANOWIT"/>
    <n v="96700"/>
    <s v="KANOWIT"/>
    <s v="TIADA"/>
    <s v="TIADA"/>
    <s v="YBB3303@moe.edu.my"/>
    <s v="Luar Bandar"/>
    <s v="SK"/>
    <n v="42"/>
    <n v="10"/>
    <n v="112.14871669999999"/>
    <n v="2.0674000000000001"/>
    <s v="POINT (112.1487167 2.0674)"/>
    <n v="93"/>
    <x v="25"/>
    <s v="SWK"/>
    <n v="4.2"/>
    <x v="0"/>
  </r>
  <r>
    <n v="319"/>
    <x v="8"/>
    <s v="SK"/>
    <s v="YBA3301"/>
    <s v="SEKOLAH KEBANGSAAN SENGAYAN"/>
    <s v="D/A PEJABAT PENDIDIKAN DAERAH KANOWIT"/>
    <n v="96700"/>
    <s v="KANOWIT"/>
    <s v="TIADA"/>
    <s v="TIADA"/>
    <s v="YBA3301@moe.edu.my"/>
    <s v="Luar Bandar"/>
    <s v="SK"/>
    <n v="30"/>
    <n v="11"/>
    <n v="111.776966"/>
    <n v="2.0820470000000002"/>
    <s v="POINT (111.776966 2.082047)"/>
    <n v="87"/>
    <x v="22"/>
    <s v="SWK"/>
    <n v="2.7272727272727271"/>
    <x v="0"/>
  </r>
  <r>
    <n v="320"/>
    <x v="8"/>
    <s v="SK"/>
    <s v="YCB3301"/>
    <s v="SEKOLAH KEBANGSAAN ST FRANCIS XAVIER"/>
    <s v="D/A PEJABAT PENDIDIKAN DAERAH KANOWIT"/>
    <n v="96700"/>
    <s v="KANOWIT"/>
    <n v="84752204"/>
    <n v="84752204"/>
    <s v="YCB3301@moe.edu.my"/>
    <s v="Luar Bandar"/>
    <s v="SBK"/>
    <n v="371"/>
    <n v="31"/>
    <n v="112.15268330000001"/>
    <n v="2.0964"/>
    <s v="POINT (112.1526833 2.0964)"/>
    <n v="93"/>
    <x v="25"/>
    <s v="SWK"/>
    <n v="11.96774193548387"/>
    <x v="0"/>
  </r>
  <r>
    <n v="321"/>
    <x v="8"/>
    <s v="SK"/>
    <s v="YBB3305"/>
    <s v="SEKOLAH KEBANGSAAN SUNGAI TUAH"/>
    <s v="D/A PEJABAT PENDIDIKAN DAERAH KANOWIT"/>
    <n v="96700"/>
    <s v="KANOWIT"/>
    <s v="TIADA"/>
    <s v="TIADA"/>
    <s v="YBB3305@moe.edu.my"/>
    <s v="Luar Bandar"/>
    <s v="SK"/>
    <n v="48"/>
    <n v="13"/>
    <n v="112.1941333"/>
    <n v="2.1539000000000001"/>
    <s v="POINT (112.1941333 2.1539)"/>
    <n v="93"/>
    <x v="25"/>
    <s v="SWK"/>
    <n v="3.6923076923076925"/>
    <x v="0"/>
  </r>
  <r>
    <n v="322"/>
    <x v="8"/>
    <s v="SK"/>
    <s v="YBB3313"/>
    <s v="SEKOLAH KEBANGSAAN ULU BAWAN"/>
    <s v="D/A PEJABAT PENDIDIKAN DAERAH KANOWIT"/>
    <n v="96700"/>
    <s v="KANOWIT"/>
    <s v="TIADA"/>
    <s v="TIADA"/>
    <s v="YBB3313@moe.edu.my"/>
    <s v="Luar Bandar"/>
    <s v="SK"/>
    <n v="114"/>
    <n v="15"/>
    <n v="112.234526"/>
    <n v="2.151227"/>
    <s v="POINT (112.234526 2.151227)"/>
    <n v="93"/>
    <x v="25"/>
    <s v="SWK"/>
    <n v="7.6"/>
    <x v="0"/>
  </r>
  <r>
    <n v="323"/>
    <x v="8"/>
    <s v="SK"/>
    <s v="YBB3318"/>
    <s v="SEKOLAH KEBANGSAAN ULU MACHAN"/>
    <m/>
    <n v="96700"/>
    <s v="KANOWIT"/>
    <s v="TIADA"/>
    <s v="TIADA"/>
    <s v="YBB3318@moe.edu.my"/>
    <s v="Luar Bandar"/>
    <s v="SK"/>
    <n v="29"/>
    <n v="11"/>
    <n v="112.02"/>
    <n v="2.0299999999999998"/>
    <s v="POINT (112.02 2.03)"/>
    <n v="93"/>
    <x v="25"/>
    <s v="SWK"/>
    <n v="2.6363636363636362"/>
    <x v="0"/>
  </r>
  <r>
    <n v="324"/>
    <x v="8"/>
    <s v="SK"/>
    <s v="YBB3322"/>
    <s v="SEKOLAH KEBANGSAAN ULU MAJAU"/>
    <s v="d/a Pejabat Pendidikan Daerah Kanowit"/>
    <n v="96700"/>
    <s v="KANOWIT"/>
    <n v="128715431"/>
    <s v="TIADA"/>
    <s v="YBB3322@moe.edu.my"/>
    <s v="Luar Bandar"/>
    <s v="SK"/>
    <n v="85"/>
    <n v="11"/>
    <n v="112.167706"/>
    <n v="2.062281"/>
    <s v="POINT (112.167706 2.062281)"/>
    <n v="93"/>
    <x v="25"/>
    <s v="SWK"/>
    <n v="7.7272727272727275"/>
    <x v="0"/>
  </r>
  <r>
    <n v="325"/>
    <x v="8"/>
    <s v="SK"/>
    <s v="YBB3307"/>
    <s v="SEKOLAH KEBANGSAAN ULU POI"/>
    <s v="d/a Pejabat Pendidikan Daerah Kanowit"/>
    <n v="96700"/>
    <s v="KANOWIT"/>
    <s v="TIADA"/>
    <s v="TIADA"/>
    <s v="YBB3307@moe.edu.my"/>
    <s v="Luar Bandar"/>
    <s v="SK"/>
    <n v="15"/>
    <n v="9"/>
    <n v="112.020207"/>
    <n v="2.0201220000000002"/>
    <s v="POINT (112.020207 2.020122)"/>
    <n v="93"/>
    <x v="25"/>
    <s v="SWK"/>
    <n v="1.6666666666666667"/>
    <x v="0"/>
  </r>
  <r>
    <n v="326"/>
    <x v="8"/>
    <s v="SK"/>
    <s v="YBB3320"/>
    <s v="SEKOLAH KEBANGSAAN ULU RANAN"/>
    <s v="D/A PEJABAT PENDIDIKAN DAERAH KANOWIT"/>
    <n v="96700"/>
    <s v="KANOWIT"/>
    <n v="84755037"/>
    <s v="TIADA"/>
    <s v="YBB3320@moe.edu.my"/>
    <s v="Luar Bandar"/>
    <s v="SK"/>
    <n v="280"/>
    <n v="31"/>
    <n v="112.11088700000001"/>
    <n v="2.0674269999999999"/>
    <s v="POINT (112.110887 2.067427)"/>
    <n v="93"/>
    <x v="25"/>
    <s v="SWK"/>
    <n v="9.0322580645161299"/>
    <x v="0"/>
  </r>
  <r>
    <n v="327"/>
    <x v="9"/>
    <s v="SJKC"/>
    <s v="YCC7101"/>
    <s v="SEKOLAH JENIS KEBANGSAAN (CINA) HOCK LAM"/>
    <s v="D/A PEJABAT PENDIDIKAN DAERAH KAPIT, TINGKAT 1 &amp; 2, WISMA PERSEKUTUAN, JALAN PENGHULU NYANGGAU"/>
    <n v="96800"/>
    <s v="KAPIT"/>
    <n v="84796371"/>
    <n v="84796371"/>
    <s v="YCC7101@moe.edu.my"/>
    <s v="Luar Bandar"/>
    <s v="SBK"/>
    <n v="652"/>
    <n v="48"/>
    <n v="112.9386167"/>
    <n v="2.0168333330000001"/>
    <s v="POINT (112.9386167 2.016833333)"/>
    <n v="91"/>
    <x v="9"/>
    <s v="SWK"/>
    <n v="13.583333333333334"/>
    <x v="0"/>
  </r>
  <r>
    <n v="328"/>
    <x v="9"/>
    <s v="SK"/>
    <s v="YBA7102"/>
    <s v="SEKOLAH KEBANGSAAN BEBANGAN"/>
    <s v="D/A PEJABAT PENDIDIKAN DAERAH KAPIT, TINGKAT 1 &amp; 2, WISMA PERSEKUTUAN, JALAN PENGHULU NYANGGAU"/>
    <n v="96800"/>
    <s v="KAPIT"/>
    <s v="TIADA"/>
    <s v="TIADA"/>
    <s v="YBA7102@moe.edu.my"/>
    <s v="Luar Bandar"/>
    <s v="SK"/>
    <n v="20"/>
    <n v="8"/>
    <n v="113.437443"/>
    <n v="2.1717689999999998"/>
    <s v="POINT (113.437443 2.171769)"/>
    <n v="119"/>
    <x v="8"/>
    <s v="SWK"/>
    <n v="2.5"/>
    <x v="0"/>
  </r>
  <r>
    <n v="329"/>
    <x v="9"/>
    <s v="SK"/>
    <s v="YBA7110"/>
    <s v="SEKOLAH KEBANGSAAN KAPIT"/>
    <s v="D/A PEJABAT PENDIDIKAN DAERAH KAPIT, TINGKAT 1 &amp; 2, WISMA PERSEKUTUAN, JALAN PENGHULU NYANGGAU"/>
    <n v="96800"/>
    <s v="KAPIT"/>
    <n v="84796636"/>
    <n v="84796646"/>
    <s v="YBA7110@moe.edu.my"/>
    <s v="Luar Bandar"/>
    <s v="SK"/>
    <n v="753"/>
    <n v="53"/>
    <n v="112.9195333"/>
    <n v="2.0123000000000002"/>
    <s v="POINT (112.9195333 2.0123)"/>
    <n v="91"/>
    <x v="9"/>
    <s v="SWK"/>
    <n v="14.20754716981132"/>
    <x v="0"/>
  </r>
  <r>
    <n v="330"/>
    <x v="9"/>
    <s v="SK"/>
    <s v="YBB7123"/>
    <s v="SEKOLAH KEBANGSAAN KG BARU"/>
    <s v="D/A PEJABAT PENDIDIKAN DAERAH KAPIT, TINGKAT 1 &amp; 2, WISMA PERSEKUTUAN, JALAN PENGHULU NYANGGAU"/>
    <n v="96800"/>
    <s v="KAPIT"/>
    <n v="84798396"/>
    <s v="TIADA"/>
    <s v="YBB7123@moe.edu.my"/>
    <s v="Luar Bandar"/>
    <s v="SK"/>
    <n v="407"/>
    <n v="39"/>
    <n v="112.9312"/>
    <n v="2.0167666670000002"/>
    <s v="POINT (112.9312 2.016766667)"/>
    <n v="91"/>
    <x v="9"/>
    <s v="SWK"/>
    <n v="10.435897435897436"/>
    <x v="0"/>
  </r>
  <r>
    <n v="331"/>
    <x v="9"/>
    <s v="SK"/>
    <s v="YCB7108"/>
    <s v="SEKOLAH KEBANGSAAN LBK MAWANG"/>
    <s v="D/A PEJABAT PENDIDIKAN DAERAH KAPIT, TINGKAT 1 &amp; 2, WISMA PERSEKUTUAN, JALAN PENGHULU NYANGGAU"/>
    <n v="96800"/>
    <s v="KAPIT"/>
    <s v="TIADA"/>
    <s v="TIADA"/>
    <s v="YCB7108@moe.edu.my"/>
    <s v="Luar Bandar"/>
    <s v="SBK"/>
    <n v="17"/>
    <n v="12"/>
    <n v="112.595941"/>
    <n v="2.0299611099999999"/>
    <s v="POINT (112.595941 2.02996111)"/>
    <n v="96"/>
    <x v="26"/>
    <s v="SWK"/>
    <n v="1.4166666666666667"/>
    <x v="0"/>
  </r>
  <r>
    <n v="332"/>
    <x v="9"/>
    <s v="SK"/>
    <s v="YBB7119"/>
    <s v="SEKOLAH KEBANGSAAN LEPONG BALLEH"/>
    <s v="D/A PEJABAT PENDIDIKAN DAERAH KAPIT, TINGKAT 1 &amp; 2, WISMA PERSEKUTUAN, JALAN PENGHULU NYANGGAU"/>
    <n v="96800"/>
    <s v="KAPIT"/>
    <s v="TIADA"/>
    <s v="TIADA"/>
    <s v="YBB7119@moe.edu.my"/>
    <s v="Luar Bandar"/>
    <s v="SK"/>
    <n v="310"/>
    <n v="33"/>
    <n v="113.0516667"/>
    <n v="2.0108332999999998"/>
    <s v="POINT (113.0516667 2.0108333)"/>
    <n v="91"/>
    <x v="9"/>
    <s v="SWK"/>
    <n v="9.3939393939393945"/>
    <x v="0"/>
  </r>
  <r>
    <n v="333"/>
    <x v="9"/>
    <s v="SK"/>
    <s v="YBB7116"/>
    <s v="SEKOLAH KEBANGSAAN LEPONG GAAT"/>
    <s v="D/A PEJABAT PENDIDIKAN DAERAH KAPIT, TINGKAT 1 &amp; 2, WISMA PERSEKUTUAN, JALAN PENGHULU NYANGGAU"/>
    <n v="96800"/>
    <s v="KAPIT"/>
    <s v="TIADA"/>
    <s v="TIADA"/>
    <s v="YBB7116@moe.edu.my"/>
    <s v="Luar Bandar"/>
    <s v="SK"/>
    <n v="51"/>
    <n v="12"/>
    <n v="112.83388890000001"/>
    <n v="2.0038889000000002"/>
    <s v="POINT (112.8338889 2.0038889)"/>
    <n v="91"/>
    <x v="9"/>
    <s v="SWK"/>
    <n v="4.25"/>
    <x v="0"/>
  </r>
  <r>
    <n v="334"/>
    <x v="9"/>
    <s v="SK"/>
    <s v="YBB7120"/>
    <s v="SEKOLAH KEBANGSAAN LP MENUAN"/>
    <s v="D/A PEJABAT PENDIDIKAN DAERAH KAPIT, TINGKAT 1 &amp; 2, WISMA PERSEKUTUAN, JALAN PENGHULU NYANGGAU"/>
    <n v="96800"/>
    <s v="KAPIT"/>
    <s v="TIADA"/>
    <s v="TIADA"/>
    <s v="YBB7120@moe.edu.my"/>
    <s v="Luar Bandar"/>
    <s v="SK"/>
    <n v="65"/>
    <n v="14"/>
    <n v="113.4858333"/>
    <n v="2.0227778000000001"/>
    <s v="POINT (113.4858333 2.0227778)"/>
    <n v="119"/>
    <x v="8"/>
    <s v="SWK"/>
    <n v="4.6428571428571432"/>
    <x v="0"/>
  </r>
  <r>
    <n v="335"/>
    <x v="9"/>
    <s v="SK"/>
    <s v="YBA7107"/>
    <s v="SEKOLAH KEBANGSAAN LUBOK BAYA"/>
    <s v="D/A PEJABAT PENDIDIKAN DAERAH KAPIT, TINGKAT 1 &amp; 2, WISMA PERSEKUTUAN, JALAN PENGHULU NYANGGAU"/>
    <n v="96800"/>
    <s v="KAPIT"/>
    <s v="TIADA"/>
    <s v="TIADA"/>
    <s v="YBA7107@moe.edu.my"/>
    <s v="Luar Bandar"/>
    <s v="SK"/>
    <n v="28"/>
    <n v="11"/>
    <n v="113.2216667"/>
    <n v="2.085"/>
    <s v="POINT (113.2216667 2.085)"/>
    <n v="119"/>
    <x v="8"/>
    <s v="SWK"/>
    <n v="2.5454545454545454"/>
    <x v="0"/>
  </r>
  <r>
    <n v="336"/>
    <x v="9"/>
    <s v="SK"/>
    <s v="YCB7101"/>
    <s v="SEKOLAH KEBANGSAAN METHODIST"/>
    <s v="D/A PEJABAT PENDIDIKAN DAERAH KAPIT, TINGKAT 1 &amp; 2, WISMA PERSEKUTUAN, JALAN PENGHULU NYANGGAU"/>
    <n v="96800"/>
    <s v="KAPIT"/>
    <n v="84796350"/>
    <n v="84796350"/>
    <s v="YCB7101@moe.edu.my"/>
    <s v="Luar Bandar"/>
    <s v="SBK"/>
    <n v="778"/>
    <n v="45"/>
    <n v="112.9446167"/>
    <n v="2.013966667"/>
    <s v="POINT (112.9446167 2.013966667)"/>
    <n v="91"/>
    <x v="9"/>
    <s v="SWK"/>
    <n v="17.288888888888888"/>
    <x v="0"/>
  </r>
  <r>
    <n v="337"/>
    <x v="9"/>
    <s v="SK"/>
    <s v="YBB7110"/>
    <s v="SEKOLAH KEBANGSAAN MUJONG TENGAH"/>
    <s v="D/A PEJABAT PENDIDIKAN DAERAH KAPIT, TINGKAT 1 &amp; 2, WISMA PERSEKUTUAN, JALAN PENGHULU NYANGGAU"/>
    <n v="96800"/>
    <s v="KAPIT"/>
    <s v="TIADA"/>
    <s v="TIADA"/>
    <s v="YBB7110@moe.edu.my"/>
    <s v="Luar Bandar"/>
    <s v="SK"/>
    <n v="22"/>
    <n v="10"/>
    <n v="113.3880901"/>
    <n v="2.1010933000000001"/>
    <s v="POINT (113.3880901 2.1010933)"/>
    <n v="119"/>
    <x v="8"/>
    <s v="SWK"/>
    <n v="2.2000000000000002"/>
    <x v="0"/>
  </r>
  <r>
    <n v="338"/>
    <x v="9"/>
    <s v="SK"/>
    <s v="YCB7104"/>
    <s v="SEKOLAH KEBANGSAAN NANGA ENTULOH"/>
    <s v="D/A PEJABAT PENDIDIKAN DAERAH KAPIT, TINGKAT 1 &amp; 2, WISMA PERSEKUTUAN, JALAN PENGHULU NYANGGAU"/>
    <n v="96800"/>
    <s v="KAPIT"/>
    <s v="TIADA"/>
    <s v="TIADA"/>
    <s v="YCB7104@moe.edu.my"/>
    <s v="Luar Bandar"/>
    <s v="SBK"/>
    <n v="24"/>
    <n v="10"/>
    <n v="113.63955300000001"/>
    <n v="1.8807700000000001"/>
    <s v="POINT (113.639553 1.88077)"/>
    <n v="119"/>
    <x v="8"/>
    <s v="SWK"/>
    <n v="2.4"/>
    <x v="0"/>
  </r>
  <r>
    <n v="339"/>
    <x v="9"/>
    <s v="SK"/>
    <s v="YBB7121"/>
    <s v="SEKOLAH KEBANGSAAN NG ANTAROH"/>
    <s v="SG ANTAROH ULU SU'UT"/>
    <n v="96800"/>
    <s v="KAPIT"/>
    <s v="TIADA"/>
    <s v="TIADA"/>
    <s v="YBB7121@moe.edu.my"/>
    <s v="Luar Bandar"/>
    <s v="SK"/>
    <n v="98"/>
    <n v="12"/>
    <n v="112.9974333"/>
    <n v="1.9357"/>
    <s v="POINT (112.9974333 1.9357)"/>
    <n v="91"/>
    <x v="9"/>
    <s v="SWK"/>
    <n v="8.1666666666666661"/>
    <x v="0"/>
  </r>
  <r>
    <n v="340"/>
    <x v="9"/>
    <s v="SK"/>
    <s v="YBB7127"/>
    <s v="SEKOLAH KEBANGSAAN NG BALANG"/>
    <s v="D/A PEJABAT PENDIDIKAN DAERAH KAPIT, TINGKAT 1 &amp; 2, WISMA PERSEKUTUAN, JALAN PENGHULU NYANGGAU"/>
    <n v="96800"/>
    <s v="KAPIT"/>
    <s v="TIADA"/>
    <s v="TIADA"/>
    <s v="YBB7127@moe.edu.my"/>
    <s v="Luar Bandar"/>
    <s v="SK"/>
    <n v="24"/>
    <n v="8"/>
    <n v="113.27083330000001"/>
    <n v="1.7741667000000001"/>
    <s v="POINT (113.2708333 1.7741667)"/>
    <n v="119"/>
    <x v="8"/>
    <s v="SWK"/>
    <n v="3"/>
    <x v="0"/>
  </r>
  <r>
    <n v="341"/>
    <x v="9"/>
    <s v="SK"/>
    <s v="YBA7109"/>
    <s v="SEKOLAH KEBANGSAAN NG BAWAI"/>
    <s v="D/A PEJABAT PENDIDIKAN DAERAH KAPIT, TINGKAT 1 &amp; 2, WISMA PERSEKUTUAN, JALAN PENGHULU NYANGGAU"/>
    <n v="96800"/>
    <s v="KAPIT"/>
    <s v="TIADA"/>
    <s v="TIADA"/>
    <s v="YBA7109@moe.edu.my"/>
    <s v="Luar Bandar"/>
    <s v="SK"/>
    <n v="154"/>
    <n v="15"/>
    <n v="113.0861333"/>
    <n v="2.0092833329999999"/>
    <s v="POINT (113.0861333 2.009283333)"/>
    <n v="91"/>
    <x v="9"/>
    <s v="SWK"/>
    <n v="10.266666666666667"/>
    <x v="0"/>
  </r>
  <r>
    <n v="342"/>
    <x v="9"/>
    <s v="SK"/>
    <s v="YBB7107"/>
    <s v="SEKOLAH KEBANGSAAN NG BENA"/>
    <s v="D/A PEJABAT PENDIDIKAN DAERAH KAPIT, TINGKAT 1 &amp; 2, WISMA PERSEKUTUAN, JALAN PENGHULU NYANGGAU"/>
    <n v="96800"/>
    <s v="KAPIT"/>
    <s v="TIADA"/>
    <s v="TIADA"/>
    <s v="YBB7107@moe.edu.my"/>
    <s v="Luar Bandar"/>
    <s v="SK"/>
    <n v="52"/>
    <n v="12"/>
    <n v="113.10384999999999"/>
    <n v="1.9479333329999999"/>
    <s v="POINT (113.10385 1.947933333)"/>
    <n v="91"/>
    <x v="9"/>
    <s v="SWK"/>
    <n v="4.333333333333333"/>
    <x v="0"/>
  </r>
  <r>
    <n v="343"/>
    <x v="9"/>
    <s v="SK"/>
    <s v="YBB7117"/>
    <s v="SEKOLAH KEBANGSAAN NG ENCHEREMIN"/>
    <s v="NG ENCHEREMIN, SG ENCHEREMIN"/>
    <n v="96800"/>
    <s v="KAPIT"/>
    <s v="TIADA"/>
    <s v="TIADA"/>
    <s v="YBB7117@moe.edu.my"/>
    <s v="Luar Bandar"/>
    <s v="SK"/>
    <n v="110"/>
    <n v="16"/>
    <n v="113.06774"/>
    <n v="2.0808399999999998"/>
    <s v="POINT (113.06774 2.08084)"/>
    <n v="91"/>
    <x v="9"/>
    <s v="SWK"/>
    <n v="6.875"/>
    <x v="0"/>
  </r>
  <r>
    <n v="344"/>
    <x v="9"/>
    <s v="SK"/>
    <s v="YBB7105"/>
    <s v="SEKOLAH KEBANGSAAN NG IBAU"/>
    <s v="D/A PEJABAT PENDIDIKAN DAERAH KAPIT, TINGKAT 1 &amp; 2, WISMA PERSEKUTUAN, JALAN PENGHULU NYANGGAU"/>
    <n v="96800"/>
    <s v="KAPIT"/>
    <s v="TIADA"/>
    <s v="TIADA"/>
    <s v="YBB7105@moe.edu.my"/>
    <s v="Luar Bandar"/>
    <s v="SK"/>
    <n v="84"/>
    <n v="15"/>
    <n v="112.7052185"/>
    <n v="2.2011074800000001"/>
    <s v="POINT (112.7052185 2.20110748)"/>
    <n v="100"/>
    <x v="15"/>
    <s v="SWK"/>
    <n v="5.6"/>
    <x v="0"/>
  </r>
  <r>
    <n v="345"/>
    <x v="9"/>
    <s v="SK"/>
    <s v="YBB7111"/>
    <s v="SEKOLAH KEBANGSAAN NG IBUN"/>
    <s v="D/A PEJABAT PENDIDIKAN DAERAH KAPIT, TINGKAT 1 &amp; 2, WISMA PERSEKUTUAN, JALAN PENGHULU NYANGGAU"/>
    <n v="96800"/>
    <s v="KAPIT"/>
    <s v="TIADA"/>
    <s v="TIADA"/>
    <s v="YBB7111@moe.edu.my"/>
    <s v="Luar Bandar"/>
    <s v="SK"/>
    <n v="12"/>
    <n v="9"/>
    <n v="113.2516667"/>
    <n v="2.0577778000000002"/>
    <s v="POINT (113.2516667 2.0577778)"/>
    <n v="119"/>
    <x v="8"/>
    <s v="SWK"/>
    <n v="1.3333333333333333"/>
    <x v="0"/>
  </r>
  <r>
    <n v="346"/>
    <x v="9"/>
    <s v="SK"/>
    <s v="YBB7122"/>
    <s v="SEKOLAH KEBANGSAAN NG KAIN"/>
    <s v="D/A PEJABAT PENDIDIKAN DAERAH KAPIT, TINGKAT 1 &amp; 2, WISMA PERSEKUTUAN, JALAN PENGHULU NYANGGAU"/>
    <n v="96800"/>
    <s v="KAPIT"/>
    <s v="TIADA"/>
    <s v="TIADA"/>
    <s v="YBB7122@moe.edu.my"/>
    <s v="Luar Bandar"/>
    <s v="SK"/>
    <n v="59"/>
    <n v="14"/>
    <n v="113.3208333"/>
    <n v="1.9475"/>
    <s v="POINT (113.3208333 1.9475)"/>
    <n v="119"/>
    <x v="8"/>
    <s v="SWK"/>
    <n v="4.2142857142857144"/>
    <x v="0"/>
  </r>
  <r>
    <n v="347"/>
    <x v="9"/>
    <s v="SK"/>
    <s v="YBB7114"/>
    <s v="SEKOLAH KEBANGSAAN NG KEBIAW"/>
    <s v="D/A PEJABAT PENDIDIKAN DAERAH KAPIT, TINGKAT 1 &amp; 2, WISMA PERSEKUTUAN, JALAN PENGHULU NYANGGAU"/>
    <n v="96800"/>
    <s v="KAPIT"/>
    <s v="TIADA"/>
    <s v="TIADA"/>
    <s v="YBB7114@moe.edu.my"/>
    <s v="Luar Bandar"/>
    <s v="SK"/>
    <n v="27"/>
    <n v="10"/>
    <n v="113.10416669999999"/>
    <n v="1.9961111"/>
    <s v="POINT (113.1041667 1.9961111)"/>
    <n v="91"/>
    <x v="9"/>
    <s v="SWK"/>
    <n v="2.7"/>
    <x v="0"/>
  </r>
  <r>
    <n v="348"/>
    <x v="9"/>
    <s v="SK"/>
    <s v="YCB7103"/>
    <s v="SEKOLAH KEBANGSAAN NG MELUAN"/>
    <s v="D/A PEJABAT PENDIDIKAN DAERAH KAPIT, TINGKAT 1 &amp; 2, WISMA PERSEKUTUAN, JALAN PENGHULU NYANGGAU"/>
    <n v="96800"/>
    <s v="KAPIT"/>
    <s v="TIADA"/>
    <s v="TIADA"/>
    <s v="ycb7103@moe.edu.my"/>
    <s v="Luar Bandar"/>
    <s v="SBK"/>
    <n v="22"/>
    <n v="9"/>
    <n v="113.4858333"/>
    <n v="2.0655556000000002"/>
    <s v="POINT (113.4858333 2.0655556)"/>
    <n v="119"/>
    <x v="8"/>
    <s v="SWK"/>
    <n v="2.4444444444444446"/>
    <x v="0"/>
  </r>
  <r>
    <n v="349"/>
    <x v="9"/>
    <s v="SK"/>
    <s v="YBB7101"/>
    <s v="SEKOLAH KEBANGSAAN NG MERIT"/>
    <s v="NANGA MERIT"/>
    <n v="96800"/>
    <s v="KAPIT"/>
    <s v="TIADA"/>
    <s v="TIADA"/>
    <s v="YBB7101@moe.edu.my"/>
    <s v="Luar Bandar"/>
    <s v="SK"/>
    <n v="125"/>
    <n v="22"/>
    <n v="113.12542000000001"/>
    <n v="2.2833199999999998"/>
    <s v="POINT (113.12542 2.28332)"/>
    <n v="91"/>
    <x v="9"/>
    <s v="SWK"/>
    <n v="5.6818181818181817"/>
    <x v="0"/>
  </r>
  <r>
    <n v="350"/>
    <x v="9"/>
    <s v="SK"/>
    <s v="YBB7129"/>
    <s v="SEKOLAH KEBANGSAAN NG METAH"/>
    <s v="D/A PEJABAT PENDIDIKAN DAERAH KAPIT, TINGKAT 1 &amp; 2, WISMA PERSEKUTUAN, JALAN PENGHULU NYANGGAU"/>
    <n v="96800"/>
    <s v="KAPIT"/>
    <s v="TIADA"/>
    <s v="TIADA"/>
    <s v="YBB7129@moe.edu.my"/>
    <s v="Luar Bandar"/>
    <s v="SK"/>
    <n v="76"/>
    <n v="14"/>
    <n v="113.28603699999999"/>
    <n v="2.3461270000000001"/>
    <s v="POINT (113.286037 2.346127)"/>
    <n v="91"/>
    <x v="9"/>
    <s v="SWK"/>
    <n v="5.4285714285714288"/>
    <x v="0"/>
  </r>
  <r>
    <n v="351"/>
    <x v="9"/>
    <s v="SK"/>
    <s v="YCB7106"/>
    <s v="SEKOLAH KEBANGSAAN NG MUJONG"/>
    <s v="D/A PEJABAT PENDIDIKAN DAERAH KAPIT, TINGKAT 1 &amp; 2, WISMA PERSEKUTUAN, JALAN PENGHULU NYANGGAU"/>
    <n v="96800"/>
    <s v="KAPIT"/>
    <s v="TIADA"/>
    <s v="TIADA"/>
    <s v="YCB7106@moe.edu.my"/>
    <s v="Luar Bandar"/>
    <s v="SBK"/>
    <n v="97"/>
    <n v="15"/>
    <n v="113.1761111"/>
    <n v="2.0233333"/>
    <s v="POINT (113.1761111 2.0233333)"/>
    <n v="119"/>
    <x v="8"/>
    <s v="SWK"/>
    <n v="6.4666666666666668"/>
    <x v="0"/>
  </r>
  <r>
    <n v="352"/>
    <x v="9"/>
    <s v="SK"/>
    <s v="YBB7108"/>
    <s v="SEKOLAH KEBANGSAAN NG OYAN"/>
    <s v="D/A PEJABAT PENDIDIKAN DAERAH KAPIT, TINGKAT 1 &amp; 2, WISMA PERSEKUTUAN, JALAN PENGHULU NYANGGAU"/>
    <n v="96800"/>
    <s v="KAPIT"/>
    <s v="TIADA"/>
    <s v="TIADA"/>
    <s v="YBB7108@moe.edu.my"/>
    <s v="Luar Bandar"/>
    <s v="SK"/>
    <n v="69"/>
    <n v="14"/>
    <n v="113.2516667"/>
    <n v="2.0577778000000002"/>
    <s v="POINT (113.2516667 2.0577778)"/>
    <n v="119"/>
    <x v="8"/>
    <s v="SWK"/>
    <n v="4.9285714285714288"/>
    <x v="0"/>
  </r>
  <r>
    <n v="353"/>
    <x v="9"/>
    <s v="SK"/>
    <s v="YBB7102"/>
    <s v="SEKOLAH KEBANGSAAN NG PELAGUS"/>
    <s v="D/A PEJABAT PENDIDIKAN DAERAH KAPIT, TINGKAT 1 &amp; 2, WISMA PERSEKUTUAN, JALAN PENGHULU NYANGGAU"/>
    <n v="96800"/>
    <s v="KAPIT"/>
    <s v="TIADA"/>
    <s v="TIADA"/>
    <s v="YBB7102@moe.edu.my"/>
    <s v="Luar Bandar"/>
    <s v="SK"/>
    <n v="44"/>
    <n v="15"/>
    <n v="113.059444"/>
    <n v="2.1714256000000001"/>
    <s v="POINT (113.059444 2.1714256)"/>
    <n v="91"/>
    <x v="9"/>
    <s v="SWK"/>
    <n v="2.9333333333333331"/>
    <x v="0"/>
  </r>
  <r>
    <n v="354"/>
    <x v="9"/>
    <s v="SK"/>
    <s v="YBA7101"/>
    <s v="SEKOLAH KEBANGSAAN NG PERARAN"/>
    <s v="D/A PEJABAT PENDIDIKAN DAERAH KAPIT, TINGKAT 1 &amp; 2, WISMA PERSEKUTUAN, JALAN PENGHULU NYANGGAU"/>
    <n v="96800"/>
    <s v="KAPIT"/>
    <s v="TIADA"/>
    <s v="TIADA"/>
    <s v="YBA7101@moe.edu.my"/>
    <s v="Luar Bandar"/>
    <s v="SK"/>
    <n v="26"/>
    <n v="12"/>
    <n v="113.12163"/>
    <n v="2.1957800000000001"/>
    <s v="POINT (113.12163 2.19578)"/>
    <n v="91"/>
    <x v="9"/>
    <s v="SWK"/>
    <n v="2.1666666666666665"/>
    <x v="0"/>
  </r>
  <r>
    <n v="355"/>
    <x v="9"/>
    <s v="SK"/>
    <s v="YBB7113"/>
    <s v="SEKOLAH KEBANGSAAN NG SAMA"/>
    <s v="D/A PEJABAT PENDIDIKAN DAERAH KAPIT, TINGKAT 1 &amp; 2, WISMA PERSEKUTUAN, JALAN PENGHULU NYANGGAU"/>
    <n v="96800"/>
    <s v="KAPIT"/>
    <s v="TIADA"/>
    <s v="TIADA"/>
    <s v="YBB7113@moe.edu.my"/>
    <s v="Luar Bandar"/>
    <s v="SK"/>
    <n v="38"/>
    <n v="14"/>
    <n v="113.15837999999999"/>
    <n v="2.2525499999999998"/>
    <s v="POINT (113.15838 2.25255)"/>
    <n v="91"/>
    <x v="9"/>
    <s v="SWK"/>
    <n v="2.7142857142857144"/>
    <x v="0"/>
  </r>
  <r>
    <n v="356"/>
    <x v="9"/>
    <s v="SK"/>
    <s v="YBB7118"/>
    <s v="SEKOLAH KEBANGSAAN NG SEGENOK"/>
    <s v="D/A PEJABAT PENDIDIKAN DAERAH KAPIT, TINGKAT 1 &amp; 2, WISMA PERSEKUTUAN, JALAN PENGHULU NYANGGAU"/>
    <n v="96800"/>
    <s v="KAPIT"/>
    <s v="TIADA"/>
    <s v="TIADA"/>
    <s v="YBB7118@moe.edu.my"/>
    <s v="Luar Bandar"/>
    <s v="SK"/>
    <n v="26"/>
    <n v="12"/>
    <n v="112.71957639999999"/>
    <n v="2.0297626000000002"/>
    <s v="POINT (112.7195764 2.0297626)"/>
    <n v="91"/>
    <x v="9"/>
    <s v="SWK"/>
    <n v="2.1666666666666665"/>
    <x v="0"/>
  </r>
  <r>
    <n v="357"/>
    <x v="9"/>
    <s v="SK"/>
    <s v="YBB7112"/>
    <s v="SEKOLAH KEBANGSAAN NG SEMPILI"/>
    <s v="D/A PEJABAT PENDIDIKAN DAERAH KAPIT, TINGKAT 1 &amp; 2, WISMA PERSEKUTUAN, JALAN PENGHULU NYANGGAU"/>
    <n v="96800"/>
    <s v="KAPIT"/>
    <s v="TIADA"/>
    <s v="TIADA"/>
    <s v="YBB7112@moe.edu.my"/>
    <s v="Luar Bandar"/>
    <s v="SK"/>
    <n v="64"/>
    <n v="13"/>
    <n v="113.47"/>
    <n v="1.88"/>
    <s v="POINT (113.47 1.88)"/>
    <n v="119"/>
    <x v="8"/>
    <s v="SWK"/>
    <n v="4.9230769230769234"/>
    <x v="0"/>
  </r>
  <r>
    <n v="358"/>
    <x v="9"/>
    <s v="SK"/>
    <s v="YBB7104"/>
    <s v="SEKOLAH KEBANGSAAN NG STAPANG"/>
    <s v="D/A PEJABAT PENDIDIKAN DAERAH KAPIT, TINGKAT 1 &amp; 2, WISMA PERSEKUTUAN, JALAN PENGHULU NYANGGAU"/>
    <n v="96800"/>
    <s v="KAPIT"/>
    <s v="TIADA"/>
    <s v="TIADA"/>
    <s v="YBB7104@moe.edu.my"/>
    <s v="Luar Bandar"/>
    <s v="SK"/>
    <n v="26"/>
    <n v="11"/>
    <n v="113.34912300000001"/>
    <n v="1.8009462000000001"/>
    <s v="POINT (113.349123 1.8009462)"/>
    <n v="119"/>
    <x v="8"/>
    <s v="SWK"/>
    <n v="2.3636363636363638"/>
    <x v="0"/>
  </r>
  <r>
    <n v="359"/>
    <x v="9"/>
    <s v="SK"/>
    <s v="YCB7102"/>
    <s v="SEKOLAH KEBANGSAAN NG TIAU"/>
    <s v="D/A PEJABAT PENDIDIKAN DAERAH KAPIT, TINGKAT 1 &amp; 2, WISMA PERSEKUTUAN, JALAN PENGHULU NYANGGAU"/>
    <n v="96800"/>
    <s v="KAPIT"/>
    <s v="TIADA"/>
    <s v="TIADA"/>
    <s v="YCB7102@moe.edu.my"/>
    <s v="Luar Bandar"/>
    <s v="SBK"/>
    <n v="37"/>
    <n v="12"/>
    <n v="113.44757079999999"/>
    <n v="2.1130157000000001"/>
    <s v="POINT (113.4475708 2.1130157)"/>
    <n v="119"/>
    <x v="8"/>
    <s v="SWK"/>
    <n v="3.0833333333333335"/>
    <x v="0"/>
  </r>
  <r>
    <n v="360"/>
    <x v="9"/>
    <s v="SK"/>
    <s v="YBB7115"/>
    <s v="SEKOLAH KEBANGSAAN NG TRUSA"/>
    <s v="D/A PEJABAT PENDIDIKAN DAERAH KAPIT, TINGKAT 1 &amp; 2, WISMA PERSEKUTUAN, JALAN PENGHULU NYANGGAU"/>
    <n v="96800"/>
    <s v="KAPIT"/>
    <s v="TIADA"/>
    <s v="TIADA"/>
    <s v="YBB7115@moe.edu.my"/>
    <s v="Luar Bandar"/>
    <s v="SK"/>
    <n v="61"/>
    <n v="13"/>
    <n v="112.8098059"/>
    <n v="2.0350046800000001"/>
    <s v="POINT (112.8098059 2.03500468)"/>
    <n v="91"/>
    <x v="9"/>
    <s v="SWK"/>
    <n v="4.6923076923076925"/>
    <x v="0"/>
  </r>
  <r>
    <n v="361"/>
    <x v="9"/>
    <s v="SK"/>
    <s v="YBB7109"/>
    <s v="SEKOLAH KEBANGSAAN NG YONG"/>
    <s v="D/A PEJABAT PENDIDIKAN DAERAH KAPIT, TINGKAT 1 &amp; 2, WISMA PERSEKUTUAN, JALAN PENGHULU NYANGGAU"/>
    <n v="96800"/>
    <s v="KAPIT"/>
    <s v="TIADA"/>
    <s v="TIADA"/>
    <s v="YBB7109@moe.edu.my"/>
    <s v="Luar Bandar"/>
    <s v="SK"/>
    <n v="56"/>
    <n v="14"/>
    <n v="112.81534190000001"/>
    <n v="2.0111148999999999"/>
    <s v="POINT (112.8153419 2.0111149)"/>
    <n v="91"/>
    <x v="9"/>
    <s v="SWK"/>
    <n v="4"/>
    <x v="0"/>
  </r>
  <r>
    <n v="362"/>
    <x v="9"/>
    <s v="SK"/>
    <s v="YBA7104"/>
    <s v="SEKOLAH KEBANGSAAN OYAN TENGAH"/>
    <s v="D/A PEJABAT PENDIDIKAN DAERAH KAPIT, TINGKAT 1 &amp; 2, WISMA PERSEKUTUAN, JALAN PENGHULU NYANGGAU"/>
    <n v="96800"/>
    <s v="KAPIT"/>
    <s v="TIADA"/>
    <s v="TIADA"/>
    <s v="YBA7104@moe.edu.my"/>
    <s v="Luar Bandar"/>
    <s v="SK"/>
    <n v="32"/>
    <n v="12"/>
    <n v="113.2505556"/>
    <n v="2.0941667000000002"/>
    <s v="POINT (113.2505556 2.0941667)"/>
    <n v="119"/>
    <x v="8"/>
    <s v="SWK"/>
    <n v="2.6666666666666665"/>
    <x v="0"/>
  </r>
  <r>
    <n v="363"/>
    <x v="9"/>
    <s v="SK"/>
    <s v="YBA7105"/>
    <s v="SEKOLAH KEBANGSAAN RANTAU PANJAI"/>
    <s v="D/A PEJABAT PENDIDIKAN DAERAH KAPIT, TINGKAT 1 &amp; 2, WISMA PERSEKUTUAN, JALAN PENGHULU NYANGGAU"/>
    <n v="96800"/>
    <s v="KAPIT"/>
    <s v="TIADA"/>
    <s v="TIADA"/>
    <s v="YBA7105@moe.edu.my"/>
    <s v="Luar Bandar"/>
    <s v="SK"/>
    <n v="51"/>
    <n v="13"/>
    <n v="113.09"/>
    <n v="1.94"/>
    <s v="POINT (113.09 1.94)"/>
    <n v="91"/>
    <x v="9"/>
    <s v="SWK"/>
    <n v="3.9230769230769229"/>
    <x v="0"/>
  </r>
  <r>
    <n v="364"/>
    <x v="9"/>
    <s v="SK"/>
    <s v="YCB7105"/>
    <s v="SEKOLAH KEBANGSAAN SG AMANG"/>
    <s v="D/A PEJABAT PENDIDIKAN DAERAH KAPIT, TINGKAT 1 &amp; 2, WISMA PERSEKUTUAN, JALAN PENGHULU NYANGGAU"/>
    <n v="96800"/>
    <s v="KAPIT"/>
    <n v="84798318"/>
    <n v="84798862"/>
    <s v="YCB7105@moe.edu.my"/>
    <s v="Luar Bandar"/>
    <s v="SBK"/>
    <n v="635"/>
    <n v="34"/>
    <n v="112.98085"/>
    <n v="2.0017999999999998"/>
    <s v="POINT (112.98085 2.0018)"/>
    <n v="91"/>
    <x v="9"/>
    <s v="SWK"/>
    <n v="18.676470588235293"/>
    <x v="0"/>
  </r>
  <r>
    <n v="365"/>
    <x v="9"/>
    <s v="SK"/>
    <s v="YCB7107"/>
    <s v="SEKOLAH KEBANGSAAN SG MENUAN"/>
    <s v="D/A PEJABAT PENDIDIKAN DAERAH KAPIT, TINGKAT 1 &amp; 2, WISMA PERSEKUTUAN, JALAN PENGHULU NYANGGAU"/>
    <n v="96800"/>
    <s v="KAPIT"/>
    <s v="TIADA"/>
    <s v="TIADA"/>
    <s v="YCB7107@moe.edu.my"/>
    <s v="Luar Bandar"/>
    <s v="SBK"/>
    <n v="37"/>
    <n v="12"/>
    <n v="112.8946"/>
    <n v="2.0936699999999999"/>
    <s v="POINT (112.8946 2.09367)"/>
    <n v="91"/>
    <x v="9"/>
    <s v="SWK"/>
    <n v="3.0833333333333335"/>
    <x v="0"/>
  </r>
  <r>
    <n v="366"/>
    <x v="9"/>
    <s v="SK"/>
    <s v="YBA7103"/>
    <s v="SEKOLAH KEBANGSAAN SG PAKU"/>
    <s v="D/A PEJABAT PENDIDIKAN DAERAH KAPIT TINGKAT 1 WISMA PERSEKUTUAN JALAN PENGHULU NYANGGAU"/>
    <n v="96800"/>
    <s v="KAPIT"/>
    <s v="TIADA"/>
    <s v="TIADA"/>
    <s v="YBA7103@moe.edu.my"/>
    <s v="Luar Bandar"/>
    <s v="SK"/>
    <n v="41"/>
    <n v="11"/>
    <n v="113.2808333"/>
    <n v="2.0419444000000002"/>
    <s v="POINT (113.2808333 2.0419444)"/>
    <n v="119"/>
    <x v="8"/>
    <s v="SWK"/>
    <n v="3.7272727272727271"/>
    <x v="0"/>
  </r>
  <r>
    <n v="367"/>
    <x v="9"/>
    <s v="SK"/>
    <s v="YBA7108"/>
    <s v="SEKOLAH KEBANGSAAN SG TUNOH"/>
    <s v="D/A PEJABAT PENDIDIKAN DAERAH KAPIT, TINGKAT 1 &amp; 2, WISMA PERSEKUTUAN, JALAN PENGHULU NYANGGAU"/>
    <n v="96800"/>
    <s v="KAPIT"/>
    <s v="TIADA"/>
    <s v="TIADA"/>
    <s v="YBA7108@moe.edu.my"/>
    <s v="Luar Bandar"/>
    <s v="SK"/>
    <n v="97"/>
    <n v="17"/>
    <n v="113.66694440000001"/>
    <n v="2.0411111000000002"/>
    <s v="POINT (113.6669444 2.0411111)"/>
    <n v="119"/>
    <x v="8"/>
    <s v="SWK"/>
    <n v="5.7058823529411766"/>
    <x v="0"/>
  </r>
  <r>
    <n v="368"/>
    <x v="9"/>
    <s v="SK"/>
    <s v="YBB7124"/>
    <s v="SEKOLAH KEBANGSAAN SUNGAI KAPIT"/>
    <s v="D/A PEJABAT PENDIDIKAN DAERAH KAPIT, TINGKAT 1 &amp; 2, WISMA PERSEKUTUAN, JALAN PENGHULU NYANGGAU"/>
    <n v="96800"/>
    <s v="KAPIT"/>
    <n v="84798924"/>
    <s v="TIADA"/>
    <s v="YBB7124@moe.edu.my"/>
    <s v="Luar Bandar"/>
    <s v="SK"/>
    <n v="377"/>
    <n v="30"/>
    <n v="112.9270667"/>
    <n v="1.992366667"/>
    <s v="POINT (112.9270667 1.992366667)"/>
    <n v="91"/>
    <x v="9"/>
    <s v="SWK"/>
    <n v="12.566666666666666"/>
    <x v="0"/>
  </r>
  <r>
    <n v="369"/>
    <x v="9"/>
    <s v="SK"/>
    <s v="YBB7103"/>
    <s v="SEKOLAH KEBANGSAAN TEMENGGONG KOH"/>
    <s v="D/A PEJABAT PENDIDIKAN DAERAH KAPIT, TINGKAT 1 &amp; 2, WISMA PERSEKUTUAN, JALAN PENGHULU NYANGGAU"/>
    <n v="96800"/>
    <s v="KAPIT"/>
    <s v="TIADA"/>
    <s v="TIADA"/>
    <s v="YBB7103@moe.edu.my"/>
    <s v="Luar Bandar"/>
    <s v="SK"/>
    <n v="66"/>
    <n v="13"/>
    <n v="113.6916667"/>
    <n v="1.8219444"/>
    <s v="POINT (113.6916667 1.8219444)"/>
    <n v="119"/>
    <x v="8"/>
    <s v="SWK"/>
    <n v="5.0769230769230766"/>
    <x v="0"/>
  </r>
  <r>
    <n v="370"/>
    <x v="9"/>
    <s v="SK"/>
    <s v="YBB7126"/>
    <s v="SEKOLAH KEBANGSAAN ULU PELAGUS"/>
    <s v="D/A PEJABAT PENDIDIKAN DAERAH KAPIT, TINGKAT 1 &amp; 2, WISMA PERSEKUTUAN, JALAN PENGHULU NYANGGAU"/>
    <n v="96800"/>
    <s v="KAPIT"/>
    <s v="TIADA"/>
    <s v="TIADA"/>
    <s v="YBB7126@moe.edu.my"/>
    <s v="Luar Bandar"/>
    <s v="SK"/>
    <n v="44"/>
    <n v="11"/>
    <n v="113.0061111"/>
    <n v="2.2422222000000001"/>
    <s v="POINT (113.0061111 2.2422222)"/>
    <n v="91"/>
    <x v="9"/>
    <s v="SWK"/>
    <n v="4"/>
    <x v="0"/>
  </r>
  <r>
    <n v="371"/>
    <x v="9"/>
    <s v="SK"/>
    <s v="YBB7128"/>
    <s v="SEKOLAH KEBANGSAAN ULU YONG"/>
    <s v="D/A PEJABAT PENDIDIKAN DAERAH KAPIT, TINGKAT 1 &amp; 2, WISMA PERSEKUTUAN, JALAN PENGHULU NYANGGAU"/>
    <n v="96800"/>
    <s v="KAPIT"/>
    <s v="TIADA"/>
    <s v="TIADA"/>
    <s v="YBB7128@moe.edu.my"/>
    <s v="Luar Bandar"/>
    <s v="SK"/>
    <n v="95"/>
    <n v="14"/>
    <n v="112.8320667"/>
    <n v="1.9462999999999999"/>
    <s v="POINT (112.8320667 1.9463)"/>
    <n v="91"/>
    <x v="9"/>
    <s v="SWK"/>
    <n v="6.7857142857142856"/>
    <x v="0"/>
  </r>
  <r>
    <n v="372"/>
    <x v="10"/>
    <s v="SJKC"/>
    <s v="YBC1202"/>
    <s v="SEKOLAH JENIS KEBANGSAAN (CINA) BINTAWA"/>
    <s v="D/A PEJABAT PENDIDIKAN DAERAH KUCHING, JALAN DIPLOMATIK OFF JALAN BAKO PETRA JAYA"/>
    <n v="93050"/>
    <s v="KUCHING"/>
    <n v="82333187"/>
    <n v="82481784"/>
    <s v="YBC1202@moe.edu.my"/>
    <s v="Bandar"/>
    <s v="SK"/>
    <n v="344"/>
    <n v="37"/>
    <n v="110.3827167"/>
    <n v="1.570366667"/>
    <s v="POINT (110.3827167 1.570366667)"/>
    <n v="74"/>
    <x v="27"/>
    <s v="SWK"/>
    <n v="9.2972972972972965"/>
    <x v="0"/>
  </r>
  <r>
    <n v="373"/>
    <x v="10"/>
    <s v="SJKC"/>
    <s v="YCC1202"/>
    <s v="SEKOLAH JENIS KEBANGSAAN (CINA) CHUNG HUA 1"/>
    <s v="NO.1 , JALAN TABUAN"/>
    <n v="93100"/>
    <s v="KUCHING"/>
    <n v="82242681"/>
    <n v="82231568"/>
    <s v="YCC1202@moe.edu.my"/>
    <s v="Bandar"/>
    <s v="SBK"/>
    <n v="467"/>
    <n v="40"/>
    <n v="110.34771670000001"/>
    <n v="1.551483333"/>
    <s v="POINT (110.3477167 1.551483333)"/>
    <n v="74"/>
    <x v="27"/>
    <s v="SWK"/>
    <n v="11.675000000000001"/>
    <x v="0"/>
  </r>
  <r>
    <n v="374"/>
    <x v="10"/>
    <s v="SJKC"/>
    <s v="YCC1203"/>
    <s v="SEKOLAH JENIS KEBANGSAAN (CINA) CHUNG HUA 2"/>
    <s v="D/A PEJABAT PENDIDIKAN DAERAH KUCHING, JALAN DIPLOMATIK OFF JALAN BAKO PETRA JAYA"/>
    <n v="93050"/>
    <s v="KUCHING"/>
    <n v="82459286"/>
    <n v="82577934"/>
    <s v="YCC1203@moe.edu.my"/>
    <s v="Bandar"/>
    <s v="SBK"/>
    <n v="1314"/>
    <n v="56"/>
    <n v="110.3493333"/>
    <n v="1.5565166669999999"/>
    <s v="POINT (110.3493333 1.556516667)"/>
    <n v="74"/>
    <x v="27"/>
    <s v="SWK"/>
    <n v="23.464285714285715"/>
    <x v="0"/>
  </r>
  <r>
    <n v="375"/>
    <x v="10"/>
    <s v="SJKC"/>
    <s v="YCC1204"/>
    <s v="SEKOLAH JENIS KEBANGSAAN (CINA) CHUNG HUA 3"/>
    <s v="D/A PEJABAT PENDIDIKAN DAERAH KUCHING, JALAN DIPLOMATIK OFF JALAN BAKO PETRA JAYA"/>
    <n v="93050"/>
    <s v="KUCHING"/>
    <n v="82241386"/>
    <n v="82413284"/>
    <s v="YCC1204@moe.edu.my"/>
    <s v="Bandar"/>
    <s v="SBK"/>
    <n v="1315"/>
    <n v="65"/>
    <n v="110.3616667"/>
    <n v="1.551933333"/>
    <s v="POINT (110.3616667 1.551933333)"/>
    <n v="74"/>
    <x v="27"/>
    <s v="SWK"/>
    <n v="20.23076923076923"/>
    <x v="0"/>
  </r>
  <r>
    <n v="376"/>
    <x v="10"/>
    <s v="SJKC"/>
    <s v="YCC1321"/>
    <s v="SEKOLAH JENIS KEBANGSAAN (CINA) CHUNG HUA BUNTAL"/>
    <s v="D/A PEJABAT PENDIDIKAN DAERAH KUCHING, JALAN DIPLOMATIK OFF JALAN BAKO PETRA JAYA"/>
    <n v="93050"/>
    <s v="KUCHING"/>
    <n v="82846581"/>
    <n v="82846581"/>
    <s v="YCC1321@moe.edu.my"/>
    <s v="Luar Bandar"/>
    <s v="SBK"/>
    <n v="112"/>
    <n v="12"/>
    <n v="110.36974669999999"/>
    <n v="1.7011985000000001"/>
    <s v="POINT (110.3697467 1.7011985)"/>
    <n v="74"/>
    <x v="27"/>
    <s v="SWK"/>
    <n v="9.3333333333333339"/>
    <x v="0"/>
  </r>
  <r>
    <n v="377"/>
    <x v="10"/>
    <s v="SJKC"/>
    <s v="YCC1301"/>
    <s v="SEKOLAH JENIS KEBANGSAAN (CINA) CHUNG HUA NO. 5"/>
    <s v="D/A PEJABAT PENDIDIKAN DAERAH KUCHING, JALAN DIPLOMATIK OFF JALAN BAKO PETRA JAYA"/>
    <n v="93050"/>
    <s v="KUCHING"/>
    <n v="82482254"/>
    <n v="82331469"/>
    <s v="YCC1301@moe.edu.my"/>
    <s v="Bandar"/>
    <s v="SBK"/>
    <n v="941"/>
    <n v="64"/>
    <n v="110.3616"/>
    <n v="1.543733333"/>
    <s v="POINT (110.3616 1.543733333)"/>
    <n v="74"/>
    <x v="27"/>
    <s v="SWK"/>
    <n v="14.703125"/>
    <x v="0"/>
  </r>
  <r>
    <n v="378"/>
    <x v="10"/>
    <s v="SJKC"/>
    <s v="YCC1205"/>
    <s v="SEKOLAH JENIS KEBANGSAAN (CINA) CHUNG HUA NO.4 KUCHING"/>
    <s v="D/A PEJABAT PENDIDIKAN DAERAH KUCHING, JALAN DIPLOMATIK OFF JALAN BAKO PETRA JAYA"/>
    <n v="93050"/>
    <s v="KUCHING"/>
    <n v="82242487"/>
    <n v="82242487"/>
    <s v="YCC1205@moe.edu.my"/>
    <s v="Bandar"/>
    <s v="SBK"/>
    <n v="1205"/>
    <n v="65"/>
    <n v="110.3366333"/>
    <n v="1.548666667"/>
    <s v="POINT (110.3366333 1.548666667)"/>
    <n v="74"/>
    <x v="27"/>
    <s v="SWK"/>
    <n v="18.53846153846154"/>
    <x v="0"/>
  </r>
  <r>
    <n v="379"/>
    <x v="10"/>
    <s v="SJKC"/>
    <s v="YCC1206"/>
    <s v="SEKOLAH JENIS KEBANGSAAN (CINA) CHUNG HUA PENDING"/>
    <s v="D/A PEJABAT PENDIDIKAN DAERAH KUCHING, JALAN DIPLOMATIK OFF JALAN BAKO PETRA JAYA"/>
    <n v="93450"/>
    <s v="KUCHING"/>
    <n v="82331963"/>
    <n v="82331963"/>
    <s v="YCC1206@moe.edu.my"/>
    <s v="Bandar"/>
    <s v="SBK"/>
    <n v="191"/>
    <n v="21"/>
    <n v="110.38071669999999"/>
    <n v="1.5518666670000001"/>
    <s v="POINT (110.3807167 1.551866667)"/>
    <n v="74"/>
    <x v="27"/>
    <s v="SWK"/>
    <n v="9.0952380952380949"/>
    <x v="0"/>
  </r>
  <r>
    <n v="380"/>
    <x v="10"/>
    <s v="SJKC"/>
    <s v="YCC1311"/>
    <s v="SEKOLAH JENIS KEBANGSAAN (CINA) CHUNG HUA SG BUDA"/>
    <s v="JALAN SUNGAI BAKO"/>
    <n v="93050"/>
    <s v="KUCHING"/>
    <s v="TIADA"/>
    <s v="TIADA"/>
    <s v="YCC1311@moe.edu.my"/>
    <s v="Luar Bandar"/>
    <s v="SBK"/>
    <n v="68"/>
    <n v="13"/>
    <n v="110.46093329999999"/>
    <n v="1.6748666670000001"/>
    <s v="POINT (110.4609333 1.674866667)"/>
    <n v="74"/>
    <x v="27"/>
    <s v="SWK"/>
    <n v="5.2307692307692308"/>
    <x v="0"/>
  </r>
  <r>
    <n v="381"/>
    <x v="10"/>
    <s v="SJKC"/>
    <s v="YBC1201"/>
    <s v="SEKOLAH JENIS KEBANGSAAN (CINA) SG APONG"/>
    <s v="D/A PEJABAT PENDIDIKAN DAERAH KUCHING, JALAN DIPLOMATIK OFF JALAN BAKO PETRA JAYA"/>
    <n v="93050"/>
    <s v="KUCHING"/>
    <n v="82333994"/>
    <n v="82333994"/>
    <s v="YBC1201@moe.edu.my"/>
    <s v="Bandar"/>
    <s v="SK"/>
    <n v="415"/>
    <n v="37"/>
    <n v="110.3827"/>
    <n v="1.5444"/>
    <s v="POINT (110.3827 1.5444)"/>
    <n v="74"/>
    <x v="27"/>
    <s v="SWK"/>
    <n v="11.216216216216216"/>
    <x v="0"/>
  </r>
  <r>
    <n v="382"/>
    <x v="10"/>
    <s v="SJKC"/>
    <s v="YCC1201"/>
    <s v="SEKOLAH JENIS KEBANGSAAN (CINA) ST PAUL"/>
    <s v="JALAN GREEN"/>
    <n v="93150"/>
    <s v="KUCHING"/>
    <n v="82242849"/>
    <n v="82236943"/>
    <s v="YCC1201@moe.edu.my"/>
    <s v="Bandar"/>
    <s v="SBK"/>
    <n v="502"/>
    <n v="36"/>
    <n v="110.34025"/>
    <n v="1.5364500000000001"/>
    <s v="POINT (110.34025 1.53645)"/>
    <n v="74"/>
    <x v="27"/>
    <s v="SWK"/>
    <n v="13.944444444444445"/>
    <x v="0"/>
  </r>
  <r>
    <n v="383"/>
    <x v="10"/>
    <s v="SJKC"/>
    <s v="YBC1302"/>
    <s v="SEKOLAH JENIS KEBANGSAAN (CINA) STAMPIN"/>
    <s v="D/A PEJABAT PENDIDIKAN DAERAH KUCHING, JALAN DIPLOMATIK OFF JALAN BAKO PETRA JAYA"/>
    <n v="93050"/>
    <s v="KUCHING"/>
    <n v="82459506"/>
    <n v="82459506"/>
    <s v="YBC1302@moe.edu.my"/>
    <s v="Bandar"/>
    <s v="SK"/>
    <n v="847"/>
    <n v="47"/>
    <n v="110.35303330000001"/>
    <n v="1.5128999999999999"/>
    <s v="POINT (110.3530333 1.5129)"/>
    <n v="74"/>
    <x v="27"/>
    <s v="SWK"/>
    <n v="18.021276595744681"/>
    <x v="0"/>
  </r>
  <r>
    <n v="384"/>
    <x v="10"/>
    <s v="SK"/>
    <s v="YBA1332"/>
    <s v="SEKOLAH KEBANGSAAN ASTANA"/>
    <s v="D/A PEJABAT PENDIDIKAN DAERAH KUCHING, JALAN DIPLOMATIK OFF JALAN BAKO PETRA JAYA"/>
    <n v="93050"/>
    <s v="KUCHING"/>
    <n v="82440340"/>
    <n v="82311364"/>
    <s v="YBA1332@moe.edu.my"/>
    <s v="Bandar"/>
    <s v="SK"/>
    <n v="586"/>
    <n v="58"/>
    <n v="110.3595167"/>
    <n v="1.5806166669999999"/>
    <s v="POINT (110.3595167 1.580616667)"/>
    <n v="74"/>
    <x v="27"/>
    <s v="SWK"/>
    <n v="10.103448275862069"/>
    <x v="0"/>
  </r>
  <r>
    <n v="385"/>
    <x v="10"/>
    <s v="SK"/>
    <s v="YBE1304"/>
    <s v="SEKOLAH KEBANGSAAN BAKO"/>
    <s v="JALAN BAKO"/>
    <n v="93050"/>
    <s v="KUCHING"/>
    <n v="82370126"/>
    <s v="TIADA"/>
    <s v="YBE1304@moe.edu.my"/>
    <s v="Luar Bandar"/>
    <s v="SK"/>
    <n v="326"/>
    <n v="30"/>
    <n v="110.4261884"/>
    <n v="1.6635055999999999"/>
    <s v="POINT (110.4261884 1.6635056)"/>
    <n v="74"/>
    <x v="27"/>
    <s v="SWK"/>
    <n v="10.866666666666667"/>
    <x v="0"/>
  </r>
  <r>
    <n v="386"/>
    <x v="10"/>
    <s v="SK"/>
    <s v="YBA1211"/>
    <s v="SEKOLAH KEBANGSAAN BANDAR SAMARIANG"/>
    <s v="D/A PEJABAT PENDIDIKAN DAERAH KUCHING, JALAN DIPLOMATIK OFF JALAN BAKO PETRA JAYAÂ "/>
    <n v="93050"/>
    <s v="KUCHING"/>
    <n v="82443646"/>
    <n v="82446252"/>
    <s v="YBA1211@moe.edu.my"/>
    <s v="Bandar"/>
    <s v="SK"/>
    <n v="961"/>
    <n v="68"/>
    <n v="110.3377778"/>
    <n v="1.6386111000000001"/>
    <s v="POINT (110.3377778 1.6386111)"/>
    <n v="74"/>
    <x v="27"/>
    <s v="SWK"/>
    <n v="14.132352941176471"/>
    <x v="0"/>
  </r>
  <r>
    <n v="387"/>
    <x v="10"/>
    <s v="SK"/>
    <s v="YBB1203"/>
    <s v="SEKOLAH KEBANGSAAN BATU LINTANG"/>
    <s v="JALAN KOLEJ"/>
    <n v="93200"/>
    <s v="KUCHING"/>
    <n v="82421942"/>
    <n v="82231193"/>
    <s v="YBB1203@moe.edu.my"/>
    <s v="Bandar"/>
    <s v="SK"/>
    <n v="279"/>
    <n v="30"/>
    <n v="110.3465167"/>
    <n v="1.5327166670000001"/>
    <s v="POINT (110.3465167 1.532716667)"/>
    <n v="74"/>
    <x v="27"/>
    <s v="SWK"/>
    <n v="9.3000000000000007"/>
    <x v="0"/>
  </r>
  <r>
    <n v="388"/>
    <x v="10"/>
    <s v="SK"/>
    <s v="YBE1301"/>
    <s v="SEKOLAH KEBANGSAAN BUNTAL"/>
    <s v="D/A PEJABAT PENDIDIKAN DAERAH KUCHING, JALAN DIPLOMATIK OFF JALAN BAKO PETRA JAYA"/>
    <n v="93050"/>
    <s v="KUCHING"/>
    <n v="82846015"/>
    <n v="82846169"/>
    <s v="YBE1301@moe.edu.my"/>
    <s v="Luar Bandar"/>
    <s v="SK"/>
    <n v="452"/>
    <n v="45"/>
    <n v="110.37072000000001"/>
    <n v="1.7001310000000001"/>
    <s v="POINT (110.37072 1.700131)"/>
    <n v="74"/>
    <x v="27"/>
    <s v="SWK"/>
    <n v="10.044444444444444"/>
    <x v="0"/>
  </r>
  <r>
    <n v="389"/>
    <x v="10"/>
    <s v="SK"/>
    <s v="YCB1206"/>
    <s v="SEKOLAH KEBANGSAAN CATHOLIC ENGLISH"/>
    <s v="D/A PEJABAT PENDIDIKAN DAERAH KUCHING, JALAN DIPLOMATIK OFF JALAN BAKO PETRA JAYA"/>
    <n v="93050"/>
    <s v="KUCHING"/>
    <n v="82240464"/>
    <n v="82232205"/>
    <s v="YCB1206@moe.edu.my"/>
    <s v="Bandar"/>
    <s v="SBK"/>
    <n v="262"/>
    <n v="17"/>
    <n v="110.3382167"/>
    <n v="1.5368333329999999"/>
    <s v="POINT (110.3382167 1.536833333)"/>
    <n v="74"/>
    <x v="27"/>
    <s v="SWK"/>
    <n v="15.411764705882353"/>
    <x v="0"/>
  </r>
  <r>
    <n v="390"/>
    <x v="10"/>
    <s v="SK"/>
    <s v="YBE1203"/>
    <s v="SEKOLAH KEBANGSAAN COMBINED"/>
    <s v="D/A PEJABAT PENDIDIKAN DAERAH KUCHING, JALAN DIPLOMATIK OFF JALAN BAKO PETRA JAYA"/>
    <n v="93050"/>
    <s v="KUCHING"/>
    <n v="82240580"/>
    <n v="82240580"/>
    <s v="YBE1203@moe.edu.my"/>
    <s v="Bandar"/>
    <s v="SK"/>
    <n v="383"/>
    <n v="43"/>
    <n v="110.32389999999999"/>
    <n v="1.5484"/>
    <s v="POINT (110.3239 1.5484)"/>
    <n v="74"/>
    <x v="27"/>
    <s v="SWK"/>
    <n v="8.9069767441860463"/>
    <x v="0"/>
  </r>
  <r>
    <n v="391"/>
    <x v="10"/>
    <s v="SK"/>
    <s v="YBA1312"/>
    <s v="SEKOLAH KEBANGSAAN ENCIK BUYONG"/>
    <s v="D/A PEJABAT PENDIDIKAN DAERAH KUCHING, JALAN DIPLOMATIK OFF JALAN BAKO PETRA JAYA"/>
    <n v="93050"/>
    <s v="KUCHING"/>
    <n v="82440440"/>
    <n v="82440440"/>
    <s v="YBA1312@moe.edu.my"/>
    <s v="Bandar"/>
    <s v="SK"/>
    <n v="740"/>
    <n v="57"/>
    <n v="110.3416833"/>
    <n v="1.5708"/>
    <s v="POINT (110.3416833 1.5708)"/>
    <n v="74"/>
    <x v="27"/>
    <s v="SWK"/>
    <n v="12.982456140350877"/>
    <x v="0"/>
  </r>
  <r>
    <n v="392"/>
    <x v="10"/>
    <s v="SK"/>
    <s v="YBA1313"/>
    <s v="SEKOLAH KEBANGSAAN GERSIK"/>
    <s v="LOT 1429, 5020 &amp; 8741, JALAN GERSIK, PETRA JAYA"/>
    <n v="93050"/>
    <s v="KUCHING"/>
    <n v="82440531"/>
    <n v="82312208"/>
    <s v="YBA1313@moe.edu.my"/>
    <s v="Bandar"/>
    <s v="SK"/>
    <n v="412"/>
    <n v="31"/>
    <n v="110.35084999999999"/>
    <n v="1.5611333329999999"/>
    <s v="POINT (110.35085 1.561133333)"/>
    <n v="74"/>
    <x v="27"/>
    <s v="SWK"/>
    <n v="13.290322580645162"/>
    <x v="0"/>
  </r>
  <r>
    <n v="393"/>
    <x v="10"/>
    <s v="SK"/>
    <s v="YBA1321"/>
    <s v="SEKOLAH KEBANGSAAN GITA"/>
    <s v="D/A PEJABAT PENDIDIKAN DAERAH KUCHING, JALAN DIPLOMATIK OFF JALAN BAKO PETRA JAYA"/>
    <n v="93050"/>
    <s v="KUCHING"/>
    <n v="82256824"/>
    <n v="82427105"/>
    <s v="YBA1321@moe.edu.my"/>
    <s v="Bandar"/>
    <s v="SK"/>
    <n v="654"/>
    <n v="53"/>
    <n v="110.3189"/>
    <n v="1.563816667"/>
    <s v="POINT (110.3189 1.563816667)"/>
    <n v="74"/>
    <x v="27"/>
    <s v="SWK"/>
    <n v="12.339622641509434"/>
    <x v="0"/>
  </r>
  <r>
    <n v="394"/>
    <x v="10"/>
    <s v="SK"/>
    <s v="YBA1324"/>
    <s v="SEKOLAH KEBANGSAAN GOEBILT"/>
    <s v="D/A PEJABAT PENDIDIKAN DAERAH KUCHING, JALAN DIPLOMATIK OFF JALAN BAKO PETRA JAYA"/>
    <n v="93050"/>
    <s v="KUCHING"/>
    <n v="82432452"/>
    <n v="82433058"/>
    <s v="YBA1324@moe.edu.my"/>
    <s v="Bandar"/>
    <s v="SK"/>
    <n v="393"/>
    <n v="34"/>
    <n v="110.45816670000001"/>
    <n v="1.6348499999999999"/>
    <s v="POINT (110.4581667 1.63485)"/>
    <n v="74"/>
    <x v="27"/>
    <s v="SWK"/>
    <n v="11.558823529411764"/>
    <x v="0"/>
  </r>
  <r>
    <n v="395"/>
    <x v="10"/>
    <s v="SK"/>
    <s v="YBB1207"/>
    <s v="SEKOLAH KEBANGSAAN GREEN ROAD"/>
    <s v="D/A PEJABAT PENDIDIKAN DAERAH KUCHING, JALAN DIPLOMATIK OFF JALAN BAKO PETRA JAYAÂ "/>
    <n v="93050"/>
    <s v="KUCHING"/>
    <n v="82241943"/>
    <n v="82241160"/>
    <s v="YBB1207@moe.edu.my"/>
    <s v="Bandar"/>
    <s v="SK"/>
    <n v="880"/>
    <n v="59"/>
    <n v="110.33459999999999"/>
    <n v="1.5420499999999999"/>
    <s v="POINT (110.3346 1.54205)"/>
    <n v="74"/>
    <x v="27"/>
    <s v="SWK"/>
    <n v="14.915254237288135"/>
    <x v="0"/>
  </r>
  <r>
    <n v="396"/>
    <x v="10"/>
    <s v="SK"/>
    <s v="YBB1206"/>
    <s v="SEKOLAH KEBANGSAAN JLN.ONG TIANG SWEE"/>
    <s v="D/A PEJABAT PENDIDIKAN DAERAH KUCHING, JALAN DIPLOMATIK OFF JALAN BAKO PETRA JAYA"/>
    <n v="93050"/>
    <s v="KUCHING"/>
    <n v="82258335"/>
    <s v="TIADA"/>
    <s v="YBB1206@moe.edu.my"/>
    <s v="Bandar"/>
    <s v="SK"/>
    <n v="531"/>
    <n v="40"/>
    <n v="110.34476669999999"/>
    <n v="1.5267500000000001"/>
    <s v="POINT (110.3447667 1.52675)"/>
    <n v="74"/>
    <x v="27"/>
    <s v="SWK"/>
    <n v="13.275"/>
    <x v="0"/>
  </r>
  <r>
    <n v="397"/>
    <x v="10"/>
    <s v="SJKC"/>
    <s v="YBH1301"/>
    <s v="SEKOLAH KEBANGSAAN KENYALANG"/>
    <s v="JLN DATO BANDAR"/>
    <n v="93300"/>
    <s v="KUCHING"/>
    <n v="82480745"/>
    <n v="82480775"/>
    <s v="YBH1301@moe.edu.my"/>
    <s v="Bandar"/>
    <s v="SK"/>
    <n v="387"/>
    <n v="40"/>
    <n v="110.36661700000001"/>
    <n v="1.5375000000000001"/>
    <s v="POINT (110.366617 1.5375)"/>
    <n v="74"/>
    <x v="27"/>
    <s v="SWK"/>
    <n v="9.6750000000000007"/>
    <x v="0"/>
  </r>
  <r>
    <n v="398"/>
    <x v="10"/>
    <s v="SK"/>
    <s v="YBE1324"/>
    <s v="SEKOLAH KEBANGSAAN KPG SENARI"/>
    <s v="D/A PEJABAT PENDIDIKAN DAERAH KUCHING, JALAN DIPLOMATIK OFF JALAN BAKO PETRA JAYA"/>
    <n v="93050"/>
    <s v="KUCHING"/>
    <n v="82439877"/>
    <n v="82439877"/>
    <s v="YBE1324@moe.edu.my"/>
    <s v="Bandar"/>
    <s v="SK"/>
    <n v="158"/>
    <n v="18"/>
    <n v="110.44978330000001"/>
    <n v="1.621283333"/>
    <s v="POINT (110.4497833 1.621283333)"/>
    <n v="74"/>
    <x v="27"/>
    <s v="SWK"/>
    <n v="8.7777777777777786"/>
    <x v="0"/>
  </r>
  <r>
    <n v="399"/>
    <x v="10"/>
    <s v="SK"/>
    <s v="YBA1204"/>
    <s v="SEKOLAH KEBANGSAAN LAKSAMANA"/>
    <s v="D/A PEJABAT PENDIDIKAN DAERAH KUCHING, JALAN DIPLOMATIK OFF JALAN BAKO PETRA JAYA"/>
    <n v="93300"/>
    <s v="KUCHING"/>
    <n v="82573051"/>
    <n v="82573026"/>
    <s v="YBA1204@moe.edu.my"/>
    <s v="Bandar"/>
    <s v="SK"/>
    <n v="271"/>
    <n v="37"/>
    <n v="110.3456333"/>
    <n v="1.51725"/>
    <s v="POINT (110.3456333 1.51725)"/>
    <n v="74"/>
    <x v="27"/>
    <s v="SWK"/>
    <n v="7.3243243243243246"/>
    <x v="0"/>
  </r>
  <r>
    <n v="400"/>
    <x v="10"/>
    <s v="SK"/>
    <s v="YBE1202"/>
    <s v="SEKOLAH KEBANGSAAN LUMBA KUDA"/>
    <s v="D/A PEJABAT PENDIDIKAN DAERAH KUCHING, JALAN DIPLOMATIK OFF JALAN BAKO PETRA JAYA"/>
    <n v="93050"/>
    <s v="KUCHING"/>
    <n v="82257100"/>
    <n v="82257152"/>
    <s v="YBE1202@moe.edu.my"/>
    <s v="Bandar"/>
    <s v="SK"/>
    <n v="299"/>
    <n v="43"/>
    <n v="110.3612"/>
    <n v="1.548567"/>
    <s v="POINT (110.3612 1.548567)"/>
    <n v="74"/>
    <x v="27"/>
    <s v="SWK"/>
    <n v="6.9534883720930232"/>
    <x v="0"/>
  </r>
  <r>
    <n v="401"/>
    <x v="10"/>
    <s v="SR SABK"/>
    <s v="YCA1303"/>
    <s v="SEKOLAH KEBANGSAAN MADRASAH DATUK HJ. ABDUL KADIR HASAN"/>
    <s v="JALAN SULTAN TENGAH"/>
    <n v="93050"/>
    <s v="KUCHING"/>
    <n v="82443660"/>
    <n v="82441606"/>
    <s v="YCA1303@moe.edu.my"/>
    <s v="Bandar"/>
    <s v="SBK"/>
    <n v="1257"/>
    <n v="84"/>
    <n v="110.34"/>
    <n v="1.62"/>
    <s v="POINT (110.34 1.62)"/>
    <n v="74"/>
    <x v="27"/>
    <s v="SWK"/>
    <n v="14.964285714285714"/>
    <x v="0"/>
  </r>
  <r>
    <n v="402"/>
    <x v="10"/>
    <s v="SK"/>
    <s v="YBA1353"/>
    <s v="SEKOLAH KEBANGSAAN MAJ GEN DATU IBRAHIM"/>
    <s v="KEM SEMENGGO, JLN LAPANGAN TERBANG LAMA,KUCHING"/>
    <n v="93677"/>
    <s v="KUCHING"/>
    <n v="82612410"/>
    <n v="82610040"/>
    <s v="YBA1353@moe.edu.my"/>
    <s v="Bandar"/>
    <s v="SK"/>
    <n v="686"/>
    <n v="57"/>
    <n v="110.33896300000001"/>
    <n v="1.4723759999999999"/>
    <s v="POINT (110.338963 1.472376)"/>
    <n v="74"/>
    <x v="27"/>
    <s v="SWK"/>
    <n v="12.035087719298245"/>
    <x v="0"/>
  </r>
  <r>
    <n v="403"/>
    <x v="10"/>
    <s v="SK"/>
    <s v="YBE1345"/>
    <s v="SEKOLAH KEBANGSAAN MATU BARU"/>
    <s v="D/A PEJABAT PENDIDIKAN DAERAH KUCHING, JALAN DIPLOMATIK OFF JALAN BAKO PETRA JAYA"/>
    <n v="93050"/>
    <s v="KUCHING"/>
    <n v="82370030"/>
    <n v="82370150"/>
    <s v="YBE1345@moe.edu.my"/>
    <s v="Bandar"/>
    <s v="SK"/>
    <n v="600"/>
    <n v="57"/>
    <n v="110.3778167"/>
    <n v="1.5599499999999999"/>
    <s v="POINT (110.3778167 1.55995)"/>
    <n v="74"/>
    <x v="27"/>
    <s v="SWK"/>
    <n v="10.526315789473685"/>
    <x v="0"/>
  </r>
  <r>
    <n v="404"/>
    <x v="10"/>
    <s v="SK"/>
    <s v="YBA1201"/>
    <s v="SEKOLAH KEBANGSAAN MERPATI JEPANG"/>
    <s v="D/A PEJABAT PENDIDIKAN DAERAH KUCHING, JALAN DIPLOMATIK OFF JALAN BAKO PETRA JAYA"/>
    <n v="93050"/>
    <s v="KUCHING"/>
    <n v="82421885"/>
    <n v="82236518"/>
    <s v="YBA1201@moe.edu.my"/>
    <s v="Bandar"/>
    <s v="SK"/>
    <n v="393"/>
    <n v="41"/>
    <n v="110.3318167"/>
    <n v="1.563083333"/>
    <s v="POINT (110.3318167 1.563083333)"/>
    <n v="74"/>
    <x v="27"/>
    <s v="SWK"/>
    <n v="9.5853658536585371"/>
    <x v="0"/>
  </r>
  <r>
    <n v="405"/>
    <x v="10"/>
    <s v="SK"/>
    <s v="YBA1317"/>
    <s v="SEKOLAH KEBANGSAAN MUARA TEBAS"/>
    <s v="KAMPUNG MUARA TEBAS, JALAN BAKO"/>
    <n v="93050"/>
    <s v="KUCHING"/>
    <n v="82438437"/>
    <n v="82438203"/>
    <s v="YBA1317@moe.edu.my"/>
    <s v="Luar Bandar"/>
    <s v="SK"/>
    <n v="350"/>
    <n v="31"/>
    <n v="110.4825333"/>
    <n v="1.6479999999999999"/>
    <s v="POINT (110.4825333 1.648)"/>
    <n v="74"/>
    <x v="27"/>
    <s v="SWK"/>
    <n v="11.290322580645162"/>
    <x v="0"/>
  </r>
  <r>
    <n v="406"/>
    <x v="10"/>
    <s v="SK"/>
    <s v="YBA1307"/>
    <s v="SEKOLAH KEBANGSAAN MUHIBBAH"/>
    <s v="D/A PEJABAT PENDIDIKAN DAERAH KUCHING, JALAN DIPLOMATIK OFF JALAN BAKO PETRA JAYA"/>
    <n v="93050"/>
    <s v="KUCHING"/>
    <s v="TIADA"/>
    <s v="TIADA"/>
    <s v="YBA1307@moe.edu.my"/>
    <s v="Luar Bandar"/>
    <s v="SK"/>
    <n v="139"/>
    <n v="18"/>
    <n v="110.397717"/>
    <n v="1.5483039999999999"/>
    <s v="POINT (110.397717 1.548304)"/>
    <n v="74"/>
    <x v="27"/>
    <s v="SWK"/>
    <n v="7.7222222222222223"/>
    <x v="0"/>
  </r>
  <r>
    <n v="407"/>
    <x v="10"/>
    <s v="SK"/>
    <s v="YBE1313"/>
    <s v="SEKOLAH KEBANGSAAN PAJAR SEJINGKAT"/>
    <s v="JALAN BAKOÂ Â PETRA JAYA"/>
    <n v="93050"/>
    <s v="KUCHING"/>
    <n v="82432572"/>
    <n v="82432063"/>
    <s v="YBE1313@moe.edu.my"/>
    <s v="Bandar"/>
    <s v="SK"/>
    <n v="590"/>
    <n v="53"/>
    <n v="110.4364333"/>
    <n v="1.594766667"/>
    <s v="POINT (110.4364333 1.594766667)"/>
    <n v="74"/>
    <x v="27"/>
    <s v="SWK"/>
    <n v="11.132075471698114"/>
    <x v="0"/>
  </r>
  <r>
    <n v="408"/>
    <x v="10"/>
    <s v="SK"/>
    <s v="YBA1319"/>
    <s v="SEKOLAH KEBANGSAAN PASIR PANDAK"/>
    <s v="D/A PEJABAT PENDIDIKAN DAERAH KUCHING, JALAN DIPLOMATIK OFF JALAN BAKO PETRA JAYA"/>
    <n v="93050"/>
    <s v="KUCHING"/>
    <n v="82381691"/>
    <s v="TIADA"/>
    <s v="YBA1319@moe.edu.my"/>
    <s v="Luar Bandar"/>
    <s v="SK"/>
    <n v="193"/>
    <n v="18"/>
    <n v="110.31091000000001"/>
    <n v="1.6971099999999999"/>
    <s v="POINT (110.31091 1.69711)"/>
    <n v="74"/>
    <x v="27"/>
    <s v="SWK"/>
    <n v="10.722222222222221"/>
    <x v="0"/>
  </r>
  <r>
    <n v="409"/>
    <x v="10"/>
    <s v="SK KHAS"/>
    <s v="YBB1205"/>
    <s v="SEKOLAH KEBANGSAAN PENDIDIKAN KHAS KUCHING"/>
    <s v="JALAN MATANG"/>
    <n v="93050"/>
    <s v="KUCHING"/>
    <n v="82536794"/>
    <n v="82536109"/>
    <s v="YBB1205@moe.edu.my"/>
    <s v="Bandar"/>
    <s v="SK"/>
    <n v="30"/>
    <n v="22"/>
    <n v="110.34658330000001"/>
    <n v="1.532233333"/>
    <s v="POINT (110.3465833 1.532233333)"/>
    <n v="74"/>
    <x v="27"/>
    <s v="SWK"/>
    <n v="1.3636363636363635"/>
    <x v="0"/>
  </r>
  <r>
    <n v="410"/>
    <x v="10"/>
    <s v="SK"/>
    <s v="YBA1322"/>
    <s v="SEKOLAH KEBANGSAAN PULO"/>
    <s v="D/A PEJABAT PENDIDIKAN DAERAH KUCHING, JALAN DIPLOMATIK OFF JALAN BAKO PETRA JAYAÂ "/>
    <n v="93050"/>
    <s v="KUCHING"/>
    <n v="82440549"/>
    <n v="82449881"/>
    <s v="YBA1322@moe.edu.my"/>
    <s v="Bandar"/>
    <s v="SK"/>
    <n v="686"/>
    <n v="53"/>
    <n v="110.3651167"/>
    <n v="1.5607333329999999"/>
    <s v="POINT (110.3651167 1.560733333)"/>
    <n v="74"/>
    <x v="27"/>
    <s v="SWK"/>
    <n v="12.943396226415095"/>
    <x v="0"/>
  </r>
  <r>
    <n v="411"/>
    <x v="10"/>
    <s v="SK"/>
    <s v="YCA1201"/>
    <s v="SEKOLAH KEBANGSAAN RAKYAT"/>
    <s v="D/A PEJABAT PENDIDIKAN DAERAH KUCHING, JALAN DIPLOMATIK OFF JALAN BAKO PETRA JAYA"/>
    <n v="93050"/>
    <s v="KUCHING"/>
    <n v="82244732"/>
    <n v="82415214"/>
    <s v="YCA1201@moe.edu.my"/>
    <s v="Bandar"/>
    <s v="SBK"/>
    <n v="391"/>
    <n v="31"/>
    <n v="110.3321167"/>
    <n v="1.5611333329999999"/>
    <s v="POINT (110.3321167 1.561133333)"/>
    <n v="74"/>
    <x v="27"/>
    <s v="SWK"/>
    <n v="12.612903225806452"/>
    <x v="0"/>
  </r>
  <r>
    <n v="412"/>
    <x v="10"/>
    <s v="SK"/>
    <s v="YCA1301"/>
    <s v="SEKOLAH KEBANGSAAN RAKYAT TUPONG"/>
    <s v="KAMPUNG TUPONG TENGAH, JALAN MERDEKA"/>
    <n v="93050"/>
    <s v="KUCHING"/>
    <n v="82250263"/>
    <n v="82420528"/>
    <s v="YCA1301@moe.edu.my"/>
    <s v="Bandar"/>
    <s v="SBK"/>
    <n v="347"/>
    <n v="31"/>
    <n v="110.3329"/>
    <n v="1.5723"/>
    <s v="POINT (110.3329 1.5723)"/>
    <n v="74"/>
    <x v="27"/>
    <s v="SWK"/>
    <n v="11.193548387096774"/>
    <x v="0"/>
  </r>
  <r>
    <n v="413"/>
    <x v="10"/>
    <s v="SK"/>
    <s v="YBA1351"/>
    <s v="SEKOLAH KEBANGSAAN RAMPANGI"/>
    <s v="D/A PEJABAT PENDIDIKAN DAERAH KUCHING, JALAN DIPLOMATIK OFF JALAN BAKO PETRA JAYA"/>
    <n v="93050"/>
    <s v="KUCHING"/>
    <n v="82443022"/>
    <n v="82443004"/>
    <s v="YBA1351@moe.edu.my"/>
    <s v="Luar Bandar"/>
    <s v="SK"/>
    <n v="458"/>
    <n v="49"/>
    <n v="110.33244999999999"/>
    <n v="1.65527"/>
    <s v="POINT (110.33245 1.65527)"/>
    <n v="74"/>
    <x v="27"/>
    <s v="SWK"/>
    <n v="9.3469387755102034"/>
    <x v="0"/>
  </r>
  <r>
    <n v="414"/>
    <x v="10"/>
    <s v="SK"/>
    <s v="YBA1202"/>
    <s v="SEKOLAH KEBANGSAAN RANCANGAN PERUMAHAN RAKYAT 'RPR'"/>
    <s v="D/A PEJABAT PENDIDIKAN DAERAH KUCHING, JALAN DIPLOMATIK OFF JALAN BAKO PETRA JAYA"/>
    <n v="93050"/>
    <s v="KUCHING"/>
    <n v="82446293"/>
    <n v="82440961"/>
    <s v="YBA1202@moe.edu.my"/>
    <s v="Bandar"/>
    <s v="SK"/>
    <n v="910"/>
    <n v="62"/>
    <n v="110.33475"/>
    <n v="1.5715333330000001"/>
    <s v="POINT (110.33475 1.571533333)"/>
    <n v="74"/>
    <x v="27"/>
    <s v="SWK"/>
    <n v="14.67741935483871"/>
    <x v="0"/>
  </r>
  <r>
    <n v="415"/>
    <x v="10"/>
    <s v="SK"/>
    <s v="YBA1337"/>
    <s v="SEKOLAH KEBANGSAAN SALAK"/>
    <s v="D/A PEJABAT PENDIDIKAN DAERAH KUCHING, JALAN DIPLOMATIK OFF JALAN BAKO PETRA JAYAÂ "/>
    <n v="93050"/>
    <s v="KUCHING"/>
    <s v="TIADA"/>
    <s v="TIADA"/>
    <s v="YBA1337@moe.edu.my"/>
    <s v="Luar Bandar"/>
    <s v="SK"/>
    <n v="86"/>
    <n v="13"/>
    <n v="110.29501"/>
    <n v="1.66625"/>
    <s v="POINT (110.29501 1.66625)"/>
    <n v="74"/>
    <x v="27"/>
    <s v="SWK"/>
    <n v="6.615384615384615"/>
    <x v="0"/>
  </r>
  <r>
    <n v="416"/>
    <x v="10"/>
    <s v="SK"/>
    <s v="YBA1314"/>
    <s v="SEKOLAH KEBANGSAAN SANTUBONG"/>
    <s v="D/A PEJABAT PENDIDIKAN DAERAH KUCHING, JALAN DIPLOMATIK OFF JALAN BAKO PETRA JAYA"/>
    <n v="93050"/>
    <s v="KUCHING"/>
    <n v="82846728"/>
    <n v="82846144"/>
    <s v="YBA1314@moe.edu.my"/>
    <s v="Luar Bandar"/>
    <s v="SK"/>
    <n v="199"/>
    <n v="25"/>
    <n v="110.31621"/>
    <n v="1.72"/>
    <s v="POINT (110.31621 1.72)"/>
    <n v="74"/>
    <x v="27"/>
    <s v="SWK"/>
    <n v="7.96"/>
    <x v="0"/>
  </r>
  <r>
    <n v="417"/>
    <x v="10"/>
    <s v="SK"/>
    <s v="YBA1203"/>
    <s v="SEKOLAH KEBANGSAAN SATRIA JAYA"/>
    <s v="D/A PEJABAT PENDIDIKAN DAERAH KUCHING, JALAN DIPLOMATIK OFF JALAN BAKO PETRA JAYA"/>
    <n v="93050"/>
    <s v="KUCHING"/>
    <n v="82570878"/>
    <n v="82570879"/>
    <s v="YBA1203@moe.edu.my"/>
    <s v="Bandar"/>
    <s v="SK"/>
    <n v="851"/>
    <n v="55"/>
    <n v="110.36575000000001"/>
    <n v="1.509933333"/>
    <s v="POINT (110.36575 1.509933333)"/>
    <n v="74"/>
    <x v="27"/>
    <s v="SWK"/>
    <n v="15.472727272727273"/>
    <x v="0"/>
  </r>
  <r>
    <n v="418"/>
    <x v="10"/>
    <s v="SK"/>
    <s v="YBA1339"/>
    <s v="SEKOLAH KEBANGSAAN SEMARIANG"/>
    <s v="JALAN SEMARIANG BATU, PETRA JAYA"/>
    <n v="93050"/>
    <s v="KUCHING"/>
    <n v="82447475"/>
    <n v="82443287"/>
    <s v="YBA1339@moe.edu.my"/>
    <s v="Bandar"/>
    <s v="SK"/>
    <n v="555"/>
    <n v="53"/>
    <n v="110.32649069999999"/>
    <n v="1.6022125"/>
    <s v="POINT (110.3264907 1.6022125)"/>
    <n v="74"/>
    <x v="27"/>
    <s v="SWK"/>
    <n v="10.471698113207546"/>
    <x v="0"/>
  </r>
  <r>
    <n v="419"/>
    <x v="10"/>
    <s v="SK"/>
    <s v="YBA1350"/>
    <s v="SEKOLAH KEBANGSAAN SEMERAH PADI"/>
    <s v="D/A PEJABAT PENDIDIKAN DAERAH KUCHING, JALAN DIPLOMATIK OFF JALAN BAKO PETRA JAYA"/>
    <n v="93050"/>
    <s v="KUCHING"/>
    <n v="82440654"/>
    <n v="82440075"/>
    <s v="YBA1350@moe.edu.my"/>
    <s v="Bandar"/>
    <s v="SK"/>
    <n v="970"/>
    <n v="83"/>
    <n v="110.317288"/>
    <n v="1.5825929999999999"/>
    <s v="POINT (110.317288 1.582593)"/>
    <n v="74"/>
    <x v="27"/>
    <s v="SWK"/>
    <n v="11.686746987951807"/>
    <x v="0"/>
  </r>
  <r>
    <n v="420"/>
    <x v="10"/>
    <s v="SK"/>
    <s v="YBB1301"/>
    <s v="SEKOLAH KEBANGSAAN SG STUTONG"/>
    <s v="OFF TMN SATRIA JAYA, BDC, STAMPIN"/>
    <n v="93250"/>
    <s v="KUCHING"/>
    <n v="82458613"/>
    <n v="82457296"/>
    <s v="YBB1301@moe.edu.my"/>
    <s v="Bandar"/>
    <s v="SK"/>
    <n v="269"/>
    <n v="28"/>
    <n v="110.3693833"/>
    <n v="1.5109333330000001"/>
    <s v="POINT (110.3693833 1.510933333)"/>
    <n v="74"/>
    <x v="27"/>
    <s v="SWK"/>
    <n v="9.6071428571428577"/>
    <x v="0"/>
  </r>
  <r>
    <n v="421"/>
    <x v="10"/>
    <s v="SK"/>
    <s v="YBA1209"/>
    <s v="SEKOLAH KEBANGSAAN SIOL KANAN"/>
    <s v="D/A PEJABAT PENDIDIKAN DAERAH KUCHING, JALAN DIPLOMATIK OFF JALAN BAKO PETRA JAYA"/>
    <n v="93050"/>
    <s v="KUCHING"/>
    <n v="82447685"/>
    <n v="82312926"/>
    <s v="YBA1209@moe.edu.my"/>
    <s v="Bandar"/>
    <s v="SK"/>
    <n v="830"/>
    <n v="59"/>
    <n v="110.34097"/>
    <n v="1.5986"/>
    <s v="POINT (110.34097 1.5986)"/>
    <n v="74"/>
    <x v="27"/>
    <s v="SWK"/>
    <n v="14.067796610169491"/>
    <x v="0"/>
  </r>
  <r>
    <n v="422"/>
    <x v="10"/>
    <s v="SJKC"/>
    <s v="YBH1202"/>
    <s v="SEKOLAH KEBANGSAAN SONG KHENG HAI"/>
    <s v="D/A PEJABAT PENDIDIKAN DAERAH KUCHING, JALAN DIPLOMATIK OFF JALAN BAKO PETRA JAYAÂ "/>
    <n v="93050"/>
    <s v="KUCHING"/>
    <n v="82241941"/>
    <n v="82230467"/>
    <s v="YBH1202@moe.edu.my"/>
    <s v="Bandar"/>
    <s v="SK"/>
    <n v="330"/>
    <n v="38"/>
    <n v="110.35463300000001"/>
    <n v="1.5552330000000001"/>
    <s v="POINT (110.354633 1.555233)"/>
    <n v="74"/>
    <x v="27"/>
    <s v="SWK"/>
    <n v="8.6842105263157894"/>
    <x v="0"/>
  </r>
  <r>
    <n v="423"/>
    <x v="10"/>
    <s v="SK"/>
    <s v="YCB1207"/>
    <s v="SEKOLAH KEBANGSAAN ST ANDREW"/>
    <s v="D/A PEJABAT PENDIDIKAN DAERAH KUCHING, JALAN DIPLOMATIK OFF JALAN BAKO PETRA JAYA"/>
    <n v="93050"/>
    <s v="KUCHING"/>
    <n v="82481760"/>
    <n v="82330482"/>
    <s v="YCB1207@moe.edu.my"/>
    <s v="Bandar"/>
    <s v="SBK"/>
    <n v="371"/>
    <n v="29"/>
    <n v="110.38201669999999"/>
    <n v="1.5473333330000001"/>
    <s v="POINT (110.3820167 1.547333333)"/>
    <n v="74"/>
    <x v="27"/>
    <s v="SWK"/>
    <n v="12.793103448275861"/>
    <x v="0"/>
  </r>
  <r>
    <n v="424"/>
    <x v="10"/>
    <s v="SK"/>
    <s v="YCB1203"/>
    <s v="SEKOLAH KEBANGSAAN ST JOSEPH"/>
    <s v="D/A PEJABAT PENDIDIKAN DAERAH KUCHING, JALAN DIPLOMATIK OFF JALAN BAKO PETRA JAYA"/>
    <n v="93050"/>
    <s v="KUCHING"/>
    <n v="82244767"/>
    <n v="82253715"/>
    <s v="YCB1203@moe.edu.my"/>
    <s v="Bandar"/>
    <s v="SBK"/>
    <n v="202"/>
    <n v="20"/>
    <n v="110.3402667"/>
    <n v="1.5521833330000001"/>
    <s v="POINT (110.3402667 1.552183333)"/>
    <n v="74"/>
    <x v="27"/>
    <s v="SWK"/>
    <n v="10.1"/>
    <x v="0"/>
  </r>
  <r>
    <n v="425"/>
    <x v="10"/>
    <s v="SK"/>
    <s v="YCB1202"/>
    <s v="SEKOLAH KEBANGSAAN ST MARY"/>
    <s v="D/A PEJABAT PENDIDIKAN DAERAH KUCHING, JALAN DIPLOMATIK OFF JALAN BAKO PETRA JAYA"/>
    <n v="93050"/>
    <s v="KUCHING"/>
    <n v="82240085"/>
    <n v="82420146"/>
    <s v="YCB1202@moe.edu.my"/>
    <s v="Bandar"/>
    <s v="SBK"/>
    <n v="545"/>
    <n v="39"/>
    <n v="110.34743330000001"/>
    <n v="1.5558666670000001"/>
    <s v="POINT (110.3474333 1.555866667)"/>
    <n v="74"/>
    <x v="27"/>
    <s v="SWK"/>
    <n v="13.974358974358974"/>
    <x v="0"/>
  </r>
  <r>
    <n v="426"/>
    <x v="10"/>
    <s v="SK"/>
    <s v="YCB1204"/>
    <s v="SEKOLAH KEBANGSAAN ST TERESA"/>
    <s v="JALAN TUN ABANG HAJI OPENG"/>
    <n v="93000"/>
    <s v="KUCHING"/>
    <n v="82245528"/>
    <n v="82415785"/>
    <s v="YCB1204@moe.edu.my"/>
    <s v="Bandar"/>
    <s v="SBK"/>
    <n v="612"/>
    <n v="38"/>
    <n v="110.343383"/>
    <n v="1.5509500000000001"/>
    <s v="POINT (110.343383 1.55095)"/>
    <n v="74"/>
    <x v="27"/>
    <s v="SWK"/>
    <n v="16.105263157894736"/>
    <x v="0"/>
  </r>
  <r>
    <n v="427"/>
    <x v="10"/>
    <s v="SK"/>
    <s v="YCB1201"/>
    <s v="SEKOLAH KEBANGSAAN ST THOMAS"/>
    <s v="D/A PEJABAT PENDIDIKAN DAERAH KUCHING, JALAN DIPLOMATIK OFF JALAN BAKO PETRA JAYA"/>
    <n v="93050"/>
    <s v="KUCHING"/>
    <n v="82243457"/>
    <n v="82243457"/>
    <s v="YCB1201@moe.edu.my"/>
    <s v="Bandar"/>
    <s v="SBK"/>
    <n v="564"/>
    <n v="43"/>
    <n v="110.3465333"/>
    <n v="1.5549333329999999"/>
    <s v="POINT (110.3465333 1.554933333)"/>
    <n v="74"/>
    <x v="27"/>
    <s v="SWK"/>
    <n v="13.116279069767442"/>
    <x v="0"/>
  </r>
  <r>
    <n v="428"/>
    <x v="10"/>
    <s v="SK"/>
    <s v="YBA1325"/>
    <s v="SEKOLAH KEBANGSAAN TABUAN"/>
    <s v="D/A PEJABAT PENDIDIKAN DAERAH KUCHING, JALAN DIPLOMATIK OFF JALAN BAKO PETRA JAYA"/>
    <n v="93450"/>
    <s v="KUCHING"/>
    <n v="82365408"/>
    <n v="82362426"/>
    <s v="YBA1325@moe.edu.my"/>
    <s v="Bandar"/>
    <s v="SK"/>
    <n v="495"/>
    <n v="41"/>
    <n v="110.391783"/>
    <n v="1.5349999999999999"/>
    <s v="POINT (110.391783 1.535)"/>
    <n v="74"/>
    <x v="27"/>
    <s v="SWK"/>
    <n v="12.073170731707316"/>
    <x v="0"/>
  </r>
  <r>
    <n v="429"/>
    <x v="10"/>
    <s v="SK"/>
    <s v="YBA1210"/>
    <s v="SEKOLAH KEBANGSAAN TABUAN HILIR"/>
    <s v="D/A PEJABAT PENDIDIKAN DAERAH KUCHING, JALAN DIPLOMATIK OFF JALAN BAKO PETRA JAYA"/>
    <n v="93050"/>
    <s v="KUCHING"/>
    <n v="82370311"/>
    <n v="82370315"/>
    <s v="YBA1210@moe.edu.my"/>
    <s v="Bandar"/>
    <s v="SK"/>
    <n v="832"/>
    <n v="62"/>
    <n v="110.38581670000001"/>
    <n v="1.5370333329999999"/>
    <s v="POINT (110.3858167 1.537033333)"/>
    <n v="74"/>
    <x v="27"/>
    <s v="SWK"/>
    <n v="13.419354838709678"/>
    <x v="0"/>
  </r>
  <r>
    <n v="430"/>
    <x v="10"/>
    <s v="SK"/>
    <s v="YBA1343"/>
    <s v="SEKOLAH KEBANGSAAN TABUAN JAYA"/>
    <s v="D/A PEJABAT PENDIDIKAN DAERAH KUCHING, JALAN DIPLOMATIK OFF JALAN BAKO PETRA JAYAÂ "/>
    <n v="93050"/>
    <s v="KUCHING"/>
    <n v="82364152"/>
    <n v="82360810"/>
    <s v="YBA1343@moe.edu.my"/>
    <s v="Bandar"/>
    <s v="SK"/>
    <n v="361"/>
    <n v="30"/>
    <n v="110.36675"/>
    <n v="1.52525"/>
    <s v="POINT (110.36675 1.52525)"/>
    <n v="74"/>
    <x v="27"/>
    <s v="SWK"/>
    <n v="12.033333333333333"/>
    <x v="0"/>
  </r>
  <r>
    <n v="431"/>
    <x v="10"/>
    <s v="SK"/>
    <s v="YBA1336"/>
    <s v="SEKOLAH KEBANGSAAN TABUAN ULU"/>
    <s v="D/A PEJABAT PENDIDIKAN DAERAH KUCHING, JALAN DIPLOMATIK OFF JALAN BAKO PETRA JAYA"/>
    <n v="93050"/>
    <s v="KUCHING"/>
    <n v="82333984"/>
    <n v="82333984"/>
    <s v="YBA1336@moe.edu.my"/>
    <s v="Bandar"/>
    <s v="SK"/>
    <n v="246"/>
    <n v="35"/>
    <n v="110.37045000000001"/>
    <n v="1.5389999999999999"/>
    <s v="POINT (110.37045 1.539)"/>
    <n v="74"/>
    <x v="27"/>
    <s v="SWK"/>
    <n v="7.0285714285714285"/>
    <x v="0"/>
  </r>
  <r>
    <n v="432"/>
    <x v="10"/>
    <s v="SK"/>
    <s v="YBA1212"/>
    <s v="SEKOLAH KEBANGSAAN TAN SRI DATUK DR. HJ. SULAIMAN DAUD"/>
    <s v="LOT 8683, SEKSYEN 65, JALAN MATANG"/>
    <n v="93050"/>
    <s v="KUCHING"/>
    <n v="82245512"/>
    <n v="82245513"/>
    <s v="YBA1212@moe.edu.my"/>
    <s v="Bandar"/>
    <s v="SK"/>
    <n v="659"/>
    <n v="55"/>
    <n v="110.3113335"/>
    <n v="1.564676"/>
    <s v="POINT (110.3113335 1.564676)"/>
    <n v="74"/>
    <x v="27"/>
    <s v="SWK"/>
    <n v="11.981818181818182"/>
    <x v="0"/>
  </r>
  <r>
    <n v="433"/>
    <x v="11"/>
    <s v="SJKC"/>
    <s v="YCC5201"/>
    <s v="SEKOLAH JENIS KEBANGSAAN (CINA) CHUNG HUA TRUSAN"/>
    <s v="D/A PEJABAT PENDIDIKAN DAERAH LAWAS, TINGKAT BAWAH, WISMA PERSEKUTUAN"/>
    <n v="98850"/>
    <s v="LAWAS"/>
    <n v="85282273"/>
    <s v="TIADA"/>
    <s v="YCC5201@moe.edu.my"/>
    <s v="Luar Bandar"/>
    <s v="SBK"/>
    <n v="73"/>
    <n v="11"/>
    <n v="115.2760667"/>
    <n v="4.7843499999999999"/>
    <s v="POINT (115.2760667 4.78435)"/>
    <n v="99"/>
    <x v="5"/>
    <s v="SWK"/>
    <n v="6.6363636363636367"/>
    <x v="0"/>
  </r>
  <r>
    <n v="434"/>
    <x v="11"/>
    <s v="SJKC"/>
    <s v="YCC5202"/>
    <s v="SEKOLAH JENIS KEBANGSAAN (CINA) CHUNG HWA LAWAS"/>
    <s v="D/A PEJABAT PENDIDIKAN DAERAH LAWAS, TINGKAT BAWAH, WISMA PERSEKUTUAN"/>
    <n v="98850"/>
    <s v="LAWAS"/>
    <n v="85285127"/>
    <s v="TIADA"/>
    <s v="YCC5202@moe.edu.my"/>
    <s v="Luar Bandar"/>
    <s v="SBK"/>
    <n v="288"/>
    <n v="25"/>
    <n v="115.4051333"/>
    <n v="4.8615500000000003"/>
    <s v="POINT (115.4051333 4.86155)"/>
    <n v="99"/>
    <x v="5"/>
    <s v="SWK"/>
    <n v="11.52"/>
    <x v="0"/>
  </r>
  <r>
    <n v="435"/>
    <x v="11"/>
    <s v="SJKC"/>
    <s v="YCC5203"/>
    <s v="SEKOLAH JENIS KEBANGSAAN (CINA) SOON HWA SUNDAR"/>
    <s v="D/A PEJABAT PENDIDIKAN DAERAH LAWAS, TINGKAT BAWAH, WISMA PERSEKUTUAN"/>
    <n v="98800"/>
    <s v="LAWAS"/>
    <s v="TIADA"/>
    <s v="TIADA"/>
    <s v="YCC5203@moe.edu.my"/>
    <s v="Luar Bandar"/>
    <s v="SBK"/>
    <n v="41"/>
    <n v="12"/>
    <n v="115.20764699999999"/>
    <n v="4.8879859999999997"/>
    <s v="POINT (115.207647 4.887986)"/>
    <n v="99"/>
    <x v="5"/>
    <s v="SWK"/>
    <n v="3.4166666666666665"/>
    <x v="0"/>
  </r>
  <r>
    <n v="436"/>
    <x v="11"/>
    <s v="SR SABK"/>
    <s v="YCA5201"/>
    <s v="SEKOLAH KEBANGSAAN AGAMA (MIS) LAWAS"/>
    <s v="D/A PEJABAT PENDIDIKAN DAERAH LAWAS, TINGKAT BAWAH, WISMA PERSEKUTUAN"/>
    <n v="98850"/>
    <s v="LAWAS"/>
    <n v="85284546"/>
    <n v="85284681"/>
    <s v="YCA5201@moe.edu.my"/>
    <s v="Luar Bandar"/>
    <s v="SBK"/>
    <n v="494"/>
    <n v="45"/>
    <n v="115.4131833"/>
    <n v="4.8721500000000004"/>
    <s v="POINT (115.4131833 4.87215)"/>
    <n v="99"/>
    <x v="5"/>
    <s v="SWK"/>
    <n v="10.977777777777778"/>
    <x v="0"/>
  </r>
  <r>
    <n v="437"/>
    <x v="11"/>
    <s v="SK"/>
    <s v="YBA5212"/>
    <s v="SEKOLAH KEBANGSAAN ARU BARU"/>
    <s v="D/A PEJABAT PENDIDIKAN DAERAH LAWAS, TINGKAT BAWAH, WISMA PERSEKUTUAN"/>
    <n v="98850"/>
    <s v="LAWAS"/>
    <s v="TIADA"/>
    <s v="TIADA"/>
    <s v="YBA5212@moe.edu.my"/>
    <s v="Luar Bandar"/>
    <s v="SK"/>
    <n v="63"/>
    <n v="13"/>
    <n v="115.21358499999999"/>
    <n v="4.8814869999999999"/>
    <s v="POINT (115.213585 4.881487)"/>
    <n v="99"/>
    <x v="5"/>
    <s v="SWK"/>
    <n v="4.8461538461538458"/>
    <x v="0"/>
  </r>
  <r>
    <n v="438"/>
    <x v="11"/>
    <s v="SK"/>
    <s v="YBA5204"/>
    <s v="SEKOLAH KEBANGSAAN AWAT-AWAT"/>
    <s v="D/A PEJABAT PENDIDIKAN DAERAH LAWAS, TINGKAT BAWAH, WISMA PERSEKUTUAN"/>
    <n v="98850"/>
    <s v="LAWAS"/>
    <n v="85282031"/>
    <s v="TIADA"/>
    <s v="YBA5204@moe.edu.my"/>
    <s v="Luar Bandar"/>
    <s v="SK"/>
    <n v="173"/>
    <n v="18"/>
    <n v="115.2368724"/>
    <n v="4.9421068000000004"/>
    <s v="POINT (115.2368724 4.9421068)"/>
    <n v="99"/>
    <x v="5"/>
    <s v="SWK"/>
    <n v="9.6111111111111107"/>
    <x v="0"/>
  </r>
  <r>
    <n v="439"/>
    <x v="11"/>
    <s v="SK"/>
    <s v="YBB5204"/>
    <s v="SEKOLAH KEBANGSAAN BA KELALAN"/>
    <s v="D/A PEJABAT PENDIDIKAN DAERAH LAWAS, TINGKAT BAWAH, WISMA PERSEKUTUAN"/>
    <n v="98850"/>
    <s v="LAWAS"/>
    <m/>
    <m/>
    <s v="YBB5204@moe.edu.my"/>
    <s v="Luar Bandar"/>
    <s v="SK"/>
    <n v="65"/>
    <n v="11"/>
    <n v="115.623364"/>
    <n v="3.9859330000000002"/>
    <s v="POINT (115.623364 3.985933)"/>
    <n v="99"/>
    <x v="5"/>
    <s v="SWK"/>
    <n v="5.9090909090909092"/>
    <x v="0"/>
  </r>
  <r>
    <n v="440"/>
    <x v="11"/>
    <s v="SK"/>
    <s v="YBA5208"/>
    <s v="SEKOLAH KEBANGSAAN BATU LIMA"/>
    <s v="D/A PEJABAT PENDIDIKAN DAERAH LAWAS, TINGKAT BAWAH, WISMA PERSEKUTUAN"/>
    <n v="98850"/>
    <s v="LAWAS"/>
    <n v="85282080"/>
    <s v="TIADA"/>
    <s v="YBA5208@moe.edu.my"/>
    <s v="Luar Bandar"/>
    <s v="SK"/>
    <n v="71"/>
    <n v="14"/>
    <n v="115.35965"/>
    <n v="4.8461999999999996"/>
    <s v="POINT (115.35965 4.8462)"/>
    <n v="99"/>
    <x v="5"/>
    <s v="SWK"/>
    <n v="5.0714285714285712"/>
    <x v="0"/>
  </r>
  <r>
    <n v="441"/>
    <x v="11"/>
    <s v="SK"/>
    <s v="YBE5212"/>
    <s v="SEKOLAH KEBANGSAAN BELIPAT"/>
    <s v="D/A PEJABAT PENDIDIKAN DAERAH LAWAS, TINGKAT BAWAH, WISMA PERSEKUTUAN"/>
    <n v="98850"/>
    <s v="LAWAS"/>
    <n v="85282922"/>
    <n v="85282922"/>
    <s v="YBE5212@moe.edu.my"/>
    <s v="Luar Bandar"/>
    <s v="SK"/>
    <n v="83"/>
    <n v="17"/>
    <n v="115.3793333"/>
    <n v="4.8744333329999998"/>
    <s v="POINT (115.3793333 4.874433333)"/>
    <n v="99"/>
    <x v="5"/>
    <s v="SWK"/>
    <n v="4.882352941176471"/>
    <x v="0"/>
  </r>
  <r>
    <n v="442"/>
    <x v="11"/>
    <s v="SK"/>
    <s v="YBA5210"/>
    <s v="SEKOLAH KEBANGSAAN KERANGAN"/>
    <s v="D/A PEJABAT PENDIDIKAN DAERAH LAWAS, TINGKAT BAWAH, WISMA PERSEKUTUAN"/>
    <n v="98850"/>
    <s v="LAWAS"/>
    <n v="85282082"/>
    <s v="TIADA"/>
    <s v="YBA5210@moe.edu.my"/>
    <s v="Luar Bandar"/>
    <s v="SK"/>
    <n v="78"/>
    <n v="13"/>
    <n v="115.4432333"/>
    <n v="4.8210499999999996"/>
    <s v="POINT (115.4432333 4.82105)"/>
    <n v="99"/>
    <x v="5"/>
    <s v="SWK"/>
    <n v="6"/>
    <x v="0"/>
  </r>
  <r>
    <n v="443"/>
    <x v="11"/>
    <s v="SK"/>
    <s v="YBB5208"/>
    <s v="SEKOLAH KEBANGSAAN KG LINTANG"/>
    <s v="D/A PEJABAT PENDIDIKAN DAERAH LAWAS, TINGKAT BAWAH, WISMA PERSEKUTUAN"/>
    <n v="98850"/>
    <s v="LAWAS"/>
    <s v="TIADA"/>
    <s v="TIADA"/>
    <s v="YBB5208@moe.edu.my"/>
    <s v="Luar Bandar"/>
    <s v="SK"/>
    <n v="73"/>
    <n v="13"/>
    <n v="115.245582"/>
    <n v="4.8154979999999998"/>
    <s v="POINT (115.245582 4.815498)"/>
    <n v="99"/>
    <x v="5"/>
    <s v="SWK"/>
    <n v="5.615384615384615"/>
    <x v="0"/>
  </r>
  <r>
    <n v="444"/>
    <x v="11"/>
    <s v="SK"/>
    <s v="YBA5209"/>
    <s v="SEKOLAH KEBANGSAAN KG SEBERANG"/>
    <s v="D/A PEJABAT PENDIDIKAN DAERAH LAWAS, TINGKAT BAWAH, WISMA PERSEKUTUAN"/>
    <n v="98850"/>
    <s v="LAWAS"/>
    <n v="85282329"/>
    <s v="TIADA"/>
    <s v="YBA5209@moe.edu.my"/>
    <s v="Luar Bandar"/>
    <s v="SK"/>
    <n v="106"/>
    <n v="14"/>
    <n v="115.4360167"/>
    <n v="4.9505666670000004"/>
    <s v="POINT (115.4360167 4.950566667)"/>
    <n v="99"/>
    <x v="5"/>
    <s v="SWK"/>
    <n v="7.5714285714285712"/>
    <x v="0"/>
  </r>
  <r>
    <n v="445"/>
    <x v="11"/>
    <s v="SK"/>
    <s v="YBA5201"/>
    <s v="SEKOLAH KEBANGSAAN KUALA LAWAS"/>
    <s v="D/A PEJABAT PENDIDIKAN DAERAH LAWAS, TINGKAT BAWAH, WISMA PERSEKUTUAN"/>
    <n v="98850"/>
    <s v="LAWAS"/>
    <n v="85282339"/>
    <n v="85282339"/>
    <s v="YBA5201@moe.edu.my"/>
    <s v="Luar Bandar"/>
    <s v="SK"/>
    <n v="85"/>
    <n v="12"/>
    <n v="115.42295"/>
    <n v="4.9534833330000003"/>
    <s v="POINT (115.42295 4.953483333)"/>
    <n v="99"/>
    <x v="5"/>
    <s v="SWK"/>
    <n v="7.083333333333333"/>
    <x v="0"/>
  </r>
  <r>
    <n v="446"/>
    <x v="11"/>
    <s v="SK"/>
    <s v="YBE5210"/>
    <s v="SEKOLAH KEBANGSAAN LADANG BARU"/>
    <s v="D/A PEJABAT PENDIDIKAN DAERAH LAWAS, TINGKAT BAWAH, WISMA PERSEKUTUAN"/>
    <n v="98850"/>
    <s v="LAWAS"/>
    <n v="85282081"/>
    <s v="TIADA"/>
    <s v="YBE5210@moe.edu.my"/>
    <s v="Luar Bandar"/>
    <s v="SK"/>
    <n v="144"/>
    <n v="16"/>
    <n v="115.4210667"/>
    <n v="4.8471000000000002"/>
    <s v="POINT (115.4210667 4.8471)"/>
    <n v="99"/>
    <x v="5"/>
    <s v="SWK"/>
    <n v="9"/>
    <x v="0"/>
  </r>
  <r>
    <n v="447"/>
    <x v="11"/>
    <s v="SK"/>
    <s v="YBB5207"/>
    <s v="SEKOLAH KEBANGSAAN LONG LUPING"/>
    <s v="D/A PEJABAT PENDIDIKAN DAERAH LAWAS, TINGKAT BAWAH, WISMA PERSEKUTUAN"/>
    <n v="98850"/>
    <s v="LAWAS"/>
    <s v="TIADA"/>
    <s v="TIADA"/>
    <s v="YBB5207@moe.edu.my"/>
    <s v="Luar Bandar"/>
    <s v="SK"/>
    <n v="82"/>
    <n v="11"/>
    <n v="115.494804"/>
    <n v="4.284446"/>
    <s v="POINT (115.494804 4.284446)"/>
    <n v="99"/>
    <x v="5"/>
    <s v="SWK"/>
    <n v="7.4545454545454541"/>
    <x v="0"/>
  </r>
  <r>
    <n v="448"/>
    <x v="11"/>
    <s v="SK"/>
    <s v="YBB5210"/>
    <s v="SEKOLAH KEBANGSAAN LONG SEBANGAN"/>
    <s v="D/A PEJABAT PENDIDIKAN DAERAH LAWAS, TINGKAT BAWAH, WISMA PERSEKUTUAN"/>
    <n v="98850"/>
    <s v="LAWAS"/>
    <s v="TIADA"/>
    <s v="TIADA"/>
    <s v="YBB5210@moe.edu.my"/>
    <s v="Luar Bandar"/>
    <s v="SK"/>
    <n v="131"/>
    <n v="14"/>
    <n v="115.20300899999999"/>
    <n v="4.8932640000000003"/>
    <s v="POINT (115.203009 4.893264)"/>
    <n v="99"/>
    <x v="5"/>
    <s v="SWK"/>
    <n v="9.3571428571428577"/>
    <x v="0"/>
  </r>
  <r>
    <n v="449"/>
    <x v="11"/>
    <s v="SK"/>
    <s v="YBB5201"/>
    <s v="SEKOLAH KEBANGSAAN LONG SEMADOH"/>
    <s v="D/A PEJABAT PENDIDIKAN DAERAH LAWAS, TINGKAT BAWAH, WISMA PERSEKUTUAN"/>
    <n v="98850"/>
    <s v="LAWAS"/>
    <s v="TIADA"/>
    <s v="TIADA"/>
    <s v="YBB5201@moe.edu.my"/>
    <s v="Luar Bandar"/>
    <s v="SK"/>
    <n v="88"/>
    <n v="15"/>
    <n v="115.587774"/>
    <n v="4.216437"/>
    <s v="POINT (115.587774 4.216437)"/>
    <n v="99"/>
    <x v="5"/>
    <s v="SWK"/>
    <n v="5.8666666666666663"/>
    <x v="0"/>
  </r>
  <r>
    <n v="450"/>
    <x v="11"/>
    <s v="SK"/>
    <s v="YBB5205"/>
    <s v="SEKOLAH KEBANGSAAN LONG SUKANG"/>
    <s v="D/A PEJABAT PENDIDIKAN DAERAH LAWAS, TINGKAT BAWAH, WISMA PERSEKUTUAN"/>
    <n v="98850"/>
    <s v="LAWAS"/>
    <s v="TIADA"/>
    <s v="TIADA"/>
    <s v="YBB5205@moe.edu.my"/>
    <s v="Luar Bandar"/>
    <s v="SK"/>
    <n v="104"/>
    <n v="12"/>
    <n v="115.487852"/>
    <n v="4.5540089999999998"/>
    <s v="POINT (115.487852 4.554009)"/>
    <n v="99"/>
    <x v="5"/>
    <s v="SWK"/>
    <n v="8.6666666666666661"/>
    <x v="0"/>
  </r>
  <r>
    <n v="451"/>
    <x v="11"/>
    <s v="SK"/>
    <s v="YBB5206"/>
    <s v="SEKOLAH KEBANGSAAN LONG TENGOA"/>
    <s v="D/A PEJABAT PENDIDIKAN DAERAH LAWAS, TINGKAT BAWAH, WISMA PERSEKUTUAN"/>
    <n v="98850"/>
    <s v="LAWAS"/>
    <s v="TIADA"/>
    <s v="TIADA"/>
    <s v="YBB5206@moe.edu.my"/>
    <s v="Luar Bandar"/>
    <s v="SK"/>
    <n v="49"/>
    <n v="10"/>
    <n v="115.333271"/>
    <n v="4.6169779999999996"/>
    <s v="POINT (115.333271 4.616978)"/>
    <n v="99"/>
    <x v="5"/>
    <s v="SWK"/>
    <n v="4.9000000000000004"/>
    <x v="0"/>
  </r>
  <r>
    <n v="452"/>
    <x v="11"/>
    <s v="SK"/>
    <s v="YBB5203"/>
    <s v="SEKOLAH KEBANGSAAN LONG TUKON"/>
    <s v="D/A PEJABAT PENDIDIKAN DAERAH LAWAS, TINGKAT BAWAH, WISMA PERSEKUTUAN"/>
    <n v="98850"/>
    <s v="LAWAS"/>
    <s v="TIADA"/>
    <s v="TIADA"/>
    <s v="YBB5203@moe.edu.my"/>
    <s v="Luar Bandar"/>
    <s v="SK"/>
    <n v="50"/>
    <n v="11"/>
    <n v="115.28791"/>
    <n v="4.7421309999999997"/>
    <s v="POINT (115.28791 4.742131)"/>
    <n v="99"/>
    <x v="5"/>
    <s v="SWK"/>
    <n v="4.5454545454545459"/>
    <x v="0"/>
  </r>
  <r>
    <n v="453"/>
    <x v="11"/>
    <s v="SK"/>
    <s v="YBB5202"/>
    <s v="SEKOLAH KEBANGSAAN LONG TUMA"/>
    <s v="D/A PEJABAT PENDIDIKAN DAERAH LAWAS, TINGKAT BAWAH, WISMA PERSEKUTUAN"/>
    <n v="98850"/>
    <s v="LAWAS"/>
    <n v="85283413"/>
    <s v="TIADA"/>
    <s v="YBB5202@moe.edu.my"/>
    <s v="Luar Bandar"/>
    <s v="SK"/>
    <n v="243"/>
    <n v="26"/>
    <n v="115.4089"/>
    <n v="4.8044500000000001"/>
    <s v="POINT (115.4089 4.80445)"/>
    <n v="99"/>
    <x v="5"/>
    <s v="SWK"/>
    <n v="9.3461538461538467"/>
    <x v="0"/>
  </r>
  <r>
    <n v="454"/>
    <x v="11"/>
    <s v="SK"/>
    <s v="YBA5211"/>
    <s v="SEKOLAH KEBANGSAAN LUAGAN"/>
    <s v="D/A PEJABAT PENDIDIKAN DAERAH LAWAS, TINGKAT BAWAH, WISMA PERSEKUTUAN"/>
    <n v="98850"/>
    <s v="LAWAS"/>
    <n v="85264535"/>
    <s v="TIADA"/>
    <s v="YBA5211@moe.edu.my"/>
    <s v="Luar Bandar"/>
    <s v="SK"/>
    <n v="107"/>
    <n v="13"/>
    <n v="115.22526499999999"/>
    <n v="4.8721670000000001"/>
    <s v="POINT (115.225265 4.872167)"/>
    <n v="99"/>
    <x v="5"/>
    <s v="SWK"/>
    <n v="8.2307692307692299"/>
    <x v="0"/>
  </r>
  <r>
    <n v="455"/>
    <x v="11"/>
    <s v="SK"/>
    <s v="YBA5202"/>
    <s v="SEKOLAH KEBANGSAAN MERAPOK"/>
    <s v="D/A PEJABAT PENDIDIKAN DAERAH LAWAS, TINGKAT BAWAH, WISMA PERSEKUTUAN"/>
    <n v="98850"/>
    <s v="LAWAS"/>
    <n v="87812339"/>
    <s v="TIADA"/>
    <s v="YBA5202@moe.edu.my"/>
    <s v="Luar Bandar"/>
    <s v="SK"/>
    <n v="114"/>
    <n v="15"/>
    <n v="115.50401669999999"/>
    <n v="4.9564166670000001"/>
    <s v="POINT (115.5040167 4.956416667)"/>
    <n v="99"/>
    <x v="5"/>
    <s v="SWK"/>
    <n v="7.6"/>
    <x v="0"/>
  </r>
  <r>
    <n v="456"/>
    <x v="11"/>
    <s v="SK"/>
    <s v="YBA5203"/>
    <s v="SEKOLAH KEBANGSAAN PUNANG"/>
    <s v="D/A PEJABAT PENDIDIKAN DAERAH LAWAS, TINGKAT BAWAH, WISMA PERSEKUTUAN"/>
    <n v="98850"/>
    <s v="LAWAS"/>
    <n v="85282268"/>
    <s v="TIADA"/>
    <s v="YBA5203@moe.edu.my"/>
    <s v="Luar Bandar"/>
    <s v="SK"/>
    <n v="146"/>
    <n v="18"/>
    <n v="115.34998330000001"/>
    <n v="4.8921333330000003"/>
    <s v="POINT (115.3499833 4.892133333)"/>
    <n v="99"/>
    <x v="5"/>
    <s v="SWK"/>
    <n v="8.1111111111111107"/>
    <x v="0"/>
  </r>
  <r>
    <n v="457"/>
    <x v="11"/>
    <s v="SK"/>
    <s v="YBA5213"/>
    <s v="SEKOLAH KEBANGSAAN PURU SIA"/>
    <s v="D/A PEJABAT PENDIDIKAN DAERAH LAWAS, TINGKAT BAWAH, WISMA PERSEKUTUAN"/>
    <n v="98850"/>
    <s v="LAWAS"/>
    <s v="TIADA"/>
    <s v="TIADA"/>
    <s v="YBA5213@moe.edu.my"/>
    <s v="Luar Bandar"/>
    <s v="SK"/>
    <n v="100"/>
    <n v="12"/>
    <n v="115.614581"/>
    <n v="3.9739040000000001"/>
    <s v="POINT (115.614581 3.973904)"/>
    <n v="99"/>
    <x v="5"/>
    <s v="SWK"/>
    <n v="8.3333333333333339"/>
    <x v="0"/>
  </r>
  <r>
    <n v="458"/>
    <x v="11"/>
    <s v="SK"/>
    <s v="YBE5203"/>
    <s v="SEKOLAH KEBANGSAAN PUSAT LAWAS"/>
    <s v="D/A PEJABAT PENDIDIKAN DAERAH LAWAS, TINGKAT BAWAH, WISMA PERSEKUTUAN"/>
    <n v="98850"/>
    <s v="LAWAS"/>
    <n v="85285426"/>
    <n v="85283293"/>
    <s v="YBE5203@moe.edu.my"/>
    <s v="Luar Bandar"/>
    <s v="SK"/>
    <n v="442"/>
    <n v="49"/>
    <n v="115.40004999999999"/>
    <n v="4.8578999999999999"/>
    <s v="POINT (115.40005 4.8579)"/>
    <n v="99"/>
    <x v="5"/>
    <s v="SWK"/>
    <n v="9.0204081632653068"/>
    <x v="0"/>
  </r>
  <r>
    <n v="459"/>
    <x v="11"/>
    <s v="SK"/>
    <s v="YBB5212"/>
    <s v="SEKOLAH KEBANGSAAN SIANG-SIANG"/>
    <s v="D/A PEJABAT PENDIDIKAN DAERAH LAWAS, TINGKAT BAWAH, WISMA PERSEKUTUAN"/>
    <n v="98850"/>
    <s v="LAWAS"/>
    <s v="TIADA"/>
    <s v="TIADA"/>
    <s v="YBB5212@moe.edu.my"/>
    <s v="Luar Bandar"/>
    <s v="SK"/>
    <n v="173"/>
    <n v="18"/>
    <n v="115.29897099999999"/>
    <n v="4.8227700000000002"/>
    <s v="POINT (115.298971 4.82277)"/>
    <n v="99"/>
    <x v="5"/>
    <s v="SWK"/>
    <n v="9.6111111111111107"/>
    <x v="0"/>
  </r>
  <r>
    <n v="460"/>
    <x v="11"/>
    <s v="SK"/>
    <s v="YBA5205"/>
    <s v="SEKOLAH KEBANGSAAN SUNDAR"/>
    <s v="D/A PEJABAT PENDIDIKAN DAERAH LAWAS, TINGKAT BAWAH, WISMA PERSEKUTUAN"/>
    <n v="98850"/>
    <s v="LAWAS"/>
    <n v="85264919"/>
    <s v="TIADA"/>
    <s v="YBA5205@moe.edu.my"/>
    <s v="Luar Bandar"/>
    <s v="SK"/>
    <n v="218"/>
    <n v="22"/>
    <n v="115.207103"/>
    <n v="4.8903030000000003"/>
    <s v="POINT (115.207103 4.890303)"/>
    <n v="99"/>
    <x v="5"/>
    <s v="SWK"/>
    <n v="9.9090909090909083"/>
    <x v="0"/>
  </r>
  <r>
    <n v="461"/>
    <x v="11"/>
    <s v="SK"/>
    <s v="YBB5209"/>
    <s v="SEKOLAH KEBANGSAAN TANG LAPADAN"/>
    <s v="D/A PEJABAT PENDIDIKAN DAERAH LAWAS, TINGKAT BAWAH, WISMA PERSEKUTUANÂ "/>
    <n v="98850"/>
    <s v="LAWAS"/>
    <s v="TIADA"/>
    <s v="TIADA"/>
    <s v="YBB5209@moe.edu.my"/>
    <s v="Luar Bandar"/>
    <s v="SK"/>
    <n v="57"/>
    <n v="10"/>
    <n v="115.34"/>
    <n v="4.7"/>
    <s v="POINT (115.34 4.7)"/>
    <n v="99"/>
    <x v="5"/>
    <s v="SWK"/>
    <n v="5.7"/>
    <x v="0"/>
  </r>
  <r>
    <n v="462"/>
    <x v="11"/>
    <s v="SK"/>
    <s v="YBA5206"/>
    <s v="SEKOLAH KEBANGSAAN TRUSAN"/>
    <s v="D/A PEJABAT PENDIDIKAN DAERAH LAWAS, TINGKAT BAWAH, WISMA PERSEKUTUAN"/>
    <n v="98850"/>
    <s v="LAWAS"/>
    <s v="TIADA"/>
    <s v="TIADA"/>
    <s v="YBA5206@moe.edu.my"/>
    <s v="Luar Bandar"/>
    <s v="SK"/>
    <n v="124"/>
    <n v="16"/>
    <n v="115.2703667"/>
    <n v="4.7988333330000001"/>
    <s v="POINT (115.2703667 4.798833333)"/>
    <n v="99"/>
    <x v="5"/>
    <s v="SWK"/>
    <n v="7.75"/>
    <x v="0"/>
  </r>
  <r>
    <n v="463"/>
    <x v="11"/>
    <s v="SK"/>
    <s v="YBA5207"/>
    <s v="SEKOLAH KEBANGSAAN ULU MERAPOK"/>
    <s v="D/A PEJABAT PENDIDIKAN DAERAH LAWAS, TINGKAT BAWAH, WISMA PERSEKUTUAN"/>
    <n v="98850"/>
    <s v="LAWAS"/>
    <s v="TIADA"/>
    <s v="TIADA"/>
    <s v="YBA5207@moe.edu.my"/>
    <s v="Luar Bandar"/>
    <s v="SK"/>
    <n v="210"/>
    <n v="20"/>
    <n v="115.55406670000001"/>
    <n v="4.9644166670000001"/>
    <s v="POINT (115.5540667 4.964416667)"/>
    <n v="99"/>
    <x v="5"/>
    <s v="SWK"/>
    <n v="10.5"/>
    <x v="0"/>
  </r>
  <r>
    <n v="464"/>
    <x v="12"/>
    <s v="SJKC"/>
    <s v="YCC5101"/>
    <s v="SEKOLAH JENIS KEBANGSAAN (CINA) CHUNG HWA LIMBANG"/>
    <s v="D/A PEJABAT PENDIDIKAN DAERAH LIMBANG, TINGKAT 1, WISMA PERSEKUTUAN, JALAN MUHIBBAH"/>
    <n v="98707"/>
    <s v="LIMBANG"/>
    <n v="85216988"/>
    <n v="85216988"/>
    <s v="YCC5101@moe.edu.my"/>
    <s v="Luar Bandar"/>
    <s v="SBK"/>
    <n v="297"/>
    <n v="37"/>
    <n v="115.01049999999999"/>
    <n v="4.75345"/>
    <s v="POINT (115.0105 4.75345)"/>
    <n v="106"/>
    <x v="4"/>
    <s v="SWK"/>
    <n v="8.0270270270270263"/>
    <x v="0"/>
  </r>
  <r>
    <n v="465"/>
    <x v="12"/>
    <s v="SJKC"/>
    <s v="YCC5102"/>
    <s v="SEKOLAH JENIS KEBANGSAAN (CINA) YUK HIN"/>
    <s v="D/A PEJABAT PENDIDIKAN DAERAH LIMBANG, TINGKAT 1, WISMA PERSEKUTUAN, JALAN MUHIBBAH"/>
    <n v="98707"/>
    <s v="LIMBANG"/>
    <n v="85212272"/>
    <n v="85212272"/>
    <s v="YCC5102@moe.edu.my"/>
    <s v="Luar Bandar"/>
    <s v="SBK"/>
    <n v="303"/>
    <n v="25"/>
    <n v="115.028873"/>
    <n v="4.7614929999999998"/>
    <s v="POINT (115.028873 4.761493)"/>
    <n v="106"/>
    <x v="4"/>
    <s v="SWK"/>
    <n v="12.12"/>
    <x v="0"/>
  </r>
  <r>
    <n v="466"/>
    <x v="12"/>
    <s v="SK"/>
    <s v="YBA5123"/>
    <s v="SEKOLAH KEBANGSAAN BANDAR LIMBANG"/>
    <s v="D/A PEJABAT PENDIDIKAN DAERAH LIMBANG, TINGKAT 1, WISMA PERSEKUTUAN, JALAN MUHIBBAH"/>
    <n v="98707"/>
    <s v="LIMBANG"/>
    <n v="85213242"/>
    <n v="85213242"/>
    <s v="YBA5123@moe.edu.my"/>
    <s v="Luar Bandar"/>
    <s v="SK"/>
    <n v="193"/>
    <n v="17"/>
    <n v="115.01819999999999"/>
    <n v="4.7680666670000003"/>
    <s v="POINT (115.0182 4.768066667)"/>
    <n v="106"/>
    <x v="4"/>
    <s v="SWK"/>
    <n v="11.352941176470589"/>
    <x v="0"/>
  </r>
  <r>
    <n v="467"/>
    <x v="12"/>
    <s v="SK"/>
    <s v="YBA5110"/>
    <s v="SEKOLAH KEBANGSAAN BATU DANAU"/>
    <s v="D/A PEJABAT PENDIDIKAN DAERAH LIMBANG, TINGKAT 1, WISMA PERSEKUTUAN, JALAN MUHIBBAH"/>
    <n v="98707"/>
    <s v="LIMBANG"/>
    <s v="TIADA"/>
    <s v="TIADA"/>
    <s v="YBA5110@moe.edu.my"/>
    <s v="Luar Bandar"/>
    <s v="SK"/>
    <n v="146"/>
    <n v="19"/>
    <n v="114.82755"/>
    <n v="4.6524166669999998"/>
    <s v="POINT (114.82755 4.652416667)"/>
    <n v="106"/>
    <x v="4"/>
    <s v="SWK"/>
    <n v="7.6842105263157894"/>
    <x v="0"/>
  </r>
  <r>
    <n v="468"/>
    <x v="12"/>
    <s v="SK"/>
    <s v="YBA5103"/>
    <s v="SEKOLAH KEBANGSAAN BATU EMPAT"/>
    <s v="D/A PEJABAT PENDIDIKAN DAERAH LIMBANG, TINGKAT 1, WISMA PERSEKUTUAN, JALAN MUHIBBAH"/>
    <n v="98707"/>
    <s v="LIMBANG"/>
    <n v="85214262"/>
    <s v="TIADA"/>
    <s v="YBA5103@moe.edu.my"/>
    <s v="Luar Bandar"/>
    <s v="SK"/>
    <n v="109"/>
    <n v="14"/>
    <n v="115.0146833"/>
    <n v="4.7240000000000002"/>
    <s v="POINT (115.0146833 4.724)"/>
    <n v="106"/>
    <x v="4"/>
    <s v="SWK"/>
    <n v="7.7857142857142856"/>
    <x v="0"/>
  </r>
  <r>
    <n v="469"/>
    <x v="12"/>
    <s v="SK"/>
    <s v="YBB5114"/>
    <s v="SEKOLAH KEBANGSAAN BUKIT BATU"/>
    <s v="D/A PEJABAT PENDIDIKAN DAERAH LIMBANG, TINGKAT 1, WISMA PERSEKUTUAN, JALAN MUHIBBAH"/>
    <n v="98707"/>
    <s v="LIMBANG"/>
    <s v="TIADA"/>
    <s v="TIADA"/>
    <s v="YBB5114@moe.edu.my"/>
    <s v="Luar Bandar"/>
    <s v="SK"/>
    <n v="126"/>
    <n v="19"/>
    <n v="114.9443722"/>
    <n v="4.4430291999999998"/>
    <s v="POINT (114.9443722 4.4430292)"/>
    <n v="106"/>
    <x v="4"/>
    <s v="SWK"/>
    <n v="6.6315789473684212"/>
    <x v="0"/>
  </r>
  <r>
    <n v="470"/>
    <x v="12"/>
    <s v="SK"/>
    <s v="YBA5101"/>
    <s v="SEKOLAH KEBANGSAAN BUKIT LUBA"/>
    <s v="D/A PEJABAT PENDIDIKAN DAERAH LIMBANG, TINGKAT 1, WISMA PERSEKUTUAN, JALAN MUHIBBAH"/>
    <n v="98707"/>
    <s v="LIMBANG"/>
    <s v="TIADA"/>
    <s v="TIADA"/>
    <s v="YBA5101@moe.edu.my"/>
    <s v="Luar Bandar"/>
    <s v="SK"/>
    <n v="97"/>
    <n v="14"/>
    <n v="114.9434667"/>
    <n v="4.6645333329999996"/>
    <s v="POINT (114.9434667 4.664533333)"/>
    <n v="106"/>
    <x v="4"/>
    <s v="SWK"/>
    <n v="6.9285714285714288"/>
    <x v="0"/>
  </r>
  <r>
    <n v="471"/>
    <x v="12"/>
    <s v="SK"/>
    <s v="YBA5109"/>
    <s v="SEKOLAH KEBANGSAAN GADONG"/>
    <s v="D/A PEJABAT PENDIDIKAN DAERAH LIMBANG, TINGKAT 1, WISMA PERSEKUTUAN, JALAN MUHIBBAH"/>
    <n v="98707"/>
    <s v="LIMBANG"/>
    <n v="85225031"/>
    <s v="TIADA"/>
    <s v="YBA5109@moe.edu.my"/>
    <s v="Luar Bandar"/>
    <s v="SK"/>
    <n v="76"/>
    <n v="16"/>
    <n v="114.93523999999999"/>
    <n v="4.7701700000000002"/>
    <s v="POINT (114.93524 4.77017)"/>
    <n v="106"/>
    <x v="4"/>
    <s v="SWK"/>
    <n v="4.75"/>
    <x v="0"/>
  </r>
  <r>
    <n v="472"/>
    <x v="12"/>
    <s v="SK"/>
    <s v="YBA5104"/>
    <s v="SEKOLAH KEBANGSAAN KAMPUNG PAHLAWAN"/>
    <s v="D/A PEJABAT PENDIDIKAN DAERAH LIMBANG, TINGKAT 1, WISMA PERSEKUTUAN, JALAN MUHIBBAH"/>
    <n v="98707"/>
    <s v="LIMBANG"/>
    <n v="85666985"/>
    <s v="TIADA"/>
    <s v="YBA5104@moe.edu.my"/>
    <s v="Luar Bandar"/>
    <s v="SK"/>
    <n v="106"/>
    <n v="12"/>
    <n v="115.02525"/>
    <n v="4.6876499999999997"/>
    <s v="POINT (115.02525 4.68765)"/>
    <n v="106"/>
    <x v="4"/>
    <s v="SWK"/>
    <n v="8.8333333333333339"/>
    <x v="0"/>
  </r>
  <r>
    <n v="473"/>
    <x v="12"/>
    <s v="SK"/>
    <s v="YBA5114"/>
    <s v="SEKOLAH KEBANGSAAN KUALA AWANG"/>
    <s v="D/A PEJABAT PENDIDIKAN DAERAH LIMBANG, TINGKAT 1, WISMA PERSEKUTUAN, JALAN MUHIBBAH"/>
    <n v="98707"/>
    <s v="LIMBANG"/>
    <s v="TIADA"/>
    <s v="TIADA"/>
    <s v="YBA5114@moe.edu.my"/>
    <s v="Luar Bandar"/>
    <s v="SK"/>
    <n v="74"/>
    <n v="11"/>
    <n v="114.827173"/>
    <n v="4.7069619999999999"/>
    <s v="POINT (114.827173 4.706962)"/>
    <n v="106"/>
    <x v="4"/>
    <s v="SWK"/>
    <n v="6.7272727272727275"/>
    <x v="0"/>
  </r>
  <r>
    <n v="474"/>
    <x v="12"/>
    <s v="SK"/>
    <s v="YBB5109"/>
    <s v="SEKOLAH KEBANGSAAN KUALA MEDALAM"/>
    <s v="D/A PEJABAT PENDIDIKAN DAERAH LIMBANG, TINGKAT 1, WISMA PERSEKUTUAN, JALAN MUHIBBAH"/>
    <n v="98707"/>
    <s v="LIMBANG"/>
    <s v="TIADA"/>
    <s v="TIADA"/>
    <s v="YBB5109@moe.edu.my"/>
    <s v="Luar Bandar"/>
    <s v="SK"/>
    <n v="82"/>
    <n v="13"/>
    <n v="114.906435"/>
    <n v="4.3898010000000003"/>
    <s v="POINT (114.906435 4.389801)"/>
    <n v="106"/>
    <x v="4"/>
    <s v="SWK"/>
    <n v="6.3076923076923075"/>
    <x v="0"/>
  </r>
  <r>
    <n v="475"/>
    <x v="12"/>
    <s v="SK"/>
    <s v="YBB5105"/>
    <s v="SEKOLAH KEBANGSAAN KUALA PENGANAN"/>
    <s v="D/A PEJABAT PENDIDIKAN DAERAH LIMBANG, TINGKAT 1, WISMA PERSEKUTUAN, JALAN MUHIBBAH"/>
    <n v="98707"/>
    <s v="LIMBANG"/>
    <s v="TIADA"/>
    <s v="TIADA"/>
    <s v="YBB5105@moe.edu.my"/>
    <s v="Luar Bandar"/>
    <s v="SK"/>
    <n v="110"/>
    <n v="14"/>
    <n v="114.82732"/>
    <n v="4.6530370000000003"/>
    <s v="POINT (114.82732 4.653037)"/>
    <n v="106"/>
    <x v="4"/>
    <s v="SWK"/>
    <n v="7.8571428571428568"/>
    <x v="0"/>
  </r>
  <r>
    <n v="476"/>
    <x v="12"/>
    <s v="SK"/>
    <s v="YBA5102"/>
    <s v="SEKOLAH KEBANGSAAN KUBONG"/>
    <s v="D/A PEJABAT PENDIDIKAN DAERAH LIMBANG, TINGKAT 1, WISMA PERSEKUTUAN, JALAN MUHIBBAH"/>
    <n v="98707"/>
    <s v="LIMBANG"/>
    <s v="TIADA"/>
    <s v="TIADA"/>
    <s v="YBA5102@moe.edu.my"/>
    <s v="Luar Bandar"/>
    <s v="SK"/>
    <n v="52"/>
    <n v="11"/>
    <n v="115.03758329999999"/>
    <n v="4.63225"/>
    <s v="POINT (115.0375833 4.63225)"/>
    <n v="106"/>
    <x v="4"/>
    <s v="SWK"/>
    <n v="4.7272727272727275"/>
    <x v="0"/>
  </r>
  <r>
    <n v="477"/>
    <x v="12"/>
    <s v="SK"/>
    <s v="YBA5125"/>
    <s v="SEKOLAH KEBANGSAAN LIMBANG"/>
    <s v="D/A PEJABAT PENDIDIKAN DAERAH LIMBANG, TINGKAT 1, WISMA PERSEKUTUAN, JALAN MUHIBBAH"/>
    <n v="98707"/>
    <s v="LIMBANG"/>
    <n v="85217971"/>
    <n v="85217971"/>
    <s v="YBA5125@moe.edu.my"/>
    <s v="Luar Bandar"/>
    <s v="SK"/>
    <n v="418"/>
    <n v="36"/>
    <n v="115.020017"/>
    <n v="4.7504670000000004"/>
    <s v="POINT (115.020017 4.750467)"/>
    <n v="106"/>
    <x v="4"/>
    <s v="SWK"/>
    <n v="11.611111111111111"/>
    <x v="0"/>
  </r>
  <r>
    <n v="478"/>
    <x v="12"/>
    <s v="SK"/>
    <s v="YBA5111"/>
    <s v="SEKOLAH KEBANGSAAN LIMPAKI"/>
    <s v="D/A PEJABAT PENDIDIKAN DAERAH LIMBANG, TINGKAT 1, WISMA PERSEKUTUAN, JALAN MUHIBBAH"/>
    <n v="98707"/>
    <s v="LIMBANG"/>
    <n v="85666785"/>
    <s v="TIADA"/>
    <s v="YBA5111@moe.edu.my"/>
    <s v="Luar Bandar"/>
    <s v="SK"/>
    <n v="165"/>
    <n v="18"/>
    <n v="115.0184833"/>
    <n v="4.785933333"/>
    <s v="POINT (115.0184833 4.785933333)"/>
    <n v="106"/>
    <x v="4"/>
    <s v="SWK"/>
    <n v="9.1666666666666661"/>
    <x v="0"/>
  </r>
  <r>
    <n v="479"/>
    <x v="12"/>
    <s v="SK"/>
    <s v="YBA5105"/>
    <s v="SEKOLAH KEBANGSAAN LIMPAKU PINANG"/>
    <s v="D/A PEJABAT PENDIDIKAN DAERAH LIMBANG, TINGKAT 1, WISMA PERSEKUTUAN, JALAN MUHIBBAH"/>
    <n v="98707"/>
    <s v="LIMBANG"/>
    <m/>
    <m/>
    <s v="YBA5105@moe.edu.my"/>
    <s v="Luar Bandar"/>
    <s v="SK"/>
    <n v="28"/>
    <n v="9"/>
    <n v="115.02"/>
    <n v="4.88"/>
    <s v="POINT (115.02 4.88)"/>
    <n v="106"/>
    <x v="4"/>
    <s v="SWK"/>
    <n v="3.1111111111111112"/>
    <x v="0"/>
  </r>
  <r>
    <n v="480"/>
    <x v="12"/>
    <s v="SK"/>
    <s v="YBB5106"/>
    <s v="SEKOLAH KEBANGSAAN LONG NAPIR"/>
    <s v="D/A PEJABAT PENDIDIKAN DAERAH LIMBANG, TINGKAT 1, WISMA PERSEKUTUAN, JALAN MUHIBBAH"/>
    <n v="98707"/>
    <s v="LIMBANG"/>
    <s v="TIADA"/>
    <s v="TIADA"/>
    <s v="YBB5106@moe.edu.my"/>
    <s v="Luar Bandar"/>
    <s v="SK"/>
    <n v="70"/>
    <n v="14"/>
    <n v="115.138693"/>
    <n v="4.1652089999999999"/>
    <s v="POINT (115.138693 4.165209)"/>
    <n v="106"/>
    <x v="4"/>
    <s v="SWK"/>
    <n v="5"/>
    <x v="0"/>
  </r>
  <r>
    <n v="481"/>
    <x v="12"/>
    <s v="SK"/>
    <s v="YBA5121"/>
    <s v="SEKOLAH KEBANGSAAN LUBOK TEKUROK"/>
    <s v="D/A PEJABAT PENDIDIKAN DAERAH LIMBANG, TINGKAT 1, WISMA PERSEKUTUAN, JALAN MUHIBBAH"/>
    <n v="98707"/>
    <s v="LIMBANG"/>
    <s v="TIADA"/>
    <s v="TIADA"/>
    <s v="YBA5121@moe.edu.my"/>
    <s v="Luar Bandar"/>
    <s v="SK"/>
    <n v="38"/>
    <n v="12"/>
    <n v="114.837941"/>
    <n v="4.3202299999999996"/>
    <s v="POINT (114.837941 4.32023)"/>
    <m/>
    <x v="4"/>
    <m/>
    <n v="3.1666666666666665"/>
    <x v="0"/>
  </r>
  <r>
    <n v="482"/>
    <x v="12"/>
    <s v="SK"/>
    <s v="YBB5113"/>
    <s v="SEKOLAH KEBANGSAAN MELABAN"/>
    <s v="D/A PEJABAT PENDIDIKAN DAERAH LIMBANG, TINGKAT 1, WISMA PERSEKUTUAN, JALAN MUHIBBAH"/>
    <n v="98707"/>
    <s v="LIMBANG"/>
    <s v="TIADA"/>
    <s v="TIADA"/>
    <s v="YBB5113@moe.edu.my"/>
    <s v="Luar Bandar"/>
    <s v="SK"/>
    <n v="32"/>
    <n v="10"/>
    <n v="114.89737"/>
    <n v="4.3202299999999996"/>
    <s v="POINT (114.89737 4.32023)"/>
    <n v="106"/>
    <x v="4"/>
    <s v="SWK"/>
    <n v="3.2"/>
    <x v="0"/>
  </r>
  <r>
    <n v="483"/>
    <x v="12"/>
    <s v="SK"/>
    <s v="YBA5108"/>
    <s v="SEKOLAH KEBANGSAAN MELAYU PUSAT"/>
    <s v="D/A PEJABAT PENDIDIKAN DAERAH LIMBANG, TINGKAT 1, WISMA PERSEKUTUAN, JALAN MUHIBBAH"/>
    <n v="98707"/>
    <s v="LIMBANG"/>
    <n v="85211279"/>
    <n v="85211279"/>
    <s v="YBA5108@moe.edu.my"/>
    <s v="Luar Bandar"/>
    <s v="SK"/>
    <n v="589"/>
    <n v="49"/>
    <n v="115.0082333"/>
    <n v="4.7565499999999998"/>
    <s v="POINT (115.0082333 4.75655)"/>
    <n v="106"/>
    <x v="4"/>
    <s v="SWK"/>
    <n v="12.020408163265307"/>
    <x v="0"/>
  </r>
  <r>
    <n v="484"/>
    <x v="12"/>
    <s v="SK"/>
    <s v="YBB5104"/>
    <s v="SEKOLAH KEBANGSAAN MENUANG"/>
    <s v="D/A PEJABAT PENDIDIKAN DAERAH LIMBANG, TINGKAT 1, WISMA PERSEKUTUAN, JALAN MUHIBBAH"/>
    <n v="98707"/>
    <s v="LIMBANG"/>
    <n v="85210739"/>
    <s v="TIADA"/>
    <s v="YBB5104@moe.edu.my"/>
    <s v="Luar Bandar"/>
    <s v="SK"/>
    <n v="248"/>
    <n v="27"/>
    <n v="114.9209333"/>
    <n v="4.6361999999999997"/>
    <s v="POINT (114.9209333 4.6362)"/>
    <n v="106"/>
    <x v="4"/>
    <s v="SWK"/>
    <n v="9.1851851851851851"/>
    <x v="0"/>
  </r>
  <r>
    <n v="485"/>
    <x v="12"/>
    <s v="SK"/>
    <s v="YBA5117"/>
    <s v="SEKOLAH KEBANGSAAN MERAMBUT"/>
    <s v="D/A PEJABAT PENDIDIKAN DAERAH LIMBANG, TINGKAT 1, WISMA PERSEKUTUAN, JALAN MUHIBBAH"/>
    <n v="98707"/>
    <s v="LIMBANG"/>
    <s v="TIADA"/>
    <s v="TIADA"/>
    <s v="YBA5117@moe.edu.my"/>
    <s v="Luar Bandar"/>
    <s v="SK"/>
    <n v="57"/>
    <n v="14"/>
    <n v="114.93316590000001"/>
    <n v="4.7142225"/>
    <s v="POINT (114.9331659 4.7142225)"/>
    <n v="106"/>
    <x v="4"/>
    <s v="SWK"/>
    <n v="4.0714285714285712"/>
    <x v="0"/>
  </r>
  <r>
    <n v="486"/>
    <x v="12"/>
    <s v="SK"/>
    <s v="YBA5122"/>
    <s v="SEKOLAH KEBANGSAAN MERITAM"/>
    <s v="D/A PEJABAT PENDIDIKAN DAERAH LIMBANG, TINGKAT 1, WISMA PERSEKUTUAN, JALAN MUHIBBAH"/>
    <n v="98707"/>
    <s v="LIMBANG"/>
    <s v="TIADA"/>
    <s v="TIADA"/>
    <s v="YBA5122@moe.edu.my"/>
    <s v="Luar Bandar"/>
    <s v="SK"/>
    <n v="56"/>
    <n v="14"/>
    <n v="114.86271499999999"/>
    <n v="4.7384620000000002"/>
    <s v="POINT (114.862715 4.738462)"/>
    <n v="106"/>
    <x v="4"/>
    <s v="SWK"/>
    <n v="4"/>
    <x v="0"/>
  </r>
  <r>
    <n v="487"/>
    <x v="12"/>
    <s v="SK"/>
    <s v="YBB5103"/>
    <s v="SEKOLAH KEBANGSAAN NANGA MEDAMIT"/>
    <s v="D/A PEJABAT PENDIDIKAN DAERAH LIMBANG, TINGKAT 1, WISMA PERSEKUTUAN, JALAN MUHIBBAH"/>
    <n v="98707"/>
    <s v="LIMBANG"/>
    <n v="85238036"/>
    <s v="TIADA"/>
    <s v="YBB5103@moe.edu.my"/>
    <s v="Luar Bandar"/>
    <s v="SK"/>
    <n v="149"/>
    <n v="21"/>
    <n v="114.893861"/>
    <n v="4.6829140000000002"/>
    <s v="POINT (114.893861 4.682914)"/>
    <n v="106"/>
    <x v="4"/>
    <s v="SWK"/>
    <n v="7.0952380952380949"/>
    <x v="0"/>
  </r>
  <r>
    <n v="488"/>
    <x v="12"/>
    <s v="SK"/>
    <s v="YBB5107"/>
    <s v="SEKOLAH KEBANGSAAN NANGA MERIT"/>
    <s v="D/A PEJABAT PENDIDIKAN DAERAH LIMBANG, TINGKAT 1, WISMA PERSEKUTUAN, JALAN MUHIBBAH"/>
    <n v="98707"/>
    <s v="LIMBANG"/>
    <s v="TIADA"/>
    <s v="TIADA"/>
    <s v="YBB5107@moe.edu.my"/>
    <s v="Luar Bandar"/>
    <s v="SK"/>
    <n v="43"/>
    <n v="12"/>
    <n v="114.947636"/>
    <n v="4.5353120000000002"/>
    <s v="POINT (114.947636 4.535312)"/>
    <n v="106"/>
    <x v="4"/>
    <s v="SWK"/>
    <n v="3.5833333333333335"/>
    <x v="0"/>
  </r>
  <r>
    <n v="489"/>
    <x v="12"/>
    <s v="SK"/>
    <s v="YBA5116"/>
    <s v="SEKOLAH KEBANGSAAN PENGKALAN JAWA"/>
    <s v="D/A PEJABAT PENDIDIKAN DAERAH LIMBANG, TINGKAT 1, WISMA PERSEKUTUAN, JALAN MUHIBBAH"/>
    <n v="98707"/>
    <s v="LIMBANG"/>
    <s v="TIADA"/>
    <s v="TIADA"/>
    <s v="YBA5116@moe.edu.my"/>
    <s v="Luar Bandar"/>
    <s v="SK"/>
    <n v="84"/>
    <n v="13"/>
    <n v="114.84733799999999"/>
    <n v="4.6339220000000001"/>
    <s v="POINT (114.847338 4.633922)"/>
    <n v="106"/>
    <x v="4"/>
    <s v="SWK"/>
    <n v="6.4615384615384617"/>
    <x v="0"/>
  </r>
  <r>
    <n v="490"/>
    <x v="12"/>
    <s v="SK"/>
    <s v="YCB5102"/>
    <s v="SEKOLAH KEBANGSAAN R C KUBONG"/>
    <s v="D/A PEJABAT PENDIDIKAN DAERAH LIMBANG,TINGKAT 1 WISMA PERSEKUTUAN, JALAN MUHIBBAH"/>
    <n v="98700"/>
    <s v="LIMBANG"/>
    <s v="TIADA"/>
    <s v="TIADA"/>
    <s v="YCB5102@moe.edu.my"/>
    <s v="Luar Bandar"/>
    <s v="SBK"/>
    <n v="114"/>
    <n v="11"/>
    <n v="115.01256669999999"/>
    <n v="4.6466333329999996"/>
    <s v="POINT (115.0125667 4.646633333)"/>
    <n v="106"/>
    <x v="4"/>
    <s v="SWK"/>
    <n v="10.363636363636363"/>
    <x v="0"/>
  </r>
  <r>
    <n v="491"/>
    <x v="12"/>
    <s v="SK"/>
    <s v="YCB5101"/>
    <s v="SEKOLAH KEBANGSAAN ST EDMUND"/>
    <s v="PETI SURAT NO.189"/>
    <n v="98700"/>
    <s v="LIMBANG"/>
    <n v="85211471"/>
    <n v="85211471"/>
    <s v="YCB5101@moe.edu.my"/>
    <s v="Luar Bandar"/>
    <s v="SBK"/>
    <n v="410"/>
    <n v="33"/>
    <n v="115.0021333"/>
    <n v="4.7410166670000002"/>
    <s v="POINT (115.0021333 4.741016667)"/>
    <n v="106"/>
    <x v="4"/>
    <s v="SWK"/>
    <n v="12.424242424242424"/>
    <x v="0"/>
  </r>
  <r>
    <n v="492"/>
    <x v="12"/>
    <s v="SK"/>
    <s v="YBA5113"/>
    <s v="SEKOLAH KEBANGSAAN SUNGAI POYAN"/>
    <s v="D/A PEJABAT PENDIDIKAN DAERAH LIMBANG, TINGKAT 1, WISMA PERSEKUTUAN, JALAN MUHIBBAH"/>
    <n v="98700"/>
    <s v="LIMBANG"/>
    <n v="85217507"/>
    <n v="85217507"/>
    <s v="YBA5113@moe.edu.my"/>
    <s v="Luar Bandar"/>
    <s v="SK"/>
    <n v="200"/>
    <n v="18"/>
    <n v="114.9912333"/>
    <n v="4.7236500000000001"/>
    <s v="POINT (114.9912333 4.72365)"/>
    <n v="106"/>
    <x v="4"/>
    <s v="SWK"/>
    <n v="11.111111111111111"/>
    <x v="0"/>
  </r>
  <r>
    <n v="493"/>
    <x v="12"/>
    <s v="SK"/>
    <s v="YBA5120"/>
    <s v="SEKOLAH KEBANGSAAN TANJONG"/>
    <s v="D/A PEJABAT PENDIDIKAN DAERAH LIMBANG, TINGKAT 1, WISMA PERSEKUTUAN, JALAN MUHIBBAH"/>
    <n v="98707"/>
    <s v="LIMBANG"/>
    <n v="85225133"/>
    <s v="TIADA"/>
    <s v="YBA5120@moe.edu.my"/>
    <s v="Luar Bandar"/>
    <s v="SK"/>
    <n v="111"/>
    <n v="14"/>
    <n v="114.82732"/>
    <n v="4.6530370000000003"/>
    <s v="POINT (114.82732 4.653037)"/>
    <n v="106"/>
    <x v="4"/>
    <s v="SWK"/>
    <n v="7.9285714285714288"/>
    <x v="0"/>
  </r>
  <r>
    <n v="494"/>
    <x v="12"/>
    <s v="SK"/>
    <s v="YBA5107"/>
    <s v="SEKOLAH KEBANGSAAN TEDUNGAN (BAMBANGAN)"/>
    <s v="D/A PEJABAT PENDIDIKAN DAERAH LIMBANG, TINGKAT 1, WISMA PERSEKUTUAN, JALAN MUHIBBAH"/>
    <n v="98707"/>
    <s v="LIMBANG"/>
    <n v="85214742"/>
    <s v="TIADA"/>
    <s v="YBA5107@moe.edu.my"/>
    <s v="Luar Bandar"/>
    <s v="SK"/>
    <n v="139"/>
    <n v="16"/>
    <n v="114.8025667"/>
    <n v="4.7324166669999999"/>
    <s v="POINT (114.8025667 4.732416667)"/>
    <n v="106"/>
    <x v="4"/>
    <s v="SWK"/>
    <n v="8.6875"/>
    <x v="0"/>
  </r>
  <r>
    <n v="495"/>
    <x v="12"/>
    <s v="SK"/>
    <s v="YBA5112"/>
    <s v="SEKOLAH KEBANGSAAN TELAHAK"/>
    <s v="D/A PEJABAT PENDIDIKAN DAERAH LIMBANG, TINGKAT 1, WISMA PERSEKUTUAN, JALAN MUHIBBAH"/>
    <n v="98707"/>
    <s v="LIMBANG"/>
    <s v="TIADA"/>
    <s v="TIADA"/>
    <s v="YBA5112@moe.edu.my"/>
    <s v="Luar Bandar"/>
    <s v="SK"/>
    <n v="93"/>
    <n v="14"/>
    <n v="114.8744228"/>
    <n v="4.7759345"/>
    <s v="POINT (114.8744228 4.7759345)"/>
    <n v="106"/>
    <x v="4"/>
    <s v="SWK"/>
    <n v="6.6428571428571432"/>
    <x v="0"/>
  </r>
  <r>
    <n v="496"/>
    <x v="12"/>
    <s v="SK"/>
    <s v="YBA5118"/>
    <s v="SEKOLAH KEBANGSAAN TIGA KAMPUNG"/>
    <s v="D/A PEJABAT PENDIDIKAN DAERAH LIMBANG, TINGKAT 1, WISMA PERSEKUTUAN, JALAN MUHIBBAH"/>
    <n v="98707"/>
    <s v="LIMBANG"/>
    <n v="85666220"/>
    <s v="TIADA"/>
    <s v="YBA5118@moe.edu.my"/>
    <s v="Luar Bandar"/>
    <s v="SK"/>
    <n v="32"/>
    <n v="11"/>
    <n v="114.9061111"/>
    <n v="4.7786111"/>
    <s v="POINT (114.9061111 4.7786111)"/>
    <n v="106"/>
    <x v="4"/>
    <s v="SWK"/>
    <n v="2.9090909090909092"/>
    <x v="0"/>
  </r>
  <r>
    <n v="497"/>
    <x v="12"/>
    <s v="SK"/>
    <s v="YBB5102"/>
    <s v="SEKOLAH KEBANGSAAN UKONG"/>
    <s v="D/A PEJABAT PENDIDIKAN DAERAH LIMBANG, TINGKAT 1, WISMA PERSEKUTUAN, JALAN MUHIBBAH"/>
    <n v="98707"/>
    <s v="LIMBANG"/>
    <s v="TIADA"/>
    <s v="TIADA"/>
    <s v="YBB5102@moe.edu.my"/>
    <s v="Luar Bandar"/>
    <s v="SK"/>
    <n v="65"/>
    <n v="12"/>
    <n v="114.884529"/>
    <n v="4.5909129999999996"/>
    <s v="POINT (114.884529 4.590913)"/>
    <n v="106"/>
    <x v="4"/>
    <s v="SWK"/>
    <n v="5.416666666666667"/>
    <x v="0"/>
  </r>
  <r>
    <n v="498"/>
    <x v="12"/>
    <s v="SK"/>
    <s v="YBB5112"/>
    <s v="SEKOLAH KEBANGSAAN ULU LUBAI"/>
    <s v="D/A PEJABAT PENDIDIKAN DAERAH LIMBANG, TINGKAT 1, WISMA PERSEKUTUAN, JALAN MUHIBBAH"/>
    <n v="98707"/>
    <s v="LIMBANG"/>
    <m/>
    <m/>
    <s v="YBB5112@moe.edu.my"/>
    <s v="Luar Bandar"/>
    <s v="SK"/>
    <n v="17"/>
    <n v="12"/>
    <n v="114.913591"/>
    <n v="4.5546930000000003"/>
    <s v="POINT (114.913591 4.554693)"/>
    <n v="106"/>
    <x v="4"/>
    <s v="SWK"/>
    <n v="1.4166666666666667"/>
    <x v="0"/>
  </r>
  <r>
    <n v="499"/>
    <x v="13"/>
    <s v="SJKC"/>
    <s v="YCC2301"/>
    <s v="SEKOLAH JENIS KEBANGSAAN (CINA) CHUNG HUA ENGKILILI"/>
    <s v="D/A PEJABAT PENDIDIKAN DAERAH LUBOK ANTU"/>
    <n v="95900"/>
    <s v="LUBOK ANTU"/>
    <n v="83563321"/>
    <n v="83563321"/>
    <s v="YCC2301@moe.edu.my"/>
    <s v="Luar Bandar"/>
    <s v="SBK"/>
    <n v="242"/>
    <n v="27"/>
    <n v="111.640663"/>
    <n v="1.135294"/>
    <s v="POINT (111.640663 1.135294)"/>
    <n v="79"/>
    <x v="12"/>
    <s v="SWK"/>
    <n v="8.9629629629629637"/>
    <x v="0"/>
  </r>
  <r>
    <n v="500"/>
    <x v="13"/>
    <s v="SK"/>
    <s v="YBB2310"/>
    <s v="SEKOLAH KEBANGSAAN BASI"/>
    <s v="D/A PEJABAT PENDIDIKAN DAERAH LUBOK ANTU"/>
    <n v="95900"/>
    <s v="LUBOK ANTU"/>
    <s v="TIADA"/>
    <s v="TIADA"/>
    <s v="YBB2310@moe.edu.my"/>
    <s v="Luar Bandar"/>
    <s v="SK"/>
    <n v="48"/>
    <n v="11"/>
    <n v="111.834683"/>
    <n v="1.0455099999999999"/>
    <s v="POINT (111.834683 1.04551)"/>
    <n v="79"/>
    <x v="12"/>
    <s v="SWK"/>
    <n v="4.3636363636363633"/>
    <x v="0"/>
  </r>
  <r>
    <n v="501"/>
    <x v="13"/>
    <s v="SK"/>
    <s v="YBA2301"/>
    <s v="SEKOLAH KEBANGSAAN BATANG AI"/>
    <s v="D/A PEJABAT PENDIDIKAN DAERAH LUBOK ANTU"/>
    <n v="95900"/>
    <s v="LUBOK ANTU"/>
    <s v="TIADA"/>
    <s v="TIADA"/>
    <s v="YBA2301@moe.edu.my"/>
    <s v="Luar Bandar"/>
    <s v="SK"/>
    <n v="315"/>
    <n v="27"/>
    <n v="111.868312"/>
    <n v="1.107839"/>
    <s v="POINT (111.868312 1.107839)"/>
    <n v="79"/>
    <x v="12"/>
    <s v="SWK"/>
    <n v="11.666666666666666"/>
    <x v="0"/>
  </r>
  <r>
    <n v="502"/>
    <x v="13"/>
    <s v="SK"/>
    <s v="YBB2320"/>
    <s v="SEKOLAH KEBANGSAAN EMPLAM"/>
    <s v="D/A PEJABAT PENDIDIKAN DAERAH LUBOK ANTU"/>
    <n v="95900"/>
    <s v="LUBOK ANTU"/>
    <s v="TIADA"/>
    <s v="TIADA"/>
    <s v="YBB2320@moe.edu.my"/>
    <s v="Luar Bandar"/>
    <s v="SK"/>
    <n v="24"/>
    <n v="11"/>
    <n v="111.62396"/>
    <n v="1.18119"/>
    <s v="POINT (111.62396 1.18119)"/>
    <n v="79"/>
    <x v="12"/>
    <s v="SWK"/>
    <n v="2.1818181818181817"/>
    <x v="0"/>
  </r>
  <r>
    <n v="503"/>
    <x v="13"/>
    <s v="SK"/>
    <s v="YBB2301"/>
    <s v="SEKOLAH KEBANGSAAN ENGKILILI NO. 1"/>
    <s v="JALAN SELINDONG"/>
    <n v="95800"/>
    <s v="ENGKILILI"/>
    <n v="83563146"/>
    <n v="83563146"/>
    <s v="YBB2301@moe.edu.my"/>
    <s v="Luar Bandar"/>
    <s v="SK"/>
    <n v="106"/>
    <n v="17"/>
    <n v="111.640663"/>
    <n v="1.135294"/>
    <s v="POINT (111.640663 1.135294)"/>
    <n v="79"/>
    <x v="12"/>
    <s v="SWK"/>
    <n v="6.2352941176470589"/>
    <x v="0"/>
  </r>
  <r>
    <n v="504"/>
    <x v="13"/>
    <s v="SK"/>
    <s v="YBB2319"/>
    <s v="SEKOLAH KEBANGSAAN ENGKILILI NO.2"/>
    <s v="SUNGAI KERUH, ENGKILILI"/>
    <n v="95800"/>
    <s v="ENGKILILI"/>
    <s v="TIADA"/>
    <s v="TIADA"/>
    <s v="YBB2319@moe.edu.my"/>
    <s v="Luar Bandar"/>
    <s v="SK"/>
    <n v="110"/>
    <n v="15"/>
    <n v="111.640663"/>
    <n v="1.135294"/>
    <s v="POINT (111.640663 1.135294)"/>
    <n v="79"/>
    <x v="12"/>
    <s v="SWK"/>
    <n v="7.333333333333333"/>
    <x v="0"/>
  </r>
  <r>
    <n v="505"/>
    <x v="13"/>
    <s v="SK"/>
    <s v="YBB2304"/>
    <s v="SEKOLAH KEBANGSAAN IJOK"/>
    <s v="D/A PEJABAT PENDIDIKAN DAERAH LUBOK ANTU"/>
    <n v="95900"/>
    <s v="LUBOK ANTU"/>
    <s v="TIADA"/>
    <s v="TIADA"/>
    <s v="YBB2304@moe.edu.my"/>
    <s v="Luar Bandar"/>
    <s v="SK"/>
    <n v="33"/>
    <n v="12"/>
    <n v="111.53852999999999"/>
    <n v="1.2049799999999999"/>
    <s v="POINT (111.53853 1.20498)"/>
    <n v="79"/>
    <x v="12"/>
    <s v="SWK"/>
    <n v="2.75"/>
    <x v="0"/>
  </r>
  <r>
    <n v="506"/>
    <x v="13"/>
    <s v="SK"/>
    <s v="YBB2132"/>
    <s v="SEKOLAH KEBANGSAAN KEM SKRANG"/>
    <s v="D/A PEJABAT PENDIDIKAN DAERAH LUBOK ANTU"/>
    <n v="95900"/>
    <s v="LUBOK ANTU"/>
    <s v="TIADA"/>
    <s v="TIADA"/>
    <s v="YBB2132@moe.edu.my"/>
    <s v="Luar Bandar"/>
    <s v="SK"/>
    <n v="122"/>
    <n v="15"/>
    <n v="111.62743330000001"/>
    <n v="1.281416667"/>
    <s v="POINT (111.6274333 1.281416667)"/>
    <n v="79"/>
    <x v="12"/>
    <s v="SWK"/>
    <n v="8.1333333333333329"/>
    <x v="0"/>
  </r>
  <r>
    <n v="507"/>
    <x v="13"/>
    <s v="SK"/>
    <s v="YBB2302"/>
    <s v="SEKOLAH KEBANGSAAN LUBOK ANTU"/>
    <s v="OFF JALAN TEMENGGONG SIMPI"/>
    <n v="95900"/>
    <s v="LUBOK ANTU"/>
    <n v="83584175"/>
    <n v="83584176"/>
    <s v="YBB2302@moe.edu.my"/>
    <s v="Luar Bandar"/>
    <s v="SK"/>
    <n v="380"/>
    <n v="35"/>
    <n v="111.833562"/>
    <n v="1.04125"/>
    <s v="POINT (111.833562 1.04125)"/>
    <n v="79"/>
    <x v="12"/>
    <s v="SWK"/>
    <n v="10.857142857142858"/>
    <x v="0"/>
  </r>
  <r>
    <n v="508"/>
    <x v="13"/>
    <s v="SK"/>
    <s v="YBB2305"/>
    <s v="SEKOLAH KEBANGSAAN MELABAN"/>
    <s v="D/A PEJABAT PENDIDIKAN DAERAH LUBOK ANTU"/>
    <n v="95900"/>
    <s v="LUBOK ANTU"/>
    <s v="TIADA"/>
    <s v="TIADA"/>
    <s v="YBB2305@moe.edu.my"/>
    <s v="Luar Bandar"/>
    <s v="SK"/>
    <n v="76"/>
    <n v="14"/>
    <n v="111.77"/>
    <n v="1.05"/>
    <s v="POINT (111.77 1.05)"/>
    <n v="79"/>
    <x v="12"/>
    <s v="SWK"/>
    <n v="5.4285714285714288"/>
    <x v="0"/>
  </r>
  <r>
    <n v="509"/>
    <x v="13"/>
    <s v="SK"/>
    <s v="YBB2318"/>
    <s v="SEKOLAH KEBANGSAAN MERBONG"/>
    <s v="D/A PEJABAT PENDIDIKAN DAERAH LUBOK ANTU"/>
    <n v="95900"/>
    <s v="LUBOK ANTU"/>
    <s v="TIADA"/>
    <s v="TIADA"/>
    <s v="YBB2318@moe.edu.my"/>
    <s v="Luar Bandar"/>
    <s v="SK"/>
    <n v="41"/>
    <n v="12"/>
    <n v="111.73491"/>
    <n v="1.1094200000000001"/>
    <s v="POINT (111.73491 1.10942)"/>
    <n v="79"/>
    <x v="12"/>
    <s v="SWK"/>
    <n v="3.4166666666666665"/>
    <x v="0"/>
  </r>
  <r>
    <n v="510"/>
    <x v="13"/>
    <s v="SK"/>
    <s v="YBB2311"/>
    <s v="SEKOLAH KEBANGSAAN NANGA AUP"/>
    <s v="P.O BOX 739"/>
    <n v="95800"/>
    <s v="ENGKILILI"/>
    <s v="TIADA"/>
    <s v="TIADA"/>
    <s v="YBB2311@moe.edu.my"/>
    <s v="Luar Bandar"/>
    <s v="SK"/>
    <n v="21"/>
    <n v="8"/>
    <n v="111.7853143"/>
    <n v="1.1434434"/>
    <s v="POINT (111.7853143 1.1434434)"/>
    <n v="79"/>
    <x v="12"/>
    <s v="SWK"/>
    <n v="2.625"/>
    <x v="0"/>
  </r>
  <r>
    <n v="511"/>
    <x v="13"/>
    <s v="SK"/>
    <s v="YBB2317"/>
    <s v="SEKOLAH KEBANGSAAN NANGA KESIT"/>
    <s v="D/A PEJABAT PENDIDIKAN DAERAH LUBOK ANTU"/>
    <n v="95900"/>
    <s v="LUBOK ANTU"/>
    <s v="TIADA"/>
    <s v="TIADA"/>
    <s v="YBB2317@moe.edu.my"/>
    <s v="Luar Bandar"/>
    <s v="SK"/>
    <n v="123"/>
    <n v="15"/>
    <n v="111.78"/>
    <n v="1.23"/>
    <s v="POINT (111.78 1.23)"/>
    <n v="79"/>
    <x v="12"/>
    <s v="SWK"/>
    <n v="8.1999999999999993"/>
    <x v="0"/>
  </r>
  <r>
    <n v="512"/>
    <x v="13"/>
    <s v="SK"/>
    <s v="YBB2306"/>
    <s v="SEKOLAH KEBANGSAAN NANGA KUMPANG"/>
    <s v="D/A PEJABAT PENDIDIKAN DAERAH LUBOK ANTU"/>
    <n v="95800"/>
    <s v="ENGKILILI"/>
    <s v="TIADA"/>
    <s v="TIADA"/>
    <s v="YBB2306@moe.edu.my"/>
    <s v="Luar Bandar"/>
    <s v="SK"/>
    <n v="56"/>
    <n v="11"/>
    <n v="111.72"/>
    <n v="1.1000000000000001"/>
    <s v="POINT (111.72 1.1)"/>
    <n v="79"/>
    <x v="12"/>
    <s v="SWK"/>
    <n v="5.0909090909090908"/>
    <x v="0"/>
  </r>
  <r>
    <n v="513"/>
    <x v="13"/>
    <s v="SK"/>
    <s v="YBB2123"/>
    <s v="SEKOLAH KEBANGSAAN NANGA TEBAT"/>
    <s v="D/A PEJABAT PENDIDIKAN DAERAH LUBOK ANTU"/>
    <n v="95900"/>
    <s v="LUBOK ANTU"/>
    <s v="TIADA"/>
    <s v="TIADA"/>
    <s v="YBB2123@moe.edu.my"/>
    <s v="Luar Bandar"/>
    <s v="SK"/>
    <n v="35"/>
    <n v="11"/>
    <n v="111.70566100000001"/>
    <n v="1.3659969999999999"/>
    <s v="POINT (111.705661 1.365997)"/>
    <n v="79"/>
    <x v="12"/>
    <s v="SWK"/>
    <n v="3.1818181818181817"/>
    <x v="0"/>
  </r>
  <r>
    <n v="514"/>
    <x v="13"/>
    <s v="SK"/>
    <s v="YBB2308"/>
    <s v="SEKOLAH KEBANGSAAN NANGA TIBU"/>
    <s v="D/A PEJABAT PENDIDIKAN DAERAH LUBOK ANTU"/>
    <n v="95900"/>
    <s v="LUBOK ANTU"/>
    <s v="TIADA"/>
    <s v="TIADA"/>
    <s v="YBB2308@moe.edu.my"/>
    <s v="Luar Bandar"/>
    <s v="SK"/>
    <n v="82"/>
    <n v="12"/>
    <n v="111.938452"/>
    <n v="1.302513"/>
    <s v="POINT (111.938452 1.302513)"/>
    <n v="79"/>
    <x v="12"/>
    <s v="SWK"/>
    <n v="6.833333333333333"/>
    <x v="0"/>
  </r>
  <r>
    <n v="515"/>
    <x v="13"/>
    <s v="SK"/>
    <s v="YBA2302"/>
    <s v="SEKOLAH KEBANGSAAN NG DELOK"/>
    <s v="D/A PEJABAT PENDIDIKAN DAERAH LUBOK ANTU"/>
    <n v="95900"/>
    <s v="LUBOK ANTU"/>
    <s v="TIADA"/>
    <s v="TIADA"/>
    <s v="YBA2302@moe.edu.my"/>
    <s v="Luar Bandar"/>
    <s v="SK"/>
    <n v="38"/>
    <n v="10"/>
    <n v="112.030154"/>
    <n v="1.225319"/>
    <s v="POINT (112.030154 1.225319)"/>
    <n v="79"/>
    <x v="12"/>
    <s v="SWK"/>
    <n v="3.8"/>
    <x v="0"/>
  </r>
  <r>
    <n v="516"/>
    <x v="13"/>
    <s v="SK"/>
    <s v="YBB2129"/>
    <s v="SEKOLAH KEBANGSAAN NG ENTALAU"/>
    <s v="D/A PEJABAT PENDIDIKAN DAERAH LUBOK ANTU"/>
    <n v="95900"/>
    <s v="LUBOK ANTU"/>
    <s v="TIADA"/>
    <s v="TIADA"/>
    <s v="YBB2129@moe.edu.my"/>
    <s v="Luar Bandar"/>
    <s v="SK"/>
    <n v="31"/>
    <n v="10"/>
    <n v="111.78958799999999"/>
    <n v="1.4544049999999999"/>
    <s v="POINT (111.789588 1.454405)"/>
    <n v="79"/>
    <x v="12"/>
    <s v="SWK"/>
    <n v="3.1"/>
    <x v="0"/>
  </r>
  <r>
    <n v="517"/>
    <x v="13"/>
    <s v="SK"/>
    <s v="YBB2125"/>
    <s v="SEKOLAH KEBANGSAAN NG MENJUAU"/>
    <s v="D/A PPD LUBOK ANTU"/>
    <n v="95900"/>
    <s v="LUBOK ANTU"/>
    <s v="TIADA"/>
    <s v="TIADA"/>
    <s v="YBB2125@moe.edu.my"/>
    <s v="Luar Bandar"/>
    <s v="SK"/>
    <n v="35"/>
    <n v="13"/>
    <n v="111.82655099999999"/>
    <n v="1.554055"/>
    <s v="POINT (111.826551 1.554055)"/>
    <n v="79"/>
    <x v="12"/>
    <s v="SWK"/>
    <n v="2.6923076923076925"/>
    <x v="0"/>
  </r>
  <r>
    <n v="518"/>
    <x v="13"/>
    <s v="SK"/>
    <s v="YBB2321"/>
    <s v="SEKOLAH KEBANGSAAN NG MENYEBAT"/>
    <s v="D/A PEJABAT PENDIDIKAN DAERAH LUBOK ANTU"/>
    <n v="95900"/>
    <s v="LUBOK ANTU"/>
    <s v="TIADA"/>
    <s v="TIADA"/>
    <s v="YBB2321@moe.edu.my"/>
    <s v="Luar Bandar"/>
    <s v="SK"/>
    <n v="66"/>
    <n v="13"/>
    <n v="111.758509"/>
    <n v="1.0771980000000001"/>
    <s v="POINT (111.758509 1.077198)"/>
    <n v="79"/>
    <x v="12"/>
    <s v="SWK"/>
    <n v="5.0769230769230766"/>
    <x v="0"/>
  </r>
  <r>
    <n v="519"/>
    <x v="13"/>
    <s v="SK"/>
    <s v="YBB2303"/>
    <s v="SEKOLAH KEBANGSAAN RIDAN"/>
    <s v="D/A PEJABAT PENDIDIKAN DAERAH LUBOK ANTUÂ "/>
    <n v="95900"/>
    <s v="LUBOK ANTU"/>
    <s v="TIADA"/>
    <s v="TIADA"/>
    <s v="YBB2303@moe.edu.my"/>
    <s v="Luar Bandar"/>
    <s v="SK"/>
    <n v="123"/>
    <n v="14"/>
    <n v="111.722245"/>
    <n v="1.219476"/>
    <s v="POINT (111.722245 1.219476)"/>
    <n v="79"/>
    <x v="12"/>
    <s v="SWK"/>
    <n v="8.7857142857142865"/>
    <x v="0"/>
  </r>
  <r>
    <n v="520"/>
    <x v="13"/>
    <s v="SK"/>
    <s v="YBB2323"/>
    <s v="SEKOLAH KEBANGSAAN SAN SEMANJU"/>
    <s v="D/A PEJABAT PENDIDIKAN DAERAH LUBOK ANTU"/>
    <n v="95900"/>
    <s v="LUBOK ANTU"/>
    <s v="TIADA"/>
    <s v="TIADA"/>
    <s v="YBB2323@moe.edu.my"/>
    <s v="Luar Bandar"/>
    <s v="SK"/>
    <n v="101"/>
    <n v="14"/>
    <n v="111.709"/>
    <n v="1.2350000000000001"/>
    <s v="POINT (111.709 1.235)"/>
    <n v="79"/>
    <x v="12"/>
    <s v="SWK"/>
    <n v="7.2142857142857144"/>
    <x v="0"/>
  </r>
  <r>
    <n v="521"/>
    <x v="13"/>
    <s v="SK"/>
    <s v="YBB2313"/>
    <s v="SEKOLAH KEBANGSAAN SBANGKI"/>
    <s v="D/A PEJABAT PENDIDIKAN DAERAH LUBOK ANTUÂ "/>
    <n v="95900"/>
    <s v="LUBOK ANTUÂ "/>
    <s v="TIADA"/>
    <s v="TIADA"/>
    <s v="YBB2313@moe.edu.my"/>
    <s v="Luar Bandar"/>
    <s v="SK"/>
    <n v="90"/>
    <n v="13"/>
    <n v="111.786232"/>
    <n v="1.1449910000000001"/>
    <s v="POINT (111.786232 1.144991)"/>
    <n v="79"/>
    <x v="12"/>
    <s v="SWK"/>
    <n v="6.9230769230769234"/>
    <x v="0"/>
  </r>
  <r>
    <n v="522"/>
    <x v="13"/>
    <s v="SK"/>
    <s v="YBB2312"/>
    <s v="SEKOLAH KEBANGSAAN SKAROK"/>
    <s v="D/A PEJABAT PENDIDIKAN DAERAH LUBOK ANTU"/>
    <n v="95900"/>
    <s v="LUBOK ANTU"/>
    <s v="TIADA"/>
    <s v="TIADA"/>
    <s v="YBB2312@moe.edu.my"/>
    <s v="Luar Bandar"/>
    <s v="SK"/>
    <n v="77"/>
    <n v="14"/>
    <n v="111.87"/>
    <n v="1.1299999999999999"/>
    <s v="POINT (111.87 1.13)"/>
    <n v="79"/>
    <x v="12"/>
    <s v="SWK"/>
    <n v="5.5"/>
    <x v="0"/>
  </r>
  <r>
    <n v="523"/>
    <x v="13"/>
    <s v="SK"/>
    <s v="YBB2324"/>
    <s v="SEKOLAH KEBANGSAAN STENGIN/SEDARAT"/>
    <s v="D/A PEJABAT PENDIDIKAN DAERAH LUBOK ANTU"/>
    <n v="95900"/>
    <s v="LUBOK ANTUÂ "/>
    <s v="TIADA"/>
    <s v="TIADA"/>
    <s v="YBB2324@moe.edu.my"/>
    <s v="Luar Bandar"/>
    <s v="SK"/>
    <n v="57"/>
    <n v="12"/>
    <n v="111.6574"/>
    <n v="1.1894420000000001"/>
    <s v="POINT (111.6574 1.189442)"/>
    <n v="79"/>
    <x v="12"/>
    <s v="SWK"/>
    <n v="4.75"/>
    <x v="0"/>
  </r>
  <r>
    <n v="524"/>
    <x v="13"/>
    <s v="SK"/>
    <s v="YBB2120"/>
    <s v="SEKOLAH KEBANGSAAN TABUT"/>
    <s v="D/A PEJABAT PENDIDIKAN DAERAH LUBOK ANTU"/>
    <n v="95900"/>
    <s v="LUBOK ANTU"/>
    <s v="TIADA"/>
    <s v="TIADA"/>
    <s v="YBB2120@moe.edu.my"/>
    <s v="Luar Bandar"/>
    <s v="SK"/>
    <n v="13"/>
    <n v="9"/>
    <n v="111.583"/>
    <n v="1.2543200000000001"/>
    <s v="POINT (111.583 1.25432)"/>
    <n v="79"/>
    <x v="12"/>
    <s v="SWK"/>
    <n v="1.4444444444444444"/>
    <x v="0"/>
  </r>
  <r>
    <n v="525"/>
    <x v="13"/>
    <s v="SK"/>
    <s v="YBB2325"/>
    <s v="SEKOLAH KEBANGSAAN ULU ENGKARI"/>
    <s v="D/A PEJABAT PENDIDIKAN DAERAH LUBOK ANTU"/>
    <n v="95900"/>
    <s v="LUBOK ANTU"/>
    <s v="TIADA"/>
    <s v="TIADA"/>
    <s v="YBB2325@moe.edu.my"/>
    <s v="Luar Bandar"/>
    <s v="SK"/>
    <n v="20"/>
    <n v="11"/>
    <n v="111.978786"/>
    <n v="1.383046"/>
    <s v="POINT (111.978786 1.383046)"/>
    <n v="79"/>
    <x v="12"/>
    <s v="SWK"/>
    <n v="1.8181818181818181"/>
    <x v="0"/>
  </r>
  <r>
    <n v="526"/>
    <x v="13"/>
    <s v="SK"/>
    <s v="YBB2322"/>
    <s v="SEKOLAH KEBANGSAAN ULU LEMANAK"/>
    <s v="D/A PEJABAT PENDIDIKAN DAERAH LUBOK ANTU"/>
    <n v="95900"/>
    <s v="LUBOK ANTU"/>
    <s v="TIADA"/>
    <s v="TIADA"/>
    <s v="skululemanak@gmail.com"/>
    <s v="Luar Bandar"/>
    <s v="SK"/>
    <n v="48"/>
    <n v="12"/>
    <n v="111.73155800000001"/>
    <n v="1.2205919999999999"/>
    <s v="POINT (111.731558 1.220592)"/>
    <n v="79"/>
    <x v="12"/>
    <s v="SWK"/>
    <n v="4"/>
    <x v="0"/>
  </r>
  <r>
    <n v="527"/>
    <x v="14"/>
    <s v="SJKC"/>
    <s v="YCC1402"/>
    <s v="SEKOLAH JENIS KEBANGSAAN (CINA) CHUNG HUA LUNDU"/>
    <s v="D/A PEJABAT PENDIDIKAN DAERAH LUNDU"/>
    <n v="94500"/>
    <s v="LUNDU"/>
    <n v="82735020"/>
    <n v="82735020"/>
    <s v="YCC1402@moe.edu.my"/>
    <s v="Luar Bandar"/>
    <s v="SBK"/>
    <n v="421"/>
    <n v="29"/>
    <n v="109.8523167"/>
    <n v="1.673"/>
    <s v="POINT (109.8523167 1.673)"/>
    <n v="61"/>
    <x v="28"/>
    <s v="SWK"/>
    <n v="14.517241379310345"/>
    <x v="0"/>
  </r>
  <r>
    <n v="528"/>
    <x v="14"/>
    <s v="SJKC"/>
    <s v="YCC1401"/>
    <s v="SEKOLAH JENIS KEBANGSAAN (CINA) CHUNG HUA SEMATAN"/>
    <s v="D/A PEJABAT PENDIDIKAN DAERAH LUNDU"/>
    <n v="94500"/>
    <s v="LUNDU"/>
    <n v="82711861"/>
    <s v="TIADA"/>
    <s v="YCC1401@moe.edu.my"/>
    <s v="Luar Bandar"/>
    <s v="SBK"/>
    <n v="112"/>
    <n v="16"/>
    <n v="109.7778167"/>
    <n v="1.8047500000000001"/>
    <s v="POINT (109.7778167 1.80475)"/>
    <n v="61"/>
    <x v="28"/>
    <s v="SWK"/>
    <n v="7"/>
    <x v="0"/>
  </r>
  <r>
    <n v="529"/>
    <x v="14"/>
    <s v="SJKC"/>
    <s v="YCC1404"/>
    <s v="SEKOLAH JENIS KEBANGSAAN (CINA) CHUNG HUA SERAYAN/SELARAT"/>
    <s v="D/A PEJABAT PENDIDIKAN DAERAH LUNDU"/>
    <n v="94500"/>
    <s v="LUNDU"/>
    <s v="TIADA"/>
    <s v="TIADA"/>
    <s v="YCC1404@moe.edu.my"/>
    <s v="Luar Bandar"/>
    <s v="SBK"/>
    <n v="54"/>
    <n v="12"/>
    <n v="109.77835"/>
    <n v="1.7373499999999999"/>
    <s v="POINT (109.77835 1.73735)"/>
    <n v="61"/>
    <x v="28"/>
    <s v="SWK"/>
    <n v="4.5"/>
    <x v="0"/>
  </r>
  <r>
    <n v="530"/>
    <x v="14"/>
    <s v="SK"/>
    <s v="YBB1410"/>
    <s v="SEKOLAH KEBANGSAAN BIAWAK"/>
    <s v="D/A PEJABAT PENDIDIKAN DAERAH LUNDU"/>
    <n v="94500"/>
    <s v="LUNDU"/>
    <n v="82734161"/>
    <s v="TIADA"/>
    <s v="YBB1410@moe.edu.my"/>
    <s v="Luar Bandar"/>
    <s v="SK"/>
    <n v="129"/>
    <n v="17"/>
    <n v="109.68936669999999"/>
    <n v="1.6314"/>
    <s v="POINT (109.6893667 1.6314)"/>
    <n v="61"/>
    <x v="28"/>
    <s v="SWK"/>
    <n v="7.5882352941176467"/>
    <x v="0"/>
  </r>
  <r>
    <n v="531"/>
    <x v="14"/>
    <s v="SK"/>
    <s v="YBB1422"/>
    <s v="SEKOLAH KEBANGSAAN BOKAH"/>
    <s v="D/A PEJABAT PENDIDIKAN DAERAH LUNDU"/>
    <n v="94500"/>
    <s v="LUNDU"/>
    <s v="TIADA"/>
    <s v="TIADA"/>
    <s v="YBB1422@moe.edu.my"/>
    <s v="Luar Bandar"/>
    <s v="SK"/>
    <n v="87"/>
    <n v="13"/>
    <n v="109.92335"/>
    <n v="1.489733333"/>
    <s v="POINT (109.92335 1.489733333)"/>
    <n v="61"/>
    <x v="28"/>
    <s v="SWK"/>
    <n v="6.6923076923076925"/>
    <x v="0"/>
  </r>
  <r>
    <n v="532"/>
    <x v="14"/>
    <s v="SK"/>
    <s v="YBE1401"/>
    <s v="SEKOLAH KEBANGSAAN BUMIPUTERA"/>
    <s v="D/A PEJABAT PENDIDIKAN DAERAH LUNDU"/>
    <n v="94500"/>
    <s v="LUNDU"/>
    <n v="82735136"/>
    <n v="82734186"/>
    <s v="YBE1401@moe.edu.my"/>
    <s v="Luar Bandar"/>
    <s v="SK"/>
    <n v="433"/>
    <n v="44"/>
    <n v="109.853433"/>
    <n v="1.674383"/>
    <s v="POINT (109.853433 1.674383)"/>
    <n v="61"/>
    <x v="28"/>
    <s v="SWK"/>
    <n v="9.8409090909090917"/>
    <x v="0"/>
  </r>
  <r>
    <n v="533"/>
    <x v="14"/>
    <s v="SK"/>
    <s v="YCB1401"/>
    <s v="SEKOLAH KEBANGSAAN HOLY NAME"/>
    <s v="D/A PEJABAT PENDIDIKAN DAERAH LUNDU"/>
    <n v="94500"/>
    <s v="LUNDU"/>
    <s v="TIADA"/>
    <s v="TIADA"/>
    <s v="YCB1401@moe.edu.my"/>
    <s v="Luar Bandar"/>
    <s v="SBK"/>
    <n v="153"/>
    <n v="16"/>
    <n v="109.78919999999999"/>
    <n v="1.6555166670000001"/>
    <s v="POINT (109.7892 1.655516667)"/>
    <n v="61"/>
    <x v="28"/>
    <s v="SWK"/>
    <n v="9.5625"/>
    <x v="0"/>
  </r>
  <r>
    <n v="534"/>
    <x v="14"/>
    <s v="SK"/>
    <s v="YBB1407"/>
    <s v="SEKOLAH KEBANGSAAN JANGKAR"/>
    <s v="D/A PEJABAT PENDIDIKAN DAERAH LUNDU"/>
    <n v="94500"/>
    <s v="LUNDU"/>
    <s v="TIADA"/>
    <s v="TIADA"/>
    <s v="YBB1407@moe.edu.my"/>
    <s v="Luar Bandar"/>
    <s v="SK"/>
    <n v="121"/>
    <n v="15"/>
    <n v="109.7265333"/>
    <n v="1.6630833330000001"/>
    <s v="POINT (109.7265333 1.663083333)"/>
    <n v="61"/>
    <x v="28"/>
    <s v="SWK"/>
    <n v="8.0666666666666664"/>
    <x v="0"/>
  </r>
  <r>
    <n v="535"/>
    <x v="14"/>
    <s v="SK"/>
    <s v="YBB1418"/>
    <s v="SEKOLAH KEBANGSAAN KENDAIE"/>
    <s v="D/A PEJABAT PENDIDIKAN DAERAH LUNDU"/>
    <n v="94500"/>
    <s v="LUNDU"/>
    <s v="TIADA"/>
    <s v="TIADA"/>
    <s v="YBB1418@moe.edu.my"/>
    <s v="Luar Bandar"/>
    <s v="SK"/>
    <n v="64"/>
    <n v="13"/>
    <n v="109.7758833"/>
    <n v="1.5559833000000001"/>
    <s v="POINT (109.7758833 1.5559833)"/>
    <n v="61"/>
    <x v="28"/>
    <s v="SWK"/>
    <n v="4.9230769230769234"/>
    <x v="0"/>
  </r>
  <r>
    <n v="536"/>
    <x v="14"/>
    <s v="SK"/>
    <s v="YBB1406"/>
    <s v="SEKOLAH KEBANGSAAN LEBAI MENTALI"/>
    <s v="D/A PEJABAT PENDIDIKAN DAERAH LUNDU"/>
    <n v="94500"/>
    <s v="LUNDU"/>
    <n v="82735720"/>
    <s v="TIADA"/>
    <s v="YBB1406@moe.edu.my"/>
    <s v="Luar Bandar"/>
    <s v="SK"/>
    <n v="83"/>
    <n v="12"/>
    <n v="109.8640667"/>
    <n v="1.7111666670000001"/>
    <s v="POINT (109.8640667 1.711166667)"/>
    <n v="61"/>
    <x v="28"/>
    <s v="SWK"/>
    <n v="6.916666666666667"/>
    <x v="0"/>
  </r>
  <r>
    <n v="537"/>
    <x v="14"/>
    <s v="SK"/>
    <s v="YBB1411"/>
    <s v="SEKOLAH KEBANGSAAN PAON/TEMAGA"/>
    <s v="D/A PEJABAT PENDIDIKAN DAERAH LUNDU"/>
    <n v="94500"/>
    <s v="LUNDU"/>
    <s v="TIADA"/>
    <s v="TIADA"/>
    <s v="YBB1411@moe.edu.my"/>
    <s v="Luar Bandar"/>
    <s v="SK"/>
    <n v="64"/>
    <n v="14"/>
    <n v="109.75345"/>
    <n v="1.76115"/>
    <s v="POINT (109.75345 1.76115)"/>
    <n v="61"/>
    <x v="28"/>
    <s v="SWK"/>
    <n v="4.5714285714285712"/>
    <x v="0"/>
  </r>
  <r>
    <n v="538"/>
    <x v="14"/>
    <s v="SK"/>
    <s v="YBB1414"/>
    <s v="SEKOLAH KEBANGSAAN PASIR TENGAH"/>
    <s v="KAMPUNG PASIR TENGAH"/>
    <n v="94500"/>
    <s v="LUNDU"/>
    <m/>
    <m/>
    <s v="YBB1414@moe.edu.my"/>
    <s v="Luar Bandar"/>
    <s v="SK"/>
    <n v="64"/>
    <n v="13"/>
    <n v="109.7311833"/>
    <n v="1.6076666669999999"/>
    <s v="POINT (109.7311833 1.607666667)"/>
    <n v="61"/>
    <x v="28"/>
    <s v="SWK"/>
    <n v="4.9230769230769234"/>
    <x v="0"/>
  </r>
  <r>
    <n v="539"/>
    <x v="14"/>
    <s v="SK"/>
    <s v="YBB1402"/>
    <s v="SEKOLAH KEBANGSAAN PUEH"/>
    <s v="D/A PEJABAT PENDIDIKAN DAERAH LUNDU"/>
    <n v="94500"/>
    <s v="LUNDU"/>
    <s v="TIADA"/>
    <s v="TIADA"/>
    <s v="YBB1402@moe.edu.my"/>
    <s v="Luar Bandar"/>
    <s v="SK"/>
    <n v="128"/>
    <n v="16"/>
    <n v="109.70436669999999"/>
    <n v="1.833616667"/>
    <s v="POINT (109.7043667 1.833616667)"/>
    <n v="61"/>
    <x v="28"/>
    <s v="SWK"/>
    <n v="8"/>
    <x v="0"/>
  </r>
  <r>
    <n v="540"/>
    <x v="14"/>
    <s v="SK"/>
    <s v="YBB1415"/>
    <s v="SEKOLAH KEBANGSAAN PUGU"/>
    <s v="D/A PEJABAT PENDIDIKAN DAERAH LUNDU"/>
    <n v="94500"/>
    <s v="LUNDU"/>
    <s v="TIADA"/>
    <s v="TIADA"/>
    <s v="YBB1415@moe.edu.my"/>
    <s v="Luar Bandar"/>
    <s v="SK"/>
    <n v="34"/>
    <n v="11"/>
    <n v="109.8097333"/>
    <n v="1.7967"/>
    <s v="POINT (109.8097333 1.7967)"/>
    <n v="61"/>
    <x v="28"/>
    <s v="SWK"/>
    <n v="3.0909090909090908"/>
    <x v="0"/>
  </r>
  <r>
    <n v="541"/>
    <x v="14"/>
    <s v="SK"/>
    <s v="YBE1402"/>
    <s v="SEKOLAH KEBANGSAAN RAMBUNGAN"/>
    <s v="D/A PEJABAT PENDIDIKAN DAERAH LUNDU"/>
    <n v="94500"/>
    <s v="LUNDU"/>
    <n v="82375703"/>
    <s v="TIADA"/>
    <s v="YBE1402@moe.edu.my"/>
    <s v="Luar Bandar"/>
    <s v="SK"/>
    <n v="72"/>
    <n v="15"/>
    <n v="110.1173167"/>
    <n v="1.6912499999999999"/>
    <s v="POINT (110.1173167 1.69125)"/>
    <n v="61"/>
    <x v="28"/>
    <s v="SWK"/>
    <n v="4.8"/>
    <x v="0"/>
  </r>
  <r>
    <n v="542"/>
    <x v="14"/>
    <s v="SK"/>
    <s v="YBB1416"/>
    <s v="SEKOLAH KEBANGSAAN RASO"/>
    <s v="D/A PEJABAT PENDIDIKAN DAERAH LUNDU"/>
    <n v="94500"/>
    <s v="LUNDU"/>
    <s v="TIADA"/>
    <s v="TIADA"/>
    <s v="YBB1416@moe.edu.my"/>
    <s v="Luar Bandar"/>
    <s v="SK"/>
    <n v="76"/>
    <n v="13"/>
    <n v="109.9069167"/>
    <n v="1.4391833329999999"/>
    <s v="POINT (109.9069167 1.439183333)"/>
    <n v="61"/>
    <x v="28"/>
    <s v="SWK"/>
    <n v="5.8461538461538458"/>
    <x v="0"/>
  </r>
  <r>
    <n v="543"/>
    <x v="14"/>
    <s v="SK"/>
    <s v="YBB1409"/>
    <s v="SEKOLAH KEBANGSAAN SAMPADI"/>
    <s v="D/A PEJABAT PENDIDIKAN DAERAH LUNDU"/>
    <n v="94500"/>
    <s v="LUNDU"/>
    <s v="TIADA"/>
    <s v="TIADA"/>
    <s v="YBB1409@moe.edu.my"/>
    <s v="Luar Bandar"/>
    <s v="SK"/>
    <n v="185"/>
    <n v="24"/>
    <n v="110.013233"/>
    <n v="1.6900170000000001"/>
    <s v="POINT (110.013233 1.690017)"/>
    <n v="61"/>
    <x v="28"/>
    <s v="SWK"/>
    <n v="7.708333333333333"/>
    <x v="0"/>
  </r>
  <r>
    <n v="544"/>
    <x v="14"/>
    <s v="SK"/>
    <s v="YBB1423"/>
    <s v="SEKOLAH KEBANGSAAN SEBAKO"/>
    <s v="D/A PEJABAT PENDIDIKAN DAERAH LUNDU"/>
    <n v="94500"/>
    <s v="LUNDU"/>
    <s v="TIADA"/>
    <s v="TIADA"/>
    <s v="YBB1423@moe.edu.my"/>
    <s v="Luar Bandar"/>
    <s v="SK"/>
    <n v="102"/>
    <n v="18"/>
    <n v="109.7376167"/>
    <n v="1.73655"/>
    <s v="POINT (109.7376167 1.73655)"/>
    <n v="61"/>
    <x v="28"/>
    <s v="SWK"/>
    <n v="5.666666666666667"/>
    <x v="0"/>
  </r>
  <r>
    <n v="545"/>
    <x v="14"/>
    <s v="SK"/>
    <s v="YBB1417"/>
    <s v="SEKOLAH KEBANGSAAN SEBANDI"/>
    <s v="Kampung Sebandi , Jalan Bau Lundu"/>
    <n v="94500"/>
    <s v="LUNDU"/>
    <s v="TIADA"/>
    <s v="TIADA"/>
    <s v="YBB1417@moe.edu.my"/>
    <s v="Luar Bandar"/>
    <s v="SK"/>
    <n v="52"/>
    <n v="13"/>
    <n v="109.8523"/>
    <n v="1.6046"/>
    <s v="POINT (109.8523 1.6046)"/>
    <n v="61"/>
    <x v="28"/>
    <s v="SWK"/>
    <n v="4"/>
    <x v="0"/>
  </r>
  <r>
    <n v="546"/>
    <x v="14"/>
    <s v="SK"/>
    <s v="YBB1413"/>
    <s v="SEKOLAH KEBANGSAAN SEBAT"/>
    <s v="D/A PEJABAT PENDIDIKAN DAERAH LUNDU"/>
    <n v="94500"/>
    <s v="LUNDU"/>
    <s v="TIADA"/>
    <s v="TIADA"/>
    <s v="YBB1413@moe.edu.my"/>
    <s v="Luar Bandar"/>
    <s v="SK"/>
    <n v="92"/>
    <n v="13"/>
    <n v="109.7384667"/>
    <n v="1.7987333329999999"/>
    <s v="POINT (109.7384667 1.798733333)"/>
    <n v="61"/>
    <x v="28"/>
    <s v="SWK"/>
    <n v="7.0769230769230766"/>
    <x v="0"/>
  </r>
  <r>
    <n v="547"/>
    <x v="14"/>
    <s v="SK"/>
    <s v="YBB1403"/>
    <s v="SEKOLAH KEBANGSAAN SEBIRIS"/>
    <s v="KAMPUNG SEBIRIS, JALAN LUNDU - SEMATAN"/>
    <n v="94500"/>
    <s v="LUNDU"/>
    <s v="TIADA"/>
    <s v="TIADA"/>
    <s v="YBB1403@moe.edu.my"/>
    <s v="Luar Bandar"/>
    <s v="SK"/>
    <n v="91"/>
    <n v="13"/>
    <n v="109.7838"/>
    <n v="1.6974"/>
    <s v="POINT (109.7838 1.6974)"/>
    <n v="61"/>
    <x v="28"/>
    <s v="SWK"/>
    <n v="7"/>
    <x v="0"/>
  </r>
  <r>
    <n v="548"/>
    <x v="14"/>
    <s v="SK"/>
    <s v="YBB1404"/>
    <s v="SEKOLAH KEBANGSAAN SELAMPIT"/>
    <s v="D/A PEJABAT PENDIDIKAN DAERAH LUNDU"/>
    <n v="94500"/>
    <s v="LUNDU"/>
    <s v="TIADA"/>
    <s v="TIADA"/>
    <s v="YBB1404@moe.edu.my"/>
    <s v="Luar Bandar"/>
    <s v="SK"/>
    <n v="156"/>
    <n v="16"/>
    <n v="109.84701630000001"/>
    <n v="1.5459235"/>
    <s v="POINT (109.8470163 1.5459235)"/>
    <n v="61"/>
    <x v="28"/>
    <s v="SWK"/>
    <n v="9.75"/>
    <x v="0"/>
  </r>
  <r>
    <n v="549"/>
    <x v="14"/>
    <s v="SK"/>
    <s v="YBB1401"/>
    <s v="SEKOLAH KEBANGSAAN SEMATAN"/>
    <s v="D/A PEJABAT PENDIDIKAN DAERAH LUNDU"/>
    <n v="94500"/>
    <s v="LUNDU"/>
    <n v="82711860"/>
    <n v="82711860"/>
    <s v="YBB1401@moe.edu.my"/>
    <s v="Luar Bandar"/>
    <s v="SK"/>
    <n v="297"/>
    <n v="37"/>
    <n v="109.77585000000001"/>
    <n v="1.8087333329999999"/>
    <s v="POINT (109.77585 1.808733333)"/>
    <n v="61"/>
    <x v="28"/>
    <s v="SWK"/>
    <n v="8.0270270270270263"/>
    <x v="0"/>
  </r>
  <r>
    <n v="550"/>
    <x v="14"/>
    <s v="SK"/>
    <s v="YBB1419"/>
    <s v="SEKOLAH KEBANGSAAN SENIBONG SEJERIN"/>
    <s v="D/A PEJABAT PENDIDIKAN DAERAH LUNDU"/>
    <n v="94500"/>
    <s v="LUNDU"/>
    <s v="TIADA"/>
    <s v="TIADA"/>
    <s v="YBB1419@moe.edu.my"/>
    <s v="Luar Bandar"/>
    <s v="SK"/>
    <n v="83"/>
    <n v="13"/>
    <n v="109.8919667"/>
    <n v="1.602416667"/>
    <s v="POINT (109.8919667 1.602416667)"/>
    <n v="61"/>
    <x v="28"/>
    <s v="SWK"/>
    <n v="6.384615384615385"/>
    <x v="0"/>
  </r>
  <r>
    <n v="551"/>
    <x v="14"/>
    <s v="SK"/>
    <s v="YBB1420"/>
    <s v="SEKOLAH KEBANGSAAN SERAYAN/KERANJI"/>
    <s v="D/A PEJABAT PENDIDIKAN DAERAH LUNDU"/>
    <n v="94500"/>
    <s v="LUNDU"/>
    <s v="TIADA"/>
    <s v="TIADA"/>
    <s v="YBB1420@moe.edu.my"/>
    <s v="Luar Bandar"/>
    <s v="SK"/>
    <n v="110"/>
    <n v="16"/>
    <n v="109.77666670000001"/>
    <n v="1.7161166670000001"/>
    <s v="POINT (109.7766667 1.716116667)"/>
    <n v="61"/>
    <x v="28"/>
    <s v="SWK"/>
    <n v="6.875"/>
    <x v="0"/>
  </r>
  <r>
    <n v="552"/>
    <x v="14"/>
    <s v="SK"/>
    <s v="YBB1424"/>
    <s v="SEKOLAH KEBANGSAAN SIAR CAMPURAN"/>
    <s v="D/A PEJABAT PENDIDIKAN DAERAH LUNDU"/>
    <n v="94500"/>
    <s v="LUNDU"/>
    <s v="TIADA"/>
    <s v="TIADA"/>
    <s v="YBB1424@moe.edu.my"/>
    <s v="Luar Bandar"/>
    <s v="SK"/>
    <n v="84"/>
    <n v="14"/>
    <n v="109.86788300000001"/>
    <n v="1.752283"/>
    <s v="POINT (109.867883 1.752283)"/>
    <n v="61"/>
    <x v="28"/>
    <s v="SWK"/>
    <n v="6"/>
    <x v="0"/>
  </r>
  <r>
    <n v="553"/>
    <x v="14"/>
    <s v="SK"/>
    <s v="YBA1403"/>
    <s v="SEKOLAH KEBANGSAAN STOH"/>
    <s v="D/A PEJABAT PENDIDIKAN DAERAH LUNDU"/>
    <n v="94500"/>
    <s v="LUNDU"/>
    <s v="TIADA"/>
    <s v="TIADA"/>
    <s v="YBA1403@moe.edu.my"/>
    <s v="Luar Bandar"/>
    <s v="SK"/>
    <n v="44"/>
    <n v="12"/>
    <n v="110.09444999999999"/>
    <n v="1.6935833330000001"/>
    <s v="POINT (110.09445 1.693583333)"/>
    <n v="61"/>
    <x v="28"/>
    <s v="SWK"/>
    <n v="3.6666666666666665"/>
    <x v="0"/>
  </r>
  <r>
    <n v="554"/>
    <x v="14"/>
    <s v="SK"/>
    <s v="YBA1401"/>
    <s v="SEKOLAH KEBANGSAAN STUNGGANG MELAYU"/>
    <s v="D/A PEJABAT PENDIDIKAN DAERAH LUNDU"/>
    <n v="94500"/>
    <s v="LUNDU"/>
    <n v="82735375"/>
    <n v="82735375"/>
    <s v="YBA1401@moe.edu.my"/>
    <s v="Luar Bandar"/>
    <s v="SK"/>
    <n v="129"/>
    <n v="19"/>
    <n v="109.860017"/>
    <n v="1.6544829999999999"/>
    <s v="POINT (109.860017 1.654483)"/>
    <n v="61"/>
    <x v="28"/>
    <s v="SWK"/>
    <n v="6.7894736842105265"/>
    <x v="0"/>
  </r>
  <r>
    <n v="555"/>
    <x v="14"/>
    <s v="SK"/>
    <s v="YBB1425"/>
    <s v="SEKOLAH KEBANGSAAN STUNGGANG/TEMELAN"/>
    <s v="D/A PEJABAT PENDIDIKAN DAERAH LUNDU"/>
    <n v="94500"/>
    <s v="LUNDU"/>
    <n v="82375973"/>
    <s v="TIADA"/>
    <s v="YBB1425@moe.edu.my"/>
    <s v="Luar Bandar"/>
    <s v="SK"/>
    <n v="75"/>
    <n v="13"/>
    <n v="109.87564999999999"/>
    <n v="1.649983333"/>
    <s v="POINT (109.87565 1.649983333)"/>
    <n v="61"/>
    <x v="28"/>
    <s v="SWK"/>
    <n v="5.7692307692307692"/>
    <x v="0"/>
  </r>
  <r>
    <n v="556"/>
    <x v="14"/>
    <s v="SK"/>
    <s v="YBB1412"/>
    <s v="SEKOLAH KEBANGSAAN STUNGKOR"/>
    <s v="D/A PEJABAT PENDIDIKAN DAERAH LUNDU"/>
    <n v="94500"/>
    <s v="LUNDU"/>
    <s v="TIADA"/>
    <s v="TIADA"/>
    <s v="YBB1412@moe.edu.my"/>
    <s v="Luar Bandar"/>
    <s v="SK"/>
    <n v="248"/>
    <n v="27"/>
    <n v="109.95744999999999"/>
    <n v="1.482033333"/>
    <s v="POINT (109.95745 1.482033333)"/>
    <n v="61"/>
    <x v="28"/>
    <s v="SWK"/>
    <n v="9.1851851851851851"/>
    <x v="0"/>
  </r>
  <r>
    <n v="557"/>
    <x v="14"/>
    <s v="SK"/>
    <s v="YBA1402"/>
    <s v="SEKOLAH KEBANGSAAN TELOK MELANO"/>
    <s v="D/A PEJABAT PENDIDIKAN DAERAH LUNDU"/>
    <n v="94500"/>
    <s v="LUNDU"/>
    <s v="TIADA"/>
    <s v="TIADA"/>
    <s v="YBA1402@moe.edu.my"/>
    <s v="Luar Bandar"/>
    <s v="SK"/>
    <n v="39"/>
    <n v="11"/>
    <n v="109.6480179"/>
    <n v="1.9713134999999999"/>
    <s v="POINT (109.6480179 1.9713135)"/>
    <n v="61"/>
    <x v="28"/>
    <s v="SWK"/>
    <n v="3.5454545454545454"/>
    <x v="0"/>
  </r>
  <r>
    <n v="558"/>
    <x v="15"/>
    <s v="SJKC"/>
    <s v="YCC6310"/>
    <s v="SEKOLAH JENIS KEBANGSAAN (CINA) KAI CHUNG"/>
    <s v="D/A PEJABAT PENDIDIKAN DAERAH MERADONG, JALAN BERJAYA"/>
    <n v="96500"/>
    <s v="BINTANGOR"/>
    <n v="84693037"/>
    <n v="84693037"/>
    <s v="YCC6310@moe.edu.my"/>
    <s v="Luar Bandar"/>
    <s v="SBK"/>
    <n v="260"/>
    <n v="32"/>
    <n v="111.64"/>
    <n v="2.17"/>
    <s v="POINT (111.64 2.17)"/>
    <n v="87"/>
    <x v="22"/>
    <s v="SWK"/>
    <n v="8.125"/>
    <x v="0"/>
  </r>
  <r>
    <n v="559"/>
    <x v="15"/>
    <s v="SJKC"/>
    <s v="YCC6317"/>
    <s v="SEKOLAH JENIS KEBANGSAAN (CINA) KAI SING"/>
    <s v="D/A PEJABAT PENDIDIKAN DAERAH MERADONG, JALAN BERJAYA"/>
    <n v="96500"/>
    <s v="BINTANGOR"/>
    <s v="TIADA"/>
    <s v="TIADA"/>
    <s v="YCC6317@moe.edu.my"/>
    <s v="Luar Bandar"/>
    <s v="SBK"/>
    <n v="54"/>
    <n v="13"/>
    <n v="111.7066167"/>
    <n v="2.08405"/>
    <s v="POINT (111.7066167 2.08405)"/>
    <n v="87"/>
    <x v="22"/>
    <s v="SWK"/>
    <n v="4.1538461538461542"/>
    <x v="0"/>
  </r>
  <r>
    <n v="560"/>
    <x v="15"/>
    <s v="SJKC"/>
    <s v="YCC6302"/>
    <s v="SEKOLAH JENIS KEBANGSAAN (CINA) KUNG CHENG"/>
    <s v="D/A PEJABAT PENDIDIKAN DAERAH MERADONG, JALAN BERJAYA"/>
    <n v="96500"/>
    <s v="BINTANGOR"/>
    <s v="TIADA"/>
    <s v="TIADA"/>
    <s v="YCC6302@moe.edu.my"/>
    <s v="Luar Bandar"/>
    <s v="SBK"/>
    <n v="47"/>
    <n v="12"/>
    <n v="111.687012"/>
    <n v="2.0884849999999999"/>
    <s v="POINT (111.687012 2.088485)"/>
    <n v="87"/>
    <x v="22"/>
    <s v="SWK"/>
    <n v="3.9166666666666665"/>
    <x v="0"/>
  </r>
  <r>
    <n v="561"/>
    <x v="15"/>
    <s v="SJKC"/>
    <s v="YCC6313"/>
    <s v="SEKOLAH JENIS KEBANGSAAN (CINA) MIN DAIK"/>
    <s v="D/A PEJABAT PENDIDIKAN DAERAH MERADONG, JALAN BERJAYA"/>
    <n v="96500"/>
    <s v="BINTANGOR"/>
    <s v="TIADA"/>
    <s v="TIADA"/>
    <s v="YCC6313@moe.edu.my"/>
    <s v="Luar Bandar"/>
    <s v="SBK"/>
    <n v="107"/>
    <n v="18"/>
    <n v="111.68"/>
    <n v="2.08"/>
    <s v="POINT (111.68 2.08)"/>
    <n v="87"/>
    <x v="22"/>
    <s v="SWK"/>
    <n v="5.9444444444444446"/>
    <x v="0"/>
  </r>
  <r>
    <n v="562"/>
    <x v="15"/>
    <s v="SJKC"/>
    <s v="YCC6308"/>
    <s v="SEKOLAH JENIS KEBANGSAAN (CINA) MING CHIANG"/>
    <s v="D/A PEJABAT PENDIDIKAN DAERAH MERADONG, JALAN BERJAYA"/>
    <n v="96500"/>
    <s v="BINTANGOR"/>
    <n v="84695024"/>
    <s v="TIADA"/>
    <s v="YCC6308@moe.edu.my"/>
    <s v="Luar Bandar"/>
    <s v="SBK"/>
    <n v="36"/>
    <n v="11"/>
    <n v="111.62353330000001"/>
    <n v="2.1501666670000001"/>
    <s v="POINT (111.6235333 2.150166667)"/>
    <n v="87"/>
    <x v="22"/>
    <s v="SWK"/>
    <n v="3.2727272727272729"/>
    <x v="0"/>
  </r>
  <r>
    <n v="563"/>
    <x v="15"/>
    <s v="SJKC"/>
    <s v="YCC6314"/>
    <s v="SEKOLAH JENIS KEBANGSAAN (CINA) MING CHING"/>
    <s v="D/A PEJABAT PENDIDIKAN DAERAH MERADONG, JALAN BERJAYA"/>
    <n v="96500"/>
    <s v="BINTANGOR"/>
    <s v="TIADA"/>
    <s v="TIADA"/>
    <s v="YCC6314@moe.edu.my"/>
    <s v="Luar Bandar"/>
    <s v="SBK"/>
    <n v="19"/>
    <n v="12"/>
    <n v="111.68859999999999"/>
    <n v="2.0837333330000001"/>
    <s v="POINT (111.6886 2.083733333)"/>
    <n v="87"/>
    <x v="22"/>
    <s v="SWK"/>
    <n v="1.5833333333333333"/>
    <x v="0"/>
  </r>
  <r>
    <n v="564"/>
    <x v="15"/>
    <s v="SJKC"/>
    <s v="YCC6303"/>
    <s v="SEKOLAH JENIS KEBANGSAAN (CINA) MING LU"/>
    <s v="D/A PEJABAT PENDIDIKAN DAERAH MERADONG, JALAN BERJAYA"/>
    <n v="96500"/>
    <s v="BINTANGOR"/>
    <s v="TIADA"/>
    <s v="TIADA"/>
    <s v="YCC6303@moe.edu.my"/>
    <s v="Luar Bandar"/>
    <s v="SBK"/>
    <n v="31"/>
    <n v="11"/>
    <n v="111.6902333"/>
    <n v="2.1036333329999999"/>
    <s v="POINT (111.6902333 2.103633333)"/>
    <n v="87"/>
    <x v="22"/>
    <s v="SWK"/>
    <n v="2.8181818181818183"/>
    <x v="0"/>
  </r>
  <r>
    <n v="565"/>
    <x v="15"/>
    <s v="SJKC"/>
    <s v="YCC6309"/>
    <s v="SEKOLAH JENIS KEBANGSAAN (CINA) MING SHING"/>
    <s v="D/A PEJABAT PENDIDIKAN DAERAH MERADONG, JALAN BERJAYA"/>
    <n v="96500"/>
    <s v="BINTANGOR"/>
    <s v="TIADA"/>
    <s v="TIADA"/>
    <s v="YCC6309@moe.edu.my"/>
    <s v="Luar Bandar"/>
    <s v="SBK"/>
    <n v="21"/>
    <n v="11"/>
    <n v="111.63467"/>
    <n v="2.1976"/>
    <s v="POINT (111.63467 2.1976)"/>
    <n v="87"/>
    <x v="22"/>
    <s v="SWK"/>
    <n v="1.9090909090909092"/>
    <x v="0"/>
  </r>
  <r>
    <n v="566"/>
    <x v="15"/>
    <s v="SJKC"/>
    <s v="YCC6311"/>
    <s v="SEKOLAH JENIS KEBANGSAAN (CINA) MING TEE"/>
    <s v="D/A PEJABAT PENDIDIKAN DAERAH MERADONG, JALAN BERJAYA"/>
    <n v="96500"/>
    <s v="BINTANGOR"/>
    <n v="84692215"/>
    <n v="84692215"/>
    <s v="YCC6311@moe.edu.my"/>
    <s v="Luar Bandar"/>
    <s v="SBK"/>
    <n v="146"/>
    <n v="15"/>
    <n v="111.6632333"/>
    <n v="2.1499666670000002"/>
    <s v="POINT (111.6632333 2.149966667)"/>
    <n v="87"/>
    <x v="22"/>
    <s v="SWK"/>
    <n v="9.7333333333333325"/>
    <x v="0"/>
  </r>
  <r>
    <n v="567"/>
    <x v="15"/>
    <s v="SJKC"/>
    <s v="YCC6306"/>
    <s v="SEKOLAH JENIS KEBANGSAAN (CINA) NAN CHIEW"/>
    <s v="D/A PEJABAT PENDIDIKAN DAERAH MERADONG, JALAN BERJAYA"/>
    <n v="96500"/>
    <s v="BINTANGOR"/>
    <s v="TIADA"/>
    <s v="TIADA"/>
    <s v="YCC6306@moe.edu.my"/>
    <s v="Luar Bandar"/>
    <s v="SBK"/>
    <n v="39"/>
    <n v="13"/>
    <n v="111.68169"/>
    <n v="2.076991"/>
    <s v="POINT (111.68169 2.076991)"/>
    <n v="87"/>
    <x v="22"/>
    <s v="SWK"/>
    <n v="3"/>
    <x v="0"/>
  </r>
  <r>
    <n v="568"/>
    <x v="15"/>
    <s v="SJKC"/>
    <s v="YCC6315"/>
    <s v="SEKOLAH JENIS KEBANGSAAN (CINA) NANG HUA"/>
    <s v="D/A PEJABAT PENDIDIKAN DAERAH MERADONG, JALAN BERJAYA"/>
    <n v="96500"/>
    <s v="BINTANGOR"/>
    <s v="TIADA"/>
    <s v="TIADA"/>
    <s v="YCC6315@moe.edu.my"/>
    <s v="Luar Bandar"/>
    <s v="SBK"/>
    <n v="7"/>
    <n v="11"/>
    <n v="111.7"/>
    <n v="2.11"/>
    <s v="POINT (111.7 2.11)"/>
    <n v="87"/>
    <x v="22"/>
    <s v="SWK"/>
    <n v="0.63636363636363635"/>
    <x v="0"/>
  </r>
  <r>
    <n v="569"/>
    <x v="15"/>
    <s v="SJKC"/>
    <s v="YCC6305"/>
    <s v="SEKOLAH JENIS KEBANGSAAN (CINA) TONG HUA"/>
    <s v="D/A PEJABAT PENDIDIKAN DAERAH MERADONG, JALAN BERJAYA"/>
    <n v="96500"/>
    <s v="BINTANGOR"/>
    <s v="TIADA"/>
    <s v="TIADA"/>
    <s v="YCC6305@moe.edu.my"/>
    <s v="Luar Bandar"/>
    <s v="SBK"/>
    <n v="95"/>
    <n v="16"/>
    <n v="111.738124"/>
    <n v="2.1542289999999999"/>
    <s v="POINT (111.738124 2.154229)"/>
    <n v="87"/>
    <x v="22"/>
    <s v="SWK"/>
    <n v="5.9375"/>
    <x v="0"/>
  </r>
  <r>
    <n v="570"/>
    <x v="15"/>
    <s v="SJKC"/>
    <s v="YCC6307"/>
    <s v="SEKOLAH JENIS KEBANGSAAN (CINA) TUNG KWONG"/>
    <s v="D/A PEJABAT PENDIDIKAN DAERAH MERADONG, JALAN BERJAYA"/>
    <n v="96500"/>
    <s v="BINTANGOR"/>
    <s v="TIADA"/>
    <s v="TIADA"/>
    <s v="YCC6307@moe.edu.my"/>
    <s v="Luar Bandar"/>
    <s v="SBK"/>
    <n v="35"/>
    <n v="12"/>
    <n v="111.7047"/>
    <n v="2.1004999999999998"/>
    <s v="POINT (111.7047 2.1005)"/>
    <n v="87"/>
    <x v="22"/>
    <s v="SWK"/>
    <n v="2.9166666666666665"/>
    <x v="0"/>
  </r>
  <r>
    <n v="571"/>
    <x v="15"/>
    <s v="SJKC"/>
    <s v="YCC6304"/>
    <s v="SEKOLAH JENIS KEBANGSAAN (CINA) YONG KWONG"/>
    <s v="D/A PEJABAT PENDIDIKAN DAERAH MERADONG, JALAN BERJAYA"/>
    <n v="96500"/>
    <s v="BINTANGOR"/>
    <m/>
    <m/>
    <s v="YCC6304@moe.edu.my"/>
    <s v="Luar Bandar"/>
    <s v="SBK"/>
    <n v="31"/>
    <n v="12"/>
    <n v="111.681175"/>
    <n v="2.0836809999999999"/>
    <s v="POINT (111.681175 2.083681)"/>
    <n v="87"/>
    <x v="22"/>
    <s v="SWK"/>
    <n v="2.5833333333333335"/>
    <x v="0"/>
  </r>
  <r>
    <n v="572"/>
    <x v="15"/>
    <s v="SK"/>
    <s v="YBE6301"/>
    <s v="SEKOLAH KEBANGSAAN ABANG AMIN"/>
    <s v="D/A PEJABAT PENDIDIKAN DAERAH MERADONG, JALAN BERJAYA"/>
    <n v="96500"/>
    <s v="BINTANGOR"/>
    <n v="84693597"/>
    <n v="84693597"/>
    <s v="YBE6301@moe.edu.my"/>
    <s v="Luar Bandar"/>
    <s v="SK"/>
    <n v="335"/>
    <n v="32"/>
    <n v="111.66666669999999"/>
    <n v="2.1666666999999999"/>
    <s v="POINT (111.6666667 2.1666667)"/>
    <n v="87"/>
    <x v="22"/>
    <s v="SWK"/>
    <n v="10.46875"/>
    <x v="0"/>
  </r>
  <r>
    <n v="573"/>
    <x v="15"/>
    <s v="SK"/>
    <s v="YBB6319"/>
    <s v="SEKOLAH KEBANGSAAN BANDAR BINTANGOR"/>
    <s v="D/A PEJABAT PENDIDIKAN DAERAH MERADONG, JALAN BERJAYA"/>
    <n v="96500"/>
    <s v="BINTANGOR"/>
    <n v="84693115"/>
    <s v="TIADA"/>
    <s v="YBB6319@moe.edu.my"/>
    <s v="Luar Bandar"/>
    <s v="SK"/>
    <n v="193"/>
    <n v="25"/>
    <n v="111.675596"/>
    <n v="2.073045"/>
    <s v="POINT (111.675596 2.073045)"/>
    <n v="87"/>
    <x v="22"/>
    <s v="SWK"/>
    <n v="7.72"/>
    <x v="0"/>
  </r>
  <r>
    <n v="574"/>
    <x v="15"/>
    <s v="SK"/>
    <s v="YBB6321"/>
    <s v="SEKOLAH KEBANGSAAN BUKIT NIBONG"/>
    <s v="D/A PEJABAT PENDIDIKAN DAERAH MERADONG, JALAN BERJAYA"/>
    <n v="96500"/>
    <s v="BINTANGOR"/>
    <m/>
    <m/>
    <s v="YBB6321@moe.edu.my"/>
    <s v="Luar Bandar"/>
    <s v="SK"/>
    <n v="142"/>
    <n v="16"/>
    <n v="111.6917725"/>
    <n v="2.0747722999999998"/>
    <s v="POINT (111.6917725 2.0747723)"/>
    <n v="87"/>
    <x v="22"/>
    <s v="SWK"/>
    <n v="8.875"/>
    <x v="0"/>
  </r>
  <r>
    <n v="575"/>
    <x v="15"/>
    <s v="SK"/>
    <s v="YBB6315"/>
    <s v="SEKOLAH KEBANGSAAN BUKIT PAPIT"/>
    <s v="D/A PEJABAT PENDIDIKAN DAERAH MERADONG, JALAN BERJAYA"/>
    <n v="96500"/>
    <s v="BINTANGOR"/>
    <s v="TIADA"/>
    <s v="TIADA"/>
    <s v="YBB6315@moe.edu.my"/>
    <s v="Luar Bandar"/>
    <s v="SK"/>
    <n v="51"/>
    <n v="13"/>
    <n v="111.66471"/>
    <n v="2.2650899999999998"/>
    <s v="POINT (111.66471 2.26509)"/>
    <n v="87"/>
    <x v="22"/>
    <s v="SWK"/>
    <n v="3.9230769230769229"/>
    <x v="0"/>
  </r>
  <r>
    <n v="576"/>
    <x v="15"/>
    <s v="SK"/>
    <s v="YBB6320"/>
    <s v="SEKOLAH KEBANGSAAN GEMUAN"/>
    <s v="D/A PEJABAT PENDIDIKAN DAERAH MERADONG, JALAN BERJAYA"/>
    <n v="96500"/>
    <s v="BINTANGOR"/>
    <s v="TIADA"/>
    <s v="TIADA"/>
    <s v="YBB6320@moe.edu.my"/>
    <s v="Luar Bandar"/>
    <s v="SK"/>
    <n v="63"/>
    <n v="14"/>
    <n v="111.71"/>
    <n v="2.1"/>
    <s v="POINT (111.71 2.1)"/>
    <n v="87"/>
    <x v="22"/>
    <s v="SWK"/>
    <n v="4.5"/>
    <x v="0"/>
  </r>
  <r>
    <n v="577"/>
    <x v="15"/>
    <s v="SK"/>
    <s v="YBB6310"/>
    <s v="SEKOLAH KEBANGSAAN MUPONG"/>
    <s v="D/A PEJABAT PENDIDIKAN DAERAH MERADONG, JALAN BERJAYA"/>
    <n v="96500"/>
    <s v="BINTANGOR"/>
    <s v="TIADA"/>
    <s v="TIADA"/>
    <s v="YBB6310@moe.edu.my"/>
    <s v="Luar Bandar"/>
    <s v="SK"/>
    <n v="24"/>
    <n v="11"/>
    <n v="111.7"/>
    <n v="2.1800000000000002"/>
    <s v="POINT (111.7 2.18)"/>
    <n v="87"/>
    <x v="22"/>
    <s v="SWK"/>
    <n v="2.1818181818181817"/>
    <x v="0"/>
  </r>
  <r>
    <n v="578"/>
    <x v="15"/>
    <s v="SK"/>
    <s v="YBA6302"/>
    <s v="SEKOLAH KEBANGSAAN MUPONG ULIN"/>
    <s v="D/A PEJABAT PENDIDIKAN DAERAH MERADONG, JALAN BERJAYA"/>
    <n v="96500"/>
    <s v="BINTANGOR"/>
    <m/>
    <m/>
    <s v="YBA6302@moe.edu.my"/>
    <s v="Luar Bandar"/>
    <s v="SK"/>
    <n v="6"/>
    <n v="7"/>
    <n v="111.62"/>
    <n v="2.15"/>
    <s v="POINT (111.62 2.15)"/>
    <n v="87"/>
    <x v="22"/>
    <s v="SWK"/>
    <n v="0.8571428571428571"/>
    <x v="0"/>
  </r>
  <r>
    <n v="579"/>
    <x v="15"/>
    <s v="SK"/>
    <s v="YBB6317"/>
    <s v="SEKOLAH KEBANGSAAN NANGA STRAS"/>
    <s v="D/A PEJABAT PENDIDIKAN DAERAH MERADONG, JALAN BERJAYA"/>
    <n v="96500"/>
    <s v="BINTANGOR"/>
    <s v="TIADA"/>
    <s v="TIADA"/>
    <s v="YBB6317@moe.edu.my"/>
    <s v="Luar Bandar"/>
    <s v="SK"/>
    <n v="207"/>
    <n v="24"/>
    <n v="111.6896167"/>
    <n v="2.0615166669999998"/>
    <s v="POINT (111.6896167 2.061516667)"/>
    <n v="87"/>
    <x v="22"/>
    <s v="SWK"/>
    <n v="8.625"/>
    <x v="0"/>
  </r>
  <r>
    <n v="580"/>
    <x v="15"/>
    <s v="SK"/>
    <s v="YBB6318"/>
    <s v="SEKOLAH KEBANGSAAN SG KAWI"/>
    <s v="D/A PEJABAT PENDIDIKAN DAERAH MERADONG, JALAN BERJAYA"/>
    <n v="96500"/>
    <s v="BINTANGOR"/>
    <s v="TIADA"/>
    <s v="TIADA"/>
    <s v="YBB6318@moe.edu.my"/>
    <s v="Luar Bandar"/>
    <s v="SK"/>
    <n v="89"/>
    <n v="12"/>
    <n v="111.70861669999999"/>
    <n v="2.10785"/>
    <s v="POINT (111.7086167 2.10785)"/>
    <n v="87"/>
    <x v="22"/>
    <s v="SWK"/>
    <n v="7.416666666666667"/>
    <x v="0"/>
  </r>
  <r>
    <n v="581"/>
    <x v="15"/>
    <s v="SK"/>
    <s v="YBB6303"/>
    <s v="SEKOLAH KEBANGSAAN SG MADOR"/>
    <s v="D/A PEJABAT PENDIDIKAN DAERAH MERADONG, JALAN BERJAYA"/>
    <n v="96500"/>
    <s v="BINTANGOR"/>
    <s v="TIADA"/>
    <s v="TIADA"/>
    <s v="YBB6303@moe.edu.my"/>
    <s v="Luar Bandar"/>
    <s v="SK"/>
    <n v="93"/>
    <n v="16"/>
    <n v="111.768293"/>
    <n v="2.0585490000000002"/>
    <s v="POINT (111.768293 2.058549)"/>
    <n v="87"/>
    <x v="22"/>
    <s v="SWK"/>
    <n v="5.8125"/>
    <x v="0"/>
  </r>
  <r>
    <n v="582"/>
    <x v="15"/>
    <s v="SK"/>
    <s v="YBB6304"/>
    <s v="SEKOLAH KEBANGSAAN SG SELIDAP"/>
    <s v="D/A PEJABAT PENDIDIKAN DAERAH MERADONG, JALAN BERJAYA"/>
    <n v="96500"/>
    <s v="BINTANGOR"/>
    <m/>
    <m/>
    <s v="YBB6304@moe.edu.my"/>
    <s v="Luar Bandar"/>
    <s v="SK"/>
    <n v="53"/>
    <n v="13"/>
    <n v="111.596718"/>
    <n v="2.184034"/>
    <s v="POINT (111.596718 2.184034)"/>
    <n v="87"/>
    <x v="22"/>
    <s v="SWK"/>
    <n v="4.0769230769230766"/>
    <x v="0"/>
  </r>
  <r>
    <n v="583"/>
    <x v="15"/>
    <s v="SK"/>
    <s v="YBA6303"/>
    <s v="SEKOLAH KEBANGSAAN SG SIAN"/>
    <s v="D/A PEJABAT PENDIDIKAN DAERAH MERADONG, JALAN BERJAYA"/>
    <n v="96500"/>
    <s v="BINTANGOR"/>
    <s v="TIADA"/>
    <s v="TIADA"/>
    <s v="YBA6303@moe.edu.my"/>
    <s v="Luar Bandar"/>
    <s v="SK"/>
    <n v="41"/>
    <n v="13"/>
    <n v="111.63485"/>
    <n v="2.2062200000000001"/>
    <s v="POINT (111.63485 2.20622)"/>
    <n v="87"/>
    <x v="22"/>
    <s v="SWK"/>
    <n v="3.1538461538461537"/>
    <x v="0"/>
  </r>
  <r>
    <n v="584"/>
    <x v="15"/>
    <s v="SK"/>
    <s v="YCB6301"/>
    <s v="SEKOLAH KEBANGSAAN ST AUGUSTINE"/>
    <s v="KM 1 JALAN KELUPU"/>
    <n v="96500"/>
    <s v="BINTANGOR"/>
    <n v="84693512"/>
    <n v="84693512"/>
    <s v="YCB6301@moe.edu.my"/>
    <s v="Luar Bandar"/>
    <s v="SBK"/>
    <n v="181"/>
    <n v="19"/>
    <n v="111.63977"/>
    <n v="2.1631300000000002"/>
    <s v="POINT (111.63977 2.16313)"/>
    <n v="87"/>
    <x v="22"/>
    <s v="SWK"/>
    <n v="9.526315789473685"/>
    <x v="0"/>
  </r>
  <r>
    <n v="585"/>
    <x v="15"/>
    <s v="SK"/>
    <s v="YBB6307"/>
    <s v="SEKOLAH KEBANGSAAN TANJUNG BUNDUNG"/>
    <s v="D/A PEJABAT PENDIDIKAN DAERAH MERADONG, JALAN BERJAYA"/>
    <n v="96500"/>
    <s v="BINTANGOR"/>
    <s v="TIADA"/>
    <s v="TIADA"/>
    <s v="YBB6307@moe.edu.my"/>
    <s v="Luar Bandar"/>
    <s v="SK"/>
    <n v="49"/>
    <n v="14"/>
    <n v="111.63333"/>
    <n v="2.2125699999999999"/>
    <s v="POINT (111.63333 2.21257)"/>
    <n v="87"/>
    <x v="22"/>
    <s v="SWK"/>
    <n v="3.5"/>
    <x v="0"/>
  </r>
  <r>
    <n v="586"/>
    <x v="15"/>
    <s v="SK"/>
    <s v="YBB6306"/>
    <s v="SEKOLAH KEBANGSAAN TULAI"/>
    <s v="D/A PEJABAT PENDIDIKAN DAERAH MERADONG, JALAN BERJAYA"/>
    <n v="96500"/>
    <s v="BINTANGOR"/>
    <n v="84695049"/>
    <s v="TIADA"/>
    <s v="YBB6306@moe.edu.my"/>
    <s v="Luar Bandar"/>
    <s v="SK"/>
    <n v="43"/>
    <n v="13"/>
    <n v="111.738124"/>
    <n v="2.1542289999999999"/>
    <s v="POINT (111.738124 2.154229)"/>
    <n v="87"/>
    <x v="22"/>
    <s v="SWK"/>
    <n v="3.3076923076923075"/>
    <x v="0"/>
  </r>
  <r>
    <n v="587"/>
    <x v="15"/>
    <s v="SK"/>
    <s v="YBB6302"/>
    <s v="SEKOLAH KEBANGSAAN ULU BINATANG"/>
    <s v="D/A PEJABAT PENDIDIKAN DAERAH MERADONG, JALAN BERJAYA"/>
    <n v="96500"/>
    <s v="BINTANGOR"/>
    <s v="TIADA"/>
    <s v="TIADA"/>
    <s v="YBB6302@moe.edu.my"/>
    <s v="Luar Bandar"/>
    <s v="SK"/>
    <n v="82"/>
    <n v="17"/>
    <n v="111.7221167"/>
    <n v="2.0415333329999998"/>
    <s v="POINT (111.7221167 2.041533333)"/>
    <n v="87"/>
    <x v="22"/>
    <s v="SWK"/>
    <n v="4.8235294117647056"/>
    <x v="0"/>
  </r>
  <r>
    <n v="588"/>
    <x v="15"/>
    <s v="SK"/>
    <s v="YBB6314"/>
    <s v="SEKOLAH KEBANGSAAN ULU MERADONG"/>
    <s v="D/A PEJABAT PENDIDIKAN DAERAH MERADONG, JALAN BERJAYA"/>
    <n v="96500"/>
    <s v="BINTANGOR"/>
    <m/>
    <m/>
    <s v="YBB6314@moe.edu.my"/>
    <s v="Luar Bandar"/>
    <s v="SK"/>
    <n v="59"/>
    <n v="12"/>
    <n v="111.6422833"/>
    <n v="2.1192333329999999"/>
    <s v="POINT (111.6422833 2.119233333)"/>
    <n v="87"/>
    <x v="22"/>
    <s v="SWK"/>
    <n v="4.916666666666667"/>
    <x v="0"/>
  </r>
  <r>
    <n v="589"/>
    <x v="15"/>
    <s v="SK"/>
    <s v="YBB6312"/>
    <s v="SEKOLAH KEBANGSAAN ULU STRAS"/>
    <s v="D/A PEJABAT PENDIDIKAN DAERAH MERADONG, JALAN BERJAYA"/>
    <n v="96500"/>
    <s v="BINTANGOR"/>
    <s v="TIADA"/>
    <s v="TIADA"/>
    <s v="YBB6312@moe.edu.my"/>
    <s v="Luar Bandar"/>
    <s v="SK"/>
    <n v="45"/>
    <n v="12"/>
    <n v="111.64687000000001"/>
    <n v="2.00956"/>
    <s v="POINT (111.64687 2.00956)"/>
    <n v="87"/>
    <x v="22"/>
    <s v="SWK"/>
    <n v="3.75"/>
    <x v="0"/>
  </r>
  <r>
    <n v="590"/>
    <x v="16"/>
    <s v="SJKC"/>
    <s v="YCC4105"/>
    <s v="SEKOLAH JENIS KEBANGSAAN (CINA) CHUNG HUA BAKAM"/>
    <s v="D/A PEJABAT PENDIDIKAN DAERAH MIRI, TINGKAT 2, WISMA PERSEKUTUAN, JALAN KIPAS"/>
    <n v="98000"/>
    <s v="MIRI"/>
    <n v="85406022"/>
    <n v="85471415"/>
    <s v="ycc4105@moe.edu.my"/>
    <s v="Luar Bandar"/>
    <s v="SBK"/>
    <n v="84"/>
    <n v="12"/>
    <n v="113.9599833"/>
    <n v="4.2395833329999997"/>
    <s v="POINT (113.9599833 4.239583333)"/>
    <n v="109"/>
    <x v="2"/>
    <s v="SWK"/>
    <n v="7"/>
    <x v="0"/>
  </r>
  <r>
    <n v="591"/>
    <x v="16"/>
    <s v="SJKC"/>
    <s v="YCC4102"/>
    <s v="SEKOLAH JENIS KEBANGSAAN (CINA) CHUNG HUA KROKOP"/>
    <s v="D/A PEJABAT PENDIDIKAN DAERAH MIRI, TINGKAT 2, WISMA PERSEKUTUAN, JALAN KIPAS"/>
    <n v="98000"/>
    <s v="MIRI"/>
    <n v="85435051"/>
    <n v="85422304"/>
    <s v="ycc4102@moe.edu.my"/>
    <s v="Bandar"/>
    <s v="SBK"/>
    <n v="1279"/>
    <n v="67"/>
    <n v="113.99815"/>
    <n v="4.4222000000000001"/>
    <s v="POINT (113.99815 4.4222)"/>
    <n v="109"/>
    <x v="2"/>
    <s v="SWK"/>
    <n v="19.089552238805972"/>
    <x v="0"/>
  </r>
  <r>
    <n v="592"/>
    <x v="16"/>
    <s v="SJKC"/>
    <s v="YCC4103"/>
    <s v="SEKOLAH JENIS KEBANGSAAN (CINA) CHUNG HUA LUTONG"/>
    <s v="JALAN SEKOLAH, LUTONG"/>
    <n v="98000"/>
    <s v="MIRI"/>
    <n v="85655166"/>
    <n v="85665849"/>
    <s v="ycc4103@moe.edu.my"/>
    <s v="Bandar"/>
    <s v="SBK"/>
    <n v="1053"/>
    <n v="58"/>
    <n v="114.0044833"/>
    <n v="4.4678166670000001"/>
    <s v="POINT (114.0044833 4.467816667)"/>
    <n v="109"/>
    <x v="2"/>
    <s v="SWK"/>
    <n v="18.155172413793103"/>
    <x v="0"/>
  </r>
  <r>
    <n v="593"/>
    <x v="16"/>
    <s v="SJKC"/>
    <s v="YCC4101"/>
    <s v="SEKOLAH JENIS KEBANGSAAN (CINA) CHUNG HUA MIRI"/>
    <s v="D/A PEJABAT PENDIDIKAN DAERAH MIRI, TINGKAT 2, WISMA PERSEKUTUAN, JALAN KIPAS"/>
    <n v="98000"/>
    <s v="MIRI"/>
    <n v="85433515"/>
    <n v="85420857"/>
    <s v="ycc4101@moe.edu.my"/>
    <s v="Bandar"/>
    <s v="SBK"/>
    <n v="1155"/>
    <n v="66"/>
    <n v="113.9897833"/>
    <n v="4.3927666670000001"/>
    <s v="POINT (113.9897833 4.392766667)"/>
    <n v="109"/>
    <x v="2"/>
    <s v="SWK"/>
    <n v="17.5"/>
    <x v="0"/>
  </r>
  <r>
    <n v="594"/>
    <x v="16"/>
    <s v="SJKC"/>
    <s v="YCC4104"/>
    <s v="SEKOLAH JENIS KEBANGSAAN (CINA) CHUNG HUA PUJUT"/>
    <s v="D/A PEJABAT PENDIDIKAN DAERAH MIRI, TINGKAT 2, WISMA PERSEKUTUAN, JALAN KIPAS"/>
    <n v="98000"/>
    <s v="MIRI"/>
    <n v="85652884"/>
    <n v="85660884"/>
    <s v="ycc4104@moe.edu.my"/>
    <s v="Bandar"/>
    <s v="SBK"/>
    <n v="1325"/>
    <n v="57"/>
    <n v="114.01403329999999"/>
    <n v="4.4383999999999997"/>
    <s v="POINT (114.0140333 4.4384)"/>
    <n v="109"/>
    <x v="2"/>
    <s v="SWK"/>
    <n v="23.245614035087719"/>
    <x v="0"/>
  </r>
  <r>
    <n v="595"/>
    <x v="16"/>
    <s v="SJKC"/>
    <s v="YCC4107"/>
    <s v="SEKOLAH JENIS KEBANGSAAN (CINA) CHUNG HUA TUDAN"/>
    <s v="D/A PEJABAT PENDIDIKAN DAERAH MIRI, TINGKAT 2, WISMA PERSEKUTUAN, JALAN KIPAS"/>
    <n v="98000"/>
    <s v="MIRI"/>
    <n v="85668126"/>
    <n v="85688131"/>
    <s v="ycc4107@moe.edu.my"/>
    <s v="Bandar"/>
    <s v="SBK"/>
    <n v="1302"/>
    <n v="64"/>
    <n v="114.0454781"/>
    <n v="4.4798245999999997"/>
    <s v="POINT (114.0454781 4.4798246)"/>
    <n v="109"/>
    <x v="2"/>
    <s v="SWK"/>
    <n v="20.34375"/>
    <x v="0"/>
  </r>
  <r>
    <n v="596"/>
    <x v="16"/>
    <s v="SJKC"/>
    <s v="YCC4106"/>
    <s v="SEKOLAH JENIS KEBANGSAAN (CINA) CHUNG SAN MIRI"/>
    <s v="D/A PEJABAT PENDIDIKAN DAERAH MIRI, TINGKAT 2, WISMA PERSEKUTUAN, JALAN KIPAS"/>
    <n v="98000"/>
    <s v="MIRI"/>
    <n v="85611791"/>
    <n v="85617934"/>
    <s v="ycc4106@moe.edu.my"/>
    <s v="Bandar"/>
    <s v="SBK"/>
    <n v="1547"/>
    <n v="65"/>
    <n v="114.0030167"/>
    <n v="4.3425833330000003"/>
    <s v="POINT (114.0030167 4.342583333)"/>
    <n v="109"/>
    <x v="2"/>
    <s v="SWK"/>
    <n v="23.8"/>
    <x v="0"/>
  </r>
  <r>
    <n v="597"/>
    <x v="16"/>
    <s v="SJKC"/>
    <s v="YBC4303"/>
    <s v="SEKOLAH JENIS KEBANGSAAN (CINA) HUA KWONG"/>
    <s v="D/A PEJABAT PENDIDIKAN DAERAH MIRI, TINGKAT 2, WISMA PERSEKUTUAN, JALAN KIPAS"/>
    <n v="98000"/>
    <s v="MIRI"/>
    <s v="TIADA"/>
    <s v="TIADA"/>
    <s v="ybc4303@moe.edu.my"/>
    <s v="Luar Bandar"/>
    <s v="SK"/>
    <n v="106"/>
    <n v="16"/>
    <n v="114.1030222"/>
    <n v="3.9755332999999999"/>
    <s v="POINT (114.1030222 3.9755333)"/>
    <n v="114"/>
    <x v="3"/>
    <s v="SWK"/>
    <n v="6.625"/>
    <x v="0"/>
  </r>
  <r>
    <n v="598"/>
    <x v="16"/>
    <s v="SJKC"/>
    <s v="YBC4101"/>
    <s v="SEKOLAH JENIS KEBANGSAAN (CINA) NORTH"/>
    <s v="D/A PEJABAT PENDIDIKAN DAERAH MIRI, TINGKAT 2, WISMA PERSEKUTUAN, JALAN KIPAS"/>
    <n v="98000"/>
    <s v="MIRI"/>
    <n v="85436671"/>
    <n v="85436671"/>
    <s v="ybc4101@moe.edu.my"/>
    <s v="Bandar"/>
    <s v="SK"/>
    <n v="416"/>
    <n v="29"/>
    <n v="113.9922"/>
    <n v="4.3954500000000003"/>
    <s v="POINT (113.9922 4.39545)"/>
    <n v="109"/>
    <x v="2"/>
    <s v="SWK"/>
    <n v="14.344827586206897"/>
    <x v="0"/>
  </r>
  <r>
    <n v="599"/>
    <x v="16"/>
    <s v="SJKC"/>
    <s v="YBC4103"/>
    <s v="SEKOLAH JENIS KEBANGSAAN (CINA) TUKAU"/>
    <s v="D/A PEJABAT PENDIDIKAN DAERAH MIRI, TINGKAT 2, WISMA PERSEKUTUAN, JALAN KIPAS"/>
    <n v="98000"/>
    <s v="MIRI"/>
    <n v="85414937"/>
    <s v="TIADA"/>
    <s v="ybc4103@moe.edu.my"/>
    <s v="Bandar"/>
    <s v="SK"/>
    <n v="156"/>
    <n v="16"/>
    <n v="113.9579667"/>
    <n v="4.3026166669999997"/>
    <s v="POINT (113.9579667 4.302616667)"/>
    <n v="109"/>
    <x v="2"/>
    <s v="SWK"/>
    <n v="9.75"/>
    <x v="0"/>
  </r>
  <r>
    <n v="600"/>
    <x v="16"/>
    <s v="SR SABK"/>
    <s v="YCA4101"/>
    <s v="SEKOLAH KEBANGSAAN AGAMA"/>
    <s v="D/A PEJABAT PENDIDIKAN DAERAH MIRI, TINGKAT 2, WISMA PERSEKUTUAN, JALAN KIPAS"/>
    <n v="98000"/>
    <s v="MIRI"/>
    <n v="85423930"/>
    <n v="85428827"/>
    <s v="yca4101@moe.edu.my"/>
    <s v="Bandar"/>
    <s v="SBK"/>
    <n v="648"/>
    <n v="52"/>
    <n v="114.01765"/>
    <n v="4.4141333329999997"/>
    <s v="POINT (114.01765 4.414133333)"/>
    <n v="109"/>
    <x v="2"/>
    <s v="SWK"/>
    <n v="12.461538461538462"/>
    <x v="0"/>
  </r>
  <r>
    <n v="601"/>
    <x v="16"/>
    <s v="SK"/>
    <s v="YBA4103"/>
    <s v="SEKOLAH KEBANGSAAN ANCHI"/>
    <s v="D/A PEJABAT PENDIDIKAN DAERAH MIRI, TINGKAT 2, WISMA PERSEKUTUAN, JALAN KIPAS"/>
    <n v="98000"/>
    <s v="MIRI"/>
    <n v="85651232"/>
    <n v="85652014"/>
    <s v="yba4103@moe.edu.my"/>
    <s v="Bandar"/>
    <s v="SK"/>
    <n v="865"/>
    <n v="71"/>
    <n v="114.0073"/>
    <n v="4.4276999999999997"/>
    <s v="POINT (114.0073 4.4277)"/>
    <n v="109"/>
    <x v="2"/>
    <s v="SWK"/>
    <n v="12.183098591549296"/>
    <x v="0"/>
  </r>
  <r>
    <n v="602"/>
    <x v="16"/>
    <s v="SK"/>
    <s v="YBB4302"/>
    <s v="SEKOLAH KEBANGSAAN BELURU CENTRAL"/>
    <s v="D/A PEJABAT PENDIDIKAN DAERAH MIRI, TINGKAT 2, WISMA PERSEKUTUAN, JALAN KIPAS"/>
    <n v="98000"/>
    <s v="MIRI"/>
    <s v="TIADA"/>
    <s v="TIADA"/>
    <s v="ybb4302@moe.edu.my"/>
    <s v="Luar Bandar"/>
    <s v="SK"/>
    <n v="391"/>
    <n v="31"/>
    <n v="114.0950507"/>
    <n v="3.9725071000000001"/>
    <s v="POINT (114.0950507 3.9725071)"/>
    <n v="114"/>
    <x v="3"/>
    <s v="SWK"/>
    <n v="12.612903225806452"/>
    <x v="0"/>
  </r>
  <r>
    <n v="603"/>
    <x v="16"/>
    <s v="SK"/>
    <s v="YBA4101"/>
    <s v="SEKOLAH KEBANGSAAN JALAN BINTANG"/>
    <s v="D/A PEJABAT PENDIDIKAN DAERAH MIRI, TINGKAT 2, WISMA PERSEKUTUAN, JALAN KIPAS"/>
    <n v="98000"/>
    <s v="MIRI"/>
    <n v="85429506"/>
    <n v="85429506"/>
    <s v="yba4101@moe.edu.my"/>
    <s v="Bandar"/>
    <s v="SK"/>
    <n v="1074"/>
    <n v="77"/>
    <n v="113.9954"/>
    <n v="4.4010499999999997"/>
    <s v="POINT (113.9954 4.40105)"/>
    <n v="109"/>
    <x v="2"/>
    <s v="SWK"/>
    <n v="13.948051948051948"/>
    <x v="0"/>
  </r>
  <r>
    <n v="604"/>
    <x v="16"/>
    <s v="SK"/>
    <s v="YBA4105"/>
    <s v="SEKOLAH KEBANGSAAN KG. BAKAM"/>
    <s v="D/A PEJABAT PENDIDIKAN DAERAH MIRI, TINGKAT 2, WISMA PERSEKUTUAN, JALAN KIPASÂ "/>
    <n v="98000"/>
    <s v="MIRIÂ "/>
    <n v="85412096"/>
    <n v="85412961"/>
    <s v="yba105@moe.edu.my"/>
    <s v="Luar Bandar"/>
    <s v="SK"/>
    <n v="227"/>
    <n v="21"/>
    <n v="113.92526669999999"/>
    <n v="4.2483000000000004"/>
    <s v="POINT (113.9252667 4.2483)"/>
    <n v="109"/>
    <x v="2"/>
    <s v="SWK"/>
    <n v="10.80952380952381"/>
    <x v="0"/>
  </r>
  <r>
    <n v="605"/>
    <x v="16"/>
    <s v="SK"/>
    <s v="YBB4101"/>
    <s v="SEKOLAH KEBANGSAAN KG. BERAYA"/>
    <s v="D/A PEJABAT PENDIDIKAN DAERAH MIRI, TINGKAT 2, WISMA PERSEKUTUAN, JALAN KIPAS"/>
    <n v="98000"/>
    <s v="MIRI"/>
    <s v="TIADA"/>
    <s v="TIADA"/>
    <s v="ybb4101@moe.edu.my"/>
    <s v="Luar Bandar"/>
    <s v="SK"/>
    <n v="93"/>
    <n v="13"/>
    <n v="113.8802833"/>
    <n v="4.1826333330000001"/>
    <s v="POINT (113.8802833 4.182633333)"/>
    <n v="109"/>
    <x v="2"/>
    <s v="SWK"/>
    <n v="7.1538461538461542"/>
    <x v="0"/>
  </r>
  <r>
    <n v="606"/>
    <x v="16"/>
    <s v="SK"/>
    <s v="YBA4107"/>
    <s v="SEKOLAH KEBANGSAAN KG. LUAK"/>
    <s v="D/A PEJABAT PENDIDIKAN DAERAH MIRI, TINGKAT 2, WISMA PERSEKUTUAN, JALAN KIPAS"/>
    <n v="98000"/>
    <s v="MIRI"/>
    <n v="85434759"/>
    <n v="85434759"/>
    <s v="yba4107@moe.edu.my"/>
    <s v="Bandar"/>
    <s v="SK"/>
    <n v="456"/>
    <n v="30"/>
    <n v="113.97580000000001"/>
    <n v="4.3467833330000003"/>
    <s v="POINT (113.9758 4.346783333)"/>
    <n v="109"/>
    <x v="2"/>
    <s v="SWK"/>
    <n v="15.2"/>
    <x v="0"/>
  </r>
  <r>
    <n v="607"/>
    <x v="16"/>
    <s v="SK"/>
    <s v="YBA4104"/>
    <s v="SEKOLAH KEBANGSAAN KUALA BARAM"/>
    <s v="D/A PEJABAT PENDIDIKAN DAERAH MIRI, TINGKAT 2, WISMA PERSEKUTUAN, JALAN KIPAS"/>
    <n v="98000"/>
    <s v="MIRI"/>
    <n v="85406384"/>
    <s v="TIADA"/>
    <s v="yba4104@moe.edu.my"/>
    <s v="Luar Bandar"/>
    <s v="SK"/>
    <n v="82"/>
    <n v="15"/>
    <n v="113.9871588"/>
    <n v="4.5889775999999998"/>
    <s v="POINT (113.9871588 4.5889776)"/>
    <n v="109"/>
    <x v="2"/>
    <s v="SWK"/>
    <n v="5.4666666666666668"/>
    <x v="0"/>
  </r>
  <r>
    <n v="608"/>
    <x v="16"/>
    <s v="SK"/>
    <s v="YBA4114"/>
    <s v="SEKOLAH KEBANGSAAN KUALA BARAM II"/>
    <s v="D/A PEJABAT PENDIDIKAN DAERAH MIRI, TINGKAT 2, WISMA PERSEKUTUAN, JALAN KIPAS"/>
    <n v="98000"/>
    <s v="MIRI"/>
    <n v="85472944"/>
    <n v="85472673"/>
    <s v="yba4114@moe.edu.my"/>
    <s v="Luar Bandar"/>
    <s v="SK"/>
    <n v="537"/>
    <n v="44"/>
    <n v="114.007616"/>
    <n v="4.5505649000000004"/>
    <s v="POINT (114.007616 4.5505649)"/>
    <n v="109"/>
    <x v="2"/>
    <s v="SWK"/>
    <n v="12.204545454545455"/>
    <x v="0"/>
  </r>
  <r>
    <n v="609"/>
    <x v="16"/>
    <s v="SK"/>
    <s v="YBE4107"/>
    <s v="SEKOLAH KEBANGSAAN LAMBIR VILLAGE"/>
    <s v="D/A PEJABAT PENDIDIKAN DAERAH MIRI, TINGKAT 2, WISMA PERSEKUTUAN, JALAN KIPAS"/>
    <n v="98000"/>
    <s v="MIRI"/>
    <n v="85612553"/>
    <n v="85612810"/>
    <s v="ybe4107@moe.edu.my"/>
    <s v="Bandar"/>
    <s v="SK"/>
    <n v="758"/>
    <n v="44"/>
    <n v="114.02500000000001"/>
    <n v="4.3029666669999997"/>
    <s v="POINT (114.025 4.302966667)"/>
    <n v="109"/>
    <x v="2"/>
    <s v="SWK"/>
    <n v="17.227272727272727"/>
    <x v="0"/>
  </r>
  <r>
    <n v="610"/>
    <x v="16"/>
    <s v="SK"/>
    <s v="YBA4302"/>
    <s v="SEKOLAH KEBANGSAAN LEPONG AJAI"/>
    <s v="D/A PEJABAT PENDIDIKAN DAERAH MIRI, TINGKAT 2, WISMA PERSEKUTUAN, JALAN KIPAS"/>
    <n v="98000"/>
    <s v="MIRI"/>
    <s v="TIADA"/>
    <s v="TIADA"/>
    <s v="yba4302@moe.edu.my"/>
    <s v="Luar Bandar"/>
    <s v="SK"/>
    <n v="74"/>
    <n v="11"/>
    <n v="114.02883799999999"/>
    <n v="4.1598829999999998"/>
    <s v="POINT (114.028838 4.159883)"/>
    <n v="114"/>
    <x v="3"/>
    <s v="SWK"/>
    <n v="6.7272727272727275"/>
    <x v="0"/>
  </r>
  <r>
    <n v="611"/>
    <x v="16"/>
    <s v="SK"/>
    <s v="YBE4105"/>
    <s v="SEKOLAH KEBANGSAAN LUTONG"/>
    <s v="D/A PEJABAT PENDIDIKAN DAERAH MIRI, TINGKAT 2, WISMA PERSEKUTUAN, JALAN KIPAS"/>
    <n v="98000"/>
    <s v="MIRI"/>
    <n v="85655033"/>
    <n v="85655968"/>
    <s v="ybe4105@moe.edu.my"/>
    <s v="Bandar"/>
    <s v="SK"/>
    <n v="1305"/>
    <n v="77"/>
    <n v="114.0044833"/>
    <n v="4.4688333330000001"/>
    <s v="POINT (114.0044833 4.468833333)"/>
    <n v="109"/>
    <x v="2"/>
    <s v="SWK"/>
    <n v="16.948051948051948"/>
    <x v="0"/>
  </r>
  <r>
    <n v="612"/>
    <x v="16"/>
    <s v="SK"/>
    <s v="YBA4113"/>
    <s v="SEKOLAH KEBANGSAAN MERBAU"/>
    <s v="D/A PEJABAT PENDIDIKAN DAERAH MIRI, TINGKAT 2, WISMA PERSEKUTUAN, JALAN KIPAS"/>
    <n v="98000"/>
    <s v="MIRI"/>
    <n v="85652845"/>
    <n v="85652845"/>
    <s v="yba4113@moe.edu.my"/>
    <s v="Bandar"/>
    <s v="SK"/>
    <n v="1574"/>
    <n v="83"/>
    <n v="114.04421670000001"/>
    <n v="4.4554166669999997"/>
    <s v="POINT (114.0442167 4.455416667)"/>
    <n v="109"/>
    <x v="2"/>
    <s v="SWK"/>
    <n v="18.963855421686748"/>
    <x v="0"/>
  </r>
  <r>
    <n v="613"/>
    <x v="16"/>
    <s v="SK"/>
    <s v="YBA4116"/>
    <s v="SEKOLAH KEBANGSAAN MIRI"/>
    <s v="D/A PEJABAT PENDIDIKAN DAERAH MIRI, TINGKAT 2, WISMA PERSEKUTUAN, JALAN KIPAS"/>
    <n v="98000"/>
    <s v="MIRI"/>
    <n v="85411590"/>
    <n v="85411595"/>
    <s v="yba4116@moe.edu.my"/>
    <s v="Bandar"/>
    <s v="SK"/>
    <n v="546"/>
    <n v="47"/>
    <n v="113.99947"/>
    <n v="4.4084199999999996"/>
    <s v="POINT (113.99947 4.40842)"/>
    <n v="109"/>
    <x v="2"/>
    <s v="SWK"/>
    <n v="11.617021276595745"/>
    <x v="0"/>
  </r>
  <r>
    <n v="614"/>
    <x v="16"/>
    <s v="SK KHAS"/>
    <s v="YBA4112"/>
    <s v="SEKOLAH KEBANGSAAN PENDIDIKAN KHAS MIRI"/>
    <s v="D/A PEJABAT PENDIDIKAN DAERAH MIRI, TINGKAT 2, WISMA PERSEKUTUAN, JALAN KIPAS"/>
    <n v="98000"/>
    <s v="MIRI"/>
    <n v="85653246"/>
    <n v="85653246"/>
    <s v="yba4112@moe.edu.my"/>
    <s v="Bandar"/>
    <s v="SK"/>
    <n v="37"/>
    <n v="32"/>
    <n v="114.0076167"/>
    <n v="4.4267333329999996"/>
    <s v="POINT (114.0076167 4.426733333)"/>
    <n v="109"/>
    <x v="2"/>
    <s v="SWK"/>
    <n v="1.15625"/>
    <x v="0"/>
  </r>
  <r>
    <n v="615"/>
    <x v="16"/>
    <s v="SK"/>
    <s v="YBA4106"/>
    <s v="SEKOLAH KEBANGSAAN PUJUT CORNER"/>
    <s v="D/A PEJABAT PENDIDIKAN DAERAH MIRI, TINGKAT 2, WISMA PERSEKUTUAN, JALAN KIPAS"/>
    <n v="98000"/>
    <s v="MIRIÂ "/>
    <n v="85652750"/>
    <n v="85652750"/>
    <s v="yba4106@moe.edu.my"/>
    <s v="Bandar"/>
    <s v="SK"/>
    <n v="941"/>
    <n v="60"/>
    <n v="114.0198833"/>
    <n v="4.4217166670000001"/>
    <s v="POINT (114.0198833 4.421716667)"/>
    <n v="109"/>
    <x v="2"/>
    <s v="SWK"/>
    <n v="15.683333333333334"/>
    <x v="0"/>
  </r>
  <r>
    <n v="616"/>
    <x v="16"/>
    <s v="SK"/>
    <s v="YBA4108"/>
    <s v="SEKOLAH KEBANGSAAN PULAU MELAYU"/>
    <s v="D/A PEJABAT PENDIDIKAN DAERAH MIRI, TINGKAT 2, WISMA PERSEKUTUAN, JALAN KIPAS"/>
    <n v="98000"/>
    <s v="MIRI"/>
    <n v="85423350"/>
    <n v="85423350"/>
    <s v="yba4108@moe.edu.my"/>
    <s v="Bandar"/>
    <s v="SK"/>
    <n v="145"/>
    <n v="19"/>
    <n v="113.99238649999999"/>
    <n v="4.4171322999999996"/>
    <s v="POINT (113.9923865 4.4171323)"/>
    <n v="109"/>
    <x v="2"/>
    <s v="SWK"/>
    <n v="7.6315789473684212"/>
    <x v="0"/>
  </r>
  <r>
    <n v="617"/>
    <x v="16"/>
    <s v="SK"/>
    <s v="YBA4102"/>
    <s v="SEKOLAH KEBANGSAAN RIAM BATU DUA"/>
    <s v="D/A PEJABAT PENDIDIKAN DAERAH MIRI, TINGKAT 2, WISMA PERSEKUTUAN, JALAN KIPAS"/>
    <n v="98000"/>
    <s v="MIRI"/>
    <n v="85615545"/>
    <n v="85615545"/>
    <s v="yba4102@moe.edu.my"/>
    <s v="Bandar"/>
    <s v="SK"/>
    <n v="361"/>
    <n v="31"/>
    <n v="113.99005"/>
    <n v="4.3487"/>
    <s v="POINT (113.99005 4.3487)"/>
    <n v="109"/>
    <x v="2"/>
    <s v="SWK"/>
    <n v="11.64516129032258"/>
    <x v="0"/>
  </r>
  <r>
    <n v="618"/>
    <x v="16"/>
    <s v="SK"/>
    <s v="YBE4104"/>
    <s v="SEKOLAH KEBANGSAAN SAYED OTHMAN"/>
    <s v="D/A PEJABAT PENDIDIKAN DAERAH MIRI, TINGKAT 2, WISMA PERSEKUTUAN, JALAN KIPAS"/>
    <n v="98000"/>
    <s v="MIRI"/>
    <n v="85410689"/>
    <n v="85410689"/>
    <s v="ybe4104@moe.edu.my"/>
    <s v="Bandar"/>
    <s v="SK"/>
    <n v="225"/>
    <n v="29"/>
    <n v="113.9909"/>
    <n v="4.4022833329999997"/>
    <s v="POINT (113.9909 4.402283333)"/>
    <n v="109"/>
    <x v="2"/>
    <s v="SWK"/>
    <n v="7.7586206896551726"/>
    <x v="0"/>
  </r>
  <r>
    <n v="619"/>
    <x v="16"/>
    <s v="SK"/>
    <s v="YBA4115"/>
    <s v="SEKOLAH KEBANGSAAN SENADIN"/>
    <s v="D/A PEJABAT PENDIDIKAN DAERAH MIRI, TINGKAT 2, WISMA PERSEKUTUAN, JALAN KIPAS"/>
    <n v="98000"/>
    <s v="MIRI"/>
    <n v="85660140"/>
    <n v="85654140"/>
    <s v="yba4115@moe.edu.my"/>
    <s v="Luar Bandar"/>
    <s v="SK"/>
    <n v="1283"/>
    <n v="63"/>
    <n v="114.0125"/>
    <n v="4.48665"/>
    <s v="POINT (114.0125 4.48665)"/>
    <n v="109"/>
    <x v="2"/>
    <s v="SWK"/>
    <n v="20.365079365079364"/>
    <x v="0"/>
  </r>
  <r>
    <n v="620"/>
    <x v="16"/>
    <s v="SK"/>
    <s v="YBB4358"/>
    <s v="SEKOLAH KEBANGSAAN SG. BAKAS"/>
    <s v="D/A PEJABAT PENDIDIKAN DAERAH MIRI, TINGKAT 2, WISMA PERSEKUTUAN, JALAN KIPAS"/>
    <n v="98000"/>
    <s v="MIRI"/>
    <s v="TIADA"/>
    <s v="TIADA"/>
    <s v="ybb4358@moe.edu.my"/>
    <s v="Luar Bandar"/>
    <s v="SK"/>
    <n v="104"/>
    <n v="12"/>
    <n v="114.08552349999999"/>
    <n v="3.8930384"/>
    <s v="POINT (114.0855235 3.8930384)"/>
    <n v="114"/>
    <x v="3"/>
    <s v="SWK"/>
    <n v="8.6666666666666661"/>
    <x v="0"/>
  </r>
  <r>
    <n v="621"/>
    <x v="16"/>
    <s v="SK"/>
    <s v="YBB4350"/>
    <s v="SEKOLAH KEBANGSAAN SG. BIAR"/>
    <s v="D/A PEJABAT PENDIDIKAN DAERAH MIRI, TINGKAT 2, WISMA PERSEKUTUAN, JALAN KIPAS"/>
    <n v="98000"/>
    <s v="MIRI"/>
    <s v="TIADA"/>
    <s v="TIADA"/>
    <s v="ybb4350@moe.edu.my"/>
    <s v="Luar Bandar"/>
    <s v="SK"/>
    <n v="32"/>
    <n v="11"/>
    <n v="114.01431669999999"/>
    <n v="4.0240499999999999"/>
    <s v="POINT (114.0143167 4.02405)"/>
    <n v="114"/>
    <x v="3"/>
    <s v="SWK"/>
    <n v="2.9090909090909092"/>
    <x v="0"/>
  </r>
  <r>
    <n v="622"/>
    <x v="16"/>
    <s v="SK"/>
    <s v="YBB4365"/>
    <s v="SEKOLAH KEBANGSAAN SG. BURI"/>
    <s v="D/A PEJABAT PENDIDIKAN DAERAH MIRI, TINGKAT 2, WISMA PERSEKUTUAN, JALAN KIPAS"/>
    <n v="98000"/>
    <s v="MIRIÂ "/>
    <s v="TIADA"/>
    <s v="TIADA"/>
    <s v="ybb4365@moe.edu.my"/>
    <s v="Luar Bandar"/>
    <s v="SK"/>
    <n v="60"/>
    <n v="12"/>
    <n v="114.12915"/>
    <n v="4.1989166999999998"/>
    <s v="POINT (114.12915 4.1989167)"/>
    <n v="114"/>
    <x v="3"/>
    <s v="SWK"/>
    <n v="5"/>
    <x v="0"/>
  </r>
  <r>
    <n v="623"/>
    <x v="16"/>
    <s v="SK"/>
    <s v="YBB4321"/>
    <s v="SEKOLAH KEBANGSAAN SG. ENTULANG"/>
    <s v="D/A PEJABAT PENDIDIKAN DAERAH MIRI, TINGKAT 2, WISMA PERSEKUTUAN, JALAN KIPAS"/>
    <n v="98000"/>
    <s v="MIRI"/>
    <s v="TIADA"/>
    <s v="TIADA"/>
    <s v="ybb4321@moe.edu.my"/>
    <s v="Luar Bandar"/>
    <s v="SK"/>
    <n v="54"/>
    <n v="12"/>
    <n v="113.9733028"/>
    <n v="4.1078777999999998"/>
    <s v="POINT (113.9733028 4.1078778)"/>
    <n v="113"/>
    <x v="29"/>
    <s v="SWK"/>
    <n v="4.5"/>
    <x v="0"/>
  </r>
  <r>
    <n v="624"/>
    <x v="16"/>
    <s v="SK"/>
    <s v="YBB4355"/>
    <s v="SEKOLAH KEBANGSAAN SG. KELABIT"/>
    <s v="D/A PEJABAT PENDIDIKAN DAERAH MIRI, TINGKAT 2, WISMA PERSEKUTUAN, JALAN KIPAS"/>
    <n v="98000"/>
    <s v="MIRI"/>
    <s v="TIADA"/>
    <s v="TIADA"/>
    <s v="ybb4355@moe.edu.my"/>
    <s v="Luar Bandar"/>
    <s v="SK"/>
    <n v="13"/>
    <n v="9"/>
    <n v="114.11855"/>
    <n v="3.9206333"/>
    <s v="POINT (114.11855 3.9206333)"/>
    <n v="114"/>
    <x v="3"/>
    <s v="SWK"/>
    <n v="1.4444444444444444"/>
    <x v="0"/>
  </r>
  <r>
    <n v="625"/>
    <x v="16"/>
    <s v="SK"/>
    <s v="YBB4353"/>
    <s v="SEKOLAH KEBANGSAAN SG. LAONG"/>
    <s v="D/A PEJABAT PENDIDIKAN DAERAH MIRI, TINGKAT 2, WISMA PERSEKUTUAN, JALAN KIPAS"/>
    <n v="98000"/>
    <s v="MIRI"/>
    <s v="TIADA"/>
    <s v="TIADA"/>
    <s v="ybb4353@moe.edu.my"/>
    <s v="Luar Bandar"/>
    <s v="SK"/>
    <n v="38"/>
    <n v="11"/>
    <n v="114.135436"/>
    <n v="3.7681399999999998"/>
    <s v="POINT (114.135436 3.76814)"/>
    <n v="114"/>
    <x v="3"/>
    <s v="SWK"/>
    <n v="3.4545454545454546"/>
    <x v="0"/>
  </r>
  <r>
    <n v="626"/>
    <x v="16"/>
    <s v="SK"/>
    <s v="YBB4323"/>
    <s v="SEKOLAH KEBANGSAAN SG. LIAM"/>
    <s v="D/A PEJABAT PENDIDIKAN DAERAH MIRI, TINGKAT 2, WISMA PERSEKUTUAN, JALAN KIPAS"/>
    <n v="98000"/>
    <s v="MIRI"/>
    <s v="TIADA"/>
    <s v="TIADA"/>
    <s v="ybb4323@moe.edu.my"/>
    <s v="Luar Bandar"/>
    <s v="SK"/>
    <n v="37"/>
    <n v="11"/>
    <n v="114.0542221"/>
    <n v="4.1574188000000003"/>
    <s v="POINT (114.0542221 4.1574188)"/>
    <n v="114"/>
    <x v="3"/>
    <s v="SWK"/>
    <n v="3.3636363636363638"/>
    <x v="0"/>
  </r>
  <r>
    <n v="627"/>
    <x v="16"/>
    <s v="SK"/>
    <s v="YBB4336"/>
    <s v="SEKOLAH KEBANGSAAN SG. SELEPIN"/>
    <s v="D/A PEJABAT PELAJARAN DAERAH MIRI, BLOK 1, TINGKAT 2, BANGUNAN WISMA PERSEKUTUAN, JALAN KIPAS"/>
    <n v="98000"/>
    <s v="MIRI"/>
    <s v="TIADA"/>
    <s v="TIADA"/>
    <s v="ybb4336@moe.edu.my"/>
    <s v="Luar Bandar"/>
    <s v="SK"/>
    <n v="47"/>
    <n v="12"/>
    <n v="114.0540944"/>
    <n v="3.9995916999999999"/>
    <s v="POINT (114.0540944 3.9995917)"/>
    <n v="114"/>
    <x v="3"/>
    <s v="SWK"/>
    <n v="3.9166666666666665"/>
    <x v="0"/>
  </r>
  <r>
    <n v="628"/>
    <x v="16"/>
    <s v="SK"/>
    <s v="YBB4345"/>
    <s v="SEKOLAH KEBANGSAAN SG. SEPUTI"/>
    <s v="D/A PEJABAT PENDIDIKAN DAERAH MIRI, TINGKAT 2, WISMA PERSEKUTUAN, JALAN KIPAS"/>
    <n v="98000"/>
    <s v="MIRI"/>
    <s v="TIADA"/>
    <s v="TIADA"/>
    <s v="ybb4345@moe.edu.my"/>
    <s v="Luar Bandar"/>
    <s v="SK"/>
    <n v="64"/>
    <n v="13"/>
    <n v="114.11631"/>
    <n v="3.7414200000000002"/>
    <s v="POINT (114.11631 3.74142)"/>
    <n v="114"/>
    <x v="3"/>
    <s v="SWK"/>
    <n v="4.9230769230769234"/>
    <x v="0"/>
  </r>
  <r>
    <n v="629"/>
    <x v="16"/>
    <s v="SK"/>
    <s v="YBB4102"/>
    <s v="SEKOLAH KEBANGSAAN SOUTH"/>
    <s v="D/A PEJABAT PENDIDIKAN DAERAH MIRI, TINGKAT 2, WISMA PERSEKUTUAN, JALAN KIPAS"/>
    <n v="98000"/>
    <s v="MIRI"/>
    <n v="85434952"/>
    <n v="85434952"/>
    <s v="ybb4102@moe.edu.my"/>
    <s v="Bandar"/>
    <s v="SK"/>
    <n v="424"/>
    <n v="43"/>
    <n v="113.9788667"/>
    <n v="4.3792166669999997"/>
    <s v="POINT (113.9788667 4.379216667)"/>
    <n v="109"/>
    <x v="2"/>
    <s v="SWK"/>
    <n v="9.8604651162790695"/>
    <x v="0"/>
  </r>
  <r>
    <n v="630"/>
    <x v="16"/>
    <s v="SK"/>
    <s v="YCB4102"/>
    <s v="SEKOLAH KEBANGSAAN ST COLUMBA"/>
    <s v="D/A PEJABAT PENDIDIKAN DAERAH MIRI, TINGKAT 2, WISMA PERSEKUTUAN, JALAN KIPAS"/>
    <n v="98000"/>
    <s v="MIRI"/>
    <n v="85410566"/>
    <n v="85410566"/>
    <s v="ycb4102@moe.edu.my"/>
    <s v="Bandar"/>
    <s v="SBK"/>
    <n v="593"/>
    <n v="44"/>
    <n v="113.98363329999999"/>
    <n v="4.3840500000000002"/>
    <s v="POINT (113.9836333 4.38405)"/>
    <n v="109"/>
    <x v="2"/>
    <s v="SWK"/>
    <n v="13.477272727272727"/>
    <x v="0"/>
  </r>
  <r>
    <n v="631"/>
    <x v="16"/>
    <s v="SK"/>
    <s v="YCB4101"/>
    <s v="SEKOLAH KEBANGSAAN ST JOSEPH"/>
    <s v="D/A PEJABAT PENDIDIKAN DAERAH MIRI, TINGKAT 2, WISMA PERSEKUTUAN, JALAN KIPAS"/>
    <n v="98000"/>
    <s v="MIRI"/>
    <n v="85432414"/>
    <n v="85432414"/>
    <s v="ycb4101@moe.edu.my"/>
    <s v="Bandar"/>
    <s v="SBK"/>
    <n v="590"/>
    <n v="48"/>
    <n v="113.9896"/>
    <n v="4.39215"/>
    <s v="POINT (113.9896 4.39215)"/>
    <n v="109"/>
    <x v="2"/>
    <s v="SWK"/>
    <n v="12.291666666666666"/>
    <x v="0"/>
  </r>
  <r>
    <n v="632"/>
    <x v="16"/>
    <s v="SK"/>
    <s v="YBA4110"/>
    <s v="SEKOLAH KEBANGSAAN TEMENGGONG DATUK MUIP"/>
    <s v="D/A PEJABAT PENDIDIKAN DAERAH MIRI, TINGKAT 2, WISMA PERSEKUTUAN, JALAN KIPAS"/>
    <n v="98000"/>
    <s v="MIRI"/>
    <n v="85617042"/>
    <n v="85611042"/>
    <s v="yba4110@moe.edu.my"/>
    <s v="Bandar"/>
    <s v="SK"/>
    <n v="1439"/>
    <n v="71"/>
    <n v="113.99805000000001"/>
    <n v="4.31975"/>
    <s v="POINT (113.99805 4.31975)"/>
    <n v="109"/>
    <x v="2"/>
    <s v="SWK"/>
    <n v="20.267605633802816"/>
    <x v="0"/>
  </r>
  <r>
    <n v="633"/>
    <x v="16"/>
    <s v="SK"/>
    <s v="YBA4111"/>
    <s v="SEKOLAH KEBANGSAAN TUDAN"/>
    <s v="D/A PEJABAT PENDIDIKAN DAERAH MIRI, TINGKAT 2, WISMA PERSEKUTUAN, JALAN KIPAS"/>
    <n v="98000"/>
    <s v="MIRI"/>
    <n v="85659510"/>
    <n v="85651510"/>
    <s v="yba4111@moe.edu.my"/>
    <s v="Bandar"/>
    <s v="SK"/>
    <n v="1353"/>
    <n v="75"/>
    <n v="114.0275"/>
    <n v="4.4794166669999997"/>
    <s v="POINT (114.0275 4.479416667)"/>
    <n v="109"/>
    <x v="2"/>
    <s v="SWK"/>
    <n v="18.04"/>
    <x v="0"/>
  </r>
  <r>
    <n v="634"/>
    <x v="17"/>
    <s v="SJKC"/>
    <s v="YCC3403"/>
    <s v="SEKOLAH JENIS KEBANGSAAN (CINA) CHONG BOON"/>
    <s v="D/A PEJABAT PENDIDIKAN DAERAH MUKAH, JALAN HAJI MOHAMAD FAUZI"/>
    <n v="96400"/>
    <s v="MUKAH"/>
    <n v="84872010"/>
    <n v="84872010"/>
    <s v="YCC3403@moe.edu.my"/>
    <s v="Luar Bandar"/>
    <s v="SBK"/>
    <n v="453"/>
    <n v="33"/>
    <n v="112.094714"/>
    <n v="2.8982420000000002"/>
    <s v="POINT (112.094714 2.898242)"/>
    <n v="89"/>
    <x v="18"/>
    <s v="SWK"/>
    <n v="13.727272727272727"/>
    <x v="0"/>
  </r>
  <r>
    <n v="635"/>
    <x v="17"/>
    <s v="SJKC"/>
    <s v="YCC3404"/>
    <s v="SEKOLAH JENIS KEBANGSAAN (CINA) CHUNG HUA BALINGIAN"/>
    <s v="D/A PEJABAT PENDIDIKAN DAERAH MUKAH, JALAN HAJI MOHAMAD FAUZI"/>
    <n v="96400"/>
    <s v="MUKAH"/>
    <n v="86484776"/>
    <s v="TIADA"/>
    <s v="YCC3404@moe.edu.my"/>
    <s v="Luar Bandar"/>
    <s v="SBK"/>
    <n v="102"/>
    <n v="13"/>
    <n v="112.541353"/>
    <n v="2.9327649999999998"/>
    <s v="POINT (112.541353 2.932765)"/>
    <n v="89"/>
    <x v="18"/>
    <s v="SWK"/>
    <n v="7.8461538461538458"/>
    <x v="0"/>
  </r>
  <r>
    <n v="636"/>
    <x v="17"/>
    <s v="SJKC"/>
    <s v="YCC3402"/>
    <s v="SEKOLAH JENIS KEBANGSAAN (CINA) EK HUA"/>
    <s v="D/A PEJABAT PENDIDIKAN DAERAH MUKAH, JALAN HAJI MOHAMAD FAUZI"/>
    <n v="96400"/>
    <s v="MUKAH"/>
    <n v="84875419"/>
    <s v="TIADA"/>
    <s v="YCC3402@moe.edu.my"/>
    <s v="Luar Bandar"/>
    <s v="SBK"/>
    <n v="55"/>
    <n v="11"/>
    <n v="112.14565"/>
    <n v="2.8797280000000001"/>
    <s v="POINT (112.14565 2.879728)"/>
    <n v="89"/>
    <x v="18"/>
    <s v="SWK"/>
    <n v="5"/>
    <x v="0"/>
  </r>
  <r>
    <n v="637"/>
    <x v="17"/>
    <s v="SR SABK"/>
    <s v="YCAB101"/>
    <s v="SEKOLAH KEBANGSAAN (AGAMA) MAJLIS ISLAM SARAWAK MUKAH"/>
    <s v="JALAN BESTARI"/>
    <n v="96400"/>
    <s v="MUKAH"/>
    <n v="84872189"/>
    <n v="84871859"/>
    <s v="YCAB101@moe.edu.my"/>
    <s v="Luar Bandar"/>
    <s v="SBK"/>
    <n v="248"/>
    <n v="17"/>
    <n v="112.073976"/>
    <n v="2.8833609999999998"/>
    <s v="POINT (112.073976 2.883361)"/>
    <n v="89"/>
    <x v="18"/>
    <s v="SWK"/>
    <n v="14.588235294117647"/>
    <x v="0"/>
  </r>
  <r>
    <n v="638"/>
    <x v="17"/>
    <s v="SK"/>
    <s v="YBE3404"/>
    <s v="SEKOLAH KEBANGSAAN BUKIT INKERBAI"/>
    <s v="D/A PEJABAT PENDIDIKAN DAERAH MUKAH, JALAN HAJI MOHD. FAUZI"/>
    <n v="96400"/>
    <s v="MUKAH"/>
    <s v="TIADA"/>
    <s v="TIADA"/>
    <s v="YBE3404@moe.edu.my"/>
    <s v="Luar Bandar"/>
    <s v="SK"/>
    <n v="57"/>
    <n v="14"/>
    <n v="112.291104"/>
    <n v="2.5963989999999999"/>
    <s v="POINT (112.291104 2.596399)"/>
    <n v="89"/>
    <x v="18"/>
    <s v="SWK"/>
    <n v="4.0714285714285712"/>
    <x v="0"/>
  </r>
  <r>
    <n v="639"/>
    <x v="17"/>
    <s v="SK"/>
    <s v="YBE3401"/>
    <s v="SEKOLAH KEBANGSAAN DATUK AWANG UDIN"/>
    <s v="JALAN PAM STESEN"/>
    <n v="96400"/>
    <s v="MUKAH"/>
    <n v="84871172"/>
    <n v="84871172"/>
    <s v="YBE3401@moe.edu.my"/>
    <s v="Luar Bandar"/>
    <s v="SK"/>
    <n v="316"/>
    <n v="32"/>
    <n v="112.097138"/>
    <n v="2.8935919999999999"/>
    <s v="POINT (112.097138 2.893592)"/>
    <n v="89"/>
    <x v="18"/>
    <s v="SWK"/>
    <n v="9.875"/>
    <x v="0"/>
  </r>
  <r>
    <n v="640"/>
    <x v="17"/>
    <s v="SK"/>
    <s v="YBA3403"/>
    <s v="SEKOLAH KEBANGSAAN DUA SUNGAI"/>
    <s v="D/A PEJABAT PENDIDIKAN DAERAH MUKAH, JALAN HAJI MOHAMAD FAUZI"/>
    <n v="96400"/>
    <s v="MUKAH"/>
    <n v="84875691"/>
    <s v="TIADA"/>
    <s v="YBA3403@moe.edu.my"/>
    <s v="Luar Bandar"/>
    <s v="SK"/>
    <n v="194"/>
    <n v="22"/>
    <n v="111.9868183"/>
    <n v="2.8847515000000001"/>
    <s v="POINT (111.9868183 2.8847515)"/>
    <m/>
    <x v="18"/>
    <m/>
    <n v="8.8181818181818183"/>
    <x v="0"/>
  </r>
  <r>
    <n v="641"/>
    <x v="17"/>
    <s v="SK"/>
    <s v="YBA3401"/>
    <s v="SEKOLAH KEBANGSAAN KAMPUNG SAU"/>
    <s v="D/A PEJABAT PENDIDIKAN DAERAH MUKAH, JALAN HAJI MOHAMAD FAUZI"/>
    <n v="96400"/>
    <s v="MUKAH"/>
    <s v="TIADA"/>
    <s v="TIADA"/>
    <s v="YBA3401@moe.edu.my"/>
    <s v="Luar Bandar"/>
    <s v="SK"/>
    <n v="81"/>
    <n v="12"/>
    <n v="112.186317"/>
    <n v="2.835404"/>
    <s v="POINT (112.186317 2.835404)"/>
    <n v="89"/>
    <x v="18"/>
    <s v="SWK"/>
    <n v="6.75"/>
    <x v="0"/>
  </r>
  <r>
    <n v="642"/>
    <x v="17"/>
    <s v="SK"/>
    <s v="YBE3405"/>
    <s v="SEKOLAH KEBANGSAAN KAMPUNG TEH"/>
    <s v="D/A PEJABAT PENDIDIKAN DAERAH MUKAH, JALAN HAJI MOHAMAD FAUZI"/>
    <n v="96400"/>
    <s v="MUKAH"/>
    <n v="84875690"/>
    <s v="TIADA"/>
    <s v="YBE3405@moe.edu.my"/>
    <s v="Luar Bandar"/>
    <s v="SK"/>
    <n v="105"/>
    <n v="18"/>
    <n v="112.158877"/>
    <n v="2.8643580000000002"/>
    <s v="POINT (112.158877 2.864358)"/>
    <n v="89"/>
    <x v="18"/>
    <s v="SWK"/>
    <n v="5.833333333333333"/>
    <x v="0"/>
  </r>
  <r>
    <n v="643"/>
    <x v="17"/>
    <s v="SK"/>
    <s v="YBE3403"/>
    <s v="SEKOLAH KEBANGSAAN KG JEBUNGAN"/>
    <s v="KAMPUNG JEBUNGAN MUKAH"/>
    <n v="96400"/>
    <s v="MUKAH"/>
    <s v="TIADA"/>
    <s v="TIADA"/>
    <s v="YBE3403@moe.edu.my"/>
    <s v="Luar Bandar"/>
    <s v="SK"/>
    <n v="125"/>
    <n v="16"/>
    <n v="112.138226"/>
    <n v="2.8926539999999998"/>
    <s v="POINT (112.138226 2.892654)"/>
    <n v="89"/>
    <x v="18"/>
    <s v="SWK"/>
    <n v="7.8125"/>
    <x v="0"/>
  </r>
  <r>
    <n v="644"/>
    <x v="17"/>
    <s v="SK"/>
    <s v="YBA3402"/>
    <s v="SEKOLAH KEBANGSAAN KG PETANAK"/>
    <s v="D/A PEJABAT PENDIDIKAN DAERAH MUKAH, JALAN HAJI MOHAMAD FAUZI"/>
    <n v="96400"/>
    <s v="MUKAH"/>
    <n v="84872237"/>
    <n v="84872237"/>
    <s v="YBA3402@moe.edu.my"/>
    <s v="Luar Bandar"/>
    <s v="SK"/>
    <n v="240"/>
    <n v="27"/>
    <n v="112.07168900000001"/>
    <n v="2.8868770000000001"/>
    <s v="POINT (112.071689 2.886877)"/>
    <n v="89"/>
    <x v="18"/>
    <s v="SWK"/>
    <n v="8.8888888888888893"/>
    <x v="0"/>
  </r>
  <r>
    <n v="645"/>
    <x v="17"/>
    <s v="SK"/>
    <s v="YBE3409"/>
    <s v="SEKOLAH KEBANGSAAN KG SEBERANG"/>
    <s v="D/A PEJABAT PENDIDIKAN DAERAH MUKAH, JALAN HAJI MOHAMAD FAUZI"/>
    <n v="96400"/>
    <s v="MUKAH"/>
    <n v="84872403"/>
    <n v="84872403"/>
    <s v="YBE3409@moe.edu.my"/>
    <s v="Luar Bandar"/>
    <s v="SK"/>
    <n v="303"/>
    <n v="31"/>
    <n v="112.109476"/>
    <n v="2.909783"/>
    <s v="POINT (112.109476 2.909783)"/>
    <m/>
    <x v="18"/>
    <m/>
    <n v="9.7741935483870961"/>
    <x v="0"/>
  </r>
  <r>
    <n v="646"/>
    <x v="17"/>
    <s v="SK"/>
    <s v="YBE3402"/>
    <s v="SEKOLAH KEBANGSAAN KG TELLIAN"/>
    <s v="D/A PEJABAT PENDIDIKAN DAERAH MUKAH, JALAN HAJI MOHAMAD FAUZI"/>
    <n v="96400"/>
    <s v="MUKAH"/>
    <n v="84872007"/>
    <n v="84872007"/>
    <s v="YBE3402@moe.edu.my"/>
    <s v="Luar Bandar"/>
    <s v="SK"/>
    <n v="199"/>
    <n v="20"/>
    <n v="112.07995200000001"/>
    <n v="2.8865449999999999"/>
    <s v="POINT (112.079952 2.886545)"/>
    <n v="89"/>
    <x v="18"/>
    <s v="SWK"/>
    <n v="9.9499999999999993"/>
    <x v="0"/>
  </r>
  <r>
    <n v="647"/>
    <x v="17"/>
    <s v="SK"/>
    <s v="YBB3411"/>
    <s v="SEKOLAH KEBANGSAAN KUALA BALINGIAN"/>
    <s v="D/A PEJABAT PENDIDIKAN DAERAH MUKAH, JALAN HAJI MOHAMAD FAUZI"/>
    <n v="96400"/>
    <s v="MUKAH"/>
    <s v="TIADA"/>
    <s v="TIADA"/>
    <s v="YBB3411@moe.edu.my"/>
    <s v="Luar Bandar"/>
    <s v="SK"/>
    <n v="112"/>
    <n v="15"/>
    <n v="112.586856"/>
    <n v="3.015002"/>
    <s v="POINT (112.586856 3.015002)"/>
    <n v="89"/>
    <x v="18"/>
    <s v="SWK"/>
    <n v="7.4666666666666668"/>
    <x v="0"/>
  </r>
  <r>
    <n v="648"/>
    <x v="17"/>
    <s v="SK"/>
    <s v="YBB3401"/>
    <s v="SEKOLAH KEBANGSAAN KUALA KENYANA"/>
    <s v="D/A PEJABAT PENDIDIKAN DAERAH MUKAH, JALAN HAJI MOHAMAD FAUZI"/>
    <n v="96400"/>
    <s v="MUKAH"/>
    <s v="TIADA"/>
    <s v="TIADA"/>
    <s v="YBB3401@moe.edu.my"/>
    <s v="Luar Bandar"/>
    <s v="SK"/>
    <n v="41"/>
    <n v="13"/>
    <n v="112.202881"/>
    <n v="2.791032"/>
    <s v="POINT (112.202881 2.791032)"/>
    <n v="89"/>
    <x v="18"/>
    <s v="SWK"/>
    <n v="3.1538461538461537"/>
    <x v="0"/>
  </r>
  <r>
    <n v="649"/>
    <x v="17"/>
    <s v="SK"/>
    <s v="YBB3403"/>
    <s v="SEKOLAH KEBANGSAAN LUBOK BEMBAN"/>
    <s v="D/A PEJABAT PENDIDIKAN DAERAH MUKAH, JALAN HAJI MOHAMAD FAUZI"/>
    <n v="96400"/>
    <s v="MUKAH"/>
    <s v="TIADA"/>
    <s v="TIADA"/>
    <s v="YBB3403@moe.edu.my"/>
    <s v="Luar Bandar"/>
    <s v="SK"/>
    <n v="75"/>
    <n v="13"/>
    <n v="112.26269499999999"/>
    <n v="2.6383529999999999"/>
    <s v="POINT (112.262695 2.638353)"/>
    <n v="89"/>
    <x v="18"/>
    <s v="SWK"/>
    <n v="5.7692307692307692"/>
    <x v="0"/>
  </r>
  <r>
    <n v="650"/>
    <x v="17"/>
    <s v="SK"/>
    <s v="YBA3400"/>
    <s v="SEKOLAH KEBANGSAAN MUKAH"/>
    <s v="D/A PEJABAT PENDIDIKAN DAERAH MUKAH, JALAN HAJI MOHAMAD FAUZI"/>
    <n v="96400"/>
    <s v="MUKAH"/>
    <n v="84871161"/>
    <n v="84873512"/>
    <s v="YBA3400@moe.edu.my"/>
    <s v="Luar Bandar"/>
    <s v="SK"/>
    <n v="309"/>
    <n v="42"/>
    <n v="112.079412"/>
    <n v="2.8865560000000001"/>
    <s v="POINT (112.079412 2.886556)"/>
    <n v="89"/>
    <x v="18"/>
    <s v="SWK"/>
    <n v="7.3571428571428568"/>
    <x v="0"/>
  </r>
  <r>
    <n v="651"/>
    <x v="17"/>
    <s v="SK"/>
    <s v="YBB3402"/>
    <s v="SEKOLAH KEBANGSAAN NANGA SIKAT"/>
    <s v="D/A PEJABAT PENDIDIKAN DAERAH MUKAH, JALAN HAJI MOHAMAD FAUZI"/>
    <n v="96400"/>
    <s v="MUKAH"/>
    <s v="TIADA"/>
    <s v="TIADA"/>
    <s v="YBB3402@moe.edu.my"/>
    <s v="Luar Bandar"/>
    <s v="SK"/>
    <n v="15"/>
    <n v="10"/>
    <n v="112.223468"/>
    <n v="2.6873049999999998"/>
    <s v="POINT (112.223468 2.687305)"/>
    <n v="89"/>
    <x v="18"/>
    <s v="SWK"/>
    <n v="1.5"/>
    <x v="0"/>
  </r>
  <r>
    <n v="652"/>
    <x v="17"/>
    <s v="SK"/>
    <s v="YBE3411"/>
    <s v="SEKOLAH KEBANGSAAN PARISH"/>
    <s v="D/A PEJABAT PENDIDIKAN DAERAH MUKAH, JALAN HAJI MOHAMAD FAUZI"/>
    <n v="96400"/>
    <s v="MUKAH"/>
    <n v="86484801"/>
    <s v="TIADA"/>
    <s v="YBE3411@moe.edu.my"/>
    <s v="Luar Bandar"/>
    <s v="SK"/>
    <n v="174"/>
    <n v="25"/>
    <n v="112.543082"/>
    <n v="2.9281860000000002"/>
    <s v="POINT (112.543082 2.928186)"/>
    <n v="89"/>
    <x v="18"/>
    <s v="SWK"/>
    <n v="6.96"/>
    <x v="0"/>
  </r>
  <r>
    <n v="653"/>
    <x v="17"/>
    <s v="SK"/>
    <s v="YBA3409"/>
    <s v="SEKOLAH KEBANGSAAN PENAKUP ULU"/>
    <s v="D/A PEJABAT PENDIDIKAN DAERAH MUKAH, JALAN HAJI MOHAMAD FAUZI"/>
    <n v="96400"/>
    <s v="MUKAH"/>
    <n v="84875044"/>
    <s v="TIADA"/>
    <s v="YBA3409@moe.edu.my"/>
    <s v="Luar Bandar"/>
    <s v="SK"/>
    <n v="69"/>
    <n v="14"/>
    <n v="112.148087"/>
    <n v="2.8796539999999999"/>
    <s v="POINT (112.148087 2.879654)"/>
    <n v="89"/>
    <x v="18"/>
    <s v="SWK"/>
    <n v="4.9285714285714288"/>
    <x v="0"/>
  </r>
  <r>
    <n v="654"/>
    <x v="17"/>
    <s v="SK"/>
    <s v="YBB3414"/>
    <s v="SEKOLAH KEBANGSAAN PENGKALAN LOBANG"/>
    <s v="D/A PEJABAT PENDIDIKAN DAERAH MUKAH, JALAN HAJI MOHAMAD FAUZI"/>
    <n v="96400"/>
    <s v="MUKAH"/>
    <s v="TIADA"/>
    <s v="TIADA"/>
    <s v="YBB3414@moe.edu.my"/>
    <s v="Luar Bandar"/>
    <s v="SK"/>
    <n v="50"/>
    <n v="13"/>
    <n v="112.39405600000001"/>
    <n v="2.7720560000000001"/>
    <s v="POINT (112.394056 2.772056)"/>
    <n v="89"/>
    <x v="18"/>
    <s v="SWK"/>
    <n v="3.8461538461538463"/>
    <x v="0"/>
  </r>
  <r>
    <n v="655"/>
    <x v="17"/>
    <s v="SK"/>
    <s v="YBB3404"/>
    <s v="SEKOLAH KEBANGSAAN SG BADENGAN"/>
    <s v="D/A PEJABAT PENDIDIKAN DAERAH MUKAH, JALAN HAJI MOHAMAD FAUZI"/>
    <n v="96400"/>
    <s v="MUKAH"/>
    <s v="TIADA"/>
    <s v="TIADA"/>
    <s v="YBB3404@moe.edu.my"/>
    <s v="Luar Bandar"/>
    <s v="SK"/>
    <n v="147"/>
    <n v="14"/>
    <n v="112.346687"/>
    <n v="2.9757479999999998"/>
    <s v="POINT (112.346687 2.975748)"/>
    <m/>
    <x v="18"/>
    <m/>
    <n v="10.5"/>
    <x v="0"/>
  </r>
  <r>
    <n v="656"/>
    <x v="17"/>
    <s v="SK"/>
    <s v="YBA3410"/>
    <s v="SEKOLAH KEBANGSAAN SG BAYAN"/>
    <s v="D/A PEJABAT PENDIDIKAN DAERAH MUKAH, JALAN HAJI MOHAMAD FAUZI"/>
    <n v="96400"/>
    <s v="MUKAH"/>
    <s v="TIADA"/>
    <s v="TIADA"/>
    <s v="YBA3410@moe.edu.my"/>
    <s v="Luar Bandar"/>
    <s v="SK"/>
    <n v="107"/>
    <n v="14"/>
    <n v="112.38379999999999"/>
    <n v="2.8641999999999999"/>
    <s v="POINT (112.3838 2.8642)"/>
    <n v="89"/>
    <x v="18"/>
    <s v="SWK"/>
    <n v="7.6428571428571432"/>
    <x v="0"/>
  </r>
  <r>
    <n v="657"/>
    <x v="17"/>
    <s v="SK"/>
    <s v="YBA3404"/>
    <s v="SEKOLAH KEBANGSAAN SG LIUK"/>
    <s v="D/A PEJABAT PENDIDIKAN DAERAH MUKAH, JALAN HAJI MOHAMAD FAUZI"/>
    <n v="96400"/>
    <s v="MUKAH"/>
    <s v="TIADA"/>
    <s v="TIADA"/>
    <s v="YBA3404@moe.edu.my"/>
    <s v="Luar Bandar"/>
    <s v="SK"/>
    <n v="106"/>
    <n v="13"/>
    <n v="112.5133527"/>
    <n v="3.0079110999999998"/>
    <s v="POINT (112.5133527 3.0079111)"/>
    <n v="89"/>
    <x v="18"/>
    <s v="SWK"/>
    <n v="8.1538461538461533"/>
    <x v="0"/>
  </r>
  <r>
    <n v="658"/>
    <x v="17"/>
    <s v="SK"/>
    <s v="YBE3410"/>
    <s v="SEKOLAH KEBANGSAAN SG PENIPAH"/>
    <s v="D/A PEJABAT PENDIDIKAN DAERAH MUKAH, JALAN HAJI MOHAMAD FAUZI"/>
    <n v="96400"/>
    <s v="MUKAH"/>
    <s v="TIADA"/>
    <s v="TIADA"/>
    <s v="YBE3410@moe.edu.my"/>
    <s v="Luar Bandar"/>
    <s v="SK"/>
    <n v="203"/>
    <n v="24"/>
    <n v="112.22407800000001"/>
    <n v="2.9437859999999998"/>
    <s v="POINT (112.224078 2.943786)"/>
    <m/>
    <x v="18"/>
    <m/>
    <n v="8.4583333333333339"/>
    <x v="0"/>
  </r>
  <r>
    <n v="659"/>
    <x v="17"/>
    <s v="SK"/>
    <s v="YBA3407"/>
    <s v="SEKOLAH KEBANGSAAN SLDB LADANG 3"/>
    <s v="D/A PEJABAT PENDIDIKAN DAERAH MUKAH, JALAN HAJI MOHAMAD FAUZI"/>
    <n v="96400"/>
    <s v="MUKAH"/>
    <s v="TIADA"/>
    <s v="TIADA"/>
    <s v="YBA3407@moe.edu.my"/>
    <s v="Luar Bandar"/>
    <s v="SK"/>
    <n v="234"/>
    <n v="19"/>
    <n v="112.361906"/>
    <n v="2.7022170000000001"/>
    <s v="POINT (112.361906 2.702217)"/>
    <n v="89"/>
    <x v="18"/>
    <s v="SWK"/>
    <n v="12.315789473684211"/>
    <x v="0"/>
  </r>
  <r>
    <n v="660"/>
    <x v="17"/>
    <s v="SK"/>
    <s v="YBE3415"/>
    <s v="SEKOLAH KEBANGSAAN SLDB NO. 1"/>
    <s v="D/A PEJABAT PENDIDIKAN DAERAH MUKAH, JALAN HAJI MOHAMAD FAUZI"/>
    <n v="96400"/>
    <s v="MUKAH"/>
    <n v="84894143"/>
    <s v="TIADA"/>
    <s v="YBE3415@moe.edu.my"/>
    <s v="Luar Bandar"/>
    <s v="SK"/>
    <n v="153"/>
    <n v="17"/>
    <n v="112.322"/>
    <n v="2.6244550000000002"/>
    <s v="POINT (112.322 2.624455)"/>
    <n v="89"/>
    <x v="18"/>
    <s v="SWK"/>
    <n v="9"/>
    <x v="0"/>
  </r>
  <r>
    <n v="661"/>
    <x v="17"/>
    <s v="SK"/>
    <s v="YCB3401"/>
    <s v="SEKOLAH KEBANGSAAN ST. PATRICK"/>
    <s v="D/A PEJABAT PENDIDIKAN DAERAH MUKAH, JALAN HAJI MOHAMAD FAUZI"/>
    <n v="96400"/>
    <s v="MUKAH"/>
    <n v="84871936"/>
    <n v="84872937"/>
    <s v="YCB3401@moe.edu.my"/>
    <s v="Luar Bandar"/>
    <s v="SBK"/>
    <n v="394"/>
    <n v="29"/>
    <n v="112.08681199999999"/>
    <n v="2.901408"/>
    <s v="POINT (112.086812 2.901408)"/>
    <n v="89"/>
    <x v="18"/>
    <s v="SWK"/>
    <n v="13.586206896551724"/>
    <x v="0"/>
  </r>
  <r>
    <n v="662"/>
    <x v="17"/>
    <s v="SK"/>
    <s v="YBA3406"/>
    <s v="SEKOLAH KEBANGSAAN SUNGAI DUAN"/>
    <s v="D/A PEJABAT PENDIDIKAN DAERAH MUKAH, JALAN HAJI MOHAMAD FAUZI"/>
    <n v="96400"/>
    <s v="MUKAH"/>
    <s v="TIADA"/>
    <s v="TIADA"/>
    <s v="YBA3406@moe.edu.my"/>
    <s v="Luar Bandar"/>
    <s v="SK"/>
    <n v="98"/>
    <n v="14"/>
    <n v="112.42695000000001"/>
    <n v="2.7058610000000001"/>
    <s v="POINT (112.42695 2.705861)"/>
    <n v="89"/>
    <x v="18"/>
    <s v="SWK"/>
    <n v="7"/>
    <x v="0"/>
  </r>
  <r>
    <n v="663"/>
    <x v="18"/>
    <s v="SJKC"/>
    <s v="YBC1304"/>
    <s v="SEKOLAH JENIS KEBANGSAAN (CINA) BERATOK"/>
    <s v="BATU21, JALAN KUCHING/SERIAN"/>
    <n v="94200"/>
    <s v="KUCHING"/>
    <n v="82863040"/>
    <n v="82863040"/>
    <s v="YBC1304@moe.edu.my"/>
    <s v="Luar Bandar"/>
    <s v="SK"/>
    <n v="224"/>
    <n v="19"/>
    <n v="110.40773"/>
    <n v="1.3118590000000001"/>
    <s v="POINT (110.40773 1.311859)"/>
    <n v="74"/>
    <x v="27"/>
    <s v="SWK"/>
    <n v="11.789473684210526"/>
    <x v="0"/>
  </r>
  <r>
    <n v="664"/>
    <x v="18"/>
    <s v="SJKC"/>
    <s v="YCC1327"/>
    <s v="SEKOLAH JENIS KEBANGSAAN (CINA) CHUNG HUA BATU 10"/>
    <s v="D/A PEJABAT PENDIDIKAN DAERAH PADAWAN, LORONG 17, OFF JALAN KAPOR, SUNGAI MAONG HILIR"/>
    <n v="93250"/>
    <s v="KUCHING"/>
    <n v="82611108"/>
    <n v="82626239"/>
    <s v="YCC1327@moe.edu.my"/>
    <s v="Bandar"/>
    <s v="SBK"/>
    <n v="1429"/>
    <n v="69"/>
    <n v="110.325425"/>
    <n v="1.424636"/>
    <s v="POINT (110.325425 1.424636)"/>
    <n v="74"/>
    <x v="27"/>
    <s v="SWK"/>
    <n v="20.710144927536231"/>
    <x v="0"/>
  </r>
  <r>
    <n v="665"/>
    <x v="18"/>
    <s v="SJKC"/>
    <s v="YCC1307"/>
    <s v="SEKOLAH JENIS KEBANGSAAN (CINA) CHUNG HUA BATU 11"/>
    <s v="D/A PEJABAT PENDIDIKAN DAERAH PADAWAN, LORONG 17, OFF JALAN KAPOR, SUNGAI MAONG HILIR"/>
    <n v="93050"/>
    <s v="KUCHING"/>
    <n v="82377162"/>
    <n v="82370180"/>
    <s v="YCC1307@moe.edu.my"/>
    <s v="Bandar"/>
    <s v="SBK"/>
    <n v="70"/>
    <n v="12"/>
    <n v="110.350027"/>
    <n v="1.466601"/>
    <s v="POINT (110.350027 1.466601)"/>
    <n v="76"/>
    <x v="30"/>
    <s v="SWK"/>
    <n v="5.833333333333333"/>
    <x v="0"/>
  </r>
  <r>
    <n v="666"/>
    <x v="18"/>
    <s v="SJKC"/>
    <s v="YCC1310"/>
    <s v="SEKOLAH JENIS KEBANGSAAN (CINA) CHUNG HUA BATU 15"/>
    <s v="D/A PEJABAT PENDIDIKAN DAERAH PADAWAN, LORONG 17, OFF JALAN KAPOR, SUNGAI MAONG HILIR"/>
    <n v="93150"/>
    <s v="KUCHING"/>
    <n v="82610937"/>
    <n v="82610937"/>
    <s v="YCC1310@moe.edu.my"/>
    <s v="Bandar"/>
    <s v="SBK"/>
    <n v="186"/>
    <n v="16"/>
    <n v="110.32016900000001"/>
    <n v="1.359656"/>
    <s v="POINT (110.320169 1.359656)"/>
    <n v="74"/>
    <x v="27"/>
    <s v="SWK"/>
    <n v="11.625"/>
    <x v="0"/>
  </r>
  <r>
    <n v="667"/>
    <x v="18"/>
    <s v="SJKC"/>
    <s v="YCC1322"/>
    <s v="SEKOLAH JENIS KEBANGSAAN (CINA) CHUNG HUA BATU 4 1/2"/>
    <s v="JLN DATUK AMAR KALONG NINGKAN, BATU 4 1/2"/>
    <n v="93250"/>
    <s v="KUCHING"/>
    <n v="82572632"/>
    <n v="82462445"/>
    <s v="YCC1322@moe.edu.my"/>
    <s v="Bandar"/>
    <s v="SBK"/>
    <n v="1044"/>
    <n v="49"/>
    <n v="110.3326"/>
    <n v="1.5018833330000001"/>
    <s v="POINT (110.3326 1.501883333)"/>
    <n v="74"/>
    <x v="27"/>
    <s v="SWK"/>
    <n v="21.306122448979593"/>
    <x v="0"/>
  </r>
  <r>
    <n v="668"/>
    <x v="18"/>
    <s v="SJKC"/>
    <s v="YCC1331"/>
    <s v="SEKOLAH JENIS KEBANGSAAN (CINA) CHUNG HUA BATU 7"/>
    <s v="D/A PEJABAT PENDIDIKAN DAERAH PADAWAN, LORONG 17, OFF JALAN KAPOR, SUNGAI MAONG HILIR"/>
    <n v="93150"/>
    <s v="KUCHING"/>
    <n v="82370094"/>
    <n v="82641102"/>
    <s v="YCC1331@moe.edu.my"/>
    <s v="Bandar"/>
    <s v="SBK"/>
    <n v="624"/>
    <n v="42"/>
    <n v="110.25579999999999"/>
    <n v="1.576333333"/>
    <s v="POINT (110.2558 1.576333333)"/>
    <n v="74"/>
    <x v="27"/>
    <s v="SWK"/>
    <n v="14.857142857142858"/>
    <x v="0"/>
  </r>
  <r>
    <n v="669"/>
    <x v="18"/>
    <s v="SJKC"/>
    <s v="YCC1303"/>
    <s v="SEKOLAH JENIS KEBANGSAAN (CINA) CHUNG HUA BATU 8 1/2"/>
    <s v="D/A PEJABAT PENDIDIKAN DAERAH PADAWAN, LORONG 17, OFF JALAN KAPOR, SUNGAI MAONG HILIR"/>
    <n v="93150"/>
    <s v="KUCHING"/>
    <n v="82628975"/>
    <n v="82629259"/>
    <s v="YCC1303@moe.edu.my"/>
    <s v="Bandar"/>
    <s v="SBK"/>
    <n v="152"/>
    <n v="11"/>
    <n v="110.31178300000001"/>
    <n v="1.462367"/>
    <s v="POINT (110.311783 1.462367)"/>
    <n v="74"/>
    <x v="27"/>
    <s v="SWK"/>
    <n v="13.818181818181818"/>
    <x v="0"/>
  </r>
  <r>
    <n v="670"/>
    <x v="18"/>
    <s v="SJKC"/>
    <s v="YCC1314"/>
    <s v="SEKOLAH JENIS KEBANGSAAN (CINA) CHUNG HUA BT KAWA"/>
    <s v="D/A PEJABAT PENDIDIKAN DAERAH PADAWAN, LORONG 17, OFF JALAN KAPOR, SUNGAI MAONG HILIR"/>
    <n v="93250"/>
    <s v="KUCHING"/>
    <n v="82681292"/>
    <n v="82681292"/>
    <s v="YCC1314@moe.edu.my"/>
    <s v="Bandar"/>
    <s v="SBK"/>
    <n v="172"/>
    <n v="15"/>
    <n v="110.27076700000001"/>
    <n v="1.5116830000000001"/>
    <s v="POINT (110.270767 1.511683)"/>
    <n v="74"/>
    <x v="27"/>
    <s v="SWK"/>
    <n v="11.466666666666667"/>
    <x v="0"/>
  </r>
  <r>
    <n v="671"/>
    <x v="18"/>
    <s v="SJKC"/>
    <s v="YCC1312"/>
    <s v="SEKOLAH JENIS KEBANGSAAN (CINA) CHUNG HUA BT KITANG"/>
    <s v="D/A PEJABAT PENDIDIKAN DAERAH PADAWAN, LORONG 17, OFF JALAN KAPOR, SUNGAI MAONG HILIR"/>
    <n v="93150"/>
    <s v="KUCHING"/>
    <n v="82374239"/>
    <n v="82370196"/>
    <s v="YCC1312@moe.edu.my"/>
    <s v="Bandar"/>
    <s v="SBK"/>
    <n v="71"/>
    <n v="13"/>
    <n v="110.28191700000001"/>
    <n v="1.4493830000000001"/>
    <s v="POINT (110.281917 1.449383)"/>
    <n v="74"/>
    <x v="27"/>
    <s v="SWK"/>
    <n v="5.4615384615384617"/>
    <x v="0"/>
  </r>
  <r>
    <n v="672"/>
    <x v="18"/>
    <s v="SJKC"/>
    <s v="YCC1317"/>
    <s v="SEKOLAH JENIS KEBANGSAAN (CINA) CHUNG HUA KIM CHOO SENG"/>
    <s v="D/A PEJABAT PENDIDIKAN DAERAH PADAWAN, LORONG 17, OFF JALAN KAPOR, SUNGAI MAONG HILIR"/>
    <n v="93150"/>
    <s v="KUCHING"/>
    <n v="82370695"/>
    <n v="82378059"/>
    <s v="YCC1317@moe.edu.my"/>
    <s v="Bandar"/>
    <s v="SBK"/>
    <n v="137"/>
    <n v="12"/>
    <n v="110.32"/>
    <n v="1.53"/>
    <s v="POINT (110.32 1.53)"/>
    <n v="74"/>
    <x v="27"/>
    <s v="SWK"/>
    <n v="11.416666666666666"/>
    <x v="0"/>
  </r>
  <r>
    <n v="673"/>
    <x v="18"/>
    <s v="SJKC"/>
    <s v="YCC1207"/>
    <s v="SEKOLAH JENIS KEBANGSAAN (CINA) CHUNG HUA NO.6"/>
    <s v="D/A PEJABAT PENDIDIKAN DAERAH PADAWAN, LORONG 17, OFF JALAN KAPOR, SUNGAI MAONG HILIR"/>
    <n v="93150"/>
    <s v="KUCHING"/>
    <n v="82256866"/>
    <n v="82256860"/>
    <s v="YCC1207@moe.edu.my"/>
    <s v="Bandar"/>
    <s v="SBK"/>
    <n v="1124"/>
    <n v="64"/>
    <n v="110.31826700000001"/>
    <n v="1.5339499999999999"/>
    <s v="POINT (110.318267 1.53395)"/>
    <n v="74"/>
    <x v="27"/>
    <s v="SWK"/>
    <n v="17.5625"/>
    <x v="0"/>
  </r>
  <r>
    <n v="674"/>
    <x v="18"/>
    <s v="SJKC"/>
    <s v="YCC1324"/>
    <s v="SEKOLAH JENIS KEBANGSAAN (CINA) CHUNG HUA PANGKALAN BARU"/>
    <s v="D/A PEJABAT PENDIDIKAN DAERAH PADAWAN, LORONG 17, OFF JALAN KAPOR, SUNGAI MAONG HILIR"/>
    <n v="93150"/>
    <s v="KUCHING"/>
    <n v="82683630"/>
    <n v="82683630"/>
    <s v="YCC1324@moe.edu.my"/>
    <s v="Bandar"/>
    <s v="SBK"/>
    <n v="137"/>
    <n v="15"/>
    <n v="110.28698300000001"/>
    <n v="1.4770000000000001"/>
    <s v="POINT (110.286983 1.477)"/>
    <n v="74"/>
    <x v="27"/>
    <s v="SWK"/>
    <n v="9.1333333333333329"/>
    <x v="0"/>
  </r>
  <r>
    <n v="675"/>
    <x v="18"/>
    <s v="SJKC"/>
    <s v="YCC1318"/>
    <s v="SEKOLAH JENIS KEBANGSAAN (CINA) CHUNG HUA RANTAU PANJANG"/>
    <s v="D/A PEJABAT PENDIDIKAN DAERAH PADAWAN, LORONG 17, OFF JALAN KAPOR, SUNGAI MAONG HILIR"/>
    <n v="93150"/>
    <s v="KUCHING"/>
    <n v="82372094"/>
    <s v="TIADA"/>
    <s v="YCC1318@moe.edu.my"/>
    <s v="Luar Bandar"/>
    <s v="SBK"/>
    <n v="52"/>
    <n v="11"/>
    <n v="110.268"/>
    <n v="1.5013000000000001"/>
    <s v="POINT (110.268 1.5013)"/>
    <n v="74"/>
    <x v="27"/>
    <s v="SWK"/>
    <n v="4.7272727272727275"/>
    <x v="0"/>
  </r>
  <r>
    <n v="676"/>
    <x v="18"/>
    <s v="SJKC"/>
    <s v="YCC1308"/>
    <s v="SEKOLAH JENIS KEBANGSAAN (CINA) CHUNG HUA SEJIJAK"/>
    <s v="D/A PEJABAT PENDIDIKAN DAERAH PADAWAN, LORONG 17, OFF JALAN KAPOR, SUNGAI MAONG HILIR"/>
    <n v="93150"/>
    <s v="KUCHING"/>
    <n v="82370397"/>
    <n v="82370401"/>
    <s v="YCC1308@moe.edu.my"/>
    <s v="Bandar"/>
    <s v="SBK"/>
    <n v="91"/>
    <n v="12"/>
    <n v="110.279233"/>
    <n v="1.54575"/>
    <s v="POINT (110.279233 1.54575)"/>
    <n v="74"/>
    <x v="27"/>
    <s v="SWK"/>
    <n v="7.583333333333333"/>
    <x v="0"/>
  </r>
  <r>
    <n v="677"/>
    <x v="18"/>
    <s v="SJKC"/>
    <s v="YCC1313"/>
    <s v="SEKOLAH JENIS KEBANGSAAN (CINA) CHUNG HUA SG MOYAN"/>
    <s v="LORONG PEI YUAN , JALAN BATU KAWA MATANG"/>
    <n v="93250"/>
    <s v="KUCHING"/>
    <n v="82685870"/>
    <n v="82685870"/>
    <s v="YCC1313@moe.edu.my"/>
    <s v="Luar Bandar"/>
    <s v="SBK"/>
    <n v="222"/>
    <n v="17"/>
    <n v="110.249883"/>
    <n v="1.506283"/>
    <s v="POINT (110.249883 1.506283)"/>
    <n v="74"/>
    <x v="27"/>
    <s v="SWK"/>
    <n v="13.058823529411764"/>
    <x v="0"/>
  </r>
  <r>
    <n v="678"/>
    <x v="18"/>
    <s v="SJKC"/>
    <s v="YCC1330"/>
    <s v="SEKOLAH JENIS KEBANGSAAN (CINA) CHUNG HUA SG TAPANG BT KAWA"/>
    <s v="D/A PEJABAT PENDIDIKAN DAERAH PADAWAN, LORONG 17, OFF JALAN KAPOR, SUNGAI MAONG HILIR"/>
    <n v="93250"/>
    <s v="KUCHING"/>
    <n v="168833192"/>
    <s v="TIADA"/>
    <s v="YCC1330@moe.edu.my"/>
    <s v="Luar Bandar"/>
    <s v="SBK"/>
    <n v="35"/>
    <n v="10"/>
    <n v="110.3703648"/>
    <n v="1.4802987000000001"/>
    <s v="POINT (110.3703648 1.4802987)"/>
    <n v="74"/>
    <x v="27"/>
    <s v="SWK"/>
    <n v="3.5"/>
    <x v="0"/>
  </r>
  <r>
    <n v="679"/>
    <x v="18"/>
    <s v="SJKC"/>
    <s v="YCC1302"/>
    <s v="SEKOLAH JENIS KEBANGSAAN (CINA) CHUNG HUA SG TENGAH"/>
    <s v="D/A PEJABAT PENDIDIKAN DAERAH PADAWAN, LORONG 17, OFF JALAN KAPOR, SUNGAI MAONG HILIR"/>
    <n v="93150"/>
    <s v="KUCHING"/>
    <n v="82641206"/>
    <n v="82642517"/>
    <s v="YCC1302@moe.edu.my"/>
    <s v="Bandar"/>
    <s v="SBK"/>
    <n v="414"/>
    <n v="28"/>
    <n v="110.257217"/>
    <n v="1.5536000000000001"/>
    <s v="POINT (110.257217 1.5536)"/>
    <n v="74"/>
    <x v="27"/>
    <s v="SWK"/>
    <n v="14.785714285714286"/>
    <x v="0"/>
  </r>
  <r>
    <n v="680"/>
    <x v="18"/>
    <s v="SJKC"/>
    <s v="YCC1315"/>
    <s v="SEKOLAH JENIS KEBANGSAAN (CINA) CHUNG HUA SG. LUBAK"/>
    <s v="D/A PEJABAT PENDIDIKAN DAERAH PADAWAN, LORONG 17, OFF JALAN KAPOR, SUNGAI MAONG HILIR"/>
    <n v="93150"/>
    <s v="KUCHING"/>
    <n v="82572720"/>
    <n v="82457492"/>
    <s v="YCC1315@moe.edu.my"/>
    <s v="Bandar"/>
    <s v="SBK"/>
    <n v="362"/>
    <n v="27"/>
    <n v="110.3197"/>
    <n v="1.4898"/>
    <s v="POINT (110.3197 1.4898)"/>
    <n v="74"/>
    <x v="27"/>
    <s v="SWK"/>
    <n v="13.407407407407407"/>
    <x v="0"/>
  </r>
  <r>
    <n v="681"/>
    <x v="18"/>
    <s v="SJKC"/>
    <s v="YCC1305"/>
    <s v="SEKOLAH JENIS KEBANGSAAN (CINA) CHUNG HUA SG.TAPANG"/>
    <s v="MJC BATU KAWAH NEW TOWNSHIP, JALAN BATU KAWA"/>
    <n v="93250"/>
    <s v="KUCHING"/>
    <n v="82381680"/>
    <s v="TIADA"/>
    <s v="YCC1305@moe.edu.my"/>
    <s v="Bandar"/>
    <s v="SBK"/>
    <n v="640"/>
    <n v="37"/>
    <n v="110.332033"/>
    <n v="1.4609749999999999"/>
    <s v="POINT (110.332033 1.460975)"/>
    <n v="76"/>
    <x v="30"/>
    <s v="SWK"/>
    <n v="17.297297297297298"/>
    <x v="0"/>
  </r>
  <r>
    <n v="682"/>
    <x v="18"/>
    <s v="SJKC"/>
    <s v="YCC1334"/>
    <s v="SEKOLAH JENIS KEBANGSAAN (CINA) CHUNG HUA SIBURAN"/>
    <s v="D/A PEJABAT PENDIDIKAN DAERAH PADAWAN, LORONG 17, OFF JALAN KAPOR, SUNGAI MAONG HILIR"/>
    <n v="93150"/>
    <s v="KUCHING"/>
    <n v="82863357"/>
    <n v="82863357"/>
    <s v="YCC1334@moe.edu.my"/>
    <s v="Bandar"/>
    <s v="SBK"/>
    <n v="879"/>
    <n v="46"/>
    <n v="110.39811400000001"/>
    <n v="1.3669279999999999"/>
    <s v="POINT (110.398114 1.366928)"/>
    <n v="74"/>
    <x v="27"/>
    <s v="SWK"/>
    <n v="19.108695652173914"/>
    <x v="0"/>
  </r>
  <r>
    <n v="683"/>
    <x v="18"/>
    <s v="SJKC"/>
    <s v="YCC1319"/>
    <s v="SEKOLAH JENIS KEBANGSAAN (CINA) CHUNG HUA STAMPIN"/>
    <s v="D/A PEJABAT PENDIDIKAN DAERAH PADAWAN, LORONG 17, OFF JALAN KAPOR, SUNGAI MAONG HILIR"/>
    <n v="93150"/>
    <s v="KUCHING"/>
    <n v="82614988"/>
    <n v="82614988"/>
    <s v="YCC1319@moe.edu.my"/>
    <s v="Bandar"/>
    <s v="SBK"/>
    <n v="163"/>
    <n v="15"/>
    <n v="110.3533333"/>
    <n v="1.4771666670000001"/>
    <s v="POINT (110.3533333 1.477166667)"/>
    <n v="74"/>
    <x v="27"/>
    <s v="SWK"/>
    <n v="10.866666666666667"/>
    <x v="0"/>
  </r>
  <r>
    <n v="684"/>
    <x v="18"/>
    <s v="SJKC"/>
    <s v="YCC1316"/>
    <s v="SEKOLAH JENIS KEBANGSAAN (CINA) CHUNG HUA STAPOK"/>
    <s v="D/A PEJABAT PENDIDIKAN DAERAH PADAWAN, LORONG 17, OFF JALAN KAPOR, SUNGAI MAONG HILIR"/>
    <n v="93250"/>
    <s v="KUCHING"/>
    <n v="82681145"/>
    <n v="82681145"/>
    <s v="YCC1316@moe.edu.my"/>
    <s v="Bandar"/>
    <s v="SBK"/>
    <n v="308"/>
    <n v="25"/>
    <n v="110.2894"/>
    <n v="1.5099499999999999"/>
    <s v="POINT (110.2894 1.50995)"/>
    <n v="74"/>
    <x v="27"/>
    <s v="SWK"/>
    <n v="12.32"/>
    <x v="0"/>
  </r>
  <r>
    <n v="685"/>
    <x v="18"/>
    <s v="SJKC"/>
    <s v="YCC1329"/>
    <s v="SEKOLAH JENIS KEBANGSAAN (CINA) CHUNG HUA SYN-SAN-TU"/>
    <s v="D/A PEJABAT PENDIDIKAN DAERAH PADAWAN, LORONG 17, OFF JALAN KAPOR, SUNGAI MAONG HILIR"/>
    <n v="93150"/>
    <s v="KUCHING"/>
    <s v="TIADA"/>
    <n v="82375727"/>
    <s v="YCC1329@moe.edu.my"/>
    <s v="Luar Bandar"/>
    <s v="SBK"/>
    <n v="156"/>
    <n v="14"/>
    <n v="110.23820000000001"/>
    <n v="1.526983"/>
    <s v="POINT (110.2382 1.526983)"/>
    <n v="74"/>
    <x v="27"/>
    <s v="SWK"/>
    <n v="11.142857142857142"/>
    <x v="0"/>
  </r>
  <r>
    <n v="686"/>
    <x v="18"/>
    <s v="SJKC"/>
    <s v="YCC1306"/>
    <s v="SEKOLAH JENIS KEBANGSAAN (CINA) SAM HAP HIN"/>
    <s v="D/A PEJABAT PENDIDIKAN DAERAH PADAWAN, LORONG 17, OFF JALAN KAPOR, SUNGAI MAONG HILIR"/>
    <n v="93150"/>
    <s v="KUCHING"/>
    <n v="82612341"/>
    <n v="82619206"/>
    <s v="YCC1306@moe.edu.my"/>
    <s v="Bandar"/>
    <s v="SBK"/>
    <n v="1105"/>
    <n v="60"/>
    <n v="110.33029999999999"/>
    <n v="1.4716670000000001"/>
    <s v="POINT (110.3303 1.471667)"/>
    <n v="74"/>
    <x v="27"/>
    <s v="SWK"/>
    <n v="18.416666666666668"/>
    <x v="0"/>
  </r>
  <r>
    <n v="687"/>
    <x v="18"/>
    <s v="SJKC"/>
    <s v="YBC1303"/>
    <s v="SEKOLAH JENIS KEBANGSAAN (CINA) SG TENGAH"/>
    <s v="D/A PEJABAT PENDIDIKAN DAERAH PADAWAN, LORONG 17, OFF JALAN KAPOR, SUNGAI MAONG HILIR"/>
    <n v="93150"/>
    <s v="KUCHING"/>
    <n v="82640185"/>
    <n v="82640108"/>
    <s v="YBC1303@moe.edu.my"/>
    <s v="Luar Bandar"/>
    <s v="SK"/>
    <n v="127"/>
    <n v="15"/>
    <n v="110.337056"/>
    <n v="1.4907539999999999"/>
    <s v="POINT (110.337056 1.490754)"/>
    <n v="74"/>
    <x v="27"/>
    <s v="SWK"/>
    <n v="8.4666666666666668"/>
    <x v="0"/>
  </r>
  <r>
    <n v="688"/>
    <x v="18"/>
    <s v="SJKC"/>
    <s v="YBC1305"/>
    <s v="SEKOLAH JENIS KEBANGSAAN (CINA) TAPAH"/>
    <s v="D/A PEJABAT PENDIDIKAN DAERAH PADAWAN, LORONG 17, OFF JALAN KAPOR, SUNGAI MAONG HILIR"/>
    <n v="93150"/>
    <s v="KUCHING"/>
    <n v="82867415"/>
    <n v="82867415"/>
    <s v="YBC1305@moe.edu.my"/>
    <s v="Luar Bandar"/>
    <s v="SK"/>
    <n v="344"/>
    <n v="29"/>
    <n v="110.412415"/>
    <n v="1.2965960000000001"/>
    <s v="POINT (110.412415 1.296596)"/>
    <n v="74"/>
    <x v="27"/>
    <s v="SWK"/>
    <n v="11.862068965517242"/>
    <x v="0"/>
  </r>
  <r>
    <n v="689"/>
    <x v="18"/>
    <s v="SK"/>
    <s v="YBA1304"/>
    <s v="SEKOLAH KEBANGSAAN BATU KITANG"/>
    <s v="D/A PEJABAT PENDIDIKAN DAERAH PADAWAN, LORONG 17, OFF JALAN KAPOR, SUNGAI MAONG HILIR"/>
    <n v="93150"/>
    <s v="KUCHING"/>
    <s v="TIADA"/>
    <s v="TIADA"/>
    <s v="YBA1304@moe.edu.my"/>
    <s v="Bandar"/>
    <s v="SK"/>
    <n v="186"/>
    <n v="24"/>
    <n v="110.28316700000001"/>
    <n v="1.447433"/>
    <s v="POINT (110.283167 1.447433)"/>
    <n v="74"/>
    <x v="27"/>
    <s v="SWK"/>
    <n v="7.75"/>
    <x v="0"/>
  </r>
  <r>
    <n v="690"/>
    <x v="18"/>
    <s v="SK"/>
    <s v="YBB1305"/>
    <s v="SEKOLAH KEBANGSAAN BENGOH"/>
    <s v="D/A PEJABAT PENDIDIKAN DAERAH PADAWAN, LORONG 17, OFF JALAN KAPOR, SUNGAI MAONG HILIR"/>
    <n v="93150"/>
    <s v="KUCHING"/>
    <s v="TIADA"/>
    <s v="TIADA"/>
    <s v="YBB1305@moe.edu.my"/>
    <s v="Luar Bandar"/>
    <s v="SK"/>
    <n v="88"/>
    <n v="14"/>
    <n v="110.26278000000001"/>
    <n v="1.241487"/>
    <s v="POINT (110.26278 1.241487)"/>
    <n v="74"/>
    <x v="27"/>
    <s v="SWK"/>
    <n v="6.2857142857142856"/>
    <x v="0"/>
  </r>
  <r>
    <n v="691"/>
    <x v="18"/>
    <s v="SK"/>
    <s v="YBA1302"/>
    <s v="SEKOLAH KEBANGSAAN BERADEK"/>
    <s v="D/A PEJABAT PENDIDIKAN DAERAH PADAWAN, LORONG 17, OFF JALAN KAPOR, SUNGAI MAONG HILIR"/>
    <n v="93150"/>
    <s v="KUCHING"/>
    <s v="TIADA"/>
    <s v="TIADA"/>
    <s v="YBA1302@moe.edu.my"/>
    <s v="Luar Bandar"/>
    <s v="SK"/>
    <n v="190"/>
    <n v="19"/>
    <n v="110.498059"/>
    <n v="1.60981"/>
    <s v="POINT (110.498059 1.60981)"/>
    <n v="74"/>
    <x v="27"/>
    <s v="SWK"/>
    <n v="10"/>
    <x v="0"/>
  </r>
  <r>
    <n v="692"/>
    <x v="18"/>
    <s v="SK"/>
    <s v="YBE1341"/>
    <s v="SEKOLAH KEBANGSAAN BINYU"/>
    <s v="D/A PEJABAT PENDIDIKAN DAERAH PADAWAN, LORONG 17, OFF JALAN KAPOR, SUNGAI MAONG HILIR"/>
    <n v="93150"/>
    <s v="KUCHING"/>
    <s v="TIADA"/>
    <s v="TIADA"/>
    <s v="YBE1341@moe.edu.my"/>
    <s v="Luar Bandar"/>
    <s v="SK"/>
    <n v="70"/>
    <n v="12"/>
    <n v="110.423396"/>
    <n v="1.502961"/>
    <s v="POINT (110.423396 1.502961)"/>
    <n v="74"/>
    <x v="27"/>
    <s v="SWK"/>
    <n v="5.833333333333333"/>
    <x v="0"/>
  </r>
  <r>
    <n v="693"/>
    <x v="18"/>
    <s v="SK"/>
    <s v="YCB1301"/>
    <s v="SEKOLAH KEBANGSAAN EMPEROH JAMBU"/>
    <s v="D/A PEJABAT PENDIDIKAN DAERAH PADAWAN, LORONG 17, OFF JALAN KAPOR, SUNGAI MAONG HILIR"/>
    <n v="93150"/>
    <s v="KUCHING"/>
    <m/>
    <m/>
    <s v="YCB1301@moe.edu.my"/>
    <s v="Luar Bandar"/>
    <s v="SBK"/>
    <n v="51"/>
    <n v="12"/>
    <n v="110.319463"/>
    <n v="1.2642880000000001"/>
    <s v="POINT (110.319463 1.264288)"/>
    <n v="74"/>
    <x v="27"/>
    <s v="SWK"/>
    <n v="4.25"/>
    <x v="0"/>
  </r>
  <r>
    <n v="694"/>
    <x v="18"/>
    <s v="SK"/>
    <s v="YCB1335"/>
    <s v="SEKOLAH KEBANGSAAN GARLAND"/>
    <s v="D/A PEJABAT PENDIDIKAN DAERAH PADAWAN, LORONG 17, OFF JALAN KAPOR, SUNGAI MAONG HILIR"/>
    <n v="93150"/>
    <s v="KUCHING"/>
    <n v="82685244"/>
    <n v="82688657"/>
    <s v="YCB1335@moe.edu.my"/>
    <s v="Bandar"/>
    <s v="SBK"/>
    <n v="420"/>
    <n v="31"/>
    <n v="110.3202167"/>
    <n v="1.5148999999999999"/>
    <s v="POINT (110.3202167 1.5149)"/>
    <n v="74"/>
    <x v="27"/>
    <s v="SWK"/>
    <n v="13.548387096774194"/>
    <x v="0"/>
  </r>
  <r>
    <n v="695"/>
    <x v="18"/>
    <s v="SK"/>
    <s v="YCB1319"/>
    <s v="SEKOLAH KEBANGSAAN GEORGE"/>
    <s v="D/A PEJABAT PENDIDIKAN DAERAH PADAWAN, LORONG 17, OFF JALAN KAPOR, SUNGAI MAONG HILIR"/>
    <n v="93150"/>
    <s v="KUCHING"/>
    <s v="TIADA"/>
    <s v="TIADA"/>
    <s v="YCB1319@moe.edu.my"/>
    <s v="Luar Bandar"/>
    <s v="SBK"/>
    <n v="336"/>
    <n v="30"/>
    <n v="110.312262"/>
    <n v="1.3534908000000001"/>
    <s v="POINT (110.312262 1.3534908)"/>
    <n v="74"/>
    <x v="27"/>
    <s v="SWK"/>
    <n v="11.2"/>
    <x v="0"/>
  </r>
  <r>
    <n v="696"/>
    <x v="18"/>
    <s v="SK"/>
    <s v="YBA1208"/>
    <s v="SEKOLAH KEBANGSAAN JALAN ARANG"/>
    <s v="LOT 4542, BLOK 225, JALAN KHONG PING"/>
    <n v="93250"/>
    <s v="KUCHING"/>
    <n v="82451930"/>
    <n v="82451930"/>
    <s v="YBA1208@moe.edu.my"/>
    <s v="Bandar"/>
    <s v="SK"/>
    <n v="679"/>
    <n v="61"/>
    <n v="110.3135"/>
    <n v="1.495833"/>
    <s v="POINT (110.3135 1.495833)"/>
    <n v="74"/>
    <x v="27"/>
    <s v="SWK"/>
    <n v="11.131147540983607"/>
    <x v="0"/>
  </r>
  <r>
    <n v="697"/>
    <x v="18"/>
    <s v="SK"/>
    <s v="YBE1342"/>
    <s v="SEKOLAH KEBANGSAAN JALAN HAJI BAKI"/>
    <s v="D/A PEJABAT PENDIDIKAN DAERAH PADAWAN, LORONG 17, OFF JALAN KAPOR, SUNGAI MAONG HILIR"/>
    <n v="93150"/>
    <s v="KUCHING"/>
    <n v="82612450"/>
    <n v="82612450"/>
    <s v="YBE1342@moe.edu.my"/>
    <s v="Bandar"/>
    <s v="SK"/>
    <n v="325"/>
    <n v="30"/>
    <n v="110.322717"/>
    <n v="1.4742500000000001"/>
    <s v="POINT (110.322717 1.47425)"/>
    <n v="74"/>
    <x v="27"/>
    <s v="SWK"/>
    <n v="10.833333333333334"/>
    <x v="0"/>
  </r>
  <r>
    <n v="698"/>
    <x v="18"/>
    <s v="SK"/>
    <s v="YBB1318"/>
    <s v="SEKOLAH KEBANGSAAN KAMBUG"/>
    <s v="D/A PEJABAT PENDIDIKAN DAERAH PADAWAN, LORONG 17, OFF JALAN KAPOR, SUNGAI MAONG HILIR"/>
    <n v="93150"/>
    <s v="KUCHING"/>
    <s v="TIADA"/>
    <s v="TIADA"/>
    <s v="YBB1318@moe.edu.my"/>
    <s v="Luar Bandar"/>
    <s v="SK"/>
    <n v="133"/>
    <n v="17"/>
    <n v="110.23166670000001"/>
    <n v="1.1833332999999999"/>
    <s v="POINT (110.2316667 1.1833333)"/>
    <n v="74"/>
    <x v="27"/>
    <s v="SWK"/>
    <n v="7.8235294117647056"/>
    <x v="0"/>
  </r>
  <r>
    <n v="699"/>
    <x v="18"/>
    <s v="SK"/>
    <s v="YCB1311"/>
    <s v="SEKOLAH KEBANGSAAN KG GAYU"/>
    <s v="D/A PEJABAT PENDIDIKAN DAERAH PADAWAN, LORONG 17, OFF JALAN KAPOR, SUNGAI MAONG HILIR"/>
    <n v="93150"/>
    <s v="KUCHING"/>
    <s v="TIADA"/>
    <s v="TIADA"/>
    <s v="YCB1311@moe.edu.my"/>
    <s v="Luar Bandar"/>
    <s v="SBK"/>
    <n v="130"/>
    <n v="16"/>
    <n v="110.34666799999999"/>
    <n v="1.2172430000000001"/>
    <s v="POINT (110.346668 1.217243)"/>
    <n v="74"/>
    <x v="27"/>
    <s v="SWK"/>
    <n v="8.125"/>
    <x v="0"/>
  </r>
  <r>
    <n v="700"/>
    <x v="18"/>
    <s v="SK"/>
    <s v="YBE1308"/>
    <s v="SEKOLAH KEBANGSAAN LANDEH"/>
    <s v="KAMPUNG LANDEH, JALAN LANDEH, KOTA PADAWAN"/>
    <n v="93250"/>
    <s v="KUCHING"/>
    <n v="82656108"/>
    <n v="82656109"/>
    <s v="YBE1308@moe.edu.my"/>
    <s v="Luar Bandar"/>
    <s v="SK"/>
    <n v="343"/>
    <n v="28"/>
    <n v="110.32449"/>
    <n v="1.4217470000000001"/>
    <s v="POINT (110.32449 1.421747)"/>
    <n v="74"/>
    <x v="27"/>
    <s v="SWK"/>
    <n v="12.25"/>
    <x v="0"/>
  </r>
  <r>
    <n v="701"/>
    <x v="18"/>
    <s v="SK"/>
    <s v="YBA1311"/>
    <s v="SEKOLAH KEBANGSAAN MATANG"/>
    <s v="D/A PEJABAT PENDIDIKAN DAERAH PADAWAN, LORONG 17, OFF JALAN KAPOR, SUNGAI MAONG HILIR"/>
    <n v="93150"/>
    <s v="KUCHING"/>
    <s v="TIADA"/>
    <s v="TIADA"/>
    <s v="YBA1311@moe.edu.my"/>
    <s v="Bandar"/>
    <s v="SK"/>
    <n v="654"/>
    <n v="45"/>
    <n v="110.237133"/>
    <n v="1.582233"/>
    <s v="POINT (110.237133 1.582233)"/>
    <n v="74"/>
    <x v="27"/>
    <s v="SWK"/>
    <n v="14.533333333333333"/>
    <x v="0"/>
  </r>
  <r>
    <n v="702"/>
    <x v="18"/>
    <s v="SK"/>
    <s v="YBA1206"/>
    <s v="SEKOLAH KEBANGSAAN MATANG JAYA"/>
    <s v="KM 6, JALAN MATANG"/>
    <n v="93050"/>
    <s v="KUCHING"/>
    <n v="82648035"/>
    <n v="82647630"/>
    <s v="YBA1206@moe.edu.my"/>
    <s v="Bandar"/>
    <s v="SK"/>
    <n v="1119"/>
    <n v="70"/>
    <n v="110.29778330000001"/>
    <n v="1.5784499999999999"/>
    <s v="POINT (110.2977833 1.57845)"/>
    <n v="74"/>
    <x v="27"/>
    <s v="SWK"/>
    <n v="15.985714285714286"/>
    <x v="0"/>
  </r>
  <r>
    <n v="703"/>
    <x v="18"/>
    <s v="SK"/>
    <s v="YBB1319"/>
    <s v="SEKOLAH KEBANGSAAN PANGKALAN AMPAT"/>
    <s v="D/A PEJABAT PENDIDIKAN DAERAH PADAWAN, LORONG 17, OFF JALAN KAPOR, SUNGAI MAONG HILIR"/>
    <n v="93150"/>
    <s v="KUCHING"/>
    <s v="TIADA"/>
    <s v="TIADA"/>
    <s v="YBB1319@moe.edu.my"/>
    <s v="Luar Bandar"/>
    <s v="SK"/>
    <n v="81"/>
    <n v="14"/>
    <n v="110.25"/>
    <n v="1.19"/>
    <s v="POINT (110.25 1.19)"/>
    <n v="74"/>
    <x v="27"/>
    <s v="SWK"/>
    <n v="5.7857142857142856"/>
    <x v="0"/>
  </r>
  <r>
    <n v="704"/>
    <x v="18"/>
    <s v="SK"/>
    <s v="YCB1306"/>
    <s v="SEKOLAH KEBANGSAAN PANGKALAN KUUD"/>
    <s v="D/A PEJABAT PENDIDIKAN DAERAH PADAWAN, LORONG 17, OFF JALAN KAPOR, SUNGAI MAONG HILIRÂ "/>
    <n v="93150"/>
    <s v="KUCHING"/>
    <s v="TIADA"/>
    <s v="TIADA"/>
    <s v="YCB1306@moe.edu.my"/>
    <s v="Luar Bandar"/>
    <s v="SBK"/>
    <n v="73"/>
    <n v="13"/>
    <n v="110.38"/>
    <n v="1.22"/>
    <s v="POINT (110.38 1.22)"/>
    <n v="74"/>
    <x v="27"/>
    <s v="SWK"/>
    <n v="5.615384615384615"/>
    <x v="0"/>
  </r>
  <r>
    <n v="705"/>
    <x v="18"/>
    <s v="SK"/>
    <s v="YBB1317"/>
    <s v="SEKOLAH KEBANGSAAN PATUNG"/>
    <s v="D/A PEJABAT PENDIDIKAN DAERAH PADAWAN, LORONG 17, OFF JALAN KAPOR, SUNGAI MAONG HILIR"/>
    <n v="93150"/>
    <s v="KUCHING"/>
    <s v="TIADA"/>
    <s v="TIADA"/>
    <s v="YBB1317@moe.edu.my"/>
    <s v="Luar Bandar"/>
    <s v="SK"/>
    <n v="127"/>
    <n v="17"/>
    <n v="110.39"/>
    <n v="1.33"/>
    <s v="POINT (110.39 1.33)"/>
    <n v="74"/>
    <x v="27"/>
    <s v="SWK"/>
    <n v="7.4705882352941178"/>
    <x v="0"/>
  </r>
  <r>
    <n v="706"/>
    <x v="18"/>
    <s v="SK"/>
    <s v="YBA1308"/>
    <s v="SEKOLAH KEBANGSAAN PAYA MEBI"/>
    <s v="D/A PEJABAT PENDIDIKAN DAERAH PADAWAN, LORONG 17, OFF JALAN KAPOR, SUNGAI MAONG HILIR"/>
    <n v="93150"/>
    <s v="KUCHING"/>
    <s v="TIADA"/>
    <s v="TIADA"/>
    <s v="YBA1308@moe.edu.my"/>
    <s v="Luar Bandar"/>
    <s v="SK"/>
    <n v="242"/>
    <n v="22"/>
    <n v="110.29407999999999"/>
    <n v="1.411338"/>
    <s v="POINT (110.29408 1.411338)"/>
    <n v="74"/>
    <x v="27"/>
    <s v="SWK"/>
    <n v="11"/>
    <x v="0"/>
  </r>
  <r>
    <n v="707"/>
    <x v="18"/>
    <s v="SK"/>
    <s v="YBB1314"/>
    <s v="SEKOLAH KEBANGSAAN PELAMAN SIDUNUK"/>
    <s v="D/A PEJABAT PENDIDIKAN DAERAH PADAWAN, LORONG 17, OFF JALAN KAPOR, SUNGAI MAONG HILIR"/>
    <n v="93150"/>
    <s v="KUCHING"/>
    <s v="TIADA"/>
    <s v="TIADA"/>
    <s v="YBB1314@moe.edu.my"/>
    <s v="Luar Bandar"/>
    <s v="SK"/>
    <n v="38"/>
    <n v="14"/>
    <n v="110.522633"/>
    <n v="1.2143280000000001"/>
    <s v="POINT (110.522633 1.214328)"/>
    <n v="77"/>
    <x v="31"/>
    <s v="SWK"/>
    <n v="2.7142857142857144"/>
    <x v="0"/>
  </r>
  <r>
    <n v="708"/>
    <x v="18"/>
    <s v="SK"/>
    <s v="YBB1304"/>
    <s v="SEKOLAH KEBANGSAAN PELAMAN SIGANDAR"/>
    <s v="KM 58, JALAN PUNCAK BORNEO, PADAWAN"/>
    <n v="93150"/>
    <s v="KUCHING"/>
    <s v="TIADA"/>
    <s v="TIADA"/>
    <s v="YBB1304@moe.edu.my"/>
    <s v="Luar Bandar"/>
    <s v="SK"/>
    <n v="87"/>
    <n v="18"/>
    <n v="110.259733"/>
    <n v="1.244318"/>
    <s v="POINT (110.259733 1.244318)"/>
    <n v="74"/>
    <x v="27"/>
    <s v="SWK"/>
    <n v="4.833333333333333"/>
    <x v="0"/>
  </r>
  <r>
    <n v="709"/>
    <x v="18"/>
    <s v="SK"/>
    <s v="YCB1309"/>
    <s v="SEKOLAH KEBANGSAAN PESANG BEGU"/>
    <s v="D/A PEJABAT PENDIDIKAN DAERAH PADAWAN, LORONG 17, OFF JALAN KAPOR, SUNGAI MAONG HILIR"/>
    <n v="93150"/>
    <s v="KUCHING"/>
    <s v="TIADA"/>
    <s v="TIADA"/>
    <s v="YCB1309@moe.edu.my"/>
    <s v="Luar Bandar"/>
    <s v="SBK"/>
    <n v="97"/>
    <n v="13"/>
    <n v="110.35"/>
    <n v="1.2"/>
    <s v="POINT (110.35 1.2)"/>
    <n v="74"/>
    <x v="27"/>
    <s v="SWK"/>
    <n v="7.4615384615384617"/>
    <x v="0"/>
  </r>
  <r>
    <n v="710"/>
    <x v="18"/>
    <s v="SK"/>
    <s v="YBA1352"/>
    <s v="SEKOLAH KEBANGSAAN PETRA JAYA"/>
    <s v="D/A PEJABAT PENDIDIKAN DAERAH PADAWAN, LORONG 17, OFF JALAN KAPOR, SUNGAI MAONG HILIR"/>
    <n v="93150"/>
    <s v="KUCHING"/>
    <n v="82645418"/>
    <n v="82645428"/>
    <s v="YBA1352@moe.edu.my"/>
    <s v="Bandar"/>
    <s v="SK"/>
    <n v="736"/>
    <n v="60"/>
    <n v="110.3062333"/>
    <n v="1.5787"/>
    <s v="POINT (110.3062333 1.5787)"/>
    <n v="74"/>
    <x v="27"/>
    <s v="SWK"/>
    <n v="12.266666666666667"/>
    <x v="0"/>
  </r>
  <r>
    <n v="711"/>
    <x v="18"/>
    <s v="SK"/>
    <s v="YBB1306"/>
    <s v="SEKOLAH KEBANGSAAN PURUH KARU"/>
    <s v="D/A PEJABAT PENDIDIKAN DAERAH PADAWAN, LORONG 17, OFF JALAN KAPOR, SUNGAI MAONG HILIRÂ "/>
    <n v="93150"/>
    <s v="KUCHING"/>
    <s v="TIADA"/>
    <s v="TIADA"/>
    <s v="YBB1306@moe.edu.my"/>
    <s v="Luar Bandar"/>
    <s v="SK"/>
    <n v="115"/>
    <n v="12"/>
    <n v="110.28052"/>
    <n v="1.284756"/>
    <s v="POINT (110.28052 1.284756)"/>
    <n v="74"/>
    <x v="27"/>
    <s v="SWK"/>
    <n v="9.5833333333333339"/>
    <x v="0"/>
  </r>
  <r>
    <n v="712"/>
    <x v="18"/>
    <s v="SK"/>
    <s v="YBA1346"/>
    <s v="SEKOLAH KEBANGSAAN RANTAU PANJANG"/>
    <s v="D/A PEJABAT PENDIDIKAN DAERAH PADAWAN, LORONG 17, OFF JALAN KAPOR, SUNGAI MAONG HILIR"/>
    <n v="93150"/>
    <s v="KUCHING"/>
    <n v="82380885"/>
    <s v="TIADA"/>
    <s v="YBA1346@moe.edu.my"/>
    <s v="Luar Bandar"/>
    <s v="SK"/>
    <n v="190"/>
    <n v="18"/>
    <n v="110.270967"/>
    <n v="1.5010829999999999"/>
    <s v="POINT (110.270967 1.501083)"/>
    <n v="74"/>
    <x v="27"/>
    <s v="SWK"/>
    <n v="10.555555555555555"/>
    <x v="0"/>
  </r>
  <r>
    <n v="713"/>
    <x v="18"/>
    <s v="SK"/>
    <s v="YBA1207"/>
    <s v="SEKOLAH KEBANGSAAN RPR BATU KAWA"/>
    <s v="D/A PEJABAT PENDIDIKAN DAERAH PADAWAN, LORONG 17, OFF JALAN KAPOR, SUNGAI MAONG HILIR"/>
    <n v="93150"/>
    <s v="KUCHING"/>
    <n v="82687161"/>
    <n v="82687161"/>
    <s v="YBA1207@moe.edu.my"/>
    <s v="Bandar"/>
    <s v="SK"/>
    <n v="387"/>
    <n v="35"/>
    <n v="110.3191167"/>
    <n v="1.5232000000000001"/>
    <s v="POINT (110.3191167 1.5232)"/>
    <n v="74"/>
    <x v="27"/>
    <s v="SWK"/>
    <n v="11.057142857142857"/>
    <x v="0"/>
  </r>
  <r>
    <n v="714"/>
    <x v="18"/>
    <s v="SK"/>
    <s v="YCB1305"/>
    <s v="SEKOLAH KEBANGSAAN SACRED HEART"/>
    <s v="D/A PEJABAT PENDIDIKAN DAERAH PADAWAN, LORONG 17, OFF JALAN KAPOR, SUNGAI MAONG HILIR"/>
    <n v="93150"/>
    <s v="KUCHING"/>
    <s v="TIADA"/>
    <s v="TIADA"/>
    <s v="YCB1305@moe.edu.my"/>
    <s v="Luar Bandar"/>
    <s v="SBK"/>
    <n v="198"/>
    <n v="17"/>
    <n v="110.297917"/>
    <n v="1.4751669999999999"/>
    <s v="POINT (110.297917 1.475167)"/>
    <n v="74"/>
    <x v="27"/>
    <s v="SWK"/>
    <n v="11.647058823529411"/>
    <x v="0"/>
  </r>
  <r>
    <n v="715"/>
    <x v="18"/>
    <s v="SK"/>
    <s v="YBB1322"/>
    <s v="SEKOLAH KEBANGSAAN SEJIJAK"/>
    <s v="D/A PEJABAT PENDIDIKAN DAERAH PADAWANÂ Â LORONG 17Â Â OFF JALAN KAPORÂ Â SUNGAI MAONG HILIR"/>
    <n v="93150"/>
    <s v="KUCHING"/>
    <n v="82370410"/>
    <s v="TIADA"/>
    <s v="YBB1322@moe.edu.my"/>
    <s v="Bandar"/>
    <s v="SK"/>
    <n v="200"/>
    <n v="19"/>
    <n v="110.28545"/>
    <n v="1.543083333"/>
    <s v="POINT (110.28545 1.543083333)"/>
    <n v="74"/>
    <x v="27"/>
    <s v="SWK"/>
    <n v="10.526315789473685"/>
    <x v="0"/>
  </r>
  <r>
    <n v="716"/>
    <x v="18"/>
    <s v="SK"/>
    <s v="YBA1326"/>
    <s v="SEKOLAH KEBANGSAAN SEMENGGOK"/>
    <s v="KM 20 JALAN KUCHING SERIAN"/>
    <n v="93250"/>
    <s v="KUCHING"/>
    <n v="82614178"/>
    <n v="82626801"/>
    <s v="YBA1326@moe.edu.my"/>
    <s v="Bandar"/>
    <s v="SK"/>
    <n v="847"/>
    <n v="72"/>
    <n v="110.344005"/>
    <n v="1.393807"/>
    <s v="POINT (110.344005 1.393807)"/>
    <n v="74"/>
    <x v="27"/>
    <s v="SWK"/>
    <n v="11.763888888888889"/>
    <x v="0"/>
  </r>
  <r>
    <n v="717"/>
    <x v="18"/>
    <s v="SK"/>
    <s v="YBA1341"/>
    <s v="SEKOLAH KEBANGSAAN SG AUR"/>
    <s v="D/A PEJABAT PENDIDIKAN DAERAH PADAWAN, LORONG 17, OFF JALAN KAPOR, SUNGAI MAONG HILIR"/>
    <n v="93150"/>
    <s v="KUCHING"/>
    <s v="TIADA"/>
    <s v="TIADA"/>
    <s v="YBA1341@moe.edu.my"/>
    <s v="Luar Bandar"/>
    <s v="SK"/>
    <n v="6"/>
    <n v="7"/>
    <n v="110.2491833"/>
    <n v="1.675883333"/>
    <s v="POINT (110.2491833 1.675883333)"/>
    <n v="74"/>
    <x v="27"/>
    <s v="SWK"/>
    <n v="0.8571428571428571"/>
    <x v="0"/>
  </r>
  <r>
    <n v="718"/>
    <x v="18"/>
    <s v="SK"/>
    <s v="YBA1205"/>
    <s v="SEKOLAH KEBANGSAAN SG. MAONG HILIR KUCHING"/>
    <s v="D/A PEJABAT PENDIDIKAN DAERAH PADAWAN, LORONG 17, OFF JALAN KAPOR, SUNGAI MAONG HILIR"/>
    <n v="93150"/>
    <s v="KUCHING"/>
    <n v="82414689"/>
    <n v="82414689"/>
    <s v="YBA1205@moe.edu.my"/>
    <s v="Bandar"/>
    <s v="SK"/>
    <n v="149"/>
    <n v="19"/>
    <n v="110.31675799999999"/>
    <n v="1.5364629999999999"/>
    <s v="POINT (110.316758 1.536463)"/>
    <n v="74"/>
    <x v="27"/>
    <s v="SWK"/>
    <n v="7.8421052631578947"/>
    <x v="0"/>
  </r>
  <r>
    <n v="719"/>
    <x v="18"/>
    <s v="SK"/>
    <s v="YBB1315"/>
    <s v="SEKOLAH KEBANGSAAN SIBU LAUT"/>
    <s v="D/A PEJABAT PENDIDIKAN DAERAH PADAWAN, LORONG 17, OFF JALAN KAPOR, SUNGAI MAONG HILIR"/>
    <n v="93150"/>
    <s v="KUCHING"/>
    <s v="TIADA"/>
    <s v="TIADA"/>
    <s v="YBB1315@moe.edu.my"/>
    <s v="Luar Bandar"/>
    <s v="SK"/>
    <n v="30"/>
    <n v="11"/>
    <n v="110.219083"/>
    <n v="1.6989829999999999"/>
    <s v="POINT (110.219083 1.698983)"/>
    <n v="74"/>
    <x v="27"/>
    <s v="SWK"/>
    <n v="2.7272727272727271"/>
    <x v="0"/>
  </r>
  <r>
    <n v="720"/>
    <x v="18"/>
    <s v="SK"/>
    <s v="YBB1310"/>
    <s v="SEKOLAH KEBANGSAAN SIBURAN BATU"/>
    <s v="D/A PEJABAT PENDIDIKAN DAERAH PADAWAN, LORONG 17, OFF JALAN KAPOR, SUNGAI MAONG HILIR"/>
    <n v="93510"/>
    <s v="KUCHING"/>
    <n v="82864742"/>
    <n v="82864476"/>
    <s v="YBB1310@moe.edu.my"/>
    <s v="Luar Bandar"/>
    <s v="SK"/>
    <n v="651"/>
    <n v="45"/>
    <n v="110.32016900000001"/>
    <n v="1.359656"/>
    <s v="POINT (110.320169 1.359656)"/>
    <n v="74"/>
    <x v="27"/>
    <s v="SWK"/>
    <n v="14.466666666666667"/>
    <x v="0"/>
  </r>
  <r>
    <n v="721"/>
    <x v="18"/>
    <s v="SK"/>
    <s v="YCB1308"/>
    <s v="SEKOLAH KEBANGSAAN SIRA/KRIAN"/>
    <s v="D/A PEJABAT PENDIDIKAN DAERAH PADAWAN, LORONG 17, OFF JALAN KAPOR, SUNGAI MAONG HILIR"/>
    <n v="93150"/>
    <s v="KUCHING"/>
    <s v="TIADA"/>
    <s v="TIADA"/>
    <s v="YCB1308@moe.edu.my"/>
    <s v="Luar Bandar"/>
    <s v="SBK"/>
    <n v="91"/>
    <n v="15"/>
    <n v="110.406616"/>
    <n v="1.195878"/>
    <s v="POINT (110.406616 1.195878)"/>
    <n v="74"/>
    <x v="27"/>
    <s v="SWK"/>
    <n v="6.0666666666666664"/>
    <x v="0"/>
  </r>
  <r>
    <n v="722"/>
    <x v="18"/>
    <s v="SK"/>
    <s v="YBB1316"/>
    <s v="SEKOLAH KEBANGSAAN SITANG PETAG"/>
    <s v="D/A PEJABAT PENDIDIKAN DAERAH PADAWAN, LORONG 17, OFF JALAN KAPOR, SUNGAI MAONG HILIR"/>
    <n v="93150"/>
    <s v="KUCHING"/>
    <s v="TIADA"/>
    <s v="TIADA"/>
    <s v="YBB1316@moe.edu.my"/>
    <s v="Luar Bandar"/>
    <s v="SK"/>
    <n v="124"/>
    <n v="18"/>
    <n v="110.34"/>
    <n v="1.32"/>
    <s v="POINT (110.34 1.32)"/>
    <n v="74"/>
    <x v="27"/>
    <s v="SWK"/>
    <n v="6.8888888888888893"/>
    <x v="0"/>
  </r>
  <r>
    <n v="723"/>
    <x v="18"/>
    <s v="SK"/>
    <s v="YCB1312"/>
    <s v="SEKOLAH KEBANGSAAN ST ALBAN"/>
    <s v="D/A PEJABAT PENDIDIKAN DAERAH PADAWAN, LORONG 17, OFF JALAN KAPOR, SUNGAI MAONG HILIR"/>
    <n v="93150"/>
    <s v="KUCHING"/>
    <n v="82617917"/>
    <n v="82617917"/>
    <s v="YCB1312@moe.edu.my"/>
    <s v="Luar Bandar"/>
    <s v="SBK"/>
    <n v="128"/>
    <n v="13"/>
    <n v="110.3703833"/>
    <n v="1.48095"/>
    <s v="POINT (110.3703833 1.48095)"/>
    <n v="74"/>
    <x v="27"/>
    <s v="SWK"/>
    <n v="9.8461538461538467"/>
    <x v="0"/>
  </r>
  <r>
    <n v="724"/>
    <x v="18"/>
    <s v="SK"/>
    <s v="YCB1322"/>
    <s v="SEKOLAH KEBANGSAAN ST ALBAN DURAS"/>
    <s v="D/A PEJABAT PENDIDIKAN DAERAH PADAWAN, LORONG 17, OFF JALAN KAPOR, SUNGAI MAONG HILIR"/>
    <n v="93150"/>
    <s v="KUCHING"/>
    <n v="82895207"/>
    <s v="TIADA"/>
    <s v="YCB1322@moe.edu.my"/>
    <s v="Luar Bandar"/>
    <s v="SBK"/>
    <n v="75"/>
    <n v="11"/>
    <n v="110.384563"/>
    <n v="1.3585160000000001"/>
    <s v="POINT (110.384563 1.358516)"/>
    <n v="74"/>
    <x v="27"/>
    <s v="SWK"/>
    <n v="6.8181818181818183"/>
    <x v="0"/>
  </r>
  <r>
    <n v="725"/>
    <x v="18"/>
    <s v="SK"/>
    <s v="YCB1318"/>
    <s v="SEKOLAH KEBANGSAAN ST AUGUSTINE"/>
    <s v="D/A PEJABAT PENDIDIKAN DAERAH PADAWAN, LORONG 17, OFF JALAN KAPOR, SUNGAI MAONG HILIR"/>
    <n v="93150"/>
    <s v="KUCHING"/>
    <s v="TIADA"/>
    <s v="TIADA"/>
    <s v="YCB1318@moe.edu.my"/>
    <s v="Luar Bandar"/>
    <s v="SBK"/>
    <n v="285"/>
    <n v="21"/>
    <n v="110.346726"/>
    <n v="1.3520620000000001"/>
    <s v="POINT (110.346726 1.352062)"/>
    <n v="74"/>
    <x v="27"/>
    <s v="SWK"/>
    <n v="13.571428571428571"/>
    <x v="0"/>
  </r>
  <r>
    <n v="726"/>
    <x v="18"/>
    <s v="SK"/>
    <s v="YCB1331"/>
    <s v="SEKOLAH KEBANGSAAN ST BERNARD"/>
    <s v="D/A PEJABAT PENDIDIKAN DAERAH PADAWAN, LORONG 17, OFF JALAN KAPOR, SUNGAI MAONG HILIR"/>
    <n v="93150"/>
    <s v="KUCHING"/>
    <s v="TIADA"/>
    <s v="TIADA"/>
    <s v="YCB1331@moe.edu.my"/>
    <s v="Luar Bandar"/>
    <s v="SBK"/>
    <n v="120"/>
    <n v="16"/>
    <n v="110.28100000000001"/>
    <n v="1.0982019999999999"/>
    <s v="POINT (110.281 1.098202)"/>
    <n v="74"/>
    <x v="27"/>
    <s v="SWK"/>
    <n v="7.5"/>
    <x v="0"/>
  </r>
  <r>
    <n v="727"/>
    <x v="18"/>
    <s v="SK"/>
    <s v="YCB1330"/>
    <s v="SEKOLAH KEBANGSAAN ST DAVID"/>
    <s v="D/A PEJABAT PENDIDIKAN DAERAH PADAWAN, LORONG 17, OFF JALAN KAPOR, SUNGAI MAONG HILIR"/>
    <n v="93510"/>
    <s v="KUCHING"/>
    <n v="82613045"/>
    <n v="82613045"/>
    <s v="YCB1330@moe.edu.my"/>
    <s v="Bandar"/>
    <s v="SBK"/>
    <n v="255"/>
    <n v="20"/>
    <n v="110.29648299999999"/>
    <n v="1.4555670000000001"/>
    <s v="POINT (110.296483 1.455567)"/>
    <n v="74"/>
    <x v="27"/>
    <s v="SWK"/>
    <n v="12.75"/>
    <x v="0"/>
  </r>
  <r>
    <n v="728"/>
    <x v="18"/>
    <s v="SK"/>
    <s v="YCB1328"/>
    <s v="SEKOLAH KEBANGSAAN ST DUNSTAN"/>
    <s v="D/A PEJABAT PENDIDIKAN DAERAH PADAWAN, LORONG 17, OFF JALAN KAPOR, SUNGAI MAONG HILIR"/>
    <n v="93150"/>
    <s v="KUCHING"/>
    <s v="TIADA"/>
    <s v="TIADA"/>
    <s v="YCB1328@moe.edu.my"/>
    <s v="Luar Bandar"/>
    <s v="SBK"/>
    <n v="69"/>
    <n v="11"/>
    <n v="110.4138816"/>
    <n v="1.2646609"/>
    <s v="POINT (110.4138816 1.2646609)"/>
    <n v="74"/>
    <x v="27"/>
    <s v="SWK"/>
    <n v="6.2727272727272725"/>
    <x v="0"/>
  </r>
  <r>
    <n v="729"/>
    <x v="18"/>
    <s v="SK"/>
    <s v="YCB1332"/>
    <s v="SEKOLAH KEBANGSAAN ST EDWARD BELIMBING"/>
    <s v="D/A PEJABAT PENDIDIKAN DAERAH PADAWAN, LORONG 17, OFF JALAN KAPOR, SUNGAI MAONG HILIR"/>
    <n v="93150"/>
    <s v="KUCHING"/>
    <s v="TIADA"/>
    <s v="TIADA"/>
    <s v="YCB1332@moe.edu.my"/>
    <s v="Luar Bandar"/>
    <s v="SBK"/>
    <n v="60"/>
    <n v="14"/>
    <n v="110.304444"/>
    <n v="1.180323"/>
    <s v="POINT (110.304444 1.180323)"/>
    <n v="104"/>
    <x v="32"/>
    <s v="SWK"/>
    <n v="4.2857142857142856"/>
    <x v="0"/>
  </r>
  <r>
    <n v="730"/>
    <x v="18"/>
    <s v="SK"/>
    <s v="YCB1303"/>
    <s v="SEKOLAH KEBANGSAAN ST ELIZABETH"/>
    <s v="D/A PEJABAT PENDIDIKAN DAERAH PADAWAN, LORONG 17, OFF JALAN KAPOR, SUNGAI MAONG HILIR"/>
    <n v="93150"/>
    <s v="KUCHING"/>
    <n v="82863239"/>
    <n v="82863239"/>
    <s v="YCB1303@moe.edu.my"/>
    <s v="Luar Bandar"/>
    <s v="SBK"/>
    <n v="375"/>
    <n v="27"/>
    <n v="110.396475"/>
    <n v="1.341731"/>
    <s v="POINT (110.396475 1.341731)"/>
    <n v="74"/>
    <x v="27"/>
    <s v="SWK"/>
    <n v="13.888888888888889"/>
    <x v="0"/>
  </r>
  <r>
    <n v="731"/>
    <x v="18"/>
    <s v="SK"/>
    <s v="YCB1302"/>
    <s v="SEKOLAH KEBANGSAAN ST FRANCIS XAVIER SERATAU"/>
    <s v="KPG SERATAU, KM 24, JLN. KUCHING/SERIAN"/>
    <n v="93250"/>
    <s v="KUCHING"/>
    <n v="82370304"/>
    <s v="TIADA"/>
    <s v="YCB1302@moe.edu.my"/>
    <s v="Luar Bandar"/>
    <s v="SBK"/>
    <n v="265"/>
    <n v="20"/>
    <n v="110.37516100000001"/>
    <n v="1.380822"/>
    <s v="POINT (110.375161 1.380822)"/>
    <n v="74"/>
    <x v="27"/>
    <s v="SWK"/>
    <n v="13.25"/>
    <x v="0"/>
  </r>
  <r>
    <n v="732"/>
    <x v="18"/>
    <s v="SK"/>
    <s v="YCB1333"/>
    <s v="SEKOLAH KEBANGSAAN ST GILE"/>
    <s v="D/A PEJABAT PENDIDIKAN DAERAH PADAWAN, LORONG 17, OFF JALAN KAPOR, SUNGAI MAONG HILIR"/>
    <n v="93150"/>
    <s v="KUCHING"/>
    <s v="TIADA"/>
    <s v="TIADA"/>
    <s v="YCB1333@moe.edu.my"/>
    <s v="Luar Bandar"/>
    <s v="SBK"/>
    <n v="83"/>
    <n v="13"/>
    <n v="110.27"/>
    <n v="1.36"/>
    <s v="POINT (110.27 1.36)"/>
    <n v="74"/>
    <x v="27"/>
    <s v="SWK"/>
    <n v="6.384615384615385"/>
    <x v="0"/>
  </r>
  <r>
    <n v="733"/>
    <x v="18"/>
    <s v="SK"/>
    <s v="YCB1329"/>
    <s v="SEKOLAH KEBANGSAAN ST GREGORY"/>
    <s v="D/A PEJABAT PENDIDIKAN DAERAH PADAWAN, LORONG 17, OFF JALAN KAPOR, SUNGAI MAONG HILIR"/>
    <n v="93150"/>
    <s v="KUCHING"/>
    <s v="TIADA"/>
    <s v="TIADA"/>
    <s v="YCB1329@moe.edu.my"/>
    <s v="Luar Bandar"/>
    <s v="SBK"/>
    <n v="66"/>
    <n v="12"/>
    <n v="110.26896000000001"/>
    <n v="1.316398"/>
    <s v="POINT (110.26896 1.316398)"/>
    <n v="74"/>
    <x v="27"/>
    <s v="SWK"/>
    <n v="5.5"/>
    <x v="0"/>
  </r>
  <r>
    <n v="734"/>
    <x v="18"/>
    <s v="SK"/>
    <s v="YCB1321"/>
    <s v="SEKOLAH KEBANGSAAN ST JAMES QUOP"/>
    <s v="D/A PEJABAT PENDIDIKAN DAERAH PADAWAN, LORONG 17, OFF JALAN KAPOR, SUNGAI MAONG HILIR"/>
    <n v="93150"/>
    <s v="KUCHING"/>
    <n v="82616315"/>
    <n v="82616315"/>
    <s v="YCB1321@moe.edu.my"/>
    <s v="Luar Bandar"/>
    <s v="SBK"/>
    <n v="178"/>
    <n v="16"/>
    <n v="110.364752"/>
    <n v="1.407197"/>
    <s v="POINT (110.364752 1.407197)"/>
    <n v="74"/>
    <x v="27"/>
    <s v="SWK"/>
    <n v="11.125"/>
    <x v="0"/>
  </r>
  <r>
    <n v="735"/>
    <x v="18"/>
    <s v="SK"/>
    <s v="YCB1327"/>
    <s v="SEKOLAH KEBANGSAAN ST JAMES RAYANG"/>
    <s v="D/A PEJABAT PENDIDIKAN DAERAH PADAWAN, LORONG 17, OFF JALAN KAPOR, SUNGAI MAONG HILIR"/>
    <n v="93150"/>
    <s v="KUCHING"/>
    <s v="TIADA"/>
    <s v="TIADA"/>
    <s v="YCB1327@moe.edu.my"/>
    <s v="Luar Bandar"/>
    <s v="SBK"/>
    <n v="46"/>
    <n v="13"/>
    <n v="110.558644"/>
    <n v="1.201633"/>
    <s v="POINT (110.558644 1.201633)"/>
    <n v="77"/>
    <x v="31"/>
    <s v="SWK"/>
    <n v="3.5384615384615383"/>
    <x v="0"/>
  </r>
  <r>
    <n v="736"/>
    <x v="18"/>
    <s v="SK"/>
    <s v="YCB1320"/>
    <s v="SEKOLAH KEBANGSAAN ST MATTHEW"/>
    <s v="D/A PEJABAT PENDIDIKAN DAERAH PADAWAN, LORONG 17, OFF JALAN KAPOR, SUNGAI MAONG HILIR"/>
    <n v="93150"/>
    <s v="KUCHING"/>
    <s v="TIADA"/>
    <s v="TIADA"/>
    <s v="YCB1320@moe.edu.my"/>
    <s v="Luar Bandar"/>
    <s v="SBK"/>
    <n v="110"/>
    <n v="13"/>
    <n v="110.40455900000001"/>
    <n v="1.290052"/>
    <s v="POINT (110.404559 1.290052)"/>
    <n v="74"/>
    <x v="27"/>
    <s v="SWK"/>
    <n v="8.4615384615384617"/>
    <x v="0"/>
  </r>
  <r>
    <n v="737"/>
    <x v="18"/>
    <s v="SK"/>
    <s v="YCB1324"/>
    <s v="SEKOLAH KEBANGSAAN ST PATRICK"/>
    <s v="D/A PEJABAT PENDIDIKAN DAERAH PADAWAN, LORONG 17, OFF JALAN KAPOR, SUNGAI MAONG HILIR"/>
    <n v="93150"/>
    <s v="KUCHING"/>
    <s v="TIADA"/>
    <s v="TIADA"/>
    <s v="YCB1324@moe.edu.my"/>
    <s v="Luar Bandar"/>
    <s v="SBK"/>
    <n v="101"/>
    <n v="13"/>
    <n v="110.273149"/>
    <n v="1.2948900000000001"/>
    <s v="POINT (110.273149 1.29489)"/>
    <n v="74"/>
    <x v="27"/>
    <s v="SWK"/>
    <n v="7.7692307692307692"/>
    <x v="0"/>
  </r>
  <r>
    <n v="738"/>
    <x v="18"/>
    <s v="SK"/>
    <s v="YCB1325"/>
    <s v="SEKOLAH KEBANGSAAN ST PAUL"/>
    <s v="D/A PEJABAT PENDIDIKAN DAERAH PADAWAN, LORONG 17, OFF JALAN KAPOR, SUNGAI MAONG HILIR"/>
    <n v="93150"/>
    <s v="KUCHING"/>
    <s v="TIADA"/>
    <s v="TIADA"/>
    <s v="YCB1325@moe.edu.my"/>
    <s v="Luar Bandar"/>
    <s v="SBK"/>
    <n v="117"/>
    <n v="15"/>
    <n v="110.2911929"/>
    <n v="1.3157707000000001"/>
    <s v="POINT (110.2911929 1.3157707)"/>
    <n v="74"/>
    <x v="27"/>
    <s v="SWK"/>
    <n v="7.8"/>
    <x v="0"/>
  </r>
  <r>
    <n v="739"/>
    <x v="18"/>
    <s v="SK"/>
    <s v="YCB1304"/>
    <s v="SEKOLAH KEBANGSAAN ST PETER"/>
    <s v="D/A PEJABAT PENDIDIKAN DAERAH PADAWAN, LORONG 17, OFF JALAN KAPOR, SUNGAI MAONG HILIR"/>
    <n v="93150"/>
    <s v="KUCHING"/>
    <s v="TIADA"/>
    <s v="TIADA"/>
    <s v="YCB1304@moe.edu.my"/>
    <s v="Luar Bandar"/>
    <s v="SBK"/>
    <n v="265"/>
    <n v="27"/>
    <n v="110.3625418"/>
    <n v="1.2739092999999999"/>
    <s v="POINT (110.3625418 1.2739093)"/>
    <n v="74"/>
    <x v="27"/>
    <s v="SWK"/>
    <n v="9.8148148148148149"/>
    <x v="0"/>
  </r>
  <r>
    <n v="740"/>
    <x v="18"/>
    <s v="SK"/>
    <s v="YCB1317"/>
    <s v="SEKOLAH KEBANGSAAN ST PHILIP"/>
    <s v="D/A PEJABAT PENDIDIKAN DAERAH PADAWAN, LORONG 17, OFF JALAN KAPOR, SUNGAI MAONG HILIR"/>
    <n v="93150"/>
    <s v="KUCHING"/>
    <s v="TIADA"/>
    <s v="TIADA"/>
    <s v="YCB1317@moe.edu.my"/>
    <s v="Luar Bandar"/>
    <s v="SBK"/>
    <n v="26"/>
    <n v="10"/>
    <n v="110.258386"/>
    <n v="1.162758"/>
    <s v="POINT (110.258386 1.162758)"/>
    <n v="74"/>
    <x v="27"/>
    <s v="SWK"/>
    <n v="2.6"/>
    <x v="0"/>
  </r>
  <r>
    <n v="741"/>
    <x v="18"/>
    <s v="SK"/>
    <s v="YCB1334"/>
    <s v="SEKOLAH KEBANGSAAN ST SWITHUN"/>
    <s v="D/A PEJABAT PENDIDIKAN DAERAH PADAWAN, LORONG 17, OFF JALAN KAPOR, SUNGAI MAONG HILIR"/>
    <n v="93150"/>
    <s v="KUCHING"/>
    <s v="TIADA"/>
    <s v="TIADA"/>
    <s v="YCB1334@moe.edu.my"/>
    <s v="Luar Bandar"/>
    <s v="SBK"/>
    <n v="88"/>
    <n v="11"/>
    <n v="110.522633"/>
    <n v="1.2143280000000001"/>
    <s v="POINT (110.522633 1.214328)"/>
    <n v="77"/>
    <x v="31"/>
    <s v="SWK"/>
    <n v="8"/>
    <x v="0"/>
  </r>
  <r>
    <n v="742"/>
    <x v="18"/>
    <s v="SK"/>
    <s v="YBE1321"/>
    <s v="SEKOLAH KEBANGSAAN STAPOK"/>
    <s v="D/A PEJABAT PENDIDIKAN DAERAH PADAWAN, LORONG 17, OFF JALAN KAPOR, SUNGAI MAONG HILIR"/>
    <n v="93150"/>
    <s v="KUCHING"/>
    <n v="82681233"/>
    <n v="82682589"/>
    <s v="YBE1321@moe.edu.my"/>
    <s v="Bandar"/>
    <s v="SK"/>
    <n v="658"/>
    <n v="48"/>
    <n v="110.289483"/>
    <n v="1.51285"/>
    <s v="POINT (110.289483 1.51285)"/>
    <n v="74"/>
    <x v="27"/>
    <s v="SWK"/>
    <n v="13.708333333333334"/>
    <x v="0"/>
  </r>
  <r>
    <n v="743"/>
    <x v="18"/>
    <s v="SK"/>
    <s v="YCB1307"/>
    <s v="SEKOLAH KEBANGSAAN SUBANG"/>
    <s v="D/A PEJABAT PENDIDIKAN DAERAH PADAWAN, LORONG 17, OFF JALAN KAPOR, SUNGAI MAONG HILIR"/>
    <n v="93150"/>
    <s v="KUCHING"/>
    <n v="168518775"/>
    <s v="TIADA"/>
    <s v="YCB1307@moe.edu.my"/>
    <s v="Luar Bandar"/>
    <s v="SBK"/>
    <n v="67"/>
    <n v="12"/>
    <n v="110.415183"/>
    <n v="1.2918989999999999"/>
    <s v="POINT (110.415183 1.291899)"/>
    <n v="74"/>
    <x v="27"/>
    <s v="SWK"/>
    <n v="5.583333333333333"/>
    <x v="0"/>
  </r>
  <r>
    <n v="744"/>
    <x v="18"/>
    <s v="SK"/>
    <s v="YBB1320"/>
    <s v="SEKOLAH KEBANGSAAN TABA SAIT"/>
    <s v="OFF JLN. BORNEO HEIGHTS, ULU SUNGAI BENGOH"/>
    <n v="93250"/>
    <s v="KUCHING"/>
    <s v="TIADA"/>
    <s v="TIADA"/>
    <s v="YBB1320@moe.edu.my"/>
    <s v="Luar Bandar"/>
    <s v="SK"/>
    <n v="67"/>
    <n v="12"/>
    <n v="110.22027780000001"/>
    <n v="1.2394444"/>
    <s v="POINT (110.2202778 1.2394444)"/>
    <n v="74"/>
    <x v="27"/>
    <s v="SWK"/>
    <n v="5.583333333333333"/>
    <x v="0"/>
  </r>
  <r>
    <n v="745"/>
    <x v="18"/>
    <s v="SK"/>
    <s v="YBA1347"/>
    <s v="SEKOLAH KEBANGSAAN TAN SRI DATUK HAJI MOHAMED"/>
    <s v="TAMAN MALIHAH, JALAN BELATOK, MATANG"/>
    <n v="93050"/>
    <s v="KUCHING"/>
    <n v="82641069"/>
    <n v="82641069"/>
    <s v="YBA1347@moe.edu.my"/>
    <s v="Bandar"/>
    <s v="SK"/>
    <n v="935"/>
    <n v="63"/>
    <n v="110.248367"/>
    <n v="1.5533999999999999"/>
    <s v="POINT (110.248367 1.5534)"/>
    <n v="74"/>
    <x v="27"/>
    <s v="SWK"/>
    <n v="14.841269841269842"/>
    <x v="0"/>
  </r>
  <r>
    <n v="746"/>
    <x v="18"/>
    <s v="SK"/>
    <s v="YBA1348"/>
    <s v="SEKOLAH KEBANGSAAN TELAGA AIR"/>
    <s v="D/A PEJABAT PENDIDIKAN DAERAH PADAWAN, LORONG 17, OFF JALAN KAPOR, SUNGAI MAONG HILIRÂ "/>
    <n v="93150"/>
    <s v="KUCHING"/>
    <n v="82380832"/>
    <s v="TIADA"/>
    <s v="YBA1348@moe.edu.my"/>
    <s v="Luar Bandar"/>
    <s v="SK"/>
    <n v="247"/>
    <n v="27"/>
    <n v="110.20874999999999"/>
    <n v="1.672516667"/>
    <s v="POINT (110.20875 1.672516667)"/>
    <n v="74"/>
    <x v="27"/>
    <s v="SWK"/>
    <n v="9.1481481481481488"/>
    <x v="0"/>
  </r>
  <r>
    <n v="747"/>
    <x v="18"/>
    <s v="SK"/>
    <s v="YBA1333"/>
    <s v="SEKOLAH KEBANGSAAN TEMENGGONG"/>
    <s v="D/A PEJABAT PENDIDIKAN DAERAH PADAWAN, LORONG 17, OFF JALAN KAPOR, SUNGAI MAONG HILIR"/>
    <n v="93150"/>
    <s v="KUCHING"/>
    <n v="82380190"/>
    <s v="TIADA"/>
    <s v="YBA1333@moe.edu.my"/>
    <s v="Luar Bandar"/>
    <s v="SK"/>
    <n v="425"/>
    <n v="36"/>
    <n v="110.207617"/>
    <n v="1.6325000000000001"/>
    <s v="POINT (110.207617 1.6325)"/>
    <n v="74"/>
    <x v="27"/>
    <s v="SWK"/>
    <n v="11.805555555555555"/>
    <x v="0"/>
  </r>
  <r>
    <n v="748"/>
    <x v="18"/>
    <s v="SK"/>
    <s v="YBA1334"/>
    <s v="SEKOLAH KEBANGSAAN TG BAKO"/>
    <s v="D/A PEJABAT PENDIDIKAN DAERAH PADAWAN, LORONG 17, OFF JALAN KAPOR, SUNGAI MAONG HILIR"/>
    <n v="93150"/>
    <s v="KUCHING"/>
    <s v="TIADA"/>
    <s v="TIADA"/>
    <s v="YBA1334@moe.edu.my"/>
    <s v="Luar Bandar"/>
    <s v="SK"/>
    <n v="156"/>
    <n v="17"/>
    <n v="110.42903200000001"/>
    <n v="1.5758829999999999"/>
    <s v="POINT (110.429032 1.575883)"/>
    <n v="74"/>
    <x v="27"/>
    <s v="SWK"/>
    <n v="9.1764705882352935"/>
    <x v="0"/>
  </r>
  <r>
    <n v="749"/>
    <x v="19"/>
    <s v="SJKC"/>
    <s v="YCC8103"/>
    <s v="SEKOLAH JENIS KEBANGSAAN (CINA) CHUNG HUA ASAJAYA"/>
    <s v="D/A PEJABAT PENDIDIKAN DAERAH SAMARAHAN, JALAN DATO MOHD MUSA"/>
    <n v="94300"/>
    <s v="KOTA SAMARAHAN"/>
    <n v="82828351"/>
    <n v="82828351"/>
    <s v="YCC8103@moe.edu.my"/>
    <s v="Luar Bandar"/>
    <s v="SBK"/>
    <n v="85"/>
    <n v="13"/>
    <n v="110.61556299999999"/>
    <n v="1.5431109999999999"/>
    <s v="POINT (110.615563 1.543111)"/>
    <n v="97"/>
    <x v="33"/>
    <s v="SWK"/>
    <n v="6.5384615384615383"/>
    <x v="0"/>
  </r>
  <r>
    <n v="750"/>
    <x v="19"/>
    <s v="SJKC"/>
    <s v="YCC1323"/>
    <s v="SEKOLAH JENIS KEBANGSAAN (CINA) CHUNG HUA BELIONG"/>
    <s v="D/A PEJABAT PENDIDIKAN DAERAH SAMARAHAN, JALAN DATO MOHD MUSA"/>
    <n v="94300"/>
    <s v="KOTA SAMARAHAN"/>
    <n v="82377409"/>
    <s v="TIADA"/>
    <s v="YCC1323@moe.edu.my"/>
    <s v="Luar Bandar"/>
    <s v="SBK"/>
    <n v="27"/>
    <n v="11"/>
    <n v="110.49"/>
    <n v="1.58"/>
    <s v="POINT (110.49 1.58)"/>
    <n v="97"/>
    <x v="33"/>
    <s v="SWK"/>
    <n v="2.4545454545454546"/>
    <x v="0"/>
  </r>
  <r>
    <n v="751"/>
    <x v="19"/>
    <s v="SJKC"/>
    <s v="YCC8304"/>
    <s v="SEKOLAH JENIS KEBANGSAAN (CINA) CHUNG HUA JEMUKAN"/>
    <s v="D/A PEJABAT PENDIDIKAN DAERAH SAMARAHAN, JALAN DATO MOHD MUSA"/>
    <n v="94300"/>
    <s v="KOTA SAMARAHAN"/>
    <n v="82826604"/>
    <s v="TIADA"/>
    <s v="YCC8304@moe.edu.my"/>
    <s v="Luar Bandar"/>
    <s v="SBK"/>
    <n v="51"/>
    <n v="13"/>
    <n v="110.685424"/>
    <n v="1.5333570000000001"/>
    <s v="POINT (110.685424 1.533357)"/>
    <n v="97"/>
    <x v="33"/>
    <s v="SWK"/>
    <n v="3.9230769230769229"/>
    <x v="0"/>
  </r>
  <r>
    <n v="752"/>
    <x v="19"/>
    <s v="SJKC"/>
    <s v="YCC8104"/>
    <s v="SEKOLAH JENIS KEBANGSAAN (CINA) CHUNG HUA SAMBIR"/>
    <s v="LOT 167, BLOCK 18, MTLD, JLNÂ Â ASAJAYA/SADONG JAYA"/>
    <n v="94600"/>
    <s v="ASAJAYA"/>
    <n v="82826210"/>
    <s v="TIADA"/>
    <s v="YCC8104@moe.edu.my"/>
    <s v="Luar Bandar"/>
    <s v="SBK"/>
    <n v="78"/>
    <n v="13"/>
    <n v="110.71299999999999"/>
    <n v="1.5169999999999999"/>
    <s v="POINT (110.541773 1.571663)"/>
    <n v="97"/>
    <x v="33"/>
    <s v="SWK"/>
    <n v="6"/>
    <x v="0"/>
  </r>
  <r>
    <n v="753"/>
    <x v="19"/>
    <s v="SJKC"/>
    <s v="YCC8302"/>
    <s v="SEKOLAH JENIS KEBANGSAAN (CINA) CHUNG HUA SEMERA"/>
    <s v="D/A PEJABAT PENDIDIKAN DAERAH SAMARAHAN, JALAN DATO MOHD MUSA"/>
    <n v="94300"/>
    <s v="KOTA SAMARAHAN"/>
    <n v="82826680"/>
    <s v="TIADA"/>
    <s v="YCC8302@moe.edu.my"/>
    <s v="Luar Bandar"/>
    <s v="SBK"/>
    <n v="47"/>
    <n v="13"/>
    <n v="110.670884"/>
    <n v="1.548111"/>
    <s v="POINT (110.670884 1.548111)"/>
    <n v="97"/>
    <x v="33"/>
    <s v="SWK"/>
    <n v="3.6153846153846154"/>
    <x v="0"/>
  </r>
  <r>
    <n v="754"/>
    <x v="19"/>
    <s v="SJKC"/>
    <s v="YCC8101"/>
    <s v="SEKOLAH JENIS KEBANGSAAN (CINA) CHUNG HUA SG JERNANG"/>
    <s v="D/A PEJABAT PENDIDIKAN DAERAH SAMARAHAN, JALAN DATO MOHD MUSA"/>
    <n v="94300"/>
    <s v="KOTA SAMARAHAN"/>
    <n v="82503463"/>
    <n v="82503414"/>
    <s v="YCC8101@moe.edu.my"/>
    <s v="Luar Bandar"/>
    <s v="SBK"/>
    <n v="541"/>
    <n v="27"/>
    <n v="110.41546"/>
    <n v="1.481474"/>
    <s v="POINT (110.41546 1.481474)"/>
    <n v="76"/>
    <x v="30"/>
    <s v="SWK"/>
    <n v="20.037037037037038"/>
    <x v="0"/>
  </r>
  <r>
    <n v="755"/>
    <x v="19"/>
    <s v="SJKC"/>
    <s v="YCC8102"/>
    <s v="SEKOLAH JENIS KEBANGSAAN (CINA) CHUNG HUA TAMBIRAT"/>
    <s v="D/A PEJABAT PENDIDIKAN DAERAH SAMARAHAN, JALAN DATO MOHD MUSA"/>
    <n v="94300"/>
    <s v="KOTA SAMARAHAN"/>
    <n v="82376411"/>
    <s v="TIADA"/>
    <s v="YCC8102@moe.edu.my"/>
    <s v="Luar Bandar"/>
    <s v="SBK"/>
    <n v="60"/>
    <n v="13"/>
    <n v="110.521109"/>
    <n v="1.544443"/>
    <s v="POINT (110.521109 1.544443)"/>
    <n v="97"/>
    <x v="33"/>
    <s v="SWK"/>
    <n v="4.615384615384615"/>
    <x v="0"/>
  </r>
  <r>
    <n v="756"/>
    <x v="19"/>
    <s v="SR SABK"/>
    <s v="YCA8101"/>
    <s v="SEKOLAH KEBANGSAAN (A) IBNU KHALDUN"/>
    <s v="D/A PEJABAT PENDIDIKAN DAERAH SAMARAHAN, JALAN DATO MOHD MUSA"/>
    <n v="94300"/>
    <s v="KOTA SAMARAHAN"/>
    <n v="82895537"/>
    <n v="82895905"/>
    <s v="YCA8101@moe.edu.my"/>
    <s v="Luar Bandar"/>
    <s v="SBK"/>
    <n v="525"/>
    <n v="43"/>
    <n v="110.4675579"/>
    <n v="1.4489301000000001"/>
    <s v="POINT (110.4675579 1.4489301)"/>
    <n v="76"/>
    <x v="30"/>
    <s v="SWK"/>
    <n v="12.209302325581396"/>
    <x v="0"/>
  </r>
  <r>
    <n v="757"/>
    <x v="19"/>
    <s v="SK"/>
    <s v="YBE8108"/>
    <s v="SEKOLAH KEBANGSAAN ASAJAYA LAUT"/>
    <s v="D/A PEJABAT PENDIDIKAN DAERAH SAMARAHAN, JALAN DATO MOHD MUSA"/>
    <n v="94300"/>
    <s v="KOTA SAMARAHAN"/>
    <n v="82824014"/>
    <n v="82824015"/>
    <s v="YBE8108@moe.edu.my"/>
    <s v="Luar Bandar"/>
    <s v="SK"/>
    <n v="237"/>
    <n v="24"/>
    <n v="110.62"/>
    <n v="1.57"/>
    <s v="POINT (110.62 1.57)"/>
    <n v="97"/>
    <x v="33"/>
    <s v="SWK"/>
    <n v="9.875"/>
    <x v="0"/>
  </r>
  <r>
    <n v="758"/>
    <x v="19"/>
    <s v="SK"/>
    <s v="YBE8109"/>
    <s v="SEKOLAH KEBANGSAAN ASAJAYA ULU"/>
    <s v="D/A PEJABAT PENDIDIKAN DAERAH SAMARAHAN, JALAN DATO MOHD MUSA"/>
    <n v="94300"/>
    <s v="KOTA SAMARAHAN"/>
    <n v="82828109"/>
    <n v="82828109"/>
    <s v="YBE8109@moe.edu.my"/>
    <s v="Luar Bandar"/>
    <s v="SK"/>
    <n v="217"/>
    <n v="27"/>
    <n v="110.61"/>
    <n v="1.54"/>
    <s v="POINT (110.61 1.54)"/>
    <n v="97"/>
    <x v="33"/>
    <s v="SWK"/>
    <n v="8.0370370370370363"/>
    <x v="0"/>
  </r>
  <r>
    <n v="759"/>
    <x v="19"/>
    <s v="SK"/>
    <s v="YBE1327"/>
    <s v="SEKOLAH KEBANGSAAN BELIONG"/>
    <s v="D/A PEJABAT PENDIDIKAN DAERAH SAMARAHAN, JALAN DATO MOHD. MUSA"/>
    <n v="94300"/>
    <s v="KOTA SAMARAHAN"/>
    <n v="82376414"/>
    <s v="TIADA"/>
    <s v="YBE1327@moe.edu.my"/>
    <s v="Luar Bandar"/>
    <s v="SK"/>
    <n v="63"/>
    <n v="13"/>
    <n v="110.5"/>
    <n v="1.57"/>
    <s v="POINT (110.5 1.57)"/>
    <n v="97"/>
    <x v="33"/>
    <s v="SWK"/>
    <n v="4.8461538461538458"/>
    <x v="0"/>
  </r>
  <r>
    <n v="760"/>
    <x v="19"/>
    <s v="SK"/>
    <s v="YBA8120"/>
    <s v="SEKOLAH KEBANGSAAN DATO MOHD MUSA"/>
    <s v="D/A PEJABAT PENDIDIKAN DAERAH SAMARAHAN, JALAN DATO MOHD MUSA"/>
    <n v="94300"/>
    <s v="KOTA SAMARAHAN"/>
    <n v="82673903"/>
    <n v="82671691"/>
    <s v="YBA8120@moe.edu.my"/>
    <s v="Luar Bandar"/>
    <s v="SK"/>
    <n v="1048"/>
    <n v="74"/>
    <n v="110.352532"/>
    <n v="1.4391579999999999"/>
    <s v="POINT (110.352532 1.439158)"/>
    <n v="76"/>
    <x v="30"/>
    <s v="SWK"/>
    <n v="14.162162162162161"/>
    <x v="0"/>
  </r>
  <r>
    <n v="761"/>
    <x v="19"/>
    <s v="SK"/>
    <s v="YBA8107"/>
    <s v="SEKOLAH KEBANGSAAN DATO TRAOH MUARA TUANG"/>
    <s v="D/A PEJABAT PENDIDIKAN DAERAH SAMARAHAN, JALAN DATO MOHD MUSA"/>
    <n v="94300"/>
    <s v="KOTA SAMARAHAN"/>
    <n v="82671140"/>
    <n v="82671140"/>
    <s v="YBA8107@moe.edu.my"/>
    <s v="Luar Bandar"/>
    <s v="SK"/>
    <n v="798"/>
    <n v="48"/>
    <n v="110.49856389999999"/>
    <n v="1.4586471999999999"/>
    <s v="POINT (110.4985639 1.4586472)"/>
    <n v="76"/>
    <x v="30"/>
    <s v="SWK"/>
    <n v="16.625"/>
    <x v="0"/>
  </r>
  <r>
    <n v="762"/>
    <x v="19"/>
    <s v="SK"/>
    <s v="YBA8109"/>
    <s v="SEKOLAH KEBANGSAAN ENDAP"/>
    <s v="D/A PEJABAT PENDIDIKAN DAERAH SAMARAHAN, JALAN DATO MOHD. MUSA"/>
    <n v="94300"/>
    <s v="KOTA SAMARAHAN"/>
    <n v="82895887"/>
    <n v="82895407"/>
    <s v="YBA8109@moe.edu.my"/>
    <s v="Luar Bandar"/>
    <s v="SK"/>
    <n v="233"/>
    <n v="24"/>
    <n v="110.442762"/>
    <n v="1.379788"/>
    <s v="POINT (110.442762 1.379788)"/>
    <n v="74"/>
    <x v="27"/>
    <s v="SWK"/>
    <n v="9.7083333333333339"/>
    <x v="0"/>
  </r>
  <r>
    <n v="763"/>
    <x v="19"/>
    <s v="SK"/>
    <s v="YBE8303"/>
    <s v="SEKOLAH KEBANGSAAN HAJI BUJANG RANGAWAN PUTIN"/>
    <s v="D/A PEJABAT PENDIDIKAN DAERAH SAMARAHAN, JALAN DATO MOHD MUSA"/>
    <n v="94300"/>
    <s v="KOTA SAMARAHAN"/>
    <n v="82896502"/>
    <s v="TIADA"/>
    <s v="YBE8303@moe.edu.my"/>
    <s v="Luar Bandar"/>
    <s v="SK"/>
    <n v="228"/>
    <n v="30"/>
    <n v="110.73"/>
    <n v="1.48"/>
    <s v="POINT (110.73 1.48)"/>
    <n v="97"/>
    <x v="33"/>
    <s v="SWK"/>
    <n v="7.6"/>
    <x v="0"/>
  </r>
  <r>
    <n v="764"/>
    <x v="19"/>
    <s v="SK"/>
    <s v="YBA8311"/>
    <s v="SEKOLAH KEBANGSAAN HAJI KELALI SEMERA"/>
    <s v="D/A PEJABAT PENDIDIKAN DAERAH SAMARAHAN, JALAN DATO MOHD MUSA"/>
    <n v="94300"/>
    <s v="KOTA SAMARAHAN"/>
    <n v="82826420"/>
    <s v="TIADA"/>
    <s v="YBA8311@moe.edu.my"/>
    <s v="Luar Bandar"/>
    <s v="SK"/>
    <n v="419"/>
    <n v="47"/>
    <n v="110.67"/>
    <n v="1.55"/>
    <s v="POINT (110.67 1.55)"/>
    <n v="97"/>
    <x v="33"/>
    <s v="SWK"/>
    <n v="8.914893617021276"/>
    <x v="0"/>
  </r>
  <r>
    <n v="765"/>
    <x v="19"/>
    <s v="SK"/>
    <s v="YBA8304"/>
    <s v="SEKOLAH KEBANGSAAN IBOI/PELANDUK"/>
    <s v="D/A PEJABAT PENDIDIKAN DAERAH SAMARAHAN, JALAN DATO MOHD MUSA"/>
    <n v="94300"/>
    <s v="KOTA SAMARAHAN"/>
    <n v="83468011"/>
    <n v="83468012"/>
    <s v="YBA8304@moe.edu.my"/>
    <s v="Luar Bandar"/>
    <s v="SK"/>
    <n v="233"/>
    <n v="21"/>
    <n v="110.73776719999999"/>
    <n v="1.5215133999999999"/>
    <s v="POINT (110.7377672 1.5215134)"/>
    <n v="97"/>
    <x v="33"/>
    <s v="SWK"/>
    <n v="11.095238095238095"/>
    <x v="0"/>
  </r>
  <r>
    <n v="766"/>
    <x v="19"/>
    <s v="SK"/>
    <s v="YBE8305"/>
    <s v="SEKOLAH KEBANGSAAN JA'IE"/>
    <s v="D/A PEJABAT PENDIDIKAN DAERAH SAMARAHAN, JALAN DATO MOHD MUSA"/>
    <n v="94300"/>
    <s v="KOTA SAMARAHAN"/>
    <s v="TIADA"/>
    <s v="TIADA"/>
    <s v="YBE8305@moe.edu.my"/>
    <s v="Luar Bandar"/>
    <s v="SK"/>
    <n v="159"/>
    <n v="19"/>
    <n v="110.73"/>
    <n v="1.54"/>
    <s v="POINT (110.73 1.54)"/>
    <n v="97"/>
    <x v="33"/>
    <s v="SWK"/>
    <n v="8.3684210526315788"/>
    <x v="0"/>
  </r>
  <r>
    <n v="767"/>
    <x v="19"/>
    <s v="SK"/>
    <s v="YBB8105"/>
    <s v="SEKOLAH KEBANGSAAN JALAN MUARA TUANG"/>
    <s v="JALAN DATO MOHD MUSA"/>
    <n v="94300"/>
    <s v="KOTA SAMARAHAN"/>
    <n v="82616863"/>
    <n v="82616863"/>
    <s v="YBB8105@moe.edu.my"/>
    <s v="Luar Bandar"/>
    <s v="SK"/>
    <n v="1541"/>
    <n v="79"/>
    <n v="110.38466699999999"/>
    <n v="1.4455"/>
    <s v="POINT (110.384667 1.4455)"/>
    <n v="76"/>
    <x v="30"/>
    <s v="SWK"/>
    <n v="19.50632911392405"/>
    <x v="0"/>
  </r>
  <r>
    <n v="768"/>
    <x v="19"/>
    <s v="SK"/>
    <s v="YBA8302"/>
    <s v="SEKOLAH KEBANGSAAN JEMUKAN"/>
    <s v="D/A PEJABAT PENDIDIKAN DAERAH SAMARAHAN, JALAN DATO MOHD MUSA"/>
    <n v="94300"/>
    <s v="KOTA SAMARAHAN"/>
    <n v="82827525"/>
    <n v="82827525"/>
    <s v="YBA8302@moe.edu.my"/>
    <s v="Luar Bandar"/>
    <s v="SK"/>
    <n v="174"/>
    <n v="20"/>
    <n v="110.685424"/>
    <n v="1.5333570000000001"/>
    <s v="POINT (110.685424 1.533357)"/>
    <n v="97"/>
    <x v="33"/>
    <s v="SWK"/>
    <n v="8.6999999999999993"/>
    <x v="0"/>
  </r>
  <r>
    <n v="769"/>
    <x v="19"/>
    <s v="SK"/>
    <s v="YCB8110"/>
    <s v="SEKOLAH KEBANGSAAN KAMPUNG REMBUS"/>
    <s v="D/A PEJABAT PENDIDIKAN DAERAH SAMARAHAN, JALAN DATO MOHD MUSA"/>
    <n v="94300"/>
    <s v="KOTA SAMARAHAN"/>
    <n v="82375425"/>
    <s v="TIADA"/>
    <s v="YCB8110@moe.edu.my"/>
    <s v="Luar Bandar"/>
    <s v="SK"/>
    <n v="118"/>
    <n v="16"/>
    <n v="110.493756"/>
    <n v="1.476615"/>
    <s v="POINT (110.493756 1.476615)"/>
    <n v="76"/>
    <x v="30"/>
    <s v="SWK"/>
    <n v="7.375"/>
    <x v="0"/>
  </r>
  <r>
    <n v="770"/>
    <x v="19"/>
    <s v="SK"/>
    <s v="YBA8108"/>
    <s v="SEKOLAH KEBANGSAAN KG BARU"/>
    <s v="D/A PEJABAT PENDIDIKAN DAERAH SAMARAHAN, JALAN DATO MOHD MUSA"/>
    <n v="94300"/>
    <s v="KOTA SAMARAHAN"/>
    <n v="82375795"/>
    <s v="TIADA"/>
    <s v="YBA8108@moe.edu.my"/>
    <s v="Luar Bandar"/>
    <s v="SK"/>
    <n v="467"/>
    <n v="37"/>
    <n v="110.50508000000001"/>
    <n v="1.49156"/>
    <s v="POINT (110.50508 1.49156)"/>
    <n v="76"/>
    <x v="30"/>
    <s v="SWK"/>
    <n v="12.621621621621621"/>
    <x v="0"/>
  </r>
  <r>
    <n v="771"/>
    <x v="19"/>
    <s v="SK"/>
    <s v="YBA8115"/>
    <s v="SEKOLAH KEBANGSAAN KG EMPILA"/>
    <s v="D/A PEJABAT PENDIDIKAN DAERAH SAMARAHAN, JALAN DATO MOHD MUSA"/>
    <n v="94300"/>
    <s v="KOTA SAMARAHAN"/>
    <n v="82896422"/>
    <s v="TIADA"/>
    <s v="YBA8115@moe.edu.my"/>
    <s v="Luar Bandar"/>
    <s v="SK"/>
    <n v="284"/>
    <n v="29"/>
    <n v="110.504115"/>
    <n v="1.428793"/>
    <s v="POINT (110.504115 1.428793)"/>
    <n v="76"/>
    <x v="30"/>
    <s v="SWK"/>
    <n v="9.7931034482758612"/>
    <x v="0"/>
  </r>
  <r>
    <n v="772"/>
    <x v="19"/>
    <s v="SK"/>
    <s v="YBA8112"/>
    <s v="SEKOLAH KEBANGSAAN KG MELAYU"/>
    <s v="D/A PEJABAT PENDIDIKAN KOTA SAMARAHAN, JALAN DATO MOHD MUSA"/>
    <n v="94300"/>
    <s v="KOTA SAMARAHAN"/>
    <n v="82895970"/>
    <s v="TIADA"/>
    <s v="YBA8112@moe.edu.my"/>
    <s v="Luar Bandar"/>
    <s v="SK"/>
    <n v="199"/>
    <n v="21"/>
    <n v="110.52633400000001"/>
    <n v="1.407251"/>
    <s v="POINT (110.526334 1.407251)"/>
    <n v="76"/>
    <x v="30"/>
    <s v="SWK"/>
    <n v="9.4761904761904763"/>
    <x v="0"/>
  </r>
  <r>
    <n v="773"/>
    <x v="19"/>
    <s v="SK"/>
    <s v="YBA8117"/>
    <s v="SEKOLAH KEBANGSAAN KG TANJUNG TUANG"/>
    <s v="KPG TANJUNG TUANG"/>
    <n v="94300"/>
    <s v="KOTA SAMARAHAN"/>
    <n v="82896410"/>
    <s v="TIADA"/>
    <s v="YBA8117@moe.edu.my"/>
    <s v="Luar Bandar"/>
    <s v="SK"/>
    <n v="134"/>
    <n v="15"/>
    <n v="110.507706"/>
    <n v="1.4471179999999999"/>
    <s v="POINT (110.507706 1.447118)"/>
    <n v="76"/>
    <x v="30"/>
    <s v="SWK"/>
    <n v="8.9333333333333336"/>
    <x v="0"/>
  </r>
  <r>
    <n v="774"/>
    <x v="19"/>
    <s v="SK"/>
    <s v="YBA8102"/>
    <s v="SEKOLAH KEBANGSAAN MANG"/>
    <s v="D/A PEJABAT PENDIDIKAN DAERAH SAMARAHAN, JALAN DATO MOHD MUSA"/>
    <n v="94300"/>
    <s v="KOTA SAMARAHAN"/>
    <n v="82895017"/>
    <n v="82895325"/>
    <s v="YBA8102@moe.edu.my"/>
    <s v="Luar Bandar"/>
    <s v="SK"/>
    <n v="150"/>
    <n v="19"/>
    <n v="110.53202"/>
    <n v="1.3803399999999999"/>
    <s v="POINT (110.53202 1.38034)"/>
    <n v="76"/>
    <x v="30"/>
    <s v="SWK"/>
    <n v="7.8947368421052628"/>
    <x v="0"/>
  </r>
  <r>
    <n v="775"/>
    <x v="19"/>
    <s v="SK"/>
    <s v="YBA8104"/>
    <s v="SEKOLAH KEBANGSAAN MATA PARANG"/>
    <s v="D/A PEJABAT PENDIDIKAN DAERAH SAMARAHAN, JALAN DATO MOHD MUSA"/>
    <n v="94300"/>
    <s v="KOTA SAMARAHAN"/>
    <s v="TIADA"/>
    <s v="TIADA"/>
    <s v="YBA8104@moe.edu.my"/>
    <s v="Luar Bandar"/>
    <s v="SK"/>
    <n v="338"/>
    <n v="38"/>
    <n v="110.52"/>
    <n v="1.45"/>
    <s v="POINT (110.52 1.45)"/>
    <n v="76"/>
    <x v="30"/>
    <s v="SWK"/>
    <n v="8.8947368421052637"/>
    <x v="0"/>
  </r>
  <r>
    <n v="776"/>
    <x v="19"/>
    <s v="SK"/>
    <s v="YBA8101"/>
    <s v="SEKOLAH KEBANGSAAN MERANEK"/>
    <s v="D/A PEJABAT PENDIDIKAN DAERAH SAMARAHAN, JALAN DATO MOHD MUSA"/>
    <n v="94300"/>
    <s v="KOTA SAMARAHAN"/>
    <n v="82895021"/>
    <s v="TIADA"/>
    <s v="YBA8101@moe.edu.my"/>
    <s v="Luar Bandar"/>
    <s v="SK"/>
    <n v="231"/>
    <n v="21"/>
    <n v="110.459805"/>
    <n v="1.4455359999999999"/>
    <s v="POINT (110.459805 1.445536)"/>
    <n v="76"/>
    <x v="30"/>
    <s v="SWK"/>
    <n v="11"/>
    <x v="0"/>
  </r>
  <r>
    <n v="777"/>
    <x v="19"/>
    <s v="SK"/>
    <s v="YBA8118"/>
    <s v="SEKOLAH KEBANGSAAN MOYAN LAUT"/>
    <s v="D/A PEJABAT PENDIDIKAN DAERAH SAMARAHAN, JALAN DATO MOHD MUSA"/>
    <n v="94300"/>
    <s v="KOTA SAMARAHAN"/>
    <n v="82824022"/>
    <n v="82827786"/>
    <s v="YBA8118@moe.edu.my"/>
    <s v="Luar Bandar"/>
    <s v="SK"/>
    <n v="323"/>
    <n v="32"/>
    <n v="110.579013"/>
    <n v="1.5654429999999999"/>
    <s v="POINT (110.579013 1.565443)"/>
    <n v="97"/>
    <x v="33"/>
    <s v="SWK"/>
    <n v="10.09375"/>
    <x v="0"/>
  </r>
  <r>
    <n v="778"/>
    <x v="19"/>
    <s v="SK"/>
    <s v="YBA8116"/>
    <s v="SEKOLAH KEBANGSAAN NIUP"/>
    <s v="D/A PEJABAT PENDIDIKAN DAERAH SAMARAHAN, JALAN DATO MOHD MUSA"/>
    <n v="94300"/>
    <s v="KOTA SAMARAHAN"/>
    <n v="82896159"/>
    <s v="TIADA"/>
    <s v="YBA8116@moe.edu.my"/>
    <s v="Luar Bandar"/>
    <s v="SK"/>
    <n v="195"/>
    <n v="23"/>
    <n v="110.5127"/>
    <n v="1.404881"/>
    <s v="POINT (110.5127 1.404881)"/>
    <n v="76"/>
    <x v="30"/>
    <s v="SWK"/>
    <n v="8.4782608695652169"/>
    <x v="0"/>
  </r>
  <r>
    <n v="779"/>
    <x v="19"/>
    <s v="SK"/>
    <s v="YBE8313"/>
    <s v="SEKOLAH KEBANGSAAN PENDAM"/>
    <s v="D/A PEJABAT PENDIDIKAN DAERAH SAMARAHAN, JALAN DATO MOHD. MUSA"/>
    <n v="94600"/>
    <s v="KOTA SAMARAHAN"/>
    <n v="82821407"/>
    <n v="82821407"/>
    <s v="YBE8313@moe.edu.my"/>
    <s v="Luar Bandar"/>
    <s v="SK"/>
    <n v="233"/>
    <n v="30"/>
    <n v="110.74"/>
    <n v="1.51"/>
    <s v="POINT (110.74 1.51)"/>
    <n v="97"/>
    <x v="33"/>
    <s v="SWK"/>
    <n v="7.7666666666666666"/>
    <x v="0"/>
  </r>
  <r>
    <n v="780"/>
    <x v="19"/>
    <s v="SK KHAS"/>
    <s v="YBB1204"/>
    <s v="SEKOLAH KEBANGSAAN PENDIDIKAN KHAS KOTA SAMARAHAN"/>
    <s v="D/A PEJABAT PENDIDIKAN DAERAH SAMARAHAN, JALAN DATO MOHD MUSA"/>
    <n v="94300"/>
    <s v="KOTA SAMARAHAN"/>
    <n v="82673672"/>
    <n v="82672016"/>
    <s v="YBB1204@moe.edu.my"/>
    <s v="Luar Bandar"/>
    <s v="SK"/>
    <n v="42"/>
    <n v="25"/>
    <n v="110.46818"/>
    <n v="1.4478800000000001"/>
    <s v="POINT (110.46818 1.44788)"/>
    <n v="76"/>
    <x v="30"/>
    <s v="SWK"/>
    <n v="1.68"/>
    <x v="0"/>
  </r>
  <r>
    <n v="781"/>
    <x v="19"/>
    <s v="SK"/>
    <s v="YBA8106"/>
    <s v="SEKOLAH KEBANGSAAN PINANG"/>
    <s v="KAMPUNG PINANG"/>
    <n v="94300"/>
    <s v="KOTA SAMARAHAN"/>
    <n v="82895095"/>
    <s v="TIADA"/>
    <s v="YBA8106@moe.edu.my"/>
    <s v="Luar Bandar"/>
    <s v="SK"/>
    <n v="178"/>
    <n v="19"/>
    <n v="110.44839"/>
    <n v="1.4219999999999999"/>
    <s v="POINT (110.44839 1.422)"/>
    <n v="76"/>
    <x v="30"/>
    <s v="SWK"/>
    <n v="9.3684210526315788"/>
    <x v="0"/>
  </r>
  <r>
    <n v="782"/>
    <x v="19"/>
    <s v="SK"/>
    <s v="YBB8101"/>
    <s v="SEKOLAH KEBANGSAAN PLAIE D C"/>
    <s v="D/A PEJABAT PENDIDIKAN DAERAH SAMARAHAN, JALAN DATO MOHD MUSA"/>
    <n v="94300"/>
    <s v="KOTA SAMARAHAN"/>
    <n v="82376955"/>
    <s v="TIADA"/>
    <s v="YBB8101@moe.edu.my"/>
    <s v="Luar Bandar"/>
    <s v="SK"/>
    <n v="90"/>
    <n v="13"/>
    <n v="110.46"/>
    <n v="1.48"/>
    <s v="POINT (110.46 1.48)"/>
    <n v="76"/>
    <x v="30"/>
    <s v="SWK"/>
    <n v="6.9230769230769234"/>
    <x v="0"/>
  </r>
  <r>
    <n v="783"/>
    <x v="19"/>
    <s v="SK"/>
    <s v="YBE8107"/>
    <s v="SEKOLAH KEBANGSAAN REBAK"/>
    <s v="D/A PEJABAT PENDIDIKAN DAERAH SAMARAHAN, JALAN DATO MOHD MUSA"/>
    <n v="94300"/>
    <s v="KOTA SAMARAHAN"/>
    <n v="82824019"/>
    <n v="82824023"/>
    <s v="YBE8107@moe.edu.my"/>
    <s v="Luar Bandar"/>
    <s v="SK"/>
    <n v="95"/>
    <n v="13"/>
    <n v="110.592378"/>
    <n v="1.578714"/>
    <s v="POINT (110.592378 1.578714)"/>
    <n v="97"/>
    <x v="33"/>
    <s v="SWK"/>
    <n v="7.3076923076923075"/>
    <x v="0"/>
  </r>
  <r>
    <n v="784"/>
    <x v="19"/>
    <s v="SK"/>
    <s v="YBA8110"/>
    <s v="SEKOLAH KEBANGSAAN SAMBIR"/>
    <s v="D/A PEJABAT PENDIDIKAN DAERAH SAMARAHAN, JALAN DATO MOHD MUSA"/>
    <n v="94300"/>
    <s v="KOTA SAMARAHAN"/>
    <s v="TIADA"/>
    <s v="TIADA"/>
    <s v="YBA8110@moe.edu.my"/>
    <s v="Luar Bandar"/>
    <s v="SK"/>
    <n v="133"/>
    <n v="18"/>
    <n v="110.55"/>
    <n v="1.57"/>
    <s v="POINT (110.55 1.57)"/>
    <n v="97"/>
    <x v="33"/>
    <s v="SWK"/>
    <n v="7.3888888888888893"/>
    <x v="0"/>
  </r>
  <r>
    <n v="785"/>
    <x v="19"/>
    <s v="SK"/>
    <s v="YBB8102"/>
    <s v="SEKOLAH KEBANGSAAN SAMPUN"/>
    <s v="D/A PEJABAT PENDIDIKAN DAERAH SAMARAHAN, JALAN DATO MOHD MUSA"/>
    <n v="94300"/>
    <s v="KOTA SAMARAHAN"/>
    <n v="82826282"/>
    <s v="TIADA"/>
    <s v="YBB8102@moe.edu.my"/>
    <s v="Luar Bandar"/>
    <s v="SK"/>
    <n v="76"/>
    <n v="12"/>
    <n v="110.639239"/>
    <n v="1.5531740000000001"/>
    <s v="POINT (110.639239 1.553174)"/>
    <n v="97"/>
    <x v="33"/>
    <s v="SWK"/>
    <n v="6.333333333333333"/>
    <x v="0"/>
  </r>
  <r>
    <n v="786"/>
    <x v="19"/>
    <s v="SK"/>
    <s v="YBB8103"/>
    <s v="SEKOLAH KEBANGSAAN SAMPUN TEBUN"/>
    <s v="KPG. SAMPUN TEBUN"/>
    <n v="94600"/>
    <s v="ASAJAYA"/>
    <n v="0"/>
    <s v="TIADA"/>
    <s v="YBB8103@moe.edu.my"/>
    <s v="Luar Bandar"/>
    <s v="SK"/>
    <n v="46"/>
    <n v="12"/>
    <n v="110.644705"/>
    <n v="1.5653459999999999"/>
    <s v="POINT (110.644705 1.565346)"/>
    <n v="97"/>
    <x v="33"/>
    <s v="SWK"/>
    <n v="3.8333333333333335"/>
    <x v="0"/>
  </r>
  <r>
    <n v="787"/>
    <x v="19"/>
    <s v="SK"/>
    <s v="YBA8113"/>
    <s v="SEKOLAH KEBANGSAAN SEBANDI MATANG"/>
    <s v="D/A PEJABAT PENDIDIKAN DAERAH SAMARAHAN, JALAN DATO MOHD MUSA"/>
    <n v="94300"/>
    <s v="KOTA SAMARAHAN"/>
    <n v="82826124"/>
    <n v="82826425"/>
    <s v="YBA8113@moe.edu.my"/>
    <s v="Luar Bandar"/>
    <s v="SK"/>
    <n v="90"/>
    <n v="14"/>
    <n v="110.54956199999999"/>
    <n v="1.583278"/>
    <s v="POINT (110.549562 1.583278)"/>
    <n v="97"/>
    <x v="33"/>
    <s v="SWK"/>
    <n v="6.4285714285714288"/>
    <x v="0"/>
  </r>
  <r>
    <n v="788"/>
    <x v="19"/>
    <s v="SK"/>
    <s v="YBA8119"/>
    <s v="SEKOLAH KEBANGSAAN SEBANDI ULU"/>
    <s v="D/A PEJABAT PENDIDIKAN DAERAH SAMARAHAN, JALAN DATO MOHD MUSA"/>
    <n v="94300"/>
    <s v="KOTA SAMARAHAN"/>
    <s v="TIADA"/>
    <s v="TIADA"/>
    <s v="YBA8119@moe.edu.my"/>
    <s v="Luar Bandar"/>
    <s v="SK"/>
    <n v="159"/>
    <n v="17"/>
    <n v="110.56096100000001"/>
    <n v="1.5637190000000001"/>
    <s v="POINT (110.560961 1.563719)"/>
    <n v="97"/>
    <x v="33"/>
    <s v="SWK"/>
    <n v="9.3529411764705888"/>
    <x v="0"/>
  </r>
  <r>
    <n v="789"/>
    <x v="19"/>
    <s v="SK"/>
    <s v="YBA8103"/>
    <s v="SEKOLAH KEBANGSAAN SERPAN"/>
    <s v="D/A PEJABAT PENDIDIKAN DAERAH SAMARAHAN, JALAN DATO MOHD MUSA"/>
    <n v="94300"/>
    <s v="KOTA SAMARAHAN"/>
    <n v="82827795"/>
    <n v="82827795"/>
    <s v="YBA8103@moe.edu.my"/>
    <s v="Luar Bandar"/>
    <s v="SK"/>
    <n v="138"/>
    <n v="18"/>
    <n v="110.59644710000001"/>
    <n v="1.5639685000000001"/>
    <s v="POINT (110.5964471 1.5639685)"/>
    <n v="97"/>
    <x v="33"/>
    <s v="SWK"/>
    <n v="7.666666666666667"/>
    <x v="0"/>
  </r>
  <r>
    <n v="790"/>
    <x v="19"/>
    <s v="SK"/>
    <s v="YCB8111"/>
    <s v="SEKOLAH KEBANGSAAN ST JOHN"/>
    <s v="D/A PEJABAT PENDIDIKAN DAERAH SAMARAHAN, JALAN DATO MOHD MUSA"/>
    <n v="94300"/>
    <s v="KOTA SAMARAHAN"/>
    <n v="82673935"/>
    <s v="TIADA"/>
    <s v="YCB8111@moe.edu.my"/>
    <s v="Luar Bandar"/>
    <s v="SBK"/>
    <n v="143"/>
    <n v="13"/>
    <n v="110.44208"/>
    <n v="1.46279"/>
    <s v="POINT (110.44208 1.46279)"/>
    <n v="76"/>
    <x v="30"/>
    <s v="SWK"/>
    <n v="11"/>
    <x v="0"/>
  </r>
  <r>
    <n v="791"/>
    <x v="19"/>
    <s v="SK"/>
    <s v="YCB8113"/>
    <s v="SEKOLAH KEBANGSAAN ST MARTIN"/>
    <s v="D/A PEJABAT PENDIDIKAN DAERAH SAMARAHAN, JALAN DATO MOHD MUSA"/>
    <n v="94300"/>
    <s v="KOTA SAMARAHAN"/>
    <n v="82505242"/>
    <n v="82505343"/>
    <s v="YCB8113@moe.edu.my"/>
    <s v="Luar Bandar"/>
    <s v="SK"/>
    <n v="896"/>
    <n v="42"/>
    <n v="110.41446999999999"/>
    <n v="1.47231"/>
    <s v="POINT (110.41447 1.47231)"/>
    <n v="76"/>
    <x v="30"/>
    <s v="SWK"/>
    <n v="21.333333333333332"/>
    <x v="0"/>
  </r>
  <r>
    <n v="792"/>
    <x v="19"/>
    <s v="SK"/>
    <s v="YCB8112"/>
    <s v="SEKOLAH KEBANGSAAN ST MICHAEL"/>
    <s v="D/A PEJABAT PENDIDIKAN DAERAH SAMARAHAN, JALAN DATO MOHD MUSA"/>
    <n v="94300"/>
    <s v="KOTA SAMARAHAN"/>
    <n v="82661193"/>
    <n v="82661193"/>
    <s v="YCB8112@moe.edu.my"/>
    <s v="Luar Bandar"/>
    <s v="SBK"/>
    <n v="231"/>
    <n v="18"/>
    <n v="110.43951"/>
    <n v="1.43828"/>
    <s v="POINT (110.43951 1.43828)"/>
    <n v="76"/>
    <x v="30"/>
    <s v="SWK"/>
    <n v="12.833333333333334"/>
    <x v="0"/>
  </r>
  <r>
    <n v="793"/>
    <x v="19"/>
    <s v="SK"/>
    <s v="YBB8311"/>
    <s v="SEKOLAH KEBANGSAAN SUNGAI BULU/SENANGEH"/>
    <s v="PPD SAMARAHAN,JLN DATO MOHD.MUSA"/>
    <n v="94300"/>
    <s v="KOTA SAMARAHAN"/>
    <n v="82896124"/>
    <n v="82896125"/>
    <s v="YBB8311@moe.edu.my"/>
    <s v="Luar Bandar"/>
    <s v="SK"/>
    <n v="68"/>
    <n v="14"/>
    <n v="110.6866433"/>
    <n v="1.4537555"/>
    <s v="POINT (110.6866433 1.4537555)"/>
    <n v="97"/>
    <x v="33"/>
    <s v="SWK"/>
    <n v="4.8571428571428568"/>
    <x v="0"/>
  </r>
  <r>
    <n v="794"/>
    <x v="19"/>
    <s v="SK"/>
    <s v="YBA8114"/>
    <s v="SEKOLAH KEBANGSAAN TAMBAY"/>
    <s v="D/A PEJABAT PENDIDIKAN DAERAH SAMARAHAN, JALAN DATO MOHD MUSA"/>
    <n v="94300"/>
    <s v="KOTA SAMARAHAN"/>
    <n v="82375590"/>
    <n v="82375318"/>
    <s v="YBA8114@moe.edu.my"/>
    <s v="Luar Bandar"/>
    <s v="SK"/>
    <n v="127"/>
    <n v="14"/>
    <n v="110.581169"/>
    <n v="1.57857"/>
    <s v="POINT (110.581169 1.57857)"/>
    <n v="97"/>
    <x v="33"/>
    <s v="SWK"/>
    <n v="9.0714285714285712"/>
    <x v="0"/>
  </r>
  <r>
    <n v="795"/>
    <x v="19"/>
    <s v="SK"/>
    <s v="YBA8105"/>
    <s v="SEKOLAH KEBANGSAAN TAMBIRAT"/>
    <s v="D/A PEJABAT PENDIDIKAN DAERAH SAMARAHAN, JALAN DATO MOHD MUSA"/>
    <n v="94300"/>
    <s v="KOTA SAMARAHAN"/>
    <n v="82436205"/>
    <n v="82436205"/>
    <s v="YBA8105@moe.edu.my"/>
    <s v="Luar Bandar"/>
    <s v="SK"/>
    <n v="440"/>
    <n v="41"/>
    <n v="110.516383"/>
    <n v="1.544535"/>
    <s v="POINT (110.516383 1.544535)"/>
    <n v="97"/>
    <x v="33"/>
    <s v="SWK"/>
    <n v="10.731707317073171"/>
    <x v="0"/>
  </r>
  <r>
    <n v="796"/>
    <x v="19"/>
    <s v="SK"/>
    <s v="YBA8111"/>
    <s v="SEKOLAH KEBANGSAAN TANJONG APONG"/>
    <s v="D/A PEJABAT PENDIDIKAN DAERAH SAMARAHAN, JALAN DATO MOHD MUSA"/>
    <n v="94300"/>
    <s v="KOTA SAMARAHAN"/>
    <n v="82370080"/>
    <n v="82370124"/>
    <s v="YBA8111@moe.edu.my"/>
    <s v="Luar Bandar"/>
    <s v="SK"/>
    <n v="160"/>
    <n v="19"/>
    <n v="110.48"/>
    <n v="1.54"/>
    <s v="POINT (110.48 1.54)"/>
    <n v="97"/>
    <x v="33"/>
    <s v="SWK"/>
    <n v="8.4210526315789469"/>
    <x v="0"/>
  </r>
  <r>
    <n v="797"/>
    <x v="19"/>
    <s v="SK"/>
    <s v="YBB8316"/>
    <s v="SEKOLAH KEBANGSAAN TERASI"/>
    <s v="D/A PEJABAT PENDIDIKAN DAERAH SAMARAHAN, JALAN DATO MOHD MUSA"/>
    <n v="94300"/>
    <s v="KOTA SAMARAHAN"/>
    <n v="82895626"/>
    <s v="TIADA"/>
    <s v="YBB8316@moe.edu.my"/>
    <s v="Luar Bandar"/>
    <s v="SK"/>
    <n v="68"/>
    <n v="14"/>
    <n v="110.45"/>
    <n v="1.45"/>
    <s v="POINT (110.45 1.45)"/>
    <n v="76"/>
    <x v="30"/>
    <s v="SWK"/>
    <n v="4.8571428571428568"/>
    <x v="0"/>
  </r>
  <r>
    <n v="798"/>
    <x v="19"/>
    <s v="SK"/>
    <s v="YBA1349"/>
    <s v="SEKOLAH KEBANGSAAN WIRA JAYA"/>
    <s v="D/A PEJABAT PENDIDIKAN DAERAH SAMARAHAN, JALAN DATO MOHD MUSA"/>
    <n v="94300"/>
    <s v="KOTA SAMARAHAN"/>
    <n v="82619419"/>
    <n v="82619419"/>
    <s v="YBA1349@moe.edu.my"/>
    <s v="Bandar"/>
    <s v="SK"/>
    <n v="1152"/>
    <n v="62"/>
    <n v="110.32684999999999"/>
    <n v="1.4469000000000001"/>
    <s v="POINT (110.32685 1.4469)"/>
    <n v="76"/>
    <x v="30"/>
    <s v="SWK"/>
    <n v="18.580645161290324"/>
    <x v="0"/>
  </r>
  <r>
    <n v="799"/>
    <x v="20"/>
    <s v="SJKC"/>
    <s v="YCC2203"/>
    <s v="SEKOLAH JENIS KEBANGSAAN (CINA) CHUNG HUA KABONG"/>
    <s v="D/A PEJABAT PENDIDIKAN DAERAH SARATOK, TINGKAT 1, WISMA PERSEKUTUAN, JALAN SARATOK"/>
    <n v="95407"/>
    <s v="SARATOK"/>
    <n v="83411839"/>
    <n v="83411839"/>
    <s v="ycc2203@moe.edu.my"/>
    <s v="Luar Bandar"/>
    <s v="SBK"/>
    <n v="67"/>
    <n v="13"/>
    <n v="111.15351"/>
    <n v="1.923295"/>
    <s v="POINT (111.15351 1.923295)"/>
    <m/>
    <x v="34"/>
    <m/>
    <n v="5.1538461538461542"/>
    <x v="0"/>
  </r>
  <r>
    <n v="800"/>
    <x v="20"/>
    <s v="SJKC"/>
    <s v="YCC2201"/>
    <s v="SEKOLAH JENIS KEBANGSAAN (CINA) CHUNG HUA ROBAN"/>
    <s v="D/A PEJABAT PENDIDIKAN DAERAH SARATOK, TINGKAT 1, WISMA PERSEKUTUAN, JALAN SARATOK"/>
    <n v="95407"/>
    <s v="SARATOK"/>
    <n v="83427240"/>
    <n v="83427480"/>
    <s v="ycc2201@moe.edu.my"/>
    <s v="Luar Bandar"/>
    <s v="SBK"/>
    <n v="183"/>
    <n v="20"/>
    <n v="111.3058333"/>
    <n v="1.8852777999999999"/>
    <s v="POINT (111.3058333 1.8852778)"/>
    <n v="105"/>
    <x v="35"/>
    <s v="SWK"/>
    <n v="9.15"/>
    <x v="0"/>
  </r>
  <r>
    <n v="801"/>
    <x v="20"/>
    <s v="SJKC"/>
    <s v="YCC2202"/>
    <s v="SEKOLAH JENIS KEBANGSAAN (CINA) MIN SYN SARATOK"/>
    <s v="D/A PEJABAT PENDIDIKAN DAERAH SARATOK, TINGKAT 1, WISMA PERSEKUTUAN, JALAN SARATOK"/>
    <n v="95407"/>
    <s v="SARATOK"/>
    <n v="83436186"/>
    <n v="83438176"/>
    <s v="ycc2202@moe.edu.my"/>
    <s v="Luar Bandar"/>
    <s v="SBK"/>
    <n v="280"/>
    <n v="25"/>
    <n v="111.33555560000001"/>
    <n v="1.7391890000000001"/>
    <s v="POINT (111.3355556 1.7386111)"/>
    <n v="86"/>
    <x v="34"/>
    <s v="SWK"/>
    <n v="11.2"/>
    <x v="0"/>
  </r>
  <r>
    <n v="802"/>
    <x v="20"/>
    <s v="SK"/>
    <s v="YBA2209"/>
    <s v="SEKOLAH KEBANGSAAN ABANG ABDUL RAHMAN"/>
    <s v="D/A PEJABAT PENDIDIKAN DAERAH SARATOK, TINGKAT 1, WISMA PERSEKUTUAN, JALAN SARATOK"/>
    <n v="95407"/>
    <s v="SARATOK"/>
    <n v="83436190"/>
    <n v="83436190"/>
    <s v="yba2209@moe.edu.my"/>
    <s v="Luar Bandar"/>
    <s v="SK"/>
    <n v="678"/>
    <n v="54"/>
    <n v="111.338691"/>
    <n v="1.741007"/>
    <s v="POINT (111.338691 1.741007)"/>
    <n v="86"/>
    <x v="34"/>
    <s v="SWK"/>
    <n v="12.555555555555555"/>
    <x v="0"/>
  </r>
  <r>
    <n v="803"/>
    <x v="20"/>
    <s v="SK"/>
    <s v="YBA2208"/>
    <s v="SEKOLAH KEBANGSAAN ABANG LEMAN"/>
    <s v="D/A PEJABAT PENDIDIKAN DAERAH SARATOK, TINGKAT 1, WISMA PERSEKUTUAN, JALAN SARATOK"/>
    <n v="95407"/>
    <s v="SARATOK"/>
    <n v="83411294"/>
    <n v="83411294"/>
    <s v="yba2208@moe.edu.my"/>
    <s v="Luar Bandar"/>
    <s v="SK"/>
    <n v="697"/>
    <n v="55"/>
    <n v="111.12181699999999"/>
    <n v="1.8032630000000001"/>
    <s v="POINT (111.121817 1.803263)"/>
    <n v="105"/>
    <x v="35"/>
    <s v="SWK"/>
    <n v="12.672727272727272"/>
    <x v="0"/>
  </r>
  <r>
    <n v="804"/>
    <x v="20"/>
    <s v="SK"/>
    <s v="YBA2206"/>
    <s v="SEKOLAH KEBANGSAAN ABG. MOH SESSANG"/>
    <s v="KAMPUNG SESSANG, KABONG"/>
    <n v="95400"/>
    <s v="KABONG"/>
    <s v="TIADA"/>
    <s v="TIADA"/>
    <s v="yba2206@moe.edu.my"/>
    <s v="Luar Bandar"/>
    <s v="SK"/>
    <n v="138"/>
    <n v="21"/>
    <n v="111.1902778"/>
    <n v="1.8875"/>
    <s v="POINT (111.1902778 1.8875)"/>
    <n v="105"/>
    <x v="35"/>
    <s v="SWK"/>
    <n v="6.5714285714285712"/>
    <x v="0"/>
  </r>
  <r>
    <n v="805"/>
    <x v="20"/>
    <s v="SK"/>
    <s v="YBB2209"/>
    <s v="SEKOLAH KEBANGSAAN BABANG"/>
    <s v="D/A PEJABAT PENDIDIKAN DAERAH SARATOK, TINGKAT 1, WISMA PERSEKUTUAN, JALAN SARATOK"/>
    <n v="95407"/>
    <s v="SARATOK"/>
    <s v="TIADA"/>
    <s v="TIADA"/>
    <s v="ybb2209@moe.edu.my"/>
    <s v="Luar Bandar"/>
    <s v="SK"/>
    <n v="28"/>
    <n v="11"/>
    <n v="111.494252"/>
    <n v="1.7326299999999999"/>
    <s v="POINT (111.494252 1.73263)"/>
    <n v="86"/>
    <x v="34"/>
    <s v="SWK"/>
    <n v="2.5454545454545454"/>
    <x v="0"/>
  </r>
  <r>
    <n v="806"/>
    <x v="20"/>
    <s v="SK"/>
    <s v="YBA2415"/>
    <s v="SEKOLAH KEBANGSAAN BATANG MARO"/>
    <s v="D/A PEJABAT PENDIDIKAN DAERAH SARATOK, TINGKAT 1, WISMA PERSEKUTUAN, JALAN SARATOK"/>
    <n v="95407"/>
    <s v="SARATOK"/>
    <s v="TIADA"/>
    <s v="TIADA"/>
    <s v="yba2415@moe.edu.my"/>
    <s v="Luar Bandar"/>
    <s v="SK"/>
    <n v="68"/>
    <n v="14"/>
    <n v="111.09814"/>
    <n v="1.7578800000000001"/>
    <s v="POINT (111.09814 1.75788)"/>
    <n v="105"/>
    <x v="35"/>
    <s v="SWK"/>
    <n v="4.8571428571428568"/>
    <x v="0"/>
  </r>
  <r>
    <n v="807"/>
    <x v="20"/>
    <s v="SK"/>
    <s v="YBB2219"/>
    <s v="SEKOLAH KEBANGSAAN BERAYANG"/>
    <s v="D/A PEJABAT PENDIDIKAN DAERAH SARATOK, TINGKAT 1, WISMA PERSEKUTUAN, JALAN SARATOK"/>
    <n v="95407"/>
    <s v="SARATOK"/>
    <s v="TIADA"/>
    <s v="TIADA"/>
    <s v="ybb2219@moe.edu.my"/>
    <s v="Luar Bandar"/>
    <s v="SK"/>
    <n v="59"/>
    <n v="15"/>
    <n v="111.3853598"/>
    <n v="1.9117382999999999"/>
    <s v="POINT (111.3853598 1.9117383)"/>
    <n v="105"/>
    <x v="35"/>
    <s v="SWK"/>
    <n v="3.9333333333333331"/>
    <x v="0"/>
  </r>
  <r>
    <n v="808"/>
    <x v="20"/>
    <s v="SK"/>
    <s v="YBB2205"/>
    <s v="SEKOLAH KEBANGSAAN ENGKABANG"/>
    <s v="D/A PEJABAT PENDIDIKAN DAERAH SARATOK, TINGKAT 1, WISMA PERSEKUTUAN, JALAN SARATOK"/>
    <n v="95407"/>
    <s v="SARATOK"/>
    <s v="TIADA"/>
    <s v="TIADA"/>
    <s v="ybb2205@moe.edu.my"/>
    <s v="Luar Bandar"/>
    <s v="SK"/>
    <n v="60"/>
    <n v="12"/>
    <n v="111.10555600000001"/>
    <n v="1.7788889999999999"/>
    <s v="POINT (111.105556 1.778889)"/>
    <n v="105"/>
    <x v="35"/>
    <s v="SWK"/>
    <n v="5"/>
    <x v="0"/>
  </r>
  <r>
    <n v="809"/>
    <x v="20"/>
    <s v="SK"/>
    <s v="YBB2207"/>
    <s v="SEKOLAH KEBANGSAAN ENGKUDU"/>
    <s v="D/A PEJABAT PENDIDIKAN DAERAH SARATOK, TINGKAT 1, WISMA PERSEKUTUAN, JALAN SARATOK"/>
    <n v="95407"/>
    <s v="SARATOK"/>
    <s v="TIADA"/>
    <s v="TIADA"/>
    <s v="ybb2207@moe.edu.my"/>
    <s v="Luar Bandar"/>
    <s v="SK"/>
    <n v="50"/>
    <n v="12"/>
    <n v="111.304873"/>
    <n v="1.786475"/>
    <s v="POINT (111.304873 1.786475)"/>
    <n v="86"/>
    <x v="34"/>
    <s v="SWK"/>
    <n v="4.166666666666667"/>
    <x v="0"/>
  </r>
  <r>
    <n v="810"/>
    <x v="20"/>
    <s v="SK"/>
    <s v="YBA2210"/>
    <s v="SEKOLAH KEBANGSAAN HAJI BOLLAH"/>
    <s v="D/A PEJABAT PENDIDIKAN DAERAH SARATOK, TINGKAT 1, WISMA PERSEKUTUAN, JALAN SARATOK"/>
    <n v="95407"/>
    <s v="SARATOK"/>
    <s v="TIADA"/>
    <s v="TIADA"/>
    <s v="yba2210@moe.edu.my"/>
    <s v="Luar Bandar"/>
    <s v="SK"/>
    <n v="59"/>
    <n v="14"/>
    <n v="111.2075535"/>
    <n v="1.7297727000000001"/>
    <s v="POINT (111.2075535 1.7297727)"/>
    <n v="86"/>
    <x v="34"/>
    <s v="SWK"/>
    <n v="4.2142857142857144"/>
    <x v="0"/>
  </r>
  <r>
    <n v="811"/>
    <x v="20"/>
    <s v="SK"/>
    <s v="YBA2204"/>
    <s v="SEKOLAH KEBANGSAAN HJ JUNID"/>
    <s v="D/A PEJABAT PENDIDIKAN DAERAH SARATOK, TINGKAT 1, WISMA PERSEKUTUAN, JALAN SARATOK"/>
    <n v="95407"/>
    <s v="SARATOK"/>
    <s v="TIADA"/>
    <s v="TIADA"/>
    <s v="yba2204@moe.edu.my"/>
    <s v="Luar Bandar"/>
    <s v="SK"/>
    <n v="155"/>
    <n v="18"/>
    <n v="111.19"/>
    <n v="2.04"/>
    <s v="POINT (111.19 2.04)"/>
    <m/>
    <x v="34"/>
    <m/>
    <n v="8.6111111111111107"/>
    <x v="0"/>
  </r>
  <r>
    <n v="812"/>
    <x v="20"/>
    <s v="SK"/>
    <s v="YBB2212"/>
    <s v="SEKOLAH KEBANGSAAN KABO HILIR"/>
    <s v="D/A PEJABAT PENDIDIKAN DAERAH SARATOK, TINGKAT 1, WISMA PERSEKUTUAN, JALAN SARATOK"/>
    <n v="95407"/>
    <s v="SARATOK"/>
    <s v="TIADA"/>
    <s v="TIADA"/>
    <s v="ybb2212@moe.edu.my"/>
    <s v="Luar Bandar"/>
    <s v="SK"/>
    <n v="33"/>
    <n v="12"/>
    <n v="111.483889"/>
    <n v="1.782778"/>
    <s v="POINT (111.483889 1.782778)"/>
    <n v="86"/>
    <x v="34"/>
    <s v="SWK"/>
    <n v="2.75"/>
    <x v="0"/>
  </r>
  <r>
    <n v="813"/>
    <x v="20"/>
    <s v="SK"/>
    <s v="YBB2238"/>
    <s v="SEKOLAH KEBANGSAAN KALAKA CENTRAL"/>
    <s v="D/A PEJABAT PENDIDIKAN DAERAH SARATOK, TINGKAT 1, WISMA PERSEKUTUAN, JALAN SARATOK"/>
    <n v="95407"/>
    <s v="SARATOK"/>
    <s v="TIADA"/>
    <s v="TIADA"/>
    <s v="ybb2238@moe.edu.my"/>
    <s v="Luar Bandar"/>
    <s v="SK"/>
    <n v="93"/>
    <n v="18"/>
    <n v="111.33"/>
    <n v="1.8"/>
    <s v="POINT (111.33 1.8)"/>
    <n v="86"/>
    <x v="34"/>
    <s v="SWK"/>
    <n v="5.166666666666667"/>
    <x v="0"/>
  </r>
  <r>
    <n v="814"/>
    <x v="20"/>
    <s v="SK"/>
    <s v="YBA2202"/>
    <s v="SEKOLAH KEBANGSAAN KG EMPLAM"/>
    <s v="D/A PEJABAT PENDIDIKAN DAERAH SARATOK, TINGKAT 1, WISMA PERSEKUTUAN, JALAN SARATOK"/>
    <n v="95407"/>
    <s v="SARATOK"/>
    <s v="TIADA"/>
    <s v="TIADA"/>
    <s v="yba2202@moe.edu.my"/>
    <s v="Luar Bandar"/>
    <s v="SK"/>
    <n v="59"/>
    <n v="11"/>
    <n v="111.2036937"/>
    <n v="1.8792156"/>
    <s v="POINT (111.2036937 1.8792156)"/>
    <n v="105"/>
    <x v="35"/>
    <s v="SWK"/>
    <n v="5.3636363636363633"/>
    <x v="0"/>
  </r>
  <r>
    <n v="815"/>
    <x v="20"/>
    <s v="SK"/>
    <s v="YBA2211"/>
    <s v="SEKOLAH KEBANGSAAN KG KUPANG"/>
    <s v="D/A PEJABAT PENDIDIKAN DAERAH SARATOK, TINGKAT 1, WISMA PERSEKUTUAN, JALAN SARATOK"/>
    <n v="95407"/>
    <s v="SARATOK"/>
    <s v="TIADA"/>
    <s v="TIADA"/>
    <s v="yba2211@moe.edu.my"/>
    <s v="Luar Bandar"/>
    <s v="SK"/>
    <n v="139"/>
    <n v="16"/>
    <n v="111.28832"/>
    <n v="1.74464"/>
    <s v="POINT (111.28832 1.74464)"/>
    <n v="86"/>
    <x v="34"/>
    <s v="SWK"/>
    <n v="8.6875"/>
    <x v="0"/>
  </r>
  <r>
    <n v="816"/>
    <x v="20"/>
    <s v="SK"/>
    <s v="YBA2205"/>
    <s v="SEKOLAH KEBANGSAAN KG PALOH"/>
    <s v="KG PALOH, KABONG"/>
    <n v="94650"/>
    <s v="KABONG"/>
    <s v="TIADA"/>
    <s v="TIADA"/>
    <s v="yba2205@moe.edu.my"/>
    <s v="Luar Bandar"/>
    <s v="SK"/>
    <n v="29"/>
    <n v="10"/>
    <n v="111.107026"/>
    <n v="1.7792559999999999"/>
    <s v="POINT (111.107026 1.779256)"/>
    <n v="105"/>
    <x v="35"/>
    <s v="SWK"/>
    <n v="2.9"/>
    <x v="0"/>
  </r>
  <r>
    <n v="817"/>
    <x v="20"/>
    <s v="SK"/>
    <s v="YBB2237"/>
    <s v="SEKOLAH KEBANGSAAN KLUA"/>
    <s v="D/A PEJABAT PENDIDIKAN DAERAH SARATOK, TINGKAT 1, WISMA PERSEKUTUAN, JALAN SARATOK"/>
    <n v="95407"/>
    <s v="SARATOK"/>
    <s v="TIADA"/>
    <s v="TIADA"/>
    <s v="ybb237@moe.edu.my"/>
    <s v="Luar Bandar"/>
    <s v="SK"/>
    <n v="40"/>
    <n v="12"/>
    <n v="111.4005556"/>
    <n v="1.7097222000000001"/>
    <s v="POINT (111.4005556 1.7097222)"/>
    <n v="86"/>
    <x v="34"/>
    <s v="SWK"/>
    <n v="3.3333333333333335"/>
    <x v="0"/>
  </r>
  <r>
    <n v="818"/>
    <x v="20"/>
    <s v="SK"/>
    <s v="YBA2207"/>
    <s v="SEKOLAH KEBANGSAAN KPG ALIT"/>
    <s v="D/A PEJABAT PENDIDIKAN DAERAH SARATOK, TINGKAT 1, WISMA PERSEKUTUAN, JALAN SARATOK"/>
    <n v="95407"/>
    <s v="SARATOK"/>
    <s v="TIADA"/>
    <s v="TIADA"/>
    <s v="yba2207@moe.edu.my"/>
    <s v="Luar Bandar"/>
    <s v="SK"/>
    <n v="98"/>
    <n v="14"/>
    <n v="111.153839"/>
    <n v="1.924064"/>
    <s v="POINT (111.153839 1.924064)"/>
    <m/>
    <x v="34"/>
    <m/>
    <n v="7"/>
    <x v="0"/>
  </r>
  <r>
    <n v="819"/>
    <x v="20"/>
    <s v="SK"/>
    <s v="YBB2223"/>
    <s v="SEKOLAH KEBANGSAAN LEMPA"/>
    <s v="D/A PEJABAT PENDIDIKAN DAERAH SARATOK, TINGKAT 1, WISMA PERSEKUTUAN, JALAN SARATOK"/>
    <n v="95407"/>
    <s v="SARATOK"/>
    <s v="TIADA"/>
    <s v="TIADA"/>
    <s v="ybb2223@moe.edu.my"/>
    <s v="Luar Bandar"/>
    <s v="SK"/>
    <n v="35"/>
    <n v="13"/>
    <n v="111.4158089"/>
    <n v="1.7585881999999999"/>
    <s v="POINT (111.4158089 1.7585882)"/>
    <n v="86"/>
    <x v="34"/>
    <s v="SWK"/>
    <n v="2.6923076923076925"/>
    <x v="0"/>
  </r>
  <r>
    <n v="820"/>
    <x v="20"/>
    <s v="SK"/>
    <s v="YBB2203"/>
    <s v="SEKOLAH KEBANGSAAN LICHOK"/>
    <s v="KPG LICHOK, ROBANÂ "/>
    <n v="95300"/>
    <s v="ROBAN"/>
    <s v="TIADA"/>
    <s v="TIADA"/>
    <s v="ybb2203@moe.edu.my"/>
    <s v="Luar Bandar"/>
    <s v="SK"/>
    <n v="45"/>
    <n v="14"/>
    <n v="111.363013"/>
    <n v="1.893872"/>
    <s v="POINT (111.363013 1.893872)"/>
    <n v="105"/>
    <x v="35"/>
    <s v="SWK"/>
    <n v="3.2142857142857144"/>
    <x v="0"/>
  </r>
  <r>
    <n v="821"/>
    <x v="20"/>
    <s v="SK"/>
    <s v="YBB2204"/>
    <s v="SEKOLAH KEBANGSAAN LUBOK KEPAYANG"/>
    <m/>
    <n v="95400"/>
    <s v="SARATOK"/>
    <s v="TIADA"/>
    <s v="TIADA"/>
    <s v="ybb2204@moe.edu.my"/>
    <s v="Luar Bandar"/>
    <s v="SK"/>
    <n v="50"/>
    <n v="12"/>
    <n v="111.38418900000001"/>
    <n v="1.8046500000000001"/>
    <s v="POINT (111.384189 1.80465)"/>
    <n v="86"/>
    <x v="34"/>
    <s v="SWK"/>
    <n v="4.166666666666667"/>
    <x v="0"/>
  </r>
  <r>
    <n v="822"/>
    <x v="20"/>
    <s v="SK"/>
    <s v="YBB2231"/>
    <s v="SEKOLAH KEBANGSAAN LUBOK NIBONG"/>
    <s v="D/A PEJABAT PENDIDIKAN DAERAH SARATOK, TINGKAT 1, WISMA PERSEKUTUAN, JALAN SARATOK"/>
    <n v="95407"/>
    <s v="SARATOK"/>
    <s v="TIADA"/>
    <s v="TIADA"/>
    <s v="ybb2231@moe.edu.my"/>
    <s v="Luar Bandar"/>
    <s v="SK"/>
    <n v="39"/>
    <n v="12"/>
    <n v="111.17291109999999"/>
    <n v="1.7035556000000001"/>
    <s v="POINT (111.1729111 1.7035556)"/>
    <n v="107"/>
    <x v="11"/>
    <s v="SWK"/>
    <n v="3.25"/>
    <x v="0"/>
  </r>
  <r>
    <n v="823"/>
    <x v="20"/>
    <s v="SK"/>
    <s v="YBB2218"/>
    <s v="SEKOLAH KEBANGSAAN MENDAS"/>
    <s v="D/A PEJABAT PENDIDIKAN DAERAH SARATOK, TINGKAT 1, WISMA PERSEKUTUAN, JALAN SARATOK"/>
    <n v="95407"/>
    <s v="SARATOK"/>
    <s v="TIADA"/>
    <s v="TIADA"/>
    <s v="ybb2218@moe.edu.my"/>
    <s v="Luar Bandar"/>
    <s v="SK"/>
    <n v="59"/>
    <n v="13"/>
    <n v="111.33896900000001"/>
    <n v="1.747414"/>
    <s v="POINT (111.338969 1.747414)"/>
    <n v="86"/>
    <x v="34"/>
    <s v="SWK"/>
    <n v="4.5384615384615383"/>
    <x v="0"/>
  </r>
  <r>
    <n v="824"/>
    <x v="20"/>
    <s v="SK"/>
    <s v="YBB2220"/>
    <s v="SEKOLAH KEBANGSAAN MUDONG"/>
    <s v="D/A PEJABAT PENDIDIKAN DAERAH SARATOK, TINGKAT 1, WISMA PERSEKUTUAN, JALAN SARATOK"/>
    <n v="95407"/>
    <s v="SARATOK"/>
    <s v="TIADA"/>
    <s v="TIADA"/>
    <s v="ybb2220@moe.edu.my"/>
    <s v="Luar Bandar"/>
    <s v="SK"/>
    <n v="61"/>
    <n v="13"/>
    <n v="111.42"/>
    <n v="1.96"/>
    <s v="POINT (111.42 1.96)"/>
    <n v="82"/>
    <x v="36"/>
    <s v="SWK"/>
    <n v="4.6923076923076925"/>
    <x v="0"/>
  </r>
  <r>
    <n v="825"/>
    <x v="20"/>
    <s v="SK"/>
    <s v="YBB2228"/>
    <s v="SEKOLAH KEBANGSAAN NG ABU"/>
    <s v="D/A PEJABAT PENDIDIKAN DAERAH SARATOK, TINGKAT 1, WISMA PERSEKUTUAN, JALAN SARATOK"/>
    <n v="95407"/>
    <s v="SARATOK"/>
    <s v="TIADA"/>
    <s v="TIADA"/>
    <s v="ybb2228@moe.edu.my"/>
    <s v="Luar Bandar"/>
    <s v="SK"/>
    <n v="41"/>
    <n v="12"/>
    <n v="111.385032"/>
    <n v="1.70665"/>
    <s v="POINT (111.385032 1.70665)"/>
    <n v="86"/>
    <x v="34"/>
    <s v="SWK"/>
    <n v="3.4166666666666665"/>
    <x v="0"/>
  </r>
  <r>
    <n v="826"/>
    <x v="20"/>
    <s v="SK"/>
    <s v="YBB2221"/>
    <s v="SEKOLAH KEBANGSAAN NG ASSAM"/>
    <s v="D/A PEJABAT PENDIDIKAN DAERAH SARATOK, TINGKAT 1, WISMA PERSEKUTUAN, JALAN SARATOK"/>
    <n v="95407"/>
    <s v="SARATOK"/>
    <s v="TIADA"/>
    <s v="TIADA"/>
    <s v="ybb2221@moe.edu.my"/>
    <s v="Luar Bandar"/>
    <s v="SK"/>
    <n v="54"/>
    <n v="12"/>
    <n v="111.382142"/>
    <n v="1.7767299999999999"/>
    <s v="POINT (111.382142 1.77673)"/>
    <n v="86"/>
    <x v="34"/>
    <s v="SWK"/>
    <n v="4.5"/>
    <x v="0"/>
  </r>
  <r>
    <n v="827"/>
    <x v="20"/>
    <s v="SK"/>
    <s v="YBB2214"/>
    <s v="SEKOLAH KEBANGSAAN NG ATOI"/>
    <s v="D/A PEJABAT PENDIDIKAN DAERAH SARATOK, TINGKAT 1, WISMA PERSEKUTUAN, JALAN SARATOK"/>
    <n v="95407"/>
    <s v="SARATOK"/>
    <s v="TIADA"/>
    <s v="TIADA"/>
    <s v="ybb2214@moe.edu.my"/>
    <s v="Luar Bandar"/>
    <s v="SK"/>
    <n v="65"/>
    <n v="16"/>
    <n v="111.415121"/>
    <n v="1.844247"/>
    <s v="POINT (111.415121 1.844247)"/>
    <n v="86"/>
    <x v="34"/>
    <s v="SWK"/>
    <n v="4.0625"/>
    <x v="0"/>
  </r>
  <r>
    <n v="828"/>
    <x v="20"/>
    <s v="SK"/>
    <s v="YBB2211"/>
    <s v="SEKOLAH KEBANGSAAN NG BUDU"/>
    <s v="D/A PEJABAT PENDIDIKAN DAERAH SARATOK, TINGKAT 1, WISMA PERSEKUTUAN, JALAN SARATOK"/>
    <n v="95407"/>
    <s v="SARATOK"/>
    <s v="TIADA"/>
    <s v="TIADA"/>
    <s v="YBB2211@moe.edu.my"/>
    <s v="Luar Bandar"/>
    <s v="SK"/>
    <n v="72"/>
    <n v="13"/>
    <n v="111.502219"/>
    <n v="1.7656019999999999"/>
    <s v="POINT (111.502219 1.765602)"/>
    <n v="86"/>
    <x v="34"/>
    <s v="SWK"/>
    <n v="5.5384615384615383"/>
    <x v="0"/>
  </r>
  <r>
    <n v="829"/>
    <x v="20"/>
    <s v="SK"/>
    <s v="YBB2208"/>
    <s v="SEKOLAH KEBANGSAAN NG DRAU"/>
    <s v="KRIAN"/>
    <n v="95407"/>
    <s v="SARATOK"/>
    <s v="TIADA"/>
    <s v="TIADA"/>
    <s v="ybb2208@moe.edu.my"/>
    <s v="Luar Bandar"/>
    <s v="SK"/>
    <n v="29"/>
    <n v="11"/>
    <n v="111.45702900000001"/>
    <n v="1.7370760000000001"/>
    <s v="POINT (111.457029 1.737076)"/>
    <n v="86"/>
    <x v="34"/>
    <s v="SWK"/>
    <n v="2.6363636363636362"/>
    <x v="0"/>
  </r>
  <r>
    <n v="830"/>
    <x v="20"/>
    <s v="SK"/>
    <s v="YBB2202"/>
    <s v="SEKOLAH KEBANGSAAN NG GRENJANG"/>
    <s v="D/A PEJABAT PENDIDIKAN DAERAH SARATOK, TINGKAT 1, WISMA PERSEKUTUAN, JALAN SARATOK"/>
    <n v="95407"/>
    <s v="SARATOK"/>
    <s v="TIADA"/>
    <s v="TIADA"/>
    <s v="ybb2202@moe.edu.my"/>
    <s v="Luar Bandar"/>
    <s v="SK"/>
    <n v="48"/>
    <n v="12"/>
    <n v="111.566688"/>
    <n v="1.704853"/>
    <s v="POINT (111.566688 1.704853)"/>
    <n v="86"/>
    <x v="34"/>
    <s v="SWK"/>
    <n v="4"/>
    <x v="0"/>
  </r>
  <r>
    <n v="831"/>
    <x v="20"/>
    <s v="SK"/>
    <s v="YBB2230"/>
    <s v="SEKOLAH KEBANGSAAN NG MALONG"/>
    <s v="KM1, JALAN SIMPANG MALONGÂ "/>
    <n v="95400"/>
    <s v="SARATOK"/>
    <s v="TIADA"/>
    <s v="TIADA"/>
    <s v="ybb2230@moe.edu.my"/>
    <s v="Luar Bandar"/>
    <s v="SK"/>
    <n v="37"/>
    <n v="11"/>
    <n v="111.35493200000001"/>
    <n v="1.7741169999999999"/>
    <s v="POINT (111.354932 1.774117)"/>
    <n v="86"/>
    <x v="34"/>
    <s v="SWK"/>
    <n v="3.3636363636363638"/>
    <x v="0"/>
  </r>
  <r>
    <n v="832"/>
    <x v="20"/>
    <s v="SK"/>
    <s v="YBB2213"/>
    <s v="SEKOLAH KEBANGSAAN ORANG KAYA TEMENGGONG TANDUK"/>
    <s v="D/A PEJABAT PENDIDIKAN DAERAH SARATOK, TINGKAT 1, WISMA PERSEKUTUAN, JALAN SARATOK"/>
    <n v="95407"/>
    <s v="SARATOK"/>
    <s v="TIADA"/>
    <s v="TIADA"/>
    <s v="ybb2213@moe.edu.my"/>
    <s v="Luar Bandar"/>
    <s v="SK"/>
    <n v="83"/>
    <n v="11"/>
    <n v="111.502219"/>
    <n v="1.7656019999999999"/>
    <s v="POINT (111.502219 1.765602)"/>
    <n v="86"/>
    <x v="34"/>
    <s v="SWK"/>
    <n v="7.5454545454545459"/>
    <x v="0"/>
  </r>
  <r>
    <n v="833"/>
    <x v="20"/>
    <s v="SK"/>
    <s v="YBA2203"/>
    <s v="SEKOLAH KEBANGSAAN PERPAT"/>
    <s v="D/A PEJABAT PENDIDIKAN DAERAH SARATOK, TINGKAT 1, WISMA PERSEKUTUAN, JALAN SARATOK"/>
    <n v="95407"/>
    <s v="SARATOK"/>
    <s v="TIADA"/>
    <s v="TIADA"/>
    <s v="yba2203@moe.edu.my"/>
    <s v="Luar Bandar"/>
    <s v="SK"/>
    <n v="129"/>
    <n v="16"/>
    <n v="111.1587194"/>
    <n v="1.7514221999999999"/>
    <s v="POINT (111.1587194 1.7514222)"/>
    <n v="105"/>
    <x v="35"/>
    <s v="SWK"/>
    <n v="8.0625"/>
    <x v="0"/>
  </r>
  <r>
    <n v="834"/>
    <x v="20"/>
    <s v="SK"/>
    <s v="YBB2229"/>
    <s v="SEKOLAH KEBANGSAAN PRAJA"/>
    <m/>
    <n v="95400"/>
    <s v="SARATOK"/>
    <s v="TIADA"/>
    <s v="TIADA"/>
    <s v="ybb2229@moe.edu.my"/>
    <s v="Luar Bandar"/>
    <s v="SK"/>
    <n v="15"/>
    <n v="10"/>
    <n v="111.3528391"/>
    <n v="1.7362"/>
    <s v="POINT (111.3528391 1.7362)"/>
    <n v="86"/>
    <x v="34"/>
    <s v="SWK"/>
    <n v="1.5"/>
    <x v="0"/>
  </r>
  <r>
    <n v="835"/>
    <x v="20"/>
    <s v="SK"/>
    <s v="YBB2222"/>
    <s v="SEKOLAH KEBANGSAAN SG ENTEBU"/>
    <m/>
    <n v="95407"/>
    <s v="SARATOK"/>
    <s v="TIADA"/>
    <s v="TIADA"/>
    <s v="ybb2222@moe.edu.my"/>
    <s v="Luar Bandar"/>
    <s v="SK"/>
    <n v="40"/>
    <n v="13"/>
    <n v="111.36272219999999"/>
    <n v="1.6961111"/>
    <s v="POINT (111.3627222 1.6961111)"/>
    <n v="86"/>
    <x v="34"/>
    <s v="SWK"/>
    <n v="3.0769230769230771"/>
    <x v="0"/>
  </r>
  <r>
    <n v="836"/>
    <x v="20"/>
    <s v="SK"/>
    <s v="YBB2235"/>
    <s v="SEKOLAH KEBANGSAAN SG NYIAR"/>
    <s v="D/A PEJABAT PENDIDIKAN DAERAH SARATOK, TINGKAT 1, WISMA PERSEKUTUAN, JALAN SARATOK"/>
    <n v="95407"/>
    <s v="SARATOK"/>
    <s v="TIADA"/>
    <s v="TIADA"/>
    <s v="ybb2235@moe.edu.my"/>
    <s v="Luar Bandar"/>
    <s v="SK"/>
    <n v="62"/>
    <n v="13"/>
    <n v="111.350899"/>
    <n v="1.737204"/>
    <s v="POINT (111.350899 1.737204)"/>
    <n v="86"/>
    <x v="34"/>
    <s v="SWK"/>
    <n v="4.7692307692307692"/>
    <x v="0"/>
  </r>
  <r>
    <n v="837"/>
    <x v="20"/>
    <s v="SK"/>
    <s v="YBA2212"/>
    <s v="SEKOLAH KEBANGSAAN SG PASIR"/>
    <s v="D/A PEJABAT PENDIDIKAN DAERAH SARATOK, TINGKAT 1, WISMA PERSEKUTUAN, JALAN SARATOK"/>
    <n v="95407"/>
    <s v="SARATOK"/>
    <s v="TIADA"/>
    <s v="TIADA"/>
    <s v="yba2212@moe.edu.my"/>
    <s v="Luar Bandar"/>
    <s v="SK"/>
    <n v="97"/>
    <n v="14"/>
    <n v="111.2118718"/>
    <n v="1.9324950000000001"/>
    <s v="POINT (111.2118718 1.932495)"/>
    <n v="105"/>
    <x v="35"/>
    <s v="SWK"/>
    <n v="6.9285714285714288"/>
    <x v="0"/>
  </r>
  <r>
    <n v="838"/>
    <x v="20"/>
    <s v="SK"/>
    <s v="YCB2203"/>
    <s v="SEKOLAH KEBANGSAAN ST MICHAEL PLASSU"/>
    <s v="D/A PEJABAT PENDIDIKAN DAERAH SARATOK, TINGKAT 1, WISMA PERSEKUTUAN, JALAN SARATOK"/>
    <n v="95407"/>
    <s v="SARATOK"/>
    <s v="TIADA"/>
    <s v="TIADA"/>
    <s v="ycb2203@moe.edu.my"/>
    <s v="Luar Bandar"/>
    <s v="SBK"/>
    <n v="48"/>
    <n v="12"/>
    <n v="111.2354484"/>
    <n v="1.9597761"/>
    <s v="POINT (111.2354484 1.9597761)"/>
    <n v="105"/>
    <x v="35"/>
    <s v="SWK"/>
    <n v="4"/>
    <x v="0"/>
  </r>
  <r>
    <n v="839"/>
    <x v="20"/>
    <s v="SK"/>
    <s v="YCB2202"/>
    <s v="SEKOLAH KEBANGSAAN ST PAUL ROBAN"/>
    <s v="D/A PEJABAT PENDIDIKAN DAERAH SARATOK, TINGKAT 1, WISMA PERSEKUTUAN, JALAN SARATOK"/>
    <n v="95407"/>
    <s v="SARATOK"/>
    <n v="83427255"/>
    <n v="83427255"/>
    <s v="ycb2202@moe.edu.my"/>
    <s v="Luar Bandar"/>
    <s v="SBK"/>
    <n v="163"/>
    <n v="17"/>
    <n v="111.3"/>
    <n v="1.89"/>
    <s v="POINT (111.3 1.89)"/>
    <n v="105"/>
    <x v="35"/>
    <s v="SWK"/>
    <n v="9.5882352941176467"/>
    <x v="0"/>
  </r>
  <r>
    <n v="840"/>
    <x v="20"/>
    <s v="SK"/>
    <s v="YCB2201"/>
    <s v="SEKOLAH KEBANGSAAN ST PETER SARATOK"/>
    <s v="D/A PEJABAT PENDIDIKAN DAERAH SARATOK, TINGKAT 1, WISMA PERSEKUTUAN, JALAN SARATOK"/>
    <n v="95407"/>
    <s v="SARATOK"/>
    <n v="83436189"/>
    <n v="83436189"/>
    <s v="ycb2201@moe.edu.my"/>
    <s v="Luar Bandar"/>
    <s v="SBK"/>
    <n v="268"/>
    <n v="33"/>
    <n v="111.34"/>
    <n v="1.7449490000000001"/>
    <s v="POINT (111.34 1.74)"/>
    <n v="86"/>
    <x v="34"/>
    <s v="SWK"/>
    <n v="8.1212121212121211"/>
    <x v="0"/>
  </r>
  <r>
    <n v="841"/>
    <x v="20"/>
    <s v="SK"/>
    <s v="YBB2201"/>
    <s v="SEKOLAH KEBANGSAAN SUNGAI KLAMPAI"/>
    <s v="D/A PEJABAT PENDIDIKAN DAERAH SARATOK, TINGKAT 1, WISMA PERSEKUTUAN, JALAN SARATOK"/>
    <n v="95407"/>
    <s v="SARATOK"/>
    <s v="TIADA"/>
    <s v="TIADA"/>
    <s v="ybb2201@moe.edu.my"/>
    <s v="Luar Bandar"/>
    <s v="SK"/>
    <n v="44"/>
    <n v="12"/>
    <n v="111.33828099999999"/>
    <n v="1.8326450000000001"/>
    <s v="POINT (111.338281 1.832645)"/>
    <n v="86"/>
    <x v="34"/>
    <s v="SWK"/>
    <n v="3.6666666666666665"/>
    <x v="0"/>
  </r>
  <r>
    <n v="842"/>
    <x v="20"/>
    <s v="SK"/>
    <s v="YBB2206"/>
    <s v="SEKOLAH KEBANGSAAN SUNGEI ANTU"/>
    <s v="D/A PEJABAT PENDIDIKAN DAERAH SARATOK, TINGKAT 1, WISMA PERSEKUTUAN, JALAN SARATOK"/>
    <n v="95407"/>
    <s v="SARATOK"/>
    <s v="TIADA"/>
    <s v="TIADA"/>
    <s v="ybb2206@moe.edu.my"/>
    <s v="Luar Bandar"/>
    <s v="SK"/>
    <n v="39"/>
    <n v="12"/>
    <n v="111.36626099999999"/>
    <n v="1.74708"/>
    <s v="POINT (111.366261 1.74708)"/>
    <n v="86"/>
    <x v="34"/>
    <s v="SWK"/>
    <n v="3.25"/>
    <x v="0"/>
  </r>
  <r>
    <n v="843"/>
    <x v="20"/>
    <s v="SK"/>
    <s v="YBB2224"/>
    <s v="SEKOLAH KEBANGSAAN SUPOK"/>
    <s v="D/A PEJABAT PENDIDIKAN DAERAH SARATOK, TINGKAT 1, WISMA PERSEKUTUAN, JALAN SARATOK"/>
    <n v="95407"/>
    <s v="SARATOK"/>
    <s v="TIADA"/>
    <s v="TIADA"/>
    <s v="ybb2224@moe.edu.my"/>
    <s v="Luar Bandar"/>
    <s v="SK"/>
    <n v="43"/>
    <n v="13"/>
    <n v="111.3273382"/>
    <n v="1.9012728000000001"/>
    <s v="POINT (111.3273382 1.9012728)"/>
    <n v="105"/>
    <x v="35"/>
    <s v="SWK"/>
    <n v="3.3076923076923075"/>
    <x v="0"/>
  </r>
  <r>
    <n v="844"/>
    <x v="20"/>
    <s v="SK"/>
    <s v="YBB2225"/>
    <s v="SEKOLAH KEBANGSAAN TEMUDOK AWIK"/>
    <s v="D/A PEJABAT PENDIDIKAN DAERAH SARATOK, TINGKAT 1, WISMA PERSEKUTUAN, JALAN SARATOK"/>
    <n v="95400"/>
    <s v="SARATOK"/>
    <s v="TIADA"/>
    <s v="TIADA"/>
    <s v="ybb2225@moe.edu.my"/>
    <s v="Luar Bandar"/>
    <s v="SK"/>
    <n v="42"/>
    <n v="11"/>
    <n v="111.3708115"/>
    <n v="1.7474993000000001"/>
    <s v="POINT (111.3708115 1.7474993)"/>
    <n v="86"/>
    <x v="34"/>
    <s v="SWK"/>
    <n v="3.8181818181818183"/>
    <x v="0"/>
  </r>
  <r>
    <n v="845"/>
    <x v="20"/>
    <s v="SK"/>
    <s v="YBA2201"/>
    <s v="SEKOLAH KEBANGSAAN TO' EMAN"/>
    <s v="D/A PEJABAT PENDIDIKAN DAERAH SARATOK, TINGKAT 1, WISMA PERSEKUTUAN, JALAN SARATOK"/>
    <n v="95407"/>
    <s v="SARATOK"/>
    <s v="TIADA"/>
    <s v="TIADA"/>
    <s v="yba2201@moe.edu.my"/>
    <s v="Luar Bandar"/>
    <s v="SK"/>
    <n v="113"/>
    <n v="18"/>
    <n v="111.18992900000001"/>
    <n v="1.9416549999999999"/>
    <s v="POINT (111.189929 1.941655)"/>
    <n v="105"/>
    <x v="35"/>
    <s v="SWK"/>
    <n v="6.2777777777777777"/>
    <x v="0"/>
  </r>
  <r>
    <n v="846"/>
    <x v="20"/>
    <s v="SK"/>
    <s v="YBB2234"/>
    <s v="SEKOLAH KEBANGSAAN ULU AWIK"/>
    <s v="D/A PEJABAT PENDIDIKAN DAERAH SARATOK, TINGKAT 1, WISMA PERSEKUTUAN, JALAN SARATOK"/>
    <n v="95407"/>
    <s v="SARATOK"/>
    <s v="TIADA"/>
    <s v="TIADA"/>
    <s v="ybb2234@moe.edu.my"/>
    <s v="Luar Bandar"/>
    <s v="SK"/>
    <n v="14"/>
    <n v="7"/>
    <n v="111.44273800000001"/>
    <n v="1.8603099999999999"/>
    <s v="POINT (111.442738 1.86031)"/>
    <n v="86"/>
    <x v="34"/>
    <s v="SWK"/>
    <n v="2"/>
    <x v="0"/>
  </r>
  <r>
    <n v="847"/>
    <x v="20"/>
    <s v="SK"/>
    <s v="YBB2216"/>
    <s v="SEKOLAH KEBANGSAAN ULU BUDU"/>
    <s v="D/A PEJABAT PENDIDIKAN DAERAH SARATOK, TINGKAT 1, WISMA PERSEKUTUAN, JALAN SARATOK"/>
    <n v="95407"/>
    <s v="SARATOK"/>
    <s v="TIADA"/>
    <s v="TIADA"/>
    <s v="ybb2216@moe.edu.my"/>
    <s v="Luar Bandar"/>
    <s v="SK"/>
    <n v="35"/>
    <n v="12"/>
    <n v="111.549082"/>
    <n v="1.7570220000000001"/>
    <s v="POINT (111.549082 1.757022)"/>
    <n v="86"/>
    <x v="34"/>
    <s v="SWK"/>
    <n v="2.9166666666666665"/>
    <x v="0"/>
  </r>
  <r>
    <n v="848"/>
    <x v="20"/>
    <s v="SK"/>
    <s v="YBB2217"/>
    <s v="SEKOLAH KEBANGSAAN ULU KABO"/>
    <m/>
    <n v="95407"/>
    <s v="SARATOK"/>
    <s v="TIADA"/>
    <s v="TIADA"/>
    <s v="ybb2217@moe.edu.my"/>
    <s v="Luar Bandar"/>
    <s v="SK"/>
    <n v="70"/>
    <n v="12"/>
    <n v="111.483679"/>
    <n v="1.8836440000000001"/>
    <s v="POINT (111.483679 1.883644)"/>
    <n v="86"/>
    <x v="34"/>
    <s v="SWK"/>
    <n v="5.833333333333333"/>
    <x v="0"/>
  </r>
  <r>
    <n v="849"/>
    <x v="20"/>
    <s v="SK"/>
    <s v="YBB2239"/>
    <s v="SEKOLAH KEBANGSAAN ULU ROBAN"/>
    <s v="D/A PEJABAT PENDIDIKAN DAERAH SARATOK, TINGKAT 1, WISMA PERSEKUTUAN, JALAN SARATOK"/>
    <n v="95407"/>
    <s v="SARATOK"/>
    <s v="TIADA"/>
    <s v="TIADA"/>
    <s v="ybb2239@moe.edu.my"/>
    <s v="Luar Bandar"/>
    <s v="SK"/>
    <n v="45"/>
    <n v="13"/>
    <n v="111.36488199999999"/>
    <n v="1.9005289999999999"/>
    <s v="POINT (111.364882 1.900529)"/>
    <n v="105"/>
    <x v="35"/>
    <s v="SWK"/>
    <n v="3.4615384615384617"/>
    <x v="0"/>
  </r>
  <r>
    <n v="850"/>
    <x v="20"/>
    <s v="SK"/>
    <s v="YBA2213"/>
    <s v="SEKOLAH KEBANGSAAN ULU SEBETAN"/>
    <s v="D/A PEJABAT PENDIDIKAN DAERAH SARATOK, TINGKAT 1, WISMA PERSEKUTUAN, JALAN SARATOK"/>
    <n v="95407"/>
    <s v="SARATOK"/>
    <s v="TIADA"/>
    <s v="TIADA"/>
    <s v="yba2213@moe.edu.my"/>
    <s v="Luar Bandar"/>
    <s v="SK"/>
    <n v="38"/>
    <n v="11"/>
    <n v="111.36"/>
    <n v="1.74"/>
    <s v="POINT (111.36 1.74)"/>
    <n v="86"/>
    <x v="34"/>
    <s v="SWK"/>
    <n v="3.4545454545454546"/>
    <x v="0"/>
  </r>
  <r>
    <n v="851"/>
    <x v="20"/>
    <s v="SK"/>
    <s v="YBB2232"/>
    <s v="SEKOLAH KEBANGSAAN WONG BESI"/>
    <s v="D/A PEJABAT PENDIDIKAN DAERAH SARATOK, TINGKAT 1, WISMA PERSEKUTUAN, JALAN SARATOK"/>
    <n v="95407"/>
    <s v="SARATOK"/>
    <s v="TIADA"/>
    <s v="TIADA"/>
    <s v="ybb2232@moe.edu.my"/>
    <s v="Luar Bandar"/>
    <s v="SK"/>
    <n v="42"/>
    <n v="11"/>
    <n v="111.400723"/>
    <n v="1.8326450000000001"/>
    <s v="POINT (111.400723 1.832645)"/>
    <n v="86"/>
    <x v="34"/>
    <s v="SWK"/>
    <n v="3.8181818181818183"/>
    <x v="0"/>
  </r>
  <r>
    <n v="852"/>
    <x v="21"/>
    <s v="SJKC"/>
    <s v="YCC6102"/>
    <s v="SEKOLAH JENIS KEBANGSAAN (CINA) BULAT"/>
    <s v="D/A PEJABAT PENDIDIKAN DAERAH SARIKEI, TINGKAT 1, WISMA PERSEKUTUAN, JALAN BANGUNAN KERAJAAN"/>
    <n v="96100"/>
    <s v="SARIKEI"/>
    <n v="84658922"/>
    <n v="84658922"/>
    <s v="YCC6102@moe.edu.my"/>
    <s v="Luar Bandar"/>
    <s v="SBK"/>
    <n v="67"/>
    <n v="17"/>
    <n v="111.53694400000001"/>
    <n v="2.0503200000000001"/>
    <s v="POINT (111.536944 2.05032)"/>
    <n v="82"/>
    <x v="36"/>
    <s v="SWK"/>
    <n v="3.9411764705882355"/>
    <x v="0"/>
  </r>
  <r>
    <n v="853"/>
    <x v="21"/>
    <s v="SJKC"/>
    <s v="YBC6101"/>
    <s v="SEKOLAH JENIS KEBANGSAAN (CINA) CHUNG HIEN"/>
    <s v="D/A PEJABAT PENDIDIKAN DAERAH SARIKEI, TINGKAT 1, WISMA PERSEKUTUAN, JALAN BANGUNAN KERAJAAN"/>
    <n v="96100"/>
    <s v="SARIKEI"/>
    <s v="TIADA"/>
    <s v="TIADA"/>
    <s v="YBC6101@moe.edu.my"/>
    <s v="Luar Bandar"/>
    <s v="SK"/>
    <n v="66"/>
    <n v="13"/>
    <n v="111.50655"/>
    <n v="2.0022500000000001"/>
    <s v="POINT (111.50655 2.00225)"/>
    <n v="82"/>
    <x v="36"/>
    <s v="SWK"/>
    <n v="5.0769230769230766"/>
    <x v="0"/>
  </r>
  <r>
    <n v="854"/>
    <x v="21"/>
    <s v="SJKC"/>
    <s v="YBC6108"/>
    <s v="SEKOLAH JENIS KEBANGSAAN (CINA) HUA KEE"/>
    <s v="D/A PEJABAT PENDIDIKAN DAERAH SARIKEI, TINGKAT 1, WISMA PERSEKUTUAN, JALAN BANGUNAN KERAJAAN"/>
    <n v="96100"/>
    <s v="SARIKEI"/>
    <s v="TIADA"/>
    <s v="TIADA"/>
    <s v="YBC6108@moe.edu.my"/>
    <s v="Luar Bandar"/>
    <s v="SK"/>
    <n v="29"/>
    <n v="11"/>
    <n v="111.58718330000001"/>
    <n v="2.0140332999999999"/>
    <s v="POINT (111.5871833 2.0140333)"/>
    <n v="82"/>
    <x v="36"/>
    <s v="SWK"/>
    <n v="2.6363636363636362"/>
    <x v="0"/>
  </r>
  <r>
    <n v="855"/>
    <x v="21"/>
    <s v="SJKC"/>
    <s v="YBC6109"/>
    <s v="SEKOLAH JENIS KEBANGSAAN (CINA) HUA NAM"/>
    <s v="D/A PEJABAT PENDIDIKAN DAERAH SARIKEI, TINGKAT 1, WISMA PERSEKUTUAN, JALAN BANGUNAN KERAJAAN"/>
    <n v="96100"/>
    <s v="SARIKEI"/>
    <s v="TIADA"/>
    <s v="TIADA"/>
    <s v="YBC6109@moe.edu.my"/>
    <s v="Luar Bandar"/>
    <s v="SK"/>
    <n v="45"/>
    <n v="11"/>
    <n v="111.561851"/>
    <n v="2.11083"/>
    <s v="POINT (111.561851 2.11083)"/>
    <n v="82"/>
    <x v="36"/>
    <s v="SWK"/>
    <n v="4.0909090909090908"/>
    <x v="0"/>
  </r>
  <r>
    <n v="856"/>
    <x v="21"/>
    <s v="SJKC"/>
    <s v="YBC6107"/>
    <s v="SEKOLAH JENIS KEBANGSAAN (CINA) KIEW MANG"/>
    <s v="D/A PEJABAT PENDIDIKAN DAERAH SARIKEI, TINGKAT 1, WISMA PERSEKUTUAN, JALAN BANGUNAN KERAJAAN"/>
    <n v="96100"/>
    <s v="SARIKEI"/>
    <s v="TIADA"/>
    <s v="TIADA"/>
    <s v="YBC6107@moe.edu.my"/>
    <s v="Luar Bandar"/>
    <s v="SK"/>
    <n v="47"/>
    <n v="13"/>
    <n v="111.486631"/>
    <n v="2.0303800000000001"/>
    <s v="POINT (111.486631 2.03038)"/>
    <n v="82"/>
    <x v="36"/>
    <s v="SWK"/>
    <n v="3.6153846153846154"/>
    <x v="0"/>
  </r>
  <r>
    <n v="857"/>
    <x v="21"/>
    <s v="SJKC"/>
    <s v="YCC6103"/>
    <s v="SEKOLAH JENIS KEBANGSAAN (CINA) KWANG CHIEN"/>
    <s v="D/A PEJABAT PENDIDIKAN DAERAH SARIKEI, TINGKAT 1, WISMA PERSEKUTUAN, JALAN BANGUNAN KERAJAAN"/>
    <n v="96100"/>
    <s v="SARIKEI"/>
    <n v="84651322"/>
    <n v="84651322"/>
    <s v="YCC6103@moe.edu.my"/>
    <s v="Luar Bandar"/>
    <s v="SBK"/>
    <n v="401"/>
    <n v="33"/>
    <n v="111.5232333"/>
    <n v="2.1306500000000002"/>
    <s v="POINT (111.5232333 2.13065)"/>
    <n v="82"/>
    <x v="36"/>
    <s v="SWK"/>
    <n v="12.151515151515152"/>
    <x v="0"/>
  </r>
  <r>
    <n v="858"/>
    <x v="21"/>
    <s v="SJKC"/>
    <s v="YBC6104"/>
    <s v="SEKOLAH JENIS KEBANGSAAN (CINA) MINAR"/>
    <s v="D/A PEJABAT PENDIDIKAN DAERAH SARIKEI, TINGKAT 1, WISMA PERSEKUTUAN, JALAN BANGUNAN KERAJAAN"/>
    <n v="96100"/>
    <s v="SARIKEI"/>
    <s v="TIADA"/>
    <s v="TIADA"/>
    <s v="YBC6104@moe.edu.my"/>
    <s v="Luar Bandar"/>
    <s v="SK"/>
    <n v="33"/>
    <n v="11"/>
    <n v="111.5625167"/>
    <n v="2.0626500000000001"/>
    <s v="POINT (111.5625167 2.06265)"/>
    <n v="82"/>
    <x v="36"/>
    <s v="SWK"/>
    <n v="3"/>
    <x v="0"/>
  </r>
  <r>
    <n v="859"/>
    <x v="21"/>
    <s v="SJKC"/>
    <s v="YCC6115"/>
    <s v="SEKOLAH JENIS KEBANGSAAN (CINA) MING TAK"/>
    <s v="D/A PEJABAT PENDIDIKAN DAERAH SARIKEI, TINGKAT 1, WISMA PERSEKUTUAN, JALAN BANGUNAN KERAJAAN"/>
    <n v="96100"/>
    <s v="SARIKEI"/>
    <s v="TIADA"/>
    <s v="TIADA"/>
    <s v="YCC6115@moe.edu.my"/>
    <s v="Luar Bandar"/>
    <s v="SBK"/>
    <n v="8"/>
    <n v="9"/>
    <n v="111.6055167"/>
    <n v="2.0425833330000001"/>
    <s v="POINT (111.6055167 2.042583333)"/>
    <n v="82"/>
    <x v="36"/>
    <s v="SWK"/>
    <n v="0.88888888888888884"/>
    <x v="0"/>
  </r>
  <r>
    <n v="860"/>
    <x v="21"/>
    <s v="SJKC"/>
    <s v="YBC6105"/>
    <s v="SEKOLAH JENIS KEBANGSAAN (CINA) NAM KIEW"/>
    <s v="D/A PEJABAT PENDIDIKAN DAERAH SARIKEI, TINGKAT 1, WISMA PERSEKUTUAN, JALAN BANGUNAN KERAJAAN"/>
    <n v="96100"/>
    <s v="SARIKEI"/>
    <s v="TIADA"/>
    <s v="TIADA"/>
    <s v="YBC6105@moe.edu.my"/>
    <s v="Luar Bandar"/>
    <s v="SK"/>
    <n v="39"/>
    <n v="12"/>
    <n v="111.6052833"/>
    <n v="2.0351499999999998"/>
    <s v="POINT (111.6052833 2.03515)"/>
    <n v="82"/>
    <x v="36"/>
    <s v="SWK"/>
    <n v="3.25"/>
    <x v="0"/>
  </r>
  <r>
    <n v="861"/>
    <x v="21"/>
    <s v="SJKC"/>
    <s v="YCC6114"/>
    <s v="SEKOLAH JENIS KEBANGSAAN (CINA) SAN MING"/>
    <s v="D/A PEJABAT PENDIDIKAN DAERAH SARIKEI, TINGKAT 1, WISMA PERSEKUTUAN, JALAN BANGUNAN KERAJAAN"/>
    <n v="96100"/>
    <s v="SARIKEI"/>
    <s v="TIADA"/>
    <s v="TIADA"/>
    <s v="YCC6114@moe.edu.my"/>
    <s v="Luar Bandar"/>
    <s v="SBK"/>
    <n v="52"/>
    <n v="12"/>
    <n v="111.413712"/>
    <n v="2.0547900000000001"/>
    <s v="POINT (111.413712 2.05479)"/>
    <n v="82"/>
    <x v="36"/>
    <s v="SWK"/>
    <n v="4.333333333333333"/>
    <x v="0"/>
  </r>
  <r>
    <n v="862"/>
    <x v="21"/>
    <s v="SJKC"/>
    <s v="YCC6111"/>
    <s v="SEKOLAH JENIS KEBANGSAAN (CINA) SING MING"/>
    <s v="D/A PEJABAT PENDIDIKAN DAERAH SARIKEI, TINGKAT 1, WISMA PERSEKUTUAN, JALAN BANGUNAN KERAJAAN"/>
    <n v="96100"/>
    <s v="SARIKEI"/>
    <s v="TIADA"/>
    <s v="TIADA"/>
    <s v="YCC6111@moe.edu.my"/>
    <s v="Luar Bandar"/>
    <s v="SBK"/>
    <n v="37"/>
    <n v="12"/>
    <n v="111.680317"/>
    <n v="2.0814509999999999"/>
    <s v="POINT (111.680317 2.081451)"/>
    <n v="87"/>
    <x v="22"/>
    <s v="SWK"/>
    <n v="3.0833333333333335"/>
    <x v="0"/>
  </r>
  <r>
    <n v="863"/>
    <x v="21"/>
    <s v="SJKC"/>
    <s v="YCC6108"/>
    <s v="SEKOLAH JENIS KEBANGSAAN (CINA) SIUNG HUA"/>
    <s v="D/A PEJABAT PENDIDIKAN DAERAH SARIKEI, TINGKAT 1, WISMA PERSEKUTUAN, JALAN BANGUNAN KERAJAAN"/>
    <n v="96100"/>
    <s v="SARIKEI"/>
    <s v="TIADA"/>
    <s v="TIADA"/>
    <s v="YCC6108@moe.edu.my"/>
    <s v="Luar Bandar"/>
    <s v="SBK"/>
    <n v="99"/>
    <n v="13"/>
    <n v="111.5377167"/>
    <n v="2.070566667"/>
    <s v="POINT (111.5377167 2.070566667)"/>
    <n v="82"/>
    <x v="36"/>
    <s v="SWK"/>
    <n v="7.615384615384615"/>
    <x v="0"/>
  </r>
  <r>
    <n v="864"/>
    <x v="21"/>
    <s v="SJKC"/>
    <s v="YCC6117"/>
    <s v="SEKOLAH JENIS KEBANGSAAN (CINA) ST MARTIN"/>
    <s v="D/A PEJABAT PENDIDIKAN DAERAH SARIKEI, TINGKAT 1, WISMA PERSEKUTUAN, JALAN BANGUNAN KERAJAAN"/>
    <n v="96100"/>
    <s v="SARIKEI"/>
    <n v="84671271"/>
    <n v="84671271"/>
    <s v="YCC6117@moe.edu.my"/>
    <s v="Luar Bandar"/>
    <s v="SBK"/>
    <n v="81"/>
    <n v="17"/>
    <n v="111.4934667"/>
    <n v="2.04115"/>
    <s v="POINT (111.4934667 2.04115)"/>
    <n v="82"/>
    <x v="36"/>
    <s v="SWK"/>
    <n v="4.7647058823529411"/>
    <x v="0"/>
  </r>
  <r>
    <n v="865"/>
    <x v="21"/>
    <s v="SJKC"/>
    <s v="YCC6113"/>
    <s v="SEKOLAH JENIS KEBANGSAAN (CINA) SU DOK"/>
    <s v="D/A PEJABAT PENDIDIKAN DAERAH SARIKEI, TINGKAT 1, WISMA PERSEKUTUAN, JALAN BANGUNAN KERAJAAN"/>
    <n v="96100"/>
    <s v="SARIKEI"/>
    <s v="TIADA"/>
    <s v="TIADA"/>
    <s v="YCC6113@moe.edu.my"/>
    <s v="Luar Bandar"/>
    <s v="SBK"/>
    <n v="33"/>
    <n v="10"/>
    <n v="111.5751167"/>
    <n v="2.0340166669999999"/>
    <s v="POINT (111.5751167 2.034016667)"/>
    <n v="82"/>
    <x v="36"/>
    <s v="SWK"/>
    <n v="3.3"/>
    <x v="0"/>
  </r>
  <r>
    <n v="866"/>
    <x v="21"/>
    <s v="SJKC"/>
    <s v="YCC6104"/>
    <s v="SEKOLAH JENIS KEBANGSAAN (CINA) SU HING"/>
    <s v="D/A PEJABAT PENDIDIKAN DAERAH SARIKEI, TINGKAT 1, WISMA PERSEKUTUAN, JALAN BANGUNAN KERAJAAN"/>
    <n v="96100"/>
    <s v="SARIKEI"/>
    <s v="TIADA"/>
    <s v="TIADA"/>
    <s v="YCC6104@moe.edu.my"/>
    <s v="Luar Bandar"/>
    <s v="SBK"/>
    <n v="40"/>
    <n v="12"/>
    <n v="111.52150899999999"/>
    <n v="2.1320960000000002"/>
    <s v="POINT (111.521509 2.132096)"/>
    <n v="82"/>
    <x v="36"/>
    <s v="SWK"/>
    <n v="3.3333333333333335"/>
    <x v="0"/>
  </r>
  <r>
    <n v="867"/>
    <x v="21"/>
    <s v="SJKC"/>
    <s v="YCC6105"/>
    <s v="SEKOLAH JENIS KEBANGSAAN (CINA) SU KWONG"/>
    <s v="D/A PEJABAT PENDIDIKAN DAERAH SARIKEI, TINGKAT 1, WISMA PERSEKUTUAN, JALAN BANGUNAN KERAJAAN"/>
    <n v="96100"/>
    <s v="SARIKEI"/>
    <n v="84651340"/>
    <n v="84651340"/>
    <s v="YCC6105@moe.edu.my"/>
    <s v="Luar Bandar"/>
    <s v="SBK"/>
    <n v="130"/>
    <n v="16"/>
    <n v="111.52"/>
    <n v="2.09"/>
    <s v="POINT (111.52 2.09)"/>
    <n v="82"/>
    <x v="36"/>
    <s v="SWK"/>
    <n v="8.125"/>
    <x v="0"/>
  </r>
  <r>
    <n v="868"/>
    <x v="21"/>
    <s v="SJKC"/>
    <s v="YCC6112"/>
    <s v="SEKOLAH JENIS KEBANGSAAN (CINA) SU LEE"/>
    <s v="D/A PEJABAT PENDIDIKAN DAERAH SARIKEI, TINGKAT 1, WISMA PERSEKUTUAN, JALAN BANGUNAN KERAJAAN"/>
    <n v="96100"/>
    <s v="SARIKEI"/>
    <n v="84655914"/>
    <n v="84655914"/>
    <s v="YCC6112@moe.edu.my"/>
    <s v="Luar Bandar"/>
    <s v="SBK"/>
    <n v="102"/>
    <n v="16"/>
    <n v="111.5062167"/>
    <n v="2.121283333"/>
    <s v="POINT (111.5062167 2.121283333)"/>
    <n v="82"/>
    <x v="36"/>
    <s v="SWK"/>
    <n v="6.375"/>
    <x v="0"/>
  </r>
  <r>
    <n v="869"/>
    <x v="21"/>
    <s v="SJKC"/>
    <s v="YBC6106"/>
    <s v="SEKOLAH JENIS KEBANGSAAN (CINA) SU LOK"/>
    <s v="D/A PEJABAT PENDIDIKAN DAERAH SARIKEI, TINGKAT 1, WISMA PERSEKUTUAN, JALAN BANGUNAN KERAJAAN"/>
    <n v="96100"/>
    <s v="SARIKEI"/>
    <n v="84653154"/>
    <n v="84653154"/>
    <s v="YBC6106@moe.edu.my"/>
    <s v="Luar Bandar"/>
    <s v="SK"/>
    <n v="66"/>
    <n v="13"/>
    <n v="111.50369999999999"/>
    <n v="2.0987166670000001"/>
    <s v="POINT (111.5037 2.098716667)"/>
    <n v="82"/>
    <x v="36"/>
    <s v="SWK"/>
    <n v="5.0769230769230766"/>
    <x v="0"/>
  </r>
  <r>
    <n v="870"/>
    <x v="21"/>
    <s v="SJKC"/>
    <s v="YCC6106"/>
    <s v="SEKOLAH JENIS KEBANGSAAN (CINA) SU MING"/>
    <s v="D/A PEJABAT PENDIDIKAN DAERAH SARIKEI, TINGKAT 1, WISMA PERSEKUTUAN, JALAN BANGUNAN KERAJAAN"/>
    <n v="96100"/>
    <s v="SARIKEI"/>
    <m/>
    <s v="TIADA"/>
    <s v="YCC6106@moe.edu.my"/>
    <s v="Luar Bandar"/>
    <s v="SBK"/>
    <n v="74"/>
    <n v="11"/>
    <n v="111.55"/>
    <n v="2.13"/>
    <s v="POINT (111.55 2.13)"/>
    <n v="82"/>
    <x v="36"/>
    <s v="SWK"/>
    <n v="6.7272727272727275"/>
    <x v="0"/>
  </r>
  <r>
    <n v="871"/>
    <x v="21"/>
    <s v="SJKC"/>
    <s v="YCC6107"/>
    <s v="SEKOLAH JENIS KEBANGSAAN (CINA) SU TAK"/>
    <s v="D/A PEJABAT PENDIDIKAN DAERAH SARIKEI, TINGKAT 1, WISMA PERSEKUTUAN, JALAN BANGUNAN KERAJAAN"/>
    <n v="96100"/>
    <s v="SARIKEI"/>
    <s v="TIADA"/>
    <s v="TIADA"/>
    <s v="YCC6107@moe.edu.my"/>
    <s v="Luar Bandar"/>
    <s v="SBK"/>
    <n v="34"/>
    <n v="11"/>
    <n v="111.55"/>
    <n v="2.0499999999999998"/>
    <s v="POINT (111.55 2.05)"/>
    <n v="82"/>
    <x v="36"/>
    <s v="SWK"/>
    <n v="3.0909090909090908"/>
    <x v="0"/>
  </r>
  <r>
    <n v="872"/>
    <x v="21"/>
    <s v="SJKC"/>
    <s v="YBC6103"/>
    <s v="SEKOLAH JENIS KEBANGSAAN (CINA) SZE LU"/>
    <s v="D/A PEJABAT PENDIDIKAN DAERAH SARIKEI, TINGKAT 1, WISMA PERSEKUTUAN, JALAN BANGUNAN KERAJAAN"/>
    <n v="96100"/>
    <s v="SARIKEI"/>
    <n v="84671735"/>
    <s v="TIADA"/>
    <s v="YBC6103@moe.edu.my"/>
    <s v="Luar Bandar"/>
    <s v="SK"/>
    <n v="48"/>
    <n v="13"/>
    <n v="111.51"/>
    <n v="2.06"/>
    <s v="POINT (111.51 2.06)"/>
    <n v="82"/>
    <x v="36"/>
    <s v="SWK"/>
    <n v="3.6923076923076925"/>
    <x v="0"/>
  </r>
  <r>
    <n v="873"/>
    <x v="21"/>
    <s v="SJKC"/>
    <s v="YBC6102"/>
    <s v="SEKOLAH JENIS KEBANGSAAN (CINA) TIONG HO"/>
    <s v="D/A PEJABAT PENDIDIKAN DAERAH SARIKEI, TINGKAT 1, WISMA PERSEKUTUAN, JALAN BANGUNAN KERAJAAN"/>
    <n v="96100"/>
    <s v="SARIKEI"/>
    <n v="84671632"/>
    <n v="84671632"/>
    <s v="YBC6102@moe.edu.my"/>
    <s v="Luar Bandar"/>
    <s v="SK"/>
    <n v="75"/>
    <n v="12"/>
    <n v="111.5113528"/>
    <n v="2.0353222"/>
    <s v="POINT (111.5113528 2.0353222)"/>
    <n v="82"/>
    <x v="36"/>
    <s v="SWK"/>
    <n v="6.25"/>
    <x v="0"/>
  </r>
  <r>
    <n v="874"/>
    <x v="21"/>
    <s v="SJKC"/>
    <s v="YCC6110"/>
    <s v="SEKOLAH JENIS KEBANGSAAN (CINA) WAH MAN"/>
    <s v="D/A PEJABAT PENDIDIKAN DAERAH SARIKEI, TINGKAT 1, WISMA PERSEKUTUAN, JALAN BANGUNAN KERAJAAN"/>
    <n v="96100"/>
    <s v="SARIKEI"/>
    <n v="84657579"/>
    <n v="84657579"/>
    <s v="YCC6110@moe.edu.my"/>
    <s v="Luar Bandar"/>
    <s v="SBK"/>
    <n v="289"/>
    <n v="26"/>
    <n v="111.53"/>
    <n v="2.11"/>
    <s v="POINT (111.53 2.11)"/>
    <n v="82"/>
    <x v="36"/>
    <s v="SWK"/>
    <n v="11.115384615384615"/>
    <x v="0"/>
  </r>
  <r>
    <n v="875"/>
    <x v="21"/>
    <s v="SK"/>
    <s v="YBA6105"/>
    <s v="SEKOLAH KEBANGSAAN ABANG HAJI MATAHIR"/>
    <s v="JALAN MASJID BARU"/>
    <n v="96100"/>
    <s v="SARIKEI"/>
    <n v="84651652"/>
    <n v="84651652"/>
    <s v="YBA6105@moe.edu.my"/>
    <s v="Luar Bandar"/>
    <s v="SK"/>
    <n v="415"/>
    <n v="53"/>
    <n v="111.5184667"/>
    <n v="2.127916667"/>
    <s v="POINT (111.5184667 2.127916667)"/>
    <n v="82"/>
    <x v="36"/>
    <s v="SWK"/>
    <n v="7.8301886792452828"/>
    <x v="0"/>
  </r>
  <r>
    <n v="876"/>
    <x v="21"/>
    <s v="SK"/>
    <s v="YBB6102"/>
    <s v="SEKOLAH KEBANGSAAN ADIN"/>
    <s v="D/A PEJABAT PENDIDIKAN DAERAH SARIKEI, TINGKAT 1, WISMA PERSEKUTUAN, JALAN BANGUNAN KERAJAAN"/>
    <n v="96100"/>
    <s v="SARIKEI"/>
    <m/>
    <s v="TIADA"/>
    <s v="YBB6102@moe.edu.my"/>
    <s v="Luar Bandar"/>
    <s v="SK"/>
    <n v="102"/>
    <n v="16"/>
    <n v="111.4110833"/>
    <n v="2.0537833330000002"/>
    <s v="POINT (111.4110833 2.053783333)"/>
    <n v="82"/>
    <x v="36"/>
    <s v="SWK"/>
    <n v="6.375"/>
    <x v="0"/>
  </r>
  <r>
    <n v="877"/>
    <x v="21"/>
    <s v="SR SABK"/>
    <s v="YCA6101"/>
    <s v="SEKOLAH KEBANGSAAN AGAMA SARIKEI"/>
    <s v="D/A PEJABAT PENDIDIKAN DAERAH SARIKEI, TINGKAT 1, WISMA PERSEKUTUAN, JALAN BANGUNAN KERAJAAN"/>
    <n v="96100"/>
    <s v="SARIKEI"/>
    <n v="84655920"/>
    <n v="84655920"/>
    <s v="YCA6101@moe.edu.my"/>
    <s v="Luar Bandar"/>
    <s v="SBK"/>
    <n v="394"/>
    <n v="39"/>
    <n v="111.50875000000001"/>
    <n v="2.1292333330000002"/>
    <s v="POINT (111.50875 2.129233333)"/>
    <n v="82"/>
    <x v="36"/>
    <s v="SWK"/>
    <n v="10.102564102564102"/>
    <x v="0"/>
  </r>
  <r>
    <n v="878"/>
    <x v="21"/>
    <s v="SK"/>
    <s v="YBB6107"/>
    <s v="SEKOLAH KEBANGSAAN ASSUN"/>
    <s v="D/A PEJABAT PENDIDIKAN DAERAH SARIKEI, TINGKAT 1, WISMA PERSEKUTUAN, JALAN BANGUNAN KERAJAAN"/>
    <n v="96100"/>
    <s v="SARIKEI"/>
    <s v="TIADA"/>
    <s v="TIADA"/>
    <s v="YBB6107@moe.edu.my"/>
    <s v="Luar Bandar"/>
    <s v="SK"/>
    <n v="38"/>
    <n v="13"/>
    <n v="111.4976333"/>
    <n v="1.922283333"/>
    <s v="POINT (111.4976333 1.922283333)"/>
    <n v="82"/>
    <x v="36"/>
    <s v="SWK"/>
    <n v="2.9230769230769229"/>
    <x v="0"/>
  </r>
  <r>
    <n v="879"/>
    <x v="21"/>
    <s v="SK"/>
    <s v="YBB6103"/>
    <s v="SEKOLAH KEBANGSAAN BALONG"/>
    <s v="D/A PEJABAT PENDIDIKAN DAERAH SARIKEI, TINGKAT 1, WISMA PERSEKUTUAN, JALAN BANGUNAN KERAJAAN"/>
    <n v="96100"/>
    <s v="SARIKEI"/>
    <s v="TIADA"/>
    <s v="TIADA"/>
    <s v="YBB6103@moe.edu.my"/>
    <s v="Luar Bandar"/>
    <s v="SK"/>
    <n v="27"/>
    <n v="9"/>
    <n v="111.5097"/>
    <n v="1.96475"/>
    <s v="POINT (111.5097 1.96475)"/>
    <n v="82"/>
    <x v="36"/>
    <s v="SWK"/>
    <n v="3"/>
    <x v="0"/>
  </r>
  <r>
    <n v="880"/>
    <x v="21"/>
    <s v="SK"/>
    <s v="YBA6109"/>
    <s v="SEKOLAH KEBANGSAAN BUKIT KINYAU"/>
    <s v="D/A PEJABAT PENDIDIKAN DAERAH SARIKEI, TINGKAT 1, WISMA PERSEKUTUAN, JALAN BANGUNAN KERAJAAN"/>
    <n v="96109"/>
    <s v="SARIKEI"/>
    <s v="TIADA"/>
    <s v="TIADA"/>
    <s v="YBA6109@moe.edu.my"/>
    <s v="Luar Bandar"/>
    <s v="SK"/>
    <n v="49"/>
    <n v="18"/>
    <n v="111.37"/>
    <n v="2.13"/>
    <s v="POINT (111.37 2.13)"/>
    <n v="82"/>
    <x v="36"/>
    <s v="SWK"/>
    <n v="2.7222222222222223"/>
    <x v="0"/>
  </r>
  <r>
    <n v="881"/>
    <x v="21"/>
    <s v="SK"/>
    <s v="YBB6111"/>
    <s v="SEKOLAH KEBANGSAAN JAWA"/>
    <s v="D/A PEJABAT PENDIDIKAN DAERAH SARIKEI, TINGKAT 1, WISMA PERSEKUTUAN, JALAN BANGUNAN KERAJAAN"/>
    <n v="96100"/>
    <s v="SARIKEI"/>
    <s v="TIADA"/>
    <s v="TIADA"/>
    <s v="YBB6111@moe.edu.my"/>
    <s v="Luar Bandar"/>
    <s v="SK"/>
    <n v="56"/>
    <n v="13"/>
    <n v="111.3685167"/>
    <n v="2.0024833329999998"/>
    <s v="POINT (111.3685167 2.002483333)"/>
    <n v="82"/>
    <x v="36"/>
    <s v="SWK"/>
    <n v="4.3076923076923075"/>
    <x v="0"/>
  </r>
  <r>
    <n v="882"/>
    <x v="21"/>
    <s v="SK"/>
    <s v="YBA6107"/>
    <s v="SEKOLAH KEBANGSAAN MANDOR ARIS"/>
    <s v="D/A PEJABAT PENDIDIKAN DAERAH SARIKEI, TINGKAT 1, WISMA PERSEKUTUAN, JALAN BANGUNAN KERAJAAN"/>
    <n v="96100"/>
    <s v="SARIKEI"/>
    <n v="84661359"/>
    <s v="TIADA"/>
    <s v="YBA6107@moe.edu.my"/>
    <s v="Luar Bandar"/>
    <s v="SK"/>
    <n v="89"/>
    <n v="18"/>
    <n v="111.3167"/>
    <n v="2.0195500000000002"/>
    <s v="POINT (111.3167 2.01955)"/>
    <n v="82"/>
    <x v="36"/>
    <s v="SWK"/>
    <n v="4.9444444444444446"/>
    <x v="0"/>
  </r>
  <r>
    <n v="883"/>
    <x v="21"/>
    <s v="SJKC"/>
    <s v="YCH6101"/>
    <s v="SEKOLAH KEBANGSAAN METHODIST ANGLO-CHINESE"/>
    <s v="D/A PEJABAT PENDIDIKAN DAERAH SARIKEI, TINGKAT 1, WISMA PERSEKUTUAN, JALAN BANGUNAN KERAJAAN"/>
    <n v="96100"/>
    <s v="SARIKEI"/>
    <n v="84651371"/>
    <n v="84651371"/>
    <s v="YCH6101@moe.edu.my"/>
    <s v="Luar Bandar"/>
    <s v="SBK"/>
    <n v="539"/>
    <n v="41"/>
    <n v="111.52121699999999"/>
    <n v="2.1296170000000001"/>
    <s v="POINT (111.521217 2.129617)"/>
    <n v="82"/>
    <x v="36"/>
    <s v="SWK"/>
    <n v="13.146341463414634"/>
    <x v="0"/>
  </r>
  <r>
    <n v="884"/>
    <x v="21"/>
    <s v="SK"/>
    <s v="YBB6118"/>
    <s v="SEKOLAH KEBANGSAAN MUARA PAYANG"/>
    <s v="D/A PEJABAT PENDIDIKAN DAERAH SARIKEI, TINGKAT 1, WISMA PERSEKUTUAN, JALAN BANGUNAN KERAJAAN"/>
    <n v="96100"/>
    <s v="SARIKEI"/>
    <s v="TIADA"/>
    <s v="TIADA"/>
    <s v="YBB6118@moe.edu.my"/>
    <s v="Luar Bandar"/>
    <s v="SK"/>
    <n v="44"/>
    <n v="14"/>
    <n v="111.524441"/>
    <n v="2.195055"/>
    <s v="POINT (111.524441 2.195055)"/>
    <n v="82"/>
    <x v="36"/>
    <s v="SWK"/>
    <n v="3.1428571428571428"/>
    <x v="0"/>
  </r>
  <r>
    <n v="885"/>
    <x v="21"/>
    <s v="SK"/>
    <s v="YBB6104"/>
    <s v="SEKOLAH KEBANGSAAN PENGHULU ANDIN"/>
    <s v="D/A PEJABAT PENDIDIKAN DAERAH SARIKEI, TINGKAT 1, WISMA PERSEKUTUAN, JALAN BANGUNAN KERAJAAN"/>
    <n v="96100"/>
    <s v="SARIKEI"/>
    <s v="TIADA"/>
    <s v="TIADA"/>
    <s v="YBB6104@moe.edu.my"/>
    <s v="Luar Bandar"/>
    <s v="SK"/>
    <n v="102"/>
    <n v="13"/>
    <n v="111.56480000000001"/>
    <n v="2.0105166670000001"/>
    <s v="POINT (111.5648 2.010516667)"/>
    <n v="82"/>
    <x v="36"/>
    <s v="SWK"/>
    <n v="7.8461538461538458"/>
    <x v="0"/>
  </r>
  <r>
    <n v="886"/>
    <x v="21"/>
    <s v="SK"/>
    <s v="YBB6108"/>
    <s v="SEKOLAH KEBANGSAAN RENTAP"/>
    <s v="D/A PEJABAT PENDIDIKAN DAERAH SARIKEI, TINGKAT 1, WISMA PERSEKUTUAN, JALAN BANGUNAN KERAJAAN"/>
    <n v="96100"/>
    <s v="SARIKEI"/>
    <s v="TIADA"/>
    <s v="TIADA"/>
    <s v="YBB6108@moe.edu.my"/>
    <s v="Luar Bandar"/>
    <s v="SK"/>
    <n v="57"/>
    <n v="12"/>
    <n v="111.619291"/>
    <n v="2.0158100000000001"/>
    <s v="POINT (111.619291 2.01581)"/>
    <n v="82"/>
    <x v="36"/>
    <s v="SWK"/>
    <n v="4.75"/>
    <x v="0"/>
  </r>
  <r>
    <n v="887"/>
    <x v="21"/>
    <s v="SK"/>
    <s v="YBA6111"/>
    <s v="SEKOLAH KEBANGSAAN SARIKEI"/>
    <s v="D/A PEJABAT PENDIDIKAN DAERAH SARIKEI, TINGKAT 1, WISMA PERSEKUTUAN, JALAN BANGUNAN KERAJAAN"/>
    <n v="96100"/>
    <s v="SARIKEI"/>
    <n v="84657162"/>
    <n v="84657162"/>
    <s v="YBA6111@moe.edu.my"/>
    <s v="Luar Bandar"/>
    <s v="SK"/>
    <n v="448"/>
    <n v="42"/>
    <n v="111.4996167"/>
    <n v="2.1324000000000001"/>
    <s v="POINT (111.4996167 2.1324)"/>
    <n v="82"/>
    <x v="36"/>
    <s v="SWK"/>
    <n v="10.666666666666666"/>
    <x v="0"/>
  </r>
  <r>
    <n v="888"/>
    <x v="21"/>
    <s v="SK"/>
    <s v="YBB6115"/>
    <s v="SEKOLAH KEBANGSAAN SELANGAN"/>
    <s v="D/A PEJABAT PENDIDIKAN DAERAH SARIKEI, TINGKAT 1, WISMA PERSEKUTUAN, JALAN BANGUNAN KERAJAAN"/>
    <n v="96100"/>
    <s v="SARIKEI"/>
    <s v="TIADA"/>
    <s v="TIADA"/>
    <s v="YBB6115@moe.edu.my"/>
    <s v="Luar Bandar"/>
    <s v="SK"/>
    <n v="101"/>
    <n v="12"/>
    <n v="111.55871670000001"/>
    <n v="2.0893666670000002"/>
    <s v="POINT (111.5587167 2.089366667)"/>
    <n v="82"/>
    <x v="36"/>
    <s v="SWK"/>
    <n v="8.4166666666666661"/>
    <x v="0"/>
  </r>
  <r>
    <n v="889"/>
    <x v="21"/>
    <s v="SK"/>
    <s v="YBB6112"/>
    <s v="SEKOLAH KEBANGSAAN SG PAOH"/>
    <s v="D/A PEJABAT PENDIDIKAN DAERAH SARIKEI, TINGKAT 1, WISMA PERSEKUTUAN, JALAN BANGUNAN KERAJAAN"/>
    <n v="96100"/>
    <s v="SARIKEI"/>
    <n v="84671875"/>
    <s v="TIADA"/>
    <s v="YBB6112@moe.edu.my"/>
    <s v="Luar Bandar"/>
    <s v="SK"/>
    <n v="141"/>
    <n v="17"/>
    <n v="111.46246669999999"/>
    <n v="2.0100833329999999"/>
    <s v="POINT (111.4624667 2.010083333)"/>
    <n v="82"/>
    <x v="36"/>
    <s v="SWK"/>
    <n v="8.2941176470588243"/>
    <x v="0"/>
  </r>
  <r>
    <n v="890"/>
    <x v="21"/>
    <s v="SK"/>
    <s v="YBB6113"/>
    <s v="SEKOLAH KEBANGSAAN SG PETAI"/>
    <s v="D/A PEJABAT PENDIDIKAN DAERAH SARIKEI, TINGKAT 1, WISMA PERSEKUTUAN, JALAN BANGUNAN KERAJAAN"/>
    <n v="96100"/>
    <s v="SARIKEI"/>
    <s v="TIADA"/>
    <s v="TIADA"/>
    <s v="YBB6113@moe.edu.my"/>
    <s v="Luar Bandar"/>
    <s v="SK"/>
    <n v="59"/>
    <n v="12"/>
    <n v="111.546958"/>
    <n v="2.1331289999999998"/>
    <s v="POINT (111.546958 2.133129)"/>
    <n v="82"/>
    <x v="36"/>
    <s v="SWK"/>
    <n v="4.916666666666667"/>
    <x v="0"/>
  </r>
  <r>
    <n v="891"/>
    <x v="21"/>
    <s v="SK"/>
    <s v="YBA6102"/>
    <s v="SEKOLAH KEBANGSAAN SG SENTEBU"/>
    <s v="D/A PEJABAT PENDIDIKAN DAERAH SARIKEI, TINGKAT 1, WISMA PERSEKUTUAN, JALAN BANGUNAN KERAJAAN"/>
    <n v="96100"/>
    <s v="SARIKEI"/>
    <s v="TIADA"/>
    <s v="TIADA"/>
    <s v="YBA6102@moe.edu.my"/>
    <s v="Luar Bandar"/>
    <s v="SK"/>
    <n v="52"/>
    <n v="14"/>
    <n v="111.4944"/>
    <n v="2.1161500000000002"/>
    <s v="POINT (111.4944 2.11615)"/>
    <n v="82"/>
    <x v="36"/>
    <s v="SWK"/>
    <n v="3.7142857142857144"/>
    <x v="0"/>
  </r>
  <r>
    <n v="892"/>
    <x v="21"/>
    <s v="SK"/>
    <s v="YCB6101"/>
    <s v="SEKOLAH KEBANGSAAN ST ANNE"/>
    <s v="D/A PEJABAT PENDIDIKAN DAERAH SARIKEI, TINGKAT 1, WISMA PERSEKUTUAN, JALAN BANGUNAN KERAJAAN"/>
    <n v="96100"/>
    <s v="SARIKEI"/>
    <n v="84651135"/>
    <n v="84651135"/>
    <s v="YCB6101@moe.edu.my"/>
    <s v="Luar Bandar"/>
    <s v="SBK"/>
    <n v="830"/>
    <n v="51"/>
    <n v="111.52105"/>
    <n v="2.1259666670000001"/>
    <s v="POINT (111.52105 2.125966667)"/>
    <n v="82"/>
    <x v="36"/>
    <s v="SWK"/>
    <n v="16.274509803921568"/>
    <x v="0"/>
  </r>
  <r>
    <n v="893"/>
    <x v="21"/>
    <s v="SK"/>
    <s v="YBB6106"/>
    <s v="SEKOLAH KEBANGSAAN ST. ANDREW"/>
    <s v="D/A PEJABAT PENDIDIKAN DAERAH SARIKEI, TINGKAT 1, WISMA PERSEKUTUAN, JALAN BANGUNAN KERAJAAN"/>
    <n v="96100"/>
    <s v="SARIKEI"/>
    <s v="TIADA"/>
    <s v="TIADA"/>
    <s v="YBB6106@moe.edu.my"/>
    <s v="Luar Bandar"/>
    <s v="SK"/>
    <n v="87"/>
    <n v="14"/>
    <n v="111.43976670000001"/>
    <n v="2.089066667"/>
    <s v="POINT (111.4397667 2.089066667)"/>
    <n v="82"/>
    <x v="36"/>
    <s v="SWK"/>
    <n v="6.2142857142857144"/>
    <x v="0"/>
  </r>
  <r>
    <n v="894"/>
    <x v="21"/>
    <s v="SK"/>
    <s v="YBB6114"/>
    <s v="SEKOLAH KEBANGSAAN TANAH PUTIH"/>
    <s v="D/A PEJABAT PENDIDIKAN DAERAH SARIKEI, TINGKAT 1, WISMA PERSEKUTUAN, JALAN BANGUNAN KERAJAAN"/>
    <n v="96100"/>
    <s v="SARIKEI"/>
    <s v="TIADA"/>
    <s v="TIADA"/>
    <s v="YBB6114@moe.edu.my"/>
    <s v="Luar Bandar"/>
    <s v="SK"/>
    <n v="48"/>
    <n v="13"/>
    <n v="111.553014"/>
    <n v="2.1587100000000001"/>
    <s v="POINT (111.553014 2.15871)"/>
    <n v="82"/>
    <x v="36"/>
    <s v="SWK"/>
    <n v="3.6923076923076925"/>
    <x v="0"/>
  </r>
  <r>
    <n v="895"/>
    <x v="21"/>
    <s v="SK"/>
    <s v="YBB6101"/>
    <s v="SEKOLAH KEBANGSAAN UDIN"/>
    <s v="D/A PEJABAT PENDIDIKAN DAERAH SARIKEI, TINGKAT 1, WISMA PERSEKUTUAN, JALAN BANGUNAN KERAJAAN"/>
    <n v="96100"/>
    <s v="SARIKEI"/>
    <s v="TIADA"/>
    <s v="TIADA"/>
    <s v="YBB6101@moe.edu.my"/>
    <s v="Luar Bandar"/>
    <s v="SK"/>
    <n v="87"/>
    <n v="13"/>
    <n v="111.5064333"/>
    <n v="1.99495"/>
    <s v="POINT (111.5064333 1.99495)"/>
    <n v="82"/>
    <x v="36"/>
    <s v="SWK"/>
    <n v="6.6923076923076925"/>
    <x v="0"/>
  </r>
  <r>
    <n v="896"/>
    <x v="22"/>
    <s v="SJKC"/>
    <s v="YCC3405"/>
    <s v="SEKOLAH JENIS KEBANGSAAN (CINA) TONG AH"/>
    <s v="KM 83, JALAN SIBU-BINTULU, SELANGAU"/>
    <n v="96000"/>
    <s v="SIBU"/>
    <n v="84891180"/>
    <n v="84891180"/>
    <s v="YCC3405@moe.edu.my"/>
    <s v="Luar Bandar"/>
    <s v="SBK"/>
    <n v="113"/>
    <n v="17"/>
    <n v="112.32558330000001"/>
    <n v="2.5289166669999998"/>
    <s v="POINT (112.3255833 2.528916667)"/>
    <n v="101"/>
    <x v="37"/>
    <s v="SWK"/>
    <n v="6.6470588235294121"/>
    <x v="0"/>
  </r>
  <r>
    <n v="897"/>
    <x v="22"/>
    <s v="SK"/>
    <s v="YBA3501"/>
    <s v="SEKOLAH KEBANGSAAN BATU 36"/>
    <s v="D/A PEJABAT PENDIDIKAN DAERAH SELANGAU, LOT 363, BLOK 15, NEW TOWNSHIP, SELANGAU"/>
    <n v="96000"/>
    <s v="SIBU"/>
    <n v="84894104"/>
    <n v="84894104"/>
    <s v="YBA3501@moe.edu.my"/>
    <s v="Luar Bandar"/>
    <s v="SK"/>
    <n v="264"/>
    <n v="25"/>
    <n v="112.2128"/>
    <n v="2.4188666670000001"/>
    <s v="POINT (112.2128 2.418866667)"/>
    <n v="101"/>
    <x v="37"/>
    <s v="SWK"/>
    <n v="10.56"/>
    <x v="0"/>
  </r>
  <r>
    <n v="898"/>
    <x v="22"/>
    <s v="SK"/>
    <s v="YBA3206"/>
    <s v="SEKOLAH KEBANGSAAN BUKIT ARIP"/>
    <s v="D/A PEJABAT PENDIDIKAN DAERAH SELANGAU, LOT 363, BLOK 15, NEW TOWNSHIP, SELANGAU"/>
    <n v="96000"/>
    <s v="SIBU"/>
    <s v="TIADA"/>
    <s v="TIADA"/>
    <s v="YBA3206@moe.edu.my"/>
    <s v="Luar Bandar"/>
    <s v="SK"/>
    <n v="81"/>
    <n v="14"/>
    <n v="112.66934999999999"/>
    <n v="2.7376499999999999"/>
    <s v="POINT (112.66935 2.73765)"/>
    <n v="101"/>
    <x v="37"/>
    <s v="SWK"/>
    <n v="5.7857142857142856"/>
    <x v="0"/>
  </r>
  <r>
    <n v="899"/>
    <x v="22"/>
    <s v="SK"/>
    <s v="YBA3408"/>
    <s v="SEKOLAH KEBANGSAAN DIJIH"/>
    <s v="D/A PEJABAT PENDIDIKAN DAERAH SELANGAU, LOT 363, BLOK 15, NEW TOWNSHIP, SELANGAU"/>
    <n v="96000"/>
    <s v="SIBU"/>
    <s v="TIADA"/>
    <s v="TIADA"/>
    <s v="YBA3408@moe.edu.my"/>
    <s v="Luar Bandar"/>
    <s v="SK"/>
    <n v="236"/>
    <n v="20"/>
    <n v="112.26641669999999"/>
    <n v="2.5250666669999999"/>
    <s v="POINT (112.2664167 2.525066667)"/>
    <n v="101"/>
    <x v="37"/>
    <s v="SWK"/>
    <n v="11.8"/>
    <x v="0"/>
  </r>
  <r>
    <n v="900"/>
    <x v="22"/>
    <s v="SK"/>
    <s v="YBE3413"/>
    <s v="SEKOLAH KEBANGSAAN IBAN UNION"/>
    <s v="D/A PEJABAT PENDIDIKAN DAERAH SELANGAU, LOT 363, BLOK 15, NEW TOWNSHIP, SELANGAU"/>
    <n v="96000"/>
    <s v="SIBU"/>
    <s v="TIADA"/>
    <s v="TIADA"/>
    <s v="YBE3413@moe.edu.my"/>
    <s v="Luar Bandar"/>
    <s v="SK"/>
    <n v="24"/>
    <n v="9"/>
    <n v="112.5"/>
    <n v="2.68"/>
    <s v="POINT (112.5 2.68)"/>
    <n v="101"/>
    <x v="37"/>
    <s v="SWK"/>
    <n v="2.6666666666666665"/>
    <x v="0"/>
  </r>
  <r>
    <n v="901"/>
    <x v="22"/>
    <s v="SK"/>
    <s v="YBE3412"/>
    <s v="SEKOLAH KEBANGSAAN KUALA LEMAI"/>
    <s v="D/A PEJABAT PENDIDIKAN DAERAH SELANGAU, LOT 363, BLOK 15, NEW TOWNSHIP, SELANGAU"/>
    <n v="96000"/>
    <s v="SIBU"/>
    <s v="TIADA"/>
    <s v="TIADA"/>
    <s v="YBE3412@moe.edu.my"/>
    <s v="Luar Bandar"/>
    <s v="SK"/>
    <n v="14"/>
    <n v="9"/>
    <n v="112.50442"/>
    <n v="2.6845309999999998"/>
    <s v="POINT (112.50442 2.684531)"/>
    <n v="101"/>
    <x v="37"/>
    <s v="SWK"/>
    <n v="1.5555555555555556"/>
    <x v="0"/>
  </r>
  <r>
    <n v="902"/>
    <x v="22"/>
    <s v="SK"/>
    <s v="YBB3412"/>
    <s v="SEKOLAH KEBANGSAAN KUALA PELUGAU"/>
    <s v="D/A PEJABAT PENDIDIKAN DAERAH SELANGAU, LOT 363, BLOK 15, NEW TOWNSHIP, SELANGAU"/>
    <n v="96000"/>
    <s v="SIBU"/>
    <s v="TIADA"/>
    <s v="TIADA"/>
    <s v="YBB3412@moe.edu.my"/>
    <s v="Luar Bandar"/>
    <s v="SK"/>
    <n v="83"/>
    <n v="16"/>
    <n v="112.5473167"/>
    <n v="2.6158999999999999"/>
    <s v="POINT (112.5473167 2.6159)"/>
    <n v="101"/>
    <x v="37"/>
    <s v="SWK"/>
    <n v="5.1875"/>
    <x v="0"/>
  </r>
  <r>
    <n v="903"/>
    <x v="22"/>
    <s v="SK"/>
    <s v="YBB3405"/>
    <s v="SEKOLAH KEBANGSAAN NANGA KUA"/>
    <s v="D/A PEJABAT PENDIDIKAN DAERAH SELANGAU, LOT 363, BLOK 15, NEW TOWNSHIP, SELANGAU"/>
    <n v="96000"/>
    <s v="SIBU"/>
    <s v="TIADA"/>
    <s v="TIADA"/>
    <s v="YBB3405@moe.edu.my"/>
    <s v="Luar Bandar"/>
    <s v="SK"/>
    <n v="96"/>
    <n v="14"/>
    <n v="112.3182333"/>
    <n v="2.4397833329999998"/>
    <s v="POINT (112.3182333 2.439783333)"/>
    <n v="101"/>
    <x v="37"/>
    <s v="SWK"/>
    <n v="6.8571428571428568"/>
    <x v="0"/>
  </r>
  <r>
    <n v="904"/>
    <x v="22"/>
    <s v="SK"/>
    <s v="YBE3408"/>
    <s v="SEKOLAH KEBANGSAAN NANGA SELANGAU"/>
    <s v="D/A PEJABAT PENDIDIKAN DAERAH SELANGAU, LOT 363, BLOK 15, NEW TOWNSHIP, SELANGAU"/>
    <n v="96000"/>
    <s v="SIBU"/>
    <n v="84894581"/>
    <s v="TIADA"/>
    <s v="YBE3408@moe.edu.my"/>
    <s v="Luar Bandar"/>
    <s v="SK"/>
    <n v="276"/>
    <n v="25"/>
    <n v="112.3255667"/>
    <n v="2.5078166670000002"/>
    <s v="POINT (112.3255667 2.507816667)"/>
    <n v="101"/>
    <x v="37"/>
    <s v="SWK"/>
    <n v="11.04"/>
    <x v="0"/>
  </r>
  <r>
    <n v="905"/>
    <x v="22"/>
    <s v="SK"/>
    <s v="YBB3502"/>
    <s v="SEKOLAH KEBANGSAAN NANGA TAJAM"/>
    <s v="D/A PEJABAT PENDIDIKAN DAERAH SELANGAU, LOT 363, BLOK 15, NEW TOWNSHIP, SELANGAU"/>
    <n v="96000"/>
    <s v="SIBU"/>
    <s v="TIADA"/>
    <s v="TIADA"/>
    <s v="YBB3502@moe.edu.my"/>
    <s v="Luar Bandar"/>
    <s v="SK"/>
    <n v="78"/>
    <n v="14"/>
    <n v="112.10285"/>
    <n v="2.4379166670000001"/>
    <s v="POINT (112.10285 2.437916667)"/>
    <n v="101"/>
    <x v="37"/>
    <s v="SWK"/>
    <n v="5.5714285714285712"/>
    <x v="0"/>
  </r>
  <r>
    <n v="906"/>
    <x v="22"/>
    <s v="SK"/>
    <s v="YBB3506"/>
    <s v="SEKOLAH KEBANGSAAN PENGHULU IMBAN"/>
    <s v="D/A PEJABAT PENDIDIKAN DAERAH SELANGAU, LOT 363, BLOK 15, NEW TOWNSHIP, SELANGAU"/>
    <n v="96000"/>
    <s v="SIBU"/>
    <n v="194866165"/>
    <s v="TIADA"/>
    <s v="YBB3506@moe.edu.my"/>
    <s v="Luar Bandar"/>
    <s v="SK"/>
    <n v="251"/>
    <n v="26"/>
    <n v="112.12755"/>
    <n v="2.354316667"/>
    <s v="POINT (112.12755 2.354316667)"/>
    <n v="101"/>
    <x v="37"/>
    <s v="SWK"/>
    <n v="9.6538461538461533"/>
    <x v="0"/>
  </r>
  <r>
    <n v="907"/>
    <x v="22"/>
    <s v="SK"/>
    <s v="YBB3415"/>
    <s v="SEKOLAH KEBANGSAAN SG ANAK"/>
    <s v="D/A PEJABAT PENDIDIKAN DAERAH SELANGAU, LOT 363, BLOK 15, NEW TOWNSHIP, SELANGAU"/>
    <n v="96000"/>
    <s v="SIBU"/>
    <s v="TIADA"/>
    <s v="TIADA"/>
    <s v="YBB3415@moe.edu.my"/>
    <s v="Luar Bandar"/>
    <s v="SK"/>
    <n v="71"/>
    <n v="11"/>
    <n v="112.66191670000001"/>
    <n v="2.812966667"/>
    <s v="POINT (112.6619167 2.812966667)"/>
    <n v="101"/>
    <x v="37"/>
    <s v="SWK"/>
    <n v="6.4545454545454541"/>
    <x v="0"/>
  </r>
  <r>
    <n v="908"/>
    <x v="22"/>
    <s v="SK"/>
    <s v="YBB3406"/>
    <s v="SEKOLAH KEBANGSAAN SG ARAU"/>
    <s v="D/A PEJABAT PENDIDIKAN DAERAH SELANGAU, LOT 363, BLOK 15, NEW TOWNSHIP, SELANGAU"/>
    <n v="96000"/>
    <s v="SIBU"/>
    <s v="TIADA"/>
    <s v="TIADA"/>
    <s v="YBB3406@moe.edu.my"/>
    <s v="Luar Bandar"/>
    <s v="SK"/>
    <n v="14"/>
    <n v="9"/>
    <n v="112.07350700000001"/>
    <n v="2.5074719999999999"/>
    <s v="POINT (112.073507 2.507472)"/>
    <n v="101"/>
    <x v="37"/>
    <s v="SWK"/>
    <n v="1.5555555555555556"/>
    <x v="0"/>
  </r>
  <r>
    <n v="909"/>
    <x v="22"/>
    <s v="SK"/>
    <s v="YBB3408"/>
    <s v="SEKOLAH KEBANGSAAN SG BAWANG"/>
    <s v="D/A PEJABAT PENDIDIKAN DAERAH SELANGAU, LOT 363, BLOK 15, NEW TOWNSHIP, SELANGAU"/>
    <n v="96000"/>
    <s v="SIBU"/>
    <s v="TIADA"/>
    <s v="TIADA"/>
    <s v="YBB3408@moe.edu.my"/>
    <s v="Luar Bandar"/>
    <s v="SK"/>
    <n v="60"/>
    <n v="12"/>
    <n v="112.5904"/>
    <n v="2.6974999999999998"/>
    <s v="POINT (112.5904 2.6975)"/>
    <n v="101"/>
    <x v="37"/>
    <s v="SWK"/>
    <n v="5"/>
    <x v="0"/>
  </r>
  <r>
    <n v="910"/>
    <x v="22"/>
    <s v="SK"/>
    <s v="YBB3409"/>
    <s v="SEKOLAH KEBANGSAAN SG BULOH"/>
    <s v="SELANGAU"/>
    <n v="96000"/>
    <s v="SIBU"/>
    <s v="TIADA"/>
    <s v="TIADA"/>
    <s v="YBB3409@moe.edu.my"/>
    <s v="Luar Bandar"/>
    <s v="SK"/>
    <n v="123"/>
    <n v="11"/>
    <n v="112.42561670000001"/>
    <n v="2.5818666669999999"/>
    <s v="POINT (112.4256167 2.581866667)"/>
    <n v="101"/>
    <x v="37"/>
    <s v="SWK"/>
    <n v="11.181818181818182"/>
    <x v="0"/>
  </r>
  <r>
    <n v="911"/>
    <x v="22"/>
    <s v="SK"/>
    <s v="YBA3405"/>
    <s v="SEKOLAH KEBANGSAAN SG KEMENA"/>
    <s v="D/A PEJABAT PENDIDIKAN DAERAH SELANGAU, LOT 363, BLOK 15, NEW TOWNSHIP, SELANGAU"/>
    <n v="96000"/>
    <s v="SIBU"/>
    <s v="TIADA"/>
    <s v="TIADA"/>
    <s v="YBA3405@moe.edu.my"/>
    <s v="Luar Bandar"/>
    <s v="SK"/>
    <n v="77"/>
    <n v="10"/>
    <n v="112.6185333"/>
    <n v="2.6551833330000001"/>
    <s v="POINT (112.6185333 2.655183333)"/>
    <n v="101"/>
    <x v="37"/>
    <s v="SWK"/>
    <n v="7.7"/>
    <x v="0"/>
  </r>
  <r>
    <n v="912"/>
    <x v="22"/>
    <s v="SK"/>
    <s v="YBB3416"/>
    <s v="SEKOLAH KEBANGSAAN SG SEPIRING/SG TEPUS"/>
    <s v="D/A PEJABAT PENDIDIKAN DAERAH SELANGAU, LOT 363, BLOK 15, NEW TOWNSHIP, SELANGAU"/>
    <n v="96000"/>
    <s v="SIBU"/>
    <s v="TIADA"/>
    <s v="TIADA"/>
    <s v="YBB3416@moe.edu.my"/>
    <s v="Luar Bandar"/>
    <s v="SK"/>
    <n v="228"/>
    <n v="24"/>
    <n v="112.5047333"/>
    <n v="2.5588833329999998"/>
    <s v="POINT (112.5047333 2.558883333)"/>
    <n v="101"/>
    <x v="37"/>
    <s v="SWK"/>
    <n v="9.5"/>
    <x v="0"/>
  </r>
  <r>
    <n v="913"/>
    <x v="22"/>
    <s v="SK"/>
    <s v="YBB3410"/>
    <s v="SEKOLAH KEBANGSAAN SG TAU"/>
    <s v="D/A PEJABAT PENDIDIKAN DAERAH SELANGAU, LOT 363, BLOK 15, NEW TOWNSHIP, SELANGAU"/>
    <n v="96000"/>
    <s v="SIBU"/>
    <s v="TIADA"/>
    <s v="TIADA"/>
    <s v="YBB3410@moe.edu.my"/>
    <s v="Luar Bandar"/>
    <s v="SK"/>
    <n v="21"/>
    <n v="8"/>
    <n v="112.5920833"/>
    <n v="2.7219666669999998"/>
    <s v="POINT (112.5920833 2.721966667)"/>
    <n v="101"/>
    <x v="37"/>
    <s v="SWK"/>
    <n v="2.625"/>
    <x v="0"/>
  </r>
  <r>
    <n v="914"/>
    <x v="22"/>
    <s v="SK"/>
    <s v="YCB3503"/>
    <s v="SEKOLAH KEBANGSAAN ST MARK"/>
    <s v="D/A PEJABAT PENDIDIKAN DAERAH SELANGAU, LOT 363, BLOK 15, NEW TOWNSHIP, SELANGAU"/>
    <n v="96000"/>
    <s v="SIBU"/>
    <s v="TIADA"/>
    <s v="TIADA"/>
    <s v="YCB3503@moe.edu.my"/>
    <s v="Luar Bandar"/>
    <s v="SBK"/>
    <n v="47"/>
    <n v="14"/>
    <n v="112.07"/>
    <n v="2.5099999999999998"/>
    <s v="POINT (112.07 2.51)"/>
    <n v="101"/>
    <x v="37"/>
    <s v="SWK"/>
    <n v="3.3571428571428572"/>
    <x v="0"/>
  </r>
  <r>
    <n v="915"/>
    <x v="22"/>
    <s v="SK"/>
    <s v="YCB3501"/>
    <s v="SEKOLAH KEBANGSAAN ST MATTHEW SEKUAU"/>
    <s v="D/A PEJABAT PENDIDIKAN DAERAH SELANGAU, LOT 363, BLOK 15, NEW TOWNSHIP, SELANGAU"/>
    <n v="96000"/>
    <s v="SIBU"/>
    <s v="TIADA"/>
    <s v="TIADA"/>
    <s v="YCB3501@moe.edu.my"/>
    <s v="Luar Bandar"/>
    <s v="SBK"/>
    <n v="72"/>
    <n v="13"/>
    <n v="112.16858329999999"/>
    <n v="2.343483333"/>
    <s v="POINT (112.1685833 2.343483333)"/>
    <n v="101"/>
    <x v="37"/>
    <s v="SWK"/>
    <n v="5.5384615384615383"/>
    <x v="0"/>
  </r>
  <r>
    <n v="916"/>
    <x v="22"/>
    <s v="SK"/>
    <s v="YBB3505"/>
    <s v="SEKOLAH KEBANGSAAN SUNGAI PAKOH"/>
    <s v="D/A PEJABAT PENDIDIKAN DAERAH SELANGAU, LOT 363, BLOK 15, NEW TOWNSHIP, SELANGAU"/>
    <n v="96000"/>
    <s v="SIBU"/>
    <s v="TIADA"/>
    <s v="TIADA"/>
    <s v="YBB3505@moe.edu.my"/>
    <s v="Luar Bandar"/>
    <s v="SK"/>
    <n v="33"/>
    <n v="13"/>
    <n v="112.20529000000001"/>
    <n v="2.2884669999999998"/>
    <s v="POINT (112.20529 2.288467)"/>
    <n v="101"/>
    <x v="37"/>
    <s v="SWK"/>
    <n v="2.5384615384615383"/>
    <x v="0"/>
  </r>
  <r>
    <n v="917"/>
    <x v="22"/>
    <s v="SK"/>
    <s v="YBE3414"/>
    <s v="SEKOLAH KEBANGSAAN ULU SG ARIP"/>
    <s v="D/A PEJABAT PENDIDIKAN DAERAH SELANGAU, LOT 363, BLOK 15, NEW TOWNSHIP, SELANGAU"/>
    <n v="96000"/>
    <s v="SIBU"/>
    <s v="TIADA"/>
    <s v="TIADA"/>
    <s v="YBE3414@moe.edu.my"/>
    <s v="Luar Bandar"/>
    <s v="SK"/>
    <n v="65"/>
    <n v="13"/>
    <n v="112.70691669999999"/>
    <n v="2.7149999999999999"/>
    <s v="POINT (112.7069167 2.715)"/>
    <n v="101"/>
    <x v="37"/>
    <s v="SWK"/>
    <n v="5"/>
    <x v="0"/>
  </r>
  <r>
    <n v="918"/>
    <x v="23"/>
    <s v="SJKC"/>
    <s v="YCC8202"/>
    <s v="SEKOLAH JENIS KEBANGSAAN (CINA) CHUNG HUA BATU 29"/>
    <s v="D/A PEJABAT PENDIDIKAN DAERAH SERIAN, BATU 1, JALAN SERIAN/SRI AMAN"/>
    <n v="94700"/>
    <s v="SERIAN"/>
    <n v="82878897"/>
    <n v="82878897"/>
    <s v="YCC8202@moe.edu.my"/>
    <s v="Luar Bandar"/>
    <s v="SBK"/>
    <n v="81"/>
    <n v="15"/>
    <n v="110.48"/>
    <n v="1.26"/>
    <s v="POINT (110.48 1.26)"/>
    <n v="77"/>
    <x v="31"/>
    <s v="SWK"/>
    <n v="5.4"/>
    <x v="0"/>
  </r>
  <r>
    <n v="919"/>
    <x v="23"/>
    <s v="SJKC"/>
    <s v="YCC8205"/>
    <s v="SEKOLAH JENIS KEBANGSAAN (CINA) CHUNG HUA BATU 32"/>
    <s v="D/A PEJABAT PENDIDIKAN DAERAH SERIAN, BATU 1, JALAN SERIAN/SRI AMAN"/>
    <n v="94700"/>
    <s v="SERIAN"/>
    <n v="82878573"/>
    <n v="82878573"/>
    <s v="YCC8205@moe.edu.my"/>
    <s v="Luar Bandar"/>
    <s v="SBK"/>
    <n v="149"/>
    <n v="17"/>
    <n v="110.51"/>
    <n v="1.22"/>
    <s v="POINT (110.51 1.22)"/>
    <n v="77"/>
    <x v="31"/>
    <s v="SWK"/>
    <n v="8.764705882352942"/>
    <x v="0"/>
  </r>
  <r>
    <n v="920"/>
    <x v="23"/>
    <s v="SJKC"/>
    <s v="YCC8204"/>
    <s v="SEKOLAH JENIS KEBANGSAAN (CINA) CHUNG HUA BATU 35"/>
    <s v="D/A PEJABAT PENDIDIKAN DAERAH SERIAN, BATU 1, JALAN SERIAN/SRI AMAN"/>
    <n v="94700"/>
    <s v="SERIAN"/>
    <n v="82874785"/>
    <n v="82874785"/>
    <s v="YCC8204@moe.edu.my"/>
    <s v="Luar Bandar"/>
    <s v="SBK"/>
    <n v="177"/>
    <n v="16"/>
    <n v="110.54"/>
    <n v="1.2"/>
    <s v="POINT (110.54 1.2)"/>
    <n v="77"/>
    <x v="31"/>
    <s v="SWK"/>
    <n v="11.0625"/>
    <x v="0"/>
  </r>
  <r>
    <n v="921"/>
    <x v="23"/>
    <s v="SJKC"/>
    <s v="YCC8201"/>
    <s v="SEKOLAH JENIS KEBANGSAAN (CINA) CHUNG HUA SERIAN"/>
    <s v="D/A PEJABAT PENDIDIKAN DAERAH SERIAN, BATU 1, JALAN SERIAN/SRI AMAN"/>
    <n v="94700"/>
    <s v="SERIAN"/>
    <n v="82874322"/>
    <n v="82876657"/>
    <s v="YCC8201@moe.edu.my"/>
    <s v="Luar Bandar"/>
    <s v="SBK"/>
    <n v="512"/>
    <n v="36"/>
    <n v="110.57"/>
    <n v="1.17"/>
    <s v="POINT (110.57 1.17)"/>
    <n v="77"/>
    <x v="31"/>
    <s v="SWK"/>
    <n v="14.222222222222221"/>
    <x v="0"/>
  </r>
  <r>
    <n v="922"/>
    <x v="23"/>
    <s v="SJKC"/>
    <s v="YBC8202"/>
    <s v="SEKOLAH JENIS KEBANGSAAN (CINA) PANGKALAN BEDUP"/>
    <s v="BATU 7, JALAN SERIAN/SRI AMAN"/>
    <n v="94700"/>
    <s v="SERIAN"/>
    <s v="TIADA"/>
    <s v="TIADA"/>
    <s v="YBC8202@moe.edu.my"/>
    <s v="Luar Bandar"/>
    <s v="SK"/>
    <n v="68"/>
    <n v="13"/>
    <n v="110.352859"/>
    <n v="1.0110330000000001"/>
    <s v="POINT (110.352859 1.011033)"/>
    <n v="104"/>
    <x v="32"/>
    <s v="SWK"/>
    <n v="5.2307692307692308"/>
    <x v="0"/>
  </r>
  <r>
    <n v="923"/>
    <x v="23"/>
    <s v="SJKC"/>
    <s v="YBC8201"/>
    <s v="SEKOLAH JENIS KEBANGSAAN (CINA) SG MENYAN"/>
    <s v="D/A PEJABAT PENDIDIKAN DAERAH SERIAN, BATU 1, JALAN SERIAN/SRI AMAN"/>
    <n v="94700"/>
    <s v="SERIAN"/>
    <n v="82895113"/>
    <s v="TIADA"/>
    <s v="YBC8201@moe.edu.my"/>
    <s v="Luar Bandar"/>
    <s v="SK"/>
    <n v="284"/>
    <n v="26"/>
    <n v="110.71"/>
    <n v="1.04"/>
    <s v="POINT (110.71 1.04)"/>
    <n v="77"/>
    <x v="31"/>
    <s v="SWK"/>
    <n v="10.923076923076923"/>
    <x v="0"/>
  </r>
  <r>
    <n v="924"/>
    <x v="23"/>
    <s v="SK"/>
    <s v="YCB8217"/>
    <s v="SEKOLAH KEBANGSAAN ALL SAINTS PLAMAN NYABET"/>
    <s v="D/A PEJABAT PENDIDIKAN DAERAH SERIAN, BATU 1, JALAN SERIAN/SRI AMAN"/>
    <n v="94700"/>
    <s v="SERIAN"/>
    <s v="TIADA"/>
    <s v="TIADA"/>
    <s v="YCB8217@moe.edu.my"/>
    <s v="Luar Bandar"/>
    <s v="SBK"/>
    <n v="35"/>
    <n v="10"/>
    <n v="110.440466"/>
    <n v="1.209878"/>
    <s v="POINT (110.440466 1.209878)"/>
    <n v="77"/>
    <x v="31"/>
    <s v="SWK"/>
    <n v="3.5"/>
    <x v="0"/>
  </r>
  <r>
    <n v="925"/>
    <x v="23"/>
    <s v="SK"/>
    <s v="YBB8211"/>
    <s v="SEKOLAH KEBANGSAAN BALAI RINGIN"/>
    <s v="D/A PEJABAT PENDIDIKAN DAERAH SERIAN, BATU 1, JALAN SERIAN/SRI AMAN"/>
    <n v="94700"/>
    <s v="SERIAN"/>
    <n v="82877505"/>
    <n v="82877505"/>
    <s v="YBB8211@moe.edu.my"/>
    <s v="Luar Bandar"/>
    <s v="SK"/>
    <n v="296"/>
    <n v="34"/>
    <n v="110.75032"/>
    <n v="1.049801"/>
    <s v="POINT (110.75032 1.049801)"/>
    <n v="77"/>
    <x v="31"/>
    <s v="SWK"/>
    <n v="8.7058823529411757"/>
    <x v="0"/>
  </r>
  <r>
    <n v="926"/>
    <x v="23"/>
    <s v="SK"/>
    <s v="YBB8228"/>
    <s v="SEKOLAH KEBANGSAAN BEDUP"/>
    <s v="D/A PEJABAT PENDIDIKAN DAERAH SERIAN, BATU 1, JALAN SERIAN/SRI AMAN"/>
    <n v="94700"/>
    <s v="SERIAN"/>
    <s v="TIADA"/>
    <s v="TIADA"/>
    <s v="YBB8228@moe.edu.my"/>
    <s v="Luar Bandar"/>
    <s v="SK"/>
    <n v="144"/>
    <n v="18"/>
    <n v="110.64"/>
    <n v="1.0900000000000001"/>
    <s v="POINT (110.64 1.09)"/>
    <n v="77"/>
    <x v="31"/>
    <s v="SWK"/>
    <n v="8"/>
    <x v="0"/>
  </r>
  <r>
    <n v="927"/>
    <x v="23"/>
    <s v="SK"/>
    <s v="YBB8232"/>
    <s v="SEKOLAH KEBANGSAAN DAHA"/>
    <s v="D/A PEJABAT PENDIDIKAN DAERAH SERIAN, BATU 1, JALAN SERIAN/SRI AMAN"/>
    <n v="94700"/>
    <s v="SERIAN"/>
    <s v="TIADA"/>
    <s v="TIADA"/>
    <s v="YBB8232@moe.edu.my"/>
    <s v="Luar Bandar"/>
    <s v="SK"/>
    <n v="85"/>
    <n v="15"/>
    <n v="110.353289"/>
    <n v="1.01129"/>
    <s v="POINT (110.353289 1.01129)"/>
    <n v="104"/>
    <x v="32"/>
    <s v="SWK"/>
    <n v="5.666666666666667"/>
    <x v="0"/>
  </r>
  <r>
    <n v="928"/>
    <x v="23"/>
    <s v="SK"/>
    <s v="YBB8231"/>
    <s v="SEKOLAH KEBANGSAAN ENGKAROH"/>
    <s v="KPG. ENGKEROH, JALAN SERIAN/MONGKOS"/>
    <n v="94700"/>
    <s v="SERIAN"/>
    <s v="TIADA"/>
    <s v="TIADA"/>
    <s v="YBB8231@moe.edu.my"/>
    <s v="Luar Bandar"/>
    <s v="SK"/>
    <n v="80"/>
    <n v="12"/>
    <n v="110.51113100000001"/>
    <n v="1.2025710000000001"/>
    <s v="POINT (110.511131 1.202571)"/>
    <n v="77"/>
    <x v="31"/>
    <s v="SWK"/>
    <n v="6.666666666666667"/>
    <x v="0"/>
  </r>
  <r>
    <n v="929"/>
    <x v="23"/>
    <s v="SK"/>
    <s v="YBB8241"/>
    <s v="SEKOLAH KEBANGSAAN ENTAYAN"/>
    <s v="D/A PEJABAT PENDIDIKAN DAERAH SERIAN, BATU 1, JALAN SERIAN/SRI AMAN"/>
    <n v="94700"/>
    <s v="SERIAN"/>
    <s v="TIADA"/>
    <s v="TIADA"/>
    <s v="YBB8241@moe.edu.my"/>
    <s v="Luar Bandar"/>
    <s v="SK"/>
    <n v="73"/>
    <n v="12"/>
    <n v="110.687622"/>
    <n v="1.07219"/>
    <s v="POINT (110.687622 1.07219)"/>
    <n v="77"/>
    <x v="31"/>
    <s v="SWK"/>
    <n v="6.083333333333333"/>
    <x v="0"/>
  </r>
  <r>
    <n v="930"/>
    <x v="23"/>
    <s v="SK"/>
    <s v="YBB8254"/>
    <s v="SEKOLAH KEBANGSAAN ENTUBUH"/>
    <s v="D/A PEJABAT PENDIDIKAN DAERAH SERIAN, BATU 1, JALAN SERIAN/SRI AMAN"/>
    <n v="94700"/>
    <s v="SERIAN"/>
    <s v="TIADA"/>
    <s v="TIADA"/>
    <s v="YBB8254@moe.edu.my"/>
    <s v="Luar Bandar"/>
    <s v="SK"/>
    <n v="70"/>
    <n v="12"/>
    <n v="110.362644"/>
    <n v="1.01644"/>
    <s v="POINT (110.362644 1.01644)"/>
    <n v="104"/>
    <x v="32"/>
    <s v="SWK"/>
    <n v="5.833333333333333"/>
    <x v="0"/>
  </r>
  <r>
    <n v="931"/>
    <x v="23"/>
    <s v="SK"/>
    <s v="YBB8233"/>
    <s v="SEKOLAH KEBANGSAAN GAHAT MAWANG"/>
    <s v="D/A PEJABAT PENDIDIKAN DAERAH SERIAN, BATU 1, JALAN SERIAN/SRI AMAN"/>
    <n v="94700"/>
    <s v="SERIAN"/>
    <s v="TIADA"/>
    <s v="TIADA"/>
    <s v="YBB8233@moe.edu.my"/>
    <s v="Luar Bandar"/>
    <s v="SK"/>
    <n v="49"/>
    <n v="10"/>
    <n v="110.464032"/>
    <n v="0.98826999999999998"/>
    <s v="POINT (110.464032 0.98827)"/>
    <n v="104"/>
    <x v="32"/>
    <s v="SWK"/>
    <n v="4.9000000000000004"/>
    <x v="0"/>
  </r>
  <r>
    <n v="932"/>
    <x v="23"/>
    <s v="SK"/>
    <s v="YBB8237"/>
    <s v="SEKOLAH KEBANGSAAN GEMANG"/>
    <s v="D/A PEJABAT PENDIDIKAN DAERAH SERIAN, BATU 1, JALAN SERIAN/SRI AMAN"/>
    <n v="94700"/>
    <s v="SERIAN"/>
    <n v="82896260"/>
    <s v="TIADA"/>
    <s v="YBB8237@moe.edu.my"/>
    <s v="Luar Bandar"/>
    <s v="SK"/>
    <n v="83"/>
    <n v="16"/>
    <n v="110.477313"/>
    <n v="1.295547"/>
    <s v="POINT (110.477313 1.295547)"/>
    <n v="77"/>
    <x v="31"/>
    <s v="SWK"/>
    <n v="5.1875"/>
    <x v="0"/>
  </r>
  <r>
    <n v="933"/>
    <x v="23"/>
    <s v="SK"/>
    <s v="YBB8219"/>
    <s v="SEKOLAH KEBANGSAAN KORAN"/>
    <s v="D/A PEJABAT PENDIDIKAN DAERAH SERIAN, BATU 1, JALAN SERIAN/SRI AMAN"/>
    <n v="94700"/>
    <s v="SERIAN"/>
    <s v="TIADA"/>
    <s v="TIADA"/>
    <s v="YBB8219@moe.edu.my"/>
    <s v="Luar Bandar"/>
    <s v="SK"/>
    <n v="319"/>
    <n v="29"/>
    <n v="110.58"/>
    <n v="1.1499999999999999"/>
    <s v="POINT (110.58 1.15)"/>
    <n v="77"/>
    <x v="31"/>
    <s v="SWK"/>
    <n v="11"/>
    <x v="0"/>
  </r>
  <r>
    <n v="934"/>
    <x v="23"/>
    <s v="SK"/>
    <s v="YBB8243"/>
    <s v="SEKOLAH KEBANGSAAN KRAIT"/>
    <s v="KAMPUNG KRAIT, JALAN BATANG KEDUP"/>
    <n v="94700"/>
    <s v="SERIAN"/>
    <n v="82895824"/>
    <s v="TIADA"/>
    <s v="YBB8243@moe.edu.my"/>
    <s v="Luar Bandar"/>
    <s v="SK"/>
    <n v="75"/>
    <n v="10"/>
    <n v="110.561954"/>
    <n v="1.0601739999999999"/>
    <s v="POINT (110.561954 1.060174)"/>
    <n v="77"/>
    <x v="31"/>
    <s v="SWK"/>
    <n v="7.5"/>
    <x v="0"/>
  </r>
  <r>
    <n v="935"/>
    <x v="23"/>
    <s v="SK"/>
    <s v="YBB8240"/>
    <s v="SEKOLAH KEBANGSAAN KRANGAN"/>
    <s v="D/A PEJABAT PENDIDIKAN DAERAH SERIAN, BATU 1, JALAN SERIAN/SRI AMAN"/>
    <n v="94700"/>
    <s v="SERIAN"/>
    <m/>
    <m/>
    <s v="YBB8240@moe.edu.my"/>
    <s v="Luar Bandar"/>
    <s v="SK"/>
    <n v="63"/>
    <n v="12"/>
    <n v="110.77"/>
    <n v="1.05"/>
    <s v="POINT (110.77 1.05)"/>
    <n v="77"/>
    <x v="31"/>
    <s v="SWK"/>
    <n v="5.25"/>
    <x v="0"/>
  </r>
  <r>
    <n v="936"/>
    <x v="23"/>
    <s v="SK"/>
    <s v="YBB8206"/>
    <s v="SEKOLAH KEBANGSAAN KRUSEN"/>
    <s v="D/A PEJABAT PENDIDIKAN DAERAH SERIAN, BATU 1, JALAN SERIAN/SRI AMAN"/>
    <n v="94700"/>
    <s v="SERIAN"/>
    <s v="TIADA"/>
    <s v="TIADA"/>
    <s v="YBB8206@moe.edu.my"/>
    <s v="Luar Bandar"/>
    <s v="SK"/>
    <n v="71"/>
    <n v="12"/>
    <n v="110.500832"/>
    <n v="1.0701609999999999"/>
    <s v="POINT (110.500832 1.070161)"/>
    <n v="77"/>
    <x v="31"/>
    <s v="SWK"/>
    <n v="5.916666666666667"/>
    <x v="0"/>
  </r>
  <r>
    <n v="937"/>
    <x v="23"/>
    <s v="SK"/>
    <s v="YBB8249"/>
    <s v="SEKOLAH KEBANGSAAN KUJANG MAWANG"/>
    <s v="D/A PEJABAT PENDIDIKAN DAERAH SERIAN, BATU 1, JALAN SERIAN/SRI AMAN"/>
    <n v="94700"/>
    <s v="SERIAN"/>
    <s v="TIADA"/>
    <s v="TIADA"/>
    <s v="YBB8249@moe.edu.my"/>
    <s v="Luar Bandar"/>
    <s v="SK"/>
    <n v="73"/>
    <n v="13"/>
    <n v="110.55779099999999"/>
    <n v="0.98876299999999995"/>
    <s v="POINT (110.557791 0.9887629999999999)"/>
    <n v="77"/>
    <x v="31"/>
    <s v="SWK"/>
    <n v="5.615384615384615"/>
    <x v="0"/>
  </r>
  <r>
    <n v="938"/>
    <x v="23"/>
    <s v="SK"/>
    <s v="YBB8246"/>
    <s v="SEKOLAH KEBANGSAAN KUJANG SAIN"/>
    <s v="D/A PEJABAT PENDIDIKAN DAERAH SERIAN, BATU 1, JALAN SERIAN/SRI AMAN"/>
    <n v="94700"/>
    <s v="SERIAN"/>
    <s v="TIADA"/>
    <s v="TIADA"/>
    <s v="YBB8246@moe.edu.my"/>
    <s v="Luar Bandar"/>
    <s v="SK"/>
    <n v="36"/>
    <n v="10"/>
    <n v="110.43"/>
    <n v="0.95"/>
    <s v="POINT (110.43 0.95)"/>
    <n v="104"/>
    <x v="32"/>
    <s v="SWK"/>
    <n v="3.6"/>
    <x v="0"/>
  </r>
  <r>
    <n v="939"/>
    <x v="23"/>
    <s v="SK"/>
    <s v="YBB8207"/>
    <s v="SEKOLAH KEBANGSAAN LEBUR / REMUN"/>
    <s v="D/A PEJABAT PENDIDIKAN DAERAH SERIAN, BATU 1, JALAN SERIAN/SRI AMAN"/>
    <n v="94700"/>
    <s v="SERIAN"/>
    <n v="82895157"/>
    <s v="TIADA"/>
    <s v="YBB8207@moe.edu.my"/>
    <s v="Luar Bandar"/>
    <s v="SK"/>
    <n v="159"/>
    <n v="18"/>
    <n v="110.652762"/>
    <n v="1.1569"/>
    <s v="POINT (110.652762 1.1569)"/>
    <n v="77"/>
    <x v="31"/>
    <s v="SWK"/>
    <n v="8.8333333333333339"/>
    <x v="0"/>
  </r>
  <r>
    <n v="940"/>
    <x v="23"/>
    <s v="SK"/>
    <s v="YBB8222"/>
    <s v="SEKOLAH KEBANGSAAN LOBANG BATU"/>
    <s v="D/A PEJABAT PENDIDIKAN DAERAH SERIAN, BATU 1, JALAN SERIAN/SRI AMAN"/>
    <n v="94700"/>
    <s v="SERIAN"/>
    <n v="82895541"/>
    <s v="TIADA"/>
    <s v="YBB8222@moe.edu.my"/>
    <s v="Luar Bandar"/>
    <s v="SK"/>
    <n v="172"/>
    <n v="20"/>
    <n v="110.531285"/>
    <n v="0.97587199999999996"/>
    <s v="POINT (110.531285 0.975872)"/>
    <n v="104"/>
    <x v="32"/>
    <s v="SWK"/>
    <n v="8.6"/>
    <x v="0"/>
  </r>
  <r>
    <n v="941"/>
    <x v="23"/>
    <s v="SK"/>
    <s v="YBB8252"/>
    <s v="SEKOLAH KEBANGSAAN LUBOK ANTU REBAN"/>
    <s v="D/A PEJABAT PENDIDIKAN DAERAH SERIAN, BATU 1, JALAN SERIAN/SRI AMAN"/>
    <n v="94700"/>
    <s v="SERIAN"/>
    <s v="TIADA"/>
    <s v="TIADA"/>
    <s v="YBB8252@moe.edu.my"/>
    <s v="Luar Bandar"/>
    <s v="SK"/>
    <n v="50"/>
    <n v="14"/>
    <n v="110.533981"/>
    <n v="1.3459129999999999"/>
    <s v="POINT (110.533981 1.345913)"/>
    <n v="77"/>
    <x v="31"/>
    <s v="SWK"/>
    <n v="3.5714285714285716"/>
    <x v="0"/>
  </r>
  <r>
    <n v="942"/>
    <x v="23"/>
    <s v="SK"/>
    <s v="YBB8218"/>
    <s v="SEKOLAH KEBANGSAAN MAPU"/>
    <s v="D/A PEJABAT PENDIDIKAN DAERAH SERIAN, BATU 1, JALAN SERIAN/SRI AMAN"/>
    <n v="94700"/>
    <s v="SERIAN"/>
    <s v="TIADA"/>
    <s v="TIADA"/>
    <s v="YBB8218@moe.edu.my"/>
    <s v="Luar Bandar"/>
    <s v="SK"/>
    <n v="114"/>
    <n v="15"/>
    <n v="110.495988"/>
    <n v="0.92657199999999995"/>
    <s v="POINT (110.495988 0.926572)"/>
    <n v="104"/>
    <x v="32"/>
    <s v="SWK"/>
    <n v="7.6"/>
    <x v="0"/>
  </r>
  <r>
    <n v="943"/>
    <x v="23"/>
    <s v="SK"/>
    <s v="YBB8239"/>
    <s v="SEKOLAH KEBANGSAAN MAWANG TAUP"/>
    <s v="D/A PEJABAT PENDIDIKAN DAERAH SERIAN, BATU 1, JALAN SERIAN/SRI AMAN"/>
    <n v="94700"/>
    <s v="SERIAN"/>
    <s v="TIADA"/>
    <s v="TIADA"/>
    <s v="YBB8239@moe.edu.my"/>
    <s v="Luar Bandar"/>
    <s v="SK"/>
    <n v="46"/>
    <n v="11"/>
    <n v="110.5"/>
    <n v="1.1000000000000001"/>
    <s v="POINT (110.5 1.1)"/>
    <n v="77"/>
    <x v="31"/>
    <s v="SWK"/>
    <n v="4.1818181818181817"/>
    <x v="0"/>
  </r>
  <r>
    <n v="944"/>
    <x v="23"/>
    <s v="SK"/>
    <s v="YBB8215"/>
    <s v="SEKOLAH KEBANGSAAN MELANSAI"/>
    <s v="D/A PEJABAT PENDIDIKAN DAERAH SERIAN, BATU 1, JALAN SERIAN/SRI AMAN"/>
    <n v="94700"/>
    <s v="SERIAN"/>
    <s v="TIADA"/>
    <s v="TIADA"/>
    <s v="YBB8215@moe.edu.my"/>
    <s v="Luar Bandar"/>
    <s v="SK"/>
    <n v="183"/>
    <n v="18"/>
    <n v="110.61425699999999"/>
    <n v="1.1278710000000001"/>
    <s v="POINT (110.614257 1.127871)"/>
    <n v="77"/>
    <x v="31"/>
    <s v="SWK"/>
    <n v="10.166666666666666"/>
    <x v="0"/>
  </r>
  <r>
    <n v="945"/>
    <x v="23"/>
    <s v="SK"/>
    <s v="YBB8256"/>
    <s v="SEKOLAH KEBANGSAAN MENTU TAPU"/>
    <s v="D/A PEJABAT PENDIDIKAN DAERAH SERIAN, BATU 1, JALAN SERIAN/SRI AMAN"/>
    <n v="94700"/>
    <s v="SERIAN"/>
    <s v="TIADA"/>
    <s v="TIADA"/>
    <s v="YBB8256@moe.edu.my"/>
    <s v="Luar Bandar"/>
    <s v="SK"/>
    <n v="99"/>
    <n v="16"/>
    <n v="110.581014"/>
    <n v="0.93703599999999998"/>
    <s v="POINT (110.581014 0.937036)"/>
    <n v="104"/>
    <x v="32"/>
    <s v="SWK"/>
    <n v="6.1875"/>
    <x v="0"/>
  </r>
  <r>
    <n v="946"/>
    <x v="23"/>
    <s v="SK"/>
    <s v="YBB8244"/>
    <s v="SEKOLAH KEBANGSAAN MERAKAI"/>
    <s v="D/A PEJABAT PENDIDIKAN DAERAH SERIAN, BATU 1, JALAN SERIAN/SRI AMAN"/>
    <n v="94700"/>
    <s v="SERIAN"/>
    <s v="TIADA"/>
    <s v="TIADA"/>
    <s v="YBB8244@moe.edu.my"/>
    <s v="Luar Bandar"/>
    <s v="SK"/>
    <n v="29"/>
    <n v="9"/>
    <n v="110.65"/>
    <n v="1.17"/>
    <s v="POINT (110.65 1.17)"/>
    <n v="77"/>
    <x v="31"/>
    <s v="SWK"/>
    <n v="3.2222222222222223"/>
    <x v="0"/>
  </r>
  <r>
    <n v="947"/>
    <x v="23"/>
    <s v="SK"/>
    <s v="YBB8242"/>
    <s v="SEKOLAH KEBANGSAAN MERBAU"/>
    <s v="D/A PEJABAT PENDIDIKAN DAERAH SERIAN, BATU 1, JALAN SERIAN/SRI AMAN"/>
    <n v="94700"/>
    <s v="SERIAN"/>
    <s v="TIADA"/>
    <s v="TIADA"/>
    <s v="YBB8242@moe.edu.my"/>
    <s v="Luar Bandar"/>
    <s v="SK"/>
    <n v="94"/>
    <n v="11"/>
    <n v="110.657809"/>
    <n v="1.00495"/>
    <s v="POINT (110.657809 1.00495)"/>
    <n v="77"/>
    <x v="31"/>
    <s v="SWK"/>
    <n v="8.545454545454545"/>
    <x v="0"/>
  </r>
  <r>
    <n v="948"/>
    <x v="23"/>
    <s v="SK"/>
    <s v="YBA8202"/>
    <s v="SEKOLAH KEBANGSAAN MUBOK BERAWAN"/>
    <s v="D/A PEJABAT PENDIDIKAN DAERAH SERIAN, BATU 1, JALAN SERIAN/SRI AMAN"/>
    <n v="94700"/>
    <s v="SERIAN"/>
    <n v="82895526"/>
    <s v="TIADA"/>
    <s v="YBA8202@moe.edu.my"/>
    <s v="Luar Bandar"/>
    <s v="SK"/>
    <n v="55"/>
    <n v="12"/>
    <n v="110.52"/>
    <n v="1.26"/>
    <s v="POINT (110.52 1.26)"/>
    <n v="77"/>
    <x v="31"/>
    <s v="SWK"/>
    <n v="4.583333333333333"/>
    <x v="0"/>
  </r>
  <r>
    <n v="949"/>
    <x v="23"/>
    <s v="SK"/>
    <s v="YBB8251"/>
    <s v="SEKOLAH KEBANGSAAN PANGKALAN SORAH"/>
    <s v="KAMPUNG SORAH MELAYU, JALAN SERIAN-TEBEDU"/>
    <n v="94700"/>
    <s v="SERIAN"/>
    <n v="82896242"/>
    <s v="TIADA"/>
    <s v="YBB8251@moe.edu.my"/>
    <s v="Luar Bandar"/>
    <s v="SK"/>
    <n v="52"/>
    <n v="13"/>
    <n v="110.354404"/>
    <n v="1.008802"/>
    <s v="POINT (110.354404 1.008802)"/>
    <n v="104"/>
    <x v="32"/>
    <s v="SWK"/>
    <n v="4"/>
    <x v="0"/>
  </r>
  <r>
    <n v="950"/>
    <x v="23"/>
    <s v="SK"/>
    <s v="YBB8220"/>
    <s v="SEKOLAH KEBANGSAAN PARUN SUAN"/>
    <s v="D/A PEJABAT PENDIDIKAN DAERAH SERIAN, BATU 1, JALAN SERIAN/SRI AMAN"/>
    <n v="94700"/>
    <s v="SERIAN"/>
    <m/>
    <m/>
    <s v="YBB8220@moe.edu.my"/>
    <s v="Luar Bandar"/>
    <s v="SK"/>
    <n v="129"/>
    <n v="16"/>
    <n v="110.4686111"/>
    <n v="1.1622222"/>
    <s v="POINT (110.4686111 1.1622222)"/>
    <n v="77"/>
    <x v="31"/>
    <s v="SWK"/>
    <n v="8.0625"/>
    <x v="0"/>
  </r>
  <r>
    <n v="951"/>
    <x v="23"/>
    <s v="SK"/>
    <s v="YBB8227"/>
    <s v="SEKOLAH KEBANGSAAN PATI"/>
    <s v="D/A PEJABAT PENDIDIKAN DAERAH SERIAN, BATU 1, JALAN SERIAN/SRI AMAN"/>
    <n v="94700"/>
    <s v="SERIAN"/>
    <n v="82895391"/>
    <s v="TIADA"/>
    <s v="YBB8227@moe.edu.my"/>
    <s v="Luar Bandar"/>
    <s v="SK"/>
    <n v="135"/>
    <n v="18"/>
    <n v="110.549959"/>
    <n v="1.3034300000000001"/>
    <s v="POINT (110.549959 1.30343)"/>
    <n v="77"/>
    <x v="31"/>
    <s v="SWK"/>
    <n v="7.5"/>
    <x v="0"/>
  </r>
  <r>
    <n v="952"/>
    <x v="23"/>
    <s v="SK"/>
    <s v="YBB8224"/>
    <s v="SEKOLAH KEBANGSAAN PAYAU"/>
    <s v="D/A PEJABAT PENDIDIKAN DAERAH SERIAN, BATU 1, JALAN SERIAN/SRI AMAN"/>
    <n v="94700"/>
    <s v="SERIAN"/>
    <s v="TIADA"/>
    <s v="TIADA"/>
    <s v="YBB8224@moe.edu.my"/>
    <s v="Luar Bandar"/>
    <s v="SK"/>
    <n v="126"/>
    <n v="13"/>
    <n v="110.534992"/>
    <n v="0.96983799999999998"/>
    <s v="POINT (110.534992 0.969838)"/>
    <n v="104"/>
    <x v="32"/>
    <s v="SWK"/>
    <n v="9.6923076923076916"/>
    <x v="0"/>
  </r>
  <r>
    <n v="953"/>
    <x v="23"/>
    <s v="SK"/>
    <s v="YBB8257"/>
    <s v="SEKOLAH KEBANGSAAN PLAMAN BAKI / MENAUL"/>
    <s v="D/A PEJABAT PENDIDIKAN DAERAH SERIAN, BATU 1, JALAN SERIAN/SRI AMAN"/>
    <n v="94700"/>
    <s v="SERIAN"/>
    <n v="82896213"/>
    <s v="TIADA"/>
    <s v="YBB8257@moe.edu.my"/>
    <s v="Luar Bandar"/>
    <s v="SK"/>
    <n v="174"/>
    <n v="22"/>
    <n v="110.52361999999999"/>
    <n v="1.2606170000000001"/>
    <s v="POINT (110.52362 1.260617)"/>
    <n v="77"/>
    <x v="31"/>
    <s v="SWK"/>
    <n v="7.9090909090909092"/>
    <x v="0"/>
  </r>
  <r>
    <n v="954"/>
    <x v="23"/>
    <s v="SK"/>
    <s v="YBB8255"/>
    <s v="SEKOLAH KEBANGSAAN PRIDAN"/>
    <s v="D/A PEJABAT PENDIDIKAN DAERAH SERIAN, BATU 1, JALAN SERIAN/SRI AMAN"/>
    <n v="94700"/>
    <s v="SERIAN"/>
    <s v="TIADA"/>
    <s v="TIADA"/>
    <s v="YBB8255@moe.edu.my"/>
    <s v="Luar Bandar"/>
    <s v="SK"/>
    <n v="96"/>
    <n v="12"/>
    <n v="110.56119200000001"/>
    <n v="1.0244420000000001"/>
    <s v="POINT (110.561192 1.024442)"/>
    <n v="77"/>
    <x v="31"/>
    <s v="SWK"/>
    <n v="8"/>
    <x v="0"/>
  </r>
  <r>
    <n v="955"/>
    <x v="23"/>
    <s v="SK"/>
    <s v="YBB8210"/>
    <s v="SEKOLAH KEBANGSAAN RAYANG"/>
    <s v="D/A PEJABAT PENDIDIKAN DAERAH SERIAN, BATU 1, JALAN SERIAN/SRI AMAN"/>
    <n v="94700"/>
    <s v="SERIAN"/>
    <n v="82872788"/>
    <s v="TIADA"/>
    <s v="YBB8210@moe.edu.my"/>
    <s v="Luar Bandar"/>
    <s v="SK"/>
    <n v="141"/>
    <n v="17"/>
    <n v="110.54945499999999"/>
    <n v="1.2015849999999999"/>
    <s v="POINT (110.549455 1.201585)"/>
    <n v="77"/>
    <x v="31"/>
    <s v="SWK"/>
    <n v="8.2941176470588243"/>
    <x v="0"/>
  </r>
  <r>
    <n v="956"/>
    <x v="23"/>
    <s v="SK"/>
    <s v="YBB8216"/>
    <s v="SEKOLAH KEBANGSAAN RETEH"/>
    <s v="D/A PEJABAT PENDIDIKAN DAERAH SERIAN, BATU 1, JALAN SERIAN/SRI AMAN"/>
    <n v="94700"/>
    <s v="SERIAN"/>
    <s v="TIADA"/>
    <s v="TIADA"/>
    <s v="YBB8216@moe.edu.my"/>
    <s v="Luar Bandar"/>
    <s v="SK"/>
    <n v="57"/>
    <n v="12"/>
    <n v="110.494641"/>
    <n v="0.92660900000000002"/>
    <s v="POINT (110.494641 0.926609)"/>
    <n v="104"/>
    <x v="32"/>
    <s v="SWK"/>
    <n v="4.75"/>
    <x v="0"/>
  </r>
  <r>
    <n v="957"/>
    <x v="23"/>
    <s v="SK"/>
    <s v="YBB8238"/>
    <s v="SEKOLAH KEBANGSAAN RIIH DASO"/>
    <s v="D/A PEJABAT PENDIDIKAN DAERAH SERIAN, BATU 1, JALAN SERIAN/SRI AMAN"/>
    <n v="94700"/>
    <s v="SERIAN"/>
    <s v="TIADA"/>
    <s v="TIADA"/>
    <s v="YBB8238@moe.edu.my"/>
    <s v="Luar Bandar"/>
    <s v="SK"/>
    <n v="176"/>
    <n v="18"/>
    <n v="110.52247199999999"/>
    <n v="1.1418269999999999"/>
    <s v="POINT (110.522472 1.141827)"/>
    <n v="77"/>
    <x v="31"/>
    <s v="SWK"/>
    <n v="9.7777777777777786"/>
    <x v="0"/>
  </r>
  <r>
    <n v="958"/>
    <x v="23"/>
    <s v="SK"/>
    <s v="YBB8223"/>
    <s v="SEKOLAH KEBANGSAAN RITUH"/>
    <s v="D/A PEJABAT PENDIDIKAN DAERAH SERIAN, BATU 1, JALAN SERIAN/SRI AMAN"/>
    <n v="94700"/>
    <s v="SERIAN"/>
    <s v="TIADA"/>
    <s v="TIADA"/>
    <s v="YBB8223@moe.edu.my"/>
    <s v="Luar Bandar"/>
    <s v="SK"/>
    <n v="79"/>
    <n v="13"/>
    <n v="110.44222499999999"/>
    <n v="1.2816810000000001"/>
    <s v="POINT (110.442225 1.281681)"/>
    <n v="77"/>
    <x v="31"/>
    <s v="SWK"/>
    <n v="6.0769230769230766"/>
    <x v="0"/>
  </r>
  <r>
    <n v="959"/>
    <x v="23"/>
    <s v="SK"/>
    <s v="YBB8201"/>
    <s v="SEKOLAH KEBANGSAAN SAMARAHAN ESTATE"/>
    <s v="D/A PEJABAT PENDIDIKAN DAERAH SERIAN, BATU 1, JALAN SERIAN/SRI AMAN"/>
    <n v="94700"/>
    <s v="SERIAN"/>
    <n v="82896215"/>
    <s v="TIADA"/>
    <s v="YBB8201@moe.edu.my"/>
    <s v="Luar Bandar"/>
    <s v="SK"/>
    <n v="92"/>
    <n v="12"/>
    <n v="110.553634"/>
    <n v="1.3390839999999999"/>
    <s v="POINT (110.553634 1.339084)"/>
    <n v="77"/>
    <x v="31"/>
    <s v="SWK"/>
    <n v="7.666666666666667"/>
    <x v="0"/>
  </r>
  <r>
    <n v="960"/>
    <x v="23"/>
    <s v="SK"/>
    <s v="YBB8229"/>
    <s v="SEKOLAH KEBANGSAAN SANGAI"/>
    <s v="D/A PEJABAT PENDIDIKAN DAERAH SERIAN, BATU 1, JALAN SERIAN/SRI AMAN"/>
    <n v="94700"/>
    <s v="SERIAN"/>
    <s v="TIADA"/>
    <s v="TIADA"/>
    <s v="YBB8229@moe.edu.my"/>
    <s v="Luar Bandar"/>
    <s v="SK"/>
    <n v="73"/>
    <n v="11"/>
    <n v="110.561954"/>
    <n v="1.0601739999999999"/>
    <s v="POINT (110.561954 1.060174)"/>
    <n v="77"/>
    <x v="31"/>
    <s v="SWK"/>
    <n v="6.6363636363636367"/>
    <x v="0"/>
  </r>
  <r>
    <n v="961"/>
    <x v="23"/>
    <s v="SK"/>
    <s v="YBB8234"/>
    <s v="SEKOLAH KEBANGSAAN SEBANBAN"/>
    <s v="D/A PEJABAT PENDIDIKAN DAERAH SERIAN, BATU 1, JALAN SERIAN/SRI AMAN"/>
    <n v="94700"/>
    <s v="SERIAN"/>
    <s v="TIADA"/>
    <s v="TIADA"/>
    <s v="YBB8234@moe.edu.my"/>
    <s v="Luar Bandar"/>
    <s v="SK"/>
    <n v="43"/>
    <n v="12"/>
    <n v="110.639932"/>
    <n v="1.2456799999999999"/>
    <s v="POINT (110.639932 1.24568)"/>
    <n v="77"/>
    <x v="31"/>
    <s v="SWK"/>
    <n v="3.5833333333333335"/>
    <x v="0"/>
  </r>
  <r>
    <n v="962"/>
    <x v="23"/>
    <s v="SK"/>
    <s v="YBB8236"/>
    <s v="SEKOLAH KEBANGSAAN SEJIJAG"/>
    <s v="D/A PEJABAT PENDIDIKAN DAERAH SERIAN, BATU 1, JALAN SERIAN/SRI AMAN"/>
    <n v="94700"/>
    <s v="SERIAN"/>
    <s v="TIADA"/>
    <s v="TIADA"/>
    <s v="YBB8236@moe.edu.my"/>
    <s v="Luar Bandar"/>
    <s v="SK"/>
    <n v="42"/>
    <n v="11"/>
    <n v="110.520358"/>
    <n v="1.203365"/>
    <s v="POINT (110.520358 1.203365)"/>
    <n v="77"/>
    <x v="31"/>
    <s v="SWK"/>
    <n v="3.8181818181818183"/>
    <x v="0"/>
  </r>
  <r>
    <n v="963"/>
    <x v="23"/>
    <s v="SK"/>
    <s v="YBB8245"/>
    <s v="SEKOLAH KEBANGSAAN SEMADA"/>
    <s v="D/A PEJABAT PENDIDIKAN DAERAH SERIAN, BATU 1, JALAN SERIAN/SRI AMAN"/>
    <n v="94700"/>
    <s v="SERIAN"/>
    <s v="TIADA"/>
    <s v="TIADA"/>
    <s v="YBB8245@moe.edu.my"/>
    <s v="Luar Bandar"/>
    <s v="SK"/>
    <n v="48"/>
    <n v="13"/>
    <n v="110.842198"/>
    <n v="1.08188"/>
    <s v="POINT (110.842198 1.08188)"/>
    <n v="80"/>
    <x v="38"/>
    <s v="SWK"/>
    <n v="3.6923076923076925"/>
    <x v="0"/>
  </r>
  <r>
    <n v="964"/>
    <x v="23"/>
    <s v="SK"/>
    <s v="YBB8214"/>
    <s v="SEKOLAH KEBANGSAAN SEMUKOI"/>
    <s v="D/A PEJABAT PENDIDIKAN DAERAH SERIAN, BATU 1, JALAN SERIAN/SRI AMAN"/>
    <n v="94700"/>
    <s v="SERIAN"/>
    <s v="TIADA"/>
    <s v="TIADA"/>
    <s v="YBB8214@moe.edu.my"/>
    <s v="Luar Bandar"/>
    <s v="SK"/>
    <n v="62"/>
    <n v="13"/>
    <n v="110.67446700000001"/>
    <n v="1.0505949999999999"/>
    <s v="POINT (110.674467 1.050595)"/>
    <n v="77"/>
    <x v="31"/>
    <s v="SWK"/>
    <n v="4.7692307692307692"/>
    <x v="0"/>
  </r>
  <r>
    <n v="965"/>
    <x v="23"/>
    <s v="SK"/>
    <s v="YBE8201"/>
    <s v="SEKOLAH KEBANGSAAN SERIAN"/>
    <s v="D/A PEJABAT PENDIDIKAN DAERAH SERIAN, BATU 1, JALAN SERIAN/SRI AMAN"/>
    <n v="94700"/>
    <s v="SERIAN"/>
    <n v="82872510"/>
    <n v="82872510"/>
    <s v="YBE8201@moe.edu.my"/>
    <s v="Luar Bandar"/>
    <s v="SK"/>
    <n v="496"/>
    <n v="47"/>
    <n v="110.5792833"/>
    <n v="1.1517500000000001"/>
    <s v="POINT (110.5792833 1.15175)"/>
    <n v="77"/>
    <x v="31"/>
    <s v="SWK"/>
    <n v="10.553191489361701"/>
    <x v="0"/>
  </r>
  <r>
    <n v="966"/>
    <x v="23"/>
    <s v="SK"/>
    <s v="YBB8230"/>
    <s v="SEKOLAH KEBANGSAAN SG KENYAH"/>
    <s v="D/A PEJABAT PENDIDIKAN DAERAH SERIAN, BATU 1, JALAN SERIAN/SRI AMAN"/>
    <n v="94700"/>
    <s v="SERIAN"/>
    <n v="82868296"/>
    <s v="TIADA"/>
    <s v="YBB8230@moe.edu.my"/>
    <s v="Luar Bandar"/>
    <s v="SK"/>
    <n v="157"/>
    <n v="19"/>
    <n v="110.421932"/>
    <n v="1.27704"/>
    <s v="POINT (110.421932 1.27704)"/>
    <n v="74"/>
    <x v="27"/>
    <s v="SWK"/>
    <n v="8.2631578947368425"/>
    <x v="0"/>
  </r>
  <r>
    <n v="967"/>
    <x v="23"/>
    <s v="SK"/>
    <s v="YBB8225"/>
    <s v="SEKOLAH KEBANGSAAN SG RIMU"/>
    <s v="D/A PEJABAT PENDIDIKAN DAERAH SERIAN, BATU 1, JALAN SERIAN/SRI AMAN"/>
    <n v="94700"/>
    <s v="SERIAN"/>
    <n v="82896575"/>
    <s v="TIADA"/>
    <s v="YBB8225@moe.edu.my"/>
    <s v="Luar Bandar"/>
    <s v="SK"/>
    <n v="40"/>
    <n v="12"/>
    <n v="110.654082"/>
    <n v="0.98022399999999998"/>
    <s v="POINT (110.654082 0.980224)"/>
    <n v="77"/>
    <x v="31"/>
    <s v="SWK"/>
    <n v="3.3333333333333335"/>
    <x v="0"/>
  </r>
  <r>
    <n v="968"/>
    <x v="23"/>
    <s v="SK"/>
    <s v="YBB8217"/>
    <s v="SEKOLAH KEBANGSAAN SG SAMERAN"/>
    <s v="D/A PEJABAT PENDIDIKAN DAERAH SERIAN, BATU 1, JALAN SERIAN/SRI AMAN"/>
    <n v="94700"/>
    <s v="SERIAN"/>
    <s v="TIADA"/>
    <s v="TIADA"/>
    <s v="YBB8217@moe.edu.my"/>
    <s v="Luar Bandar"/>
    <s v="SK"/>
    <n v="131"/>
    <n v="17"/>
    <n v="110.4"/>
    <n v="1.1100000000000001"/>
    <s v="POINT (110.4 1.11)"/>
    <n v="104"/>
    <x v="32"/>
    <s v="SWK"/>
    <n v="7.7058823529411766"/>
    <x v="0"/>
  </r>
  <r>
    <n v="969"/>
    <x v="23"/>
    <s v="SK"/>
    <s v="YCB8210"/>
    <s v="SEKOLAH KEBANGSAAN ST ALBAN AMPUNGAN"/>
    <s v="D/A PEJABAT PENDIDIKAN DAERAH SERIAN, BATU 1, JALAN SERIAN/SRI AMAN"/>
    <n v="94700"/>
    <s v="SERIAN"/>
    <s v="TIADA"/>
    <s v="TIADA"/>
    <s v="YCB8210@moe.edu.my"/>
    <s v="Luar Bandar"/>
    <s v="SBK"/>
    <n v="114"/>
    <n v="16"/>
    <n v="110.600138"/>
    <n v="1.1667019999999999"/>
    <s v="POINT (110.600138 1.166702)"/>
    <n v="77"/>
    <x v="31"/>
    <s v="SWK"/>
    <n v="7.125"/>
    <x v="0"/>
  </r>
  <r>
    <n v="970"/>
    <x v="23"/>
    <s v="SK"/>
    <s v="YCB8216"/>
    <s v="SEKOLAH KEBANGSAAN ST AMBROSE PANCHOR"/>
    <s v="D/A PEJABAT PENDIDIKAN DAERAH SERIAN, BATU 1, JALAN SERIAN/SRI AMAN"/>
    <n v="94700"/>
    <s v="SERIAN"/>
    <n v="82895458"/>
    <s v="TIADA"/>
    <s v="YCB8216@moe.edu.my"/>
    <s v="Luar Bandar"/>
    <s v="SBK"/>
    <n v="65"/>
    <n v="12"/>
    <n v="110.45967"/>
    <n v="1.254256"/>
    <s v="POINT (110.45967 1.254256)"/>
    <n v="77"/>
    <x v="31"/>
    <s v="SWK"/>
    <n v="5.416666666666667"/>
    <x v="0"/>
  </r>
  <r>
    <n v="971"/>
    <x v="23"/>
    <s v="SK"/>
    <s v="YCB8206"/>
    <s v="SEKOLAH KEBANGSAAN ST ANTHONY KAWAN"/>
    <s v="D/A PEJABAT PENDIDIKAN DAERAH SERIAN, BATU 1, JALAN SERIAN/SRI AMAN"/>
    <n v="94700"/>
    <s v="SERIAN"/>
    <m/>
    <m/>
    <s v="YCB8206@moe.edu.my"/>
    <s v="Luar Bandar"/>
    <s v="SBK"/>
    <n v="94"/>
    <n v="15"/>
    <n v="110.550442"/>
    <n v="0.97078399999999998"/>
    <s v="POINT (110.550442 0.970784)"/>
    <n v="104"/>
    <x v="32"/>
    <s v="SWK"/>
    <n v="6.2666666666666666"/>
    <x v="0"/>
  </r>
  <r>
    <n v="972"/>
    <x v="23"/>
    <s v="SK"/>
    <s v="YCB8213"/>
    <s v="SEKOLAH KEBANGSAAN ST BARNABAS BARU"/>
    <s v="D/A PEJABAT PENDIDIKAN DAERAH SERIAN, BATU 1, JALAN SERIAN/SRI AMAN"/>
    <n v="94700"/>
    <s v="SERIAN"/>
    <n v="82895034"/>
    <n v="0"/>
    <s v="YCB8213@moe.edu.my"/>
    <s v="Luar Bandar"/>
    <s v="SBK"/>
    <n v="88"/>
    <n v="13"/>
    <n v="110.49594999999999"/>
    <n v="1.2197340000000001"/>
    <s v="POINT (110.49595 1.219734)"/>
    <n v="77"/>
    <x v="31"/>
    <s v="SWK"/>
    <n v="6.7692307692307692"/>
    <x v="0"/>
  </r>
  <r>
    <n v="973"/>
    <x v="23"/>
    <s v="SK"/>
    <s v="YCB8205"/>
    <s v="SEKOLAH KEBANGSAAN ST DOMINIC PICHIN"/>
    <s v="D/A PEJABAT PENDIDIKAN DAERAH SERIAN, BATU 1, JALAN SERIAN/SRI AMAN"/>
    <n v="94700"/>
    <s v="SERIAN"/>
    <n v="82895736"/>
    <s v="TIADA"/>
    <s v="YCB8205@moe.edu.my"/>
    <s v="Luar Bandar"/>
    <s v="SBK"/>
    <n v="129"/>
    <n v="16"/>
    <n v="110.476713"/>
    <n v="1.109035"/>
    <s v="POINT (110.476713 1.109035)"/>
    <n v="77"/>
    <x v="31"/>
    <s v="SWK"/>
    <n v="8.0625"/>
    <x v="0"/>
  </r>
  <r>
    <n v="974"/>
    <x v="23"/>
    <s v="SK"/>
    <s v="YCB8209"/>
    <s v="SEKOLAH KEBANGSAAN ST HENRY SLABI"/>
    <s v="D/A PEJABAT PENDIDIKAN DAERAH SERIAN, BATU 1, JALAN SERIAN/SRI AMAN"/>
    <n v="94700"/>
    <s v="SERIAN"/>
    <s v="TIADA"/>
    <s v="TIADA"/>
    <s v="YCB8209@moe.edu.my"/>
    <s v="Luar Bandar"/>
    <s v="SBK"/>
    <n v="112"/>
    <n v="13"/>
    <n v="110.55"/>
    <n v="1.1399999999999999"/>
    <s v="POINT (110.55 1.14)"/>
    <n v="77"/>
    <x v="31"/>
    <s v="SWK"/>
    <n v="8.615384615384615"/>
    <x v="0"/>
  </r>
  <r>
    <n v="975"/>
    <x v="23"/>
    <s v="SK"/>
    <s v="YCB8203"/>
    <s v="SEKOLAH KEBANGSAAN ST JOHN MANTUNG"/>
    <s v="D/A PEJABAT PENDIDIKAN DAERAH SERIAN, BATU 1, JALAN SERIAN/SRI AMAN"/>
    <n v="94700"/>
    <s v="SERIAN"/>
    <s v="TIADA"/>
    <s v="TIADA"/>
    <s v="YCB8203@moe.edu.my"/>
    <s v="Luar Bandar"/>
    <s v="SBK"/>
    <n v="44"/>
    <n v="11"/>
    <n v="110.56119200000001"/>
    <n v="1.0244420000000001"/>
    <s v="POINT (110.561192 1.024442)"/>
    <n v="77"/>
    <x v="31"/>
    <s v="SWK"/>
    <n v="4"/>
    <x v="0"/>
  </r>
  <r>
    <n v="976"/>
    <x v="23"/>
    <s v="SK"/>
    <s v="YCB8214"/>
    <s v="SEKOLAH KEBANGSAAN ST JOHN TAEE"/>
    <s v="D/A PEJABAT PENDIDIKAN DAERAH SERIAN, BATU 1, JALAN SERIAN/SRI AMAN"/>
    <n v="94700"/>
    <s v="SERIAN"/>
    <s v="TIADA"/>
    <s v="TIADA"/>
    <s v="YCB8214@moe.edu.my"/>
    <s v="Luar Bandar"/>
    <s v="SBK"/>
    <n v="162"/>
    <n v="16"/>
    <n v="110.466542"/>
    <n v="1.1911579999999999"/>
    <s v="POINT (110.466542 1.191158)"/>
    <n v="77"/>
    <x v="31"/>
    <s v="SWK"/>
    <n v="10.125"/>
    <x v="0"/>
  </r>
  <r>
    <n v="977"/>
    <x v="23"/>
    <s v="SK"/>
    <s v="YCB8207"/>
    <s v="SEKOLAH KEBANGSAAN ST JUDE BUNAN"/>
    <s v="D/A PEJABAT PENDIDIKAN DAERAH SERIAN, BATU 1, JALAN SERIAN/SRI AMAN"/>
    <n v="94700"/>
    <s v="SERIAN"/>
    <s v="TIADA"/>
    <s v="TIADA"/>
    <s v="YCB8207@moe.edu.my"/>
    <s v="Luar Bandar"/>
    <s v="SBK"/>
    <n v="237"/>
    <n v="17"/>
    <n v="110.540001"/>
    <n v="0.91512800000000005"/>
    <s v="POINT (110.540001 0.9151280000000001)"/>
    <n v="104"/>
    <x v="32"/>
    <s v="SWK"/>
    <n v="13.941176470588236"/>
    <x v="0"/>
  </r>
  <r>
    <n v="978"/>
    <x v="23"/>
    <s v="SK"/>
    <s v="YCB8215"/>
    <s v="SEKOLAH KEBANGSAAN ST MATHEW LANCHANG"/>
    <s v="D/A PEJABAT PENDIDIKAN DAERAH SERIAN, BATU 1, JALAN SERIAN/SRI AMAN"/>
    <n v="94700"/>
    <s v="SERIAN"/>
    <s v="TIADA"/>
    <s v="TIADA"/>
    <s v="YCB8215@moe.edu.my"/>
    <s v="Luar Bandar"/>
    <s v="SBK"/>
    <n v="68"/>
    <n v="13"/>
    <n v="110.357237"/>
    <n v="1.0166109999999999"/>
    <s v="POINT (110.357237 1.016611)"/>
    <n v="104"/>
    <x v="32"/>
    <s v="SWK"/>
    <n v="5.2307692307692308"/>
    <x v="0"/>
  </r>
  <r>
    <n v="979"/>
    <x v="23"/>
    <s v="SK"/>
    <s v="YCB8204"/>
    <s v="SEKOLAH KEBANGSAAN ST MICHAEL MONGKOS"/>
    <s v="D/A PEJABAT PENDIDIKAN DAERAH SERIAN, BATU 1, JALAN SERIAN/SRI AMAN"/>
    <n v="94700"/>
    <s v="SERIAN"/>
    <s v="TIADA"/>
    <s v="TIADA"/>
    <s v="YCB8204@moe.edu.my"/>
    <s v="Luar Bandar"/>
    <s v="SBK"/>
    <n v="134"/>
    <n v="15"/>
    <n v="110.57561099999999"/>
    <n v="0.92334799999999995"/>
    <s v="POINT (110.575611 0.9233479999999999)"/>
    <n v="104"/>
    <x v="32"/>
    <s v="SWK"/>
    <n v="8.9333333333333336"/>
    <x v="0"/>
  </r>
  <r>
    <n v="980"/>
    <x v="23"/>
    <s v="SK"/>
    <s v="YCB8211"/>
    <s v="SEKOLAH KEBANGSAAN ST NORBERT PAUN GAHAT"/>
    <s v="D/A PEJABAT PENDIDIKAN DAERAH SERIAN, BATU 1, JALAN SERIAN/SRI AMAN"/>
    <n v="94700"/>
    <s v="SERIAN"/>
    <n v="82895631"/>
    <s v="TIADA"/>
    <s v="YCB8211@moe.edu.my"/>
    <s v="Luar Bandar"/>
    <s v="SBK"/>
    <n v="42"/>
    <n v="12"/>
    <n v="110.6580556"/>
    <n v="0.94583329999999999"/>
    <s v="POINT (110.6580556 0.9458333)"/>
    <n v="77"/>
    <x v="31"/>
    <s v="SWK"/>
    <n v="3.5"/>
    <x v="0"/>
  </r>
  <r>
    <n v="981"/>
    <x v="23"/>
    <s v="SK"/>
    <s v="YCB8208"/>
    <s v="SEKOLAH KEBANGSAAN ST PATRICK TANGGA"/>
    <s v="D/A PEJABAT PENDIDIKAN DAERAH SERIAN, BATU 1, JALAN SERIAN/SRI AMAN"/>
    <n v="94700"/>
    <s v="SERIAN"/>
    <n v="82895072"/>
    <s v="TIADA"/>
    <s v="YCB8208@moe.edu.my"/>
    <s v="Luar Bandar"/>
    <s v="SBK"/>
    <n v="249"/>
    <n v="18"/>
    <n v="110.547"/>
    <n v="1.1619999999999999"/>
    <s v="POINT (110.547 1.162)"/>
    <n v="77"/>
    <x v="31"/>
    <s v="SWK"/>
    <n v="13.833333333333334"/>
    <x v="0"/>
  </r>
  <r>
    <n v="982"/>
    <x v="23"/>
    <s v="SK"/>
    <s v="YCB8202"/>
    <s v="SEKOLAH KEBANGSAAN ST PHILIP BUGU"/>
    <s v="D/A PEJABAT PENDIDIKAN DAERAH SERIAN, BATU 1, JALAN SERIAN/SRI AMAN"/>
    <n v="94700"/>
    <s v="SERIAN"/>
    <s v="TIADA"/>
    <s v="TIADA"/>
    <s v="YCB8202@moe.edu.my"/>
    <s v="Luar Bandar"/>
    <s v="SBK"/>
    <n v="73"/>
    <n v="12"/>
    <n v="110.552899"/>
    <n v="1.029291"/>
    <s v="POINT (110.552899 1.029291)"/>
    <n v="77"/>
    <x v="31"/>
    <s v="SWK"/>
    <n v="6.083333333333333"/>
    <x v="0"/>
  </r>
  <r>
    <n v="983"/>
    <x v="23"/>
    <s v="SK"/>
    <s v="YCB8212"/>
    <s v="SEKOLAH KEBANGSAAN ST RAYMOND MUJAT"/>
    <s v="D/A PEJABAT PENDIDIKAN DAERAH SERIAN, BATU 1, JALAN SERIAN/SRI AMAN"/>
    <n v="94700"/>
    <s v="SERIAN"/>
    <s v="TIADA"/>
    <s v="TIADA"/>
    <s v="YCB8212@moe.edu.my"/>
    <s v="Luar Bandar"/>
    <s v="SBK"/>
    <n v="189"/>
    <n v="15"/>
    <n v="110.577761"/>
    <n v="0.88913900000000001"/>
    <s v="POINT (110.577761 0.889139)"/>
    <n v="104"/>
    <x v="32"/>
    <s v="SWK"/>
    <n v="12.6"/>
    <x v="0"/>
  </r>
  <r>
    <n v="984"/>
    <x v="23"/>
    <s v="SK"/>
    <s v="YCB8201"/>
    <s v="SEKOLAH KEBANGSAAN ST TERESA SERIAN"/>
    <s v="D/A PEJABAT PENDIDIKAN DAERAH SERIAN, BATU 1, JALAN SERIAN/SRI AMAN"/>
    <n v="94700"/>
    <s v="SERIAN"/>
    <n v="82874069"/>
    <s v="TIADA"/>
    <s v="YCB8201@moe.edu.my"/>
    <s v="Luar Bandar"/>
    <s v="SBK"/>
    <n v="291"/>
    <n v="26"/>
    <n v="110.56858099999999"/>
    <n v="1.163111"/>
    <s v="POINT (110.568581 1.163111)"/>
    <n v="77"/>
    <x v="31"/>
    <s v="SWK"/>
    <n v="11.192307692307692"/>
    <x v="0"/>
  </r>
  <r>
    <n v="985"/>
    <x v="23"/>
    <s v="SK"/>
    <s v="YBB8253"/>
    <s v="SEKOLAH KEBANGSAAN SUMPAS"/>
    <s v="D/A PEJABAT PENDIDIKAN DAERAH SERIAN, BATU 1, JALAN SERIAN/SRI AMAN"/>
    <n v="94700"/>
    <s v="SERIAN"/>
    <s v="TIADA"/>
    <s v="TIADA"/>
    <s v="YBB8253@moe.edu.my"/>
    <s v="Luar Bandar"/>
    <s v="SK"/>
    <n v="22"/>
    <n v="9"/>
    <n v="110.64725900000001"/>
    <n v="1.0325299999999999"/>
    <s v="POINT (110.647259 1.03253)"/>
    <n v="77"/>
    <x v="31"/>
    <s v="SWK"/>
    <n v="2.4444444444444446"/>
    <x v="0"/>
  </r>
  <r>
    <n v="986"/>
    <x v="23"/>
    <s v="SK"/>
    <s v="YBB8247"/>
    <s v="SEKOLAH KEBANGSAAN SUNGAN"/>
    <s v="D/A PEJABAT PENDIDIKAN DAERAH SERIAN, BATU 1, JALAN SERIAN/SRI AMAN"/>
    <n v="94700"/>
    <s v="SERIAN"/>
    <s v="TIADA"/>
    <s v="TIADA"/>
    <s v="YBB8247@moe.edu.my"/>
    <s v="Luar Bandar"/>
    <s v="SK"/>
    <n v="41"/>
    <n v="12"/>
    <n v="110.385561"/>
    <n v="1.0867230000000001"/>
    <s v="POINT (110.385561 1.086723)"/>
    <n v="104"/>
    <x v="32"/>
    <s v="SWK"/>
    <n v="3.4166666666666665"/>
    <x v="0"/>
  </r>
  <r>
    <n v="987"/>
    <x v="23"/>
    <s v="SK"/>
    <s v="YBB8205"/>
    <s v="SEKOLAH KEBANGSAAN TANAH MERAH"/>
    <s v="D/A PEJABAT PENDIDIKAN DAERAH SERIAN, BATU 1, JALAN SERIAN/SRI AMAN"/>
    <n v="94700"/>
    <s v="SERIAN"/>
    <n v="82896126"/>
    <s v="TIADA"/>
    <s v="YBB8205@moe.edu.my"/>
    <s v="Luar Bandar"/>
    <s v="SK"/>
    <n v="129"/>
    <n v="18"/>
    <n v="110.493521"/>
    <n v="1.3142860000000001"/>
    <s v="POINT (110.493521 1.314286)"/>
    <n v="77"/>
    <x v="31"/>
    <s v="SWK"/>
    <n v="7.166666666666667"/>
    <x v="0"/>
  </r>
  <r>
    <n v="988"/>
    <x v="23"/>
    <s v="SK"/>
    <s v="YBB8226"/>
    <s v="SEKOLAH KEBANGSAAN TANAH PUTEH"/>
    <s v="D/A PEJABAT PENDIDIKAN DAERAH SERIAN, BATU 1, JALAN SERIAN/SRI AMAN"/>
    <n v="94700"/>
    <s v="SERIAN"/>
    <s v="TIADA"/>
    <s v="TIADA"/>
    <s v="YBB8226@moe.edu.my"/>
    <s v="Luar Bandar"/>
    <s v="SK"/>
    <n v="76"/>
    <n v="15"/>
    <n v="110.628382"/>
    <n v="1.2218599999999999"/>
    <s v="POINT (110.628382 1.22186)"/>
    <n v="77"/>
    <x v="31"/>
    <s v="SWK"/>
    <n v="5.0666666666666664"/>
    <x v="0"/>
  </r>
  <r>
    <n v="989"/>
    <x v="23"/>
    <s v="SK"/>
    <s v="YBB8209"/>
    <s v="SEKOLAH KEBANGSAAN TARAT"/>
    <s v="D/A PEJABAT PENDIDIKAN DAERAH SERIAN, BATU 1, JALAN SERIAN/SRI AMAN"/>
    <n v="94700"/>
    <s v="SERIAN"/>
    <n v="82895818"/>
    <s v="TIADA"/>
    <s v="YBB8209@moe.edu.my"/>
    <s v="Luar Bandar"/>
    <s v="SK"/>
    <n v="150"/>
    <n v="17"/>
    <n v="110.522633"/>
    <n v="1.2143280000000001"/>
    <s v="POINT (110.522633 1.214328)"/>
    <n v="77"/>
    <x v="31"/>
    <s v="SWK"/>
    <n v="8.8235294117647065"/>
    <x v="0"/>
  </r>
  <r>
    <n v="990"/>
    <x v="23"/>
    <s v="SK"/>
    <s v="YBB8202"/>
    <s v="SEKOLAH KEBANGSAAN TEBAKANG"/>
    <s v="D/A PEJABAT PENDIDIKAN DAERAH SERIAN, BATU 1, JALAN SERIAN/SRI AMAN"/>
    <n v="94700"/>
    <s v="SERIAN"/>
    <n v="82895579"/>
    <s v="TIADA"/>
    <s v="YBB8202@moe.edu.my"/>
    <s v="Luar Bandar"/>
    <s v="SK"/>
    <n v="194"/>
    <n v="22"/>
    <n v="110.505611"/>
    <n v="1.0991500000000001"/>
    <s v="POINT (110.505611 1.09915)"/>
    <n v="77"/>
    <x v="31"/>
    <s v="SWK"/>
    <n v="8.8181818181818183"/>
    <x v="0"/>
  </r>
  <r>
    <n v="991"/>
    <x v="23"/>
    <s v="SK"/>
    <s v="YBB8203"/>
    <s v="SEKOLAH KEBANGSAAN TEBEDU"/>
    <s v="D/A PEJABAT PENDIDIKAN DAERAH SERIAN, BATU 1, JALAN SERIAN/SRI AMAN"/>
    <n v="94700"/>
    <s v="SERIAN"/>
    <n v="82797240"/>
    <s v="TIADA"/>
    <s v="YBB8203@moe.edu.my"/>
    <s v="Luar Bandar"/>
    <s v="SK"/>
    <n v="176"/>
    <n v="22"/>
    <n v="110.394745"/>
    <n v="1.0124919999999999"/>
    <s v="POINT (110.394745 1.012492)"/>
    <n v="104"/>
    <x v="32"/>
    <s v="SWK"/>
    <n v="8"/>
    <x v="0"/>
  </r>
  <r>
    <n v="992"/>
    <x v="23"/>
    <s v="SK"/>
    <s v="YBB8204"/>
    <s v="SEKOLAH KEBANGSAAN TEMA"/>
    <s v="D/A PEJABAT PENDIDIKAN DAERAH SERIAN, BATU 1, JALAN SERIAN/SRI AMAN"/>
    <n v="94700"/>
    <s v="SERIAN"/>
    <s v="TIADA"/>
    <s v="TIADA"/>
    <s v="YBB8204@moe.edu.my"/>
    <s v="Luar Bandar"/>
    <s v="SK"/>
    <n v="74"/>
    <n v="12"/>
    <n v="110.394745"/>
    <n v="1.0124919999999999"/>
    <s v="POINT (110.394745 1.012492)"/>
    <n v="104"/>
    <x v="32"/>
    <s v="SWK"/>
    <n v="6.166666666666667"/>
    <x v="0"/>
  </r>
  <r>
    <n v="993"/>
    <x v="23"/>
    <s v="SK"/>
    <s v="YBB8221"/>
    <s v="SEKOLAH KEBANGSAAN TEMONG"/>
    <s v="D/A PEJABAT PENDIDIKAN DAERAH SERIAN, BATU 1, JALAN SERIAN/SRI AMAN"/>
    <n v="94700"/>
    <s v="SERIAN"/>
    <s v="TIADA"/>
    <s v="TIADA"/>
    <s v="YBB8221@moe.edu.my"/>
    <s v="Luar Bandar"/>
    <s v="SK"/>
    <n v="197"/>
    <n v="19"/>
    <n v="110.35826400000001"/>
    <n v="1.010119"/>
    <s v="POINT (110.358264 1.010119)"/>
    <n v="104"/>
    <x v="32"/>
    <s v="SWK"/>
    <n v="10.368421052631579"/>
    <x v="0"/>
  </r>
  <r>
    <n v="994"/>
    <x v="23"/>
    <s v="SK"/>
    <s v="YBA8201"/>
    <s v="SEKOLAH KEBANGSAAN TEPOI"/>
    <s v="D/A PEJABAT PENDIDIKAN DAERAH SERIAN, BATU 1, JALAN SERIAN/SRI AMAN"/>
    <n v="94700"/>
    <s v="SERIAN"/>
    <s v="TIADA"/>
    <s v="TIADA"/>
    <s v="YBA8201@moe.edu.my"/>
    <s v="Luar Bandar"/>
    <s v="SK"/>
    <n v="45"/>
    <n v="11"/>
    <n v="110.278873"/>
    <n v="1.0683579999999999"/>
    <s v="POINT (110.278873 1.068358)"/>
    <n v="104"/>
    <x v="32"/>
    <s v="SWK"/>
    <n v="4.0909090909090908"/>
    <x v="0"/>
  </r>
  <r>
    <n v="995"/>
    <x v="23"/>
    <s v="SK"/>
    <s v="YBB8213"/>
    <s v="SEKOLAH KEBANGSAAN TESU"/>
    <s v="D/A PEJABAT PENDIDIKAN DAERAH SERIAN, BATU 1, JALAN SERIAN/SRI AMAN"/>
    <n v="94700"/>
    <s v="SERIAN"/>
    <s v="TIADA"/>
    <s v="TIADA"/>
    <s v="YBB8213@moe.edu.my"/>
    <s v="Luar Bandar"/>
    <s v="SK"/>
    <n v="58"/>
    <n v="12"/>
    <n v="110.561954"/>
    <n v="1.0601739999999999"/>
    <s v="POINT (110.561954 1.060174)"/>
    <n v="77"/>
    <x v="31"/>
    <s v="SWK"/>
    <n v="4.833333333333333"/>
    <x v="0"/>
  </r>
  <r>
    <n v="996"/>
    <x v="23"/>
    <s v="SK"/>
    <s v="YBB8212"/>
    <s v="SEKOLAH KEBANGSAAN TIAN MURUD"/>
    <s v="D/A PEJABAT PENDIDIKAN DAERAH SERIAN, BATU 1, JALAN SERIAN/SRI AMAN"/>
    <n v="94700"/>
    <s v="SERIAN"/>
    <n v="82895980"/>
    <s v="TIADA"/>
    <s v="YBB8212@moe.edu.my"/>
    <s v="Luar Bandar"/>
    <s v="SK"/>
    <n v="51"/>
    <n v="12"/>
    <n v="110.494663"/>
    <n v="1.268588"/>
    <s v="POINT (110.494663 1.268588)"/>
    <n v="77"/>
    <x v="31"/>
    <s v="SWK"/>
    <n v="4.25"/>
    <x v="0"/>
  </r>
  <r>
    <n v="997"/>
    <x v="23"/>
    <s v="SK"/>
    <s v="YBA8203"/>
    <s v="SEKOLAH KEBANGSAAN TRIANG"/>
    <s v="JALAN MENTUNG OFF JALAN TONG NIBONG"/>
    <n v="94700"/>
    <s v="SERIAN"/>
    <n v="82876100"/>
    <s v="TIADA"/>
    <s v="BELUM ADA"/>
    <s v="Luar Bandar"/>
    <s v="SK"/>
    <n v="68"/>
    <n v="14"/>
    <n v="110.682647"/>
    <n v="0.93686999999999998"/>
    <s v="POINT (110.682647 0.93687)"/>
    <n v="77"/>
    <x v="31"/>
    <s v="SWK"/>
    <n v="4.8571428571428568"/>
    <x v="0"/>
  </r>
  <r>
    <n v="998"/>
    <x v="24"/>
    <s v="SJKC"/>
    <s v="YCC3231"/>
    <s v="SEKOLAH JENIS KEBANGSAAN (CINA) BOI ING"/>
    <s v="D/A PEJABAT PENDIDIKAN DAERAHÂ Â SIBU, TINGKAT 6, WISMA PERSEKUTUAN, BLOK 3, LOT 462, BROOKE DRIVE"/>
    <n v="96000"/>
    <s v="SIBU"/>
    <s v="TIADA"/>
    <s v="TIADA"/>
    <s v="YCC3231@moe.edu.my"/>
    <s v="Luar Bandar"/>
    <s v="SBK"/>
    <n v="16"/>
    <n v="10"/>
    <n v="111.678944"/>
    <n v="2.3145669999999998"/>
    <s v="POINT (111.678944 2.314567)"/>
    <n v="90"/>
    <x v="19"/>
    <s v="SWK"/>
    <n v="1.6"/>
    <x v="0"/>
  </r>
  <r>
    <n v="999"/>
    <x v="24"/>
    <s v="SJKC"/>
    <s v="YCC3230"/>
    <s v="SEKOLAH JENIS KEBANGSAAN (CINA) CHAO SU"/>
    <s v="D/A PEJABAT PENDIDIKAN DAERAH SIBU, TINGKAT 6, WISMA PERSEKUTUAN, BLOK 3, LOT 462, BROOKE DRIVE"/>
    <n v="96000"/>
    <s v="SIBU"/>
    <s v="TIADA"/>
    <s v="TIADA"/>
    <s v="YCC3230@moe.edu.my"/>
    <s v="Luar Bandar"/>
    <s v="SBK"/>
    <n v="29"/>
    <n v="13"/>
    <n v="111.677914"/>
    <n v="2.3139240000000001"/>
    <s v="POINT (111.677914 2.313924)"/>
    <n v="90"/>
    <x v="19"/>
    <s v="SWK"/>
    <n v="2.2307692307692308"/>
    <x v="0"/>
  </r>
  <r>
    <n v="1000"/>
    <x v="24"/>
    <s v="SJKC"/>
    <s v="YCC3236"/>
    <s v="SEKOLAH JENIS KEBANGSAAN (CINA) CHUNG CHENG"/>
    <s v="D/A PEJABAT PENDIDIKAN DAERAHÂ Â SIBU, TINGKAT 6, WISMA PERSEKUTUAN, BLOK 3, LOT 462, BROOKE DRIVE"/>
    <n v="96000"/>
    <s v="SIBU"/>
    <n v="84350015"/>
    <s v="TIADA"/>
    <s v="YCC3236@moe.edu.my"/>
    <s v="Luar Bandar"/>
    <s v="SBK"/>
    <n v="133"/>
    <n v="20"/>
    <n v="111.776338"/>
    <n v="2.2427274000000001"/>
    <s v="POINT (111.776338 2.2427274)"/>
    <n v="90"/>
    <x v="19"/>
    <s v="SWK"/>
    <n v="6.65"/>
    <x v="0"/>
  </r>
  <r>
    <n v="1001"/>
    <x v="24"/>
    <s v="SJKC"/>
    <s v="YCC3105"/>
    <s v="SEKOLAH JENIS KEBANGSAAN (CINA) CHUNG HUA"/>
    <s v="D/A PEJABAT PENDIDIKAN DAERAH SIBU, TINGKAT 6, WISMA PERSEKUTUAN, BLOK 3, LOT 462, BROOKE DRIVE"/>
    <n v="96000"/>
    <s v="SIBU"/>
    <n v="84330225"/>
    <n v="84349182"/>
    <s v="YCC3105@moe.edu.my"/>
    <s v="Bandar"/>
    <s v="SBK"/>
    <n v="522"/>
    <n v="48"/>
    <n v="111.82680000000001"/>
    <n v="2.289733333"/>
    <s v="POINT (111.8268 2.289733333)"/>
    <n v="90"/>
    <x v="19"/>
    <s v="SWK"/>
    <n v="10.875"/>
    <x v="0"/>
  </r>
  <r>
    <n v="1002"/>
    <x v="24"/>
    <s v="SJKC"/>
    <s v="YCC3111"/>
    <s v="SEKOLAH JENIS KEBANGSAAN (CINA) CHUNG SING"/>
    <s v="D/A PEJABAT PENDIDIKAN DAERAH SIBU, TINGKAT 6, WISMA PERSEKUTUAN, BLOK 3, LOT 462, BROOKE DRIVE"/>
    <n v="96000"/>
    <s v="SIBU"/>
    <n v="84322148"/>
    <n v="84322148"/>
    <s v="YCC3111@moe.edu.my"/>
    <s v="Bandar"/>
    <s v="SBK"/>
    <n v="857"/>
    <n v="54"/>
    <n v="111.8435333"/>
    <n v="2.2850000000000001"/>
    <s v="POINT (111.8435333 2.285)"/>
    <n v="90"/>
    <x v="19"/>
    <s v="SWK"/>
    <n v="15.87037037037037"/>
    <x v="0"/>
  </r>
  <r>
    <n v="1003"/>
    <x v="24"/>
    <s v="SJKC"/>
    <s v="YCC3209"/>
    <s v="SEKOLAH JENIS KEBANGSAAN (CINA) CHUNG UNG"/>
    <s v="D/A PEJABAT PENDIDIKAN DAERAH SIBU, TINGKAT 6, WISMA PERSEKUTUAN, BLOK 3, LOT 462, BROOKE DRIVE"/>
    <n v="96000"/>
    <s v="SIBU"/>
    <s v="TIADA"/>
    <s v="TIADA"/>
    <s v="YCC3209@moe.edu.my"/>
    <s v="Luar Bandar"/>
    <s v="SBK"/>
    <n v="27"/>
    <n v="13"/>
    <n v="111.85862"/>
    <n v="2.2509420000000002"/>
    <s v="POINT (111.85862 2.250942)"/>
    <n v="90"/>
    <x v="19"/>
    <s v="SWK"/>
    <n v="2.0769230769230771"/>
    <x v="0"/>
  </r>
  <r>
    <n v="1004"/>
    <x v="24"/>
    <s v="SJKC"/>
    <s v="YCC3205"/>
    <s v="SEKOLAH JENIS KEBANGSAAN (CINA) DO NANG"/>
    <s v="D/A PEJABAT PENDIDIKAN DAERAH SIBU, TINGKAT 6, WISMA PERSEKUTUAN, BLOK 3, LOT 462, BROOKE DRIVE"/>
    <n v="96000"/>
    <s v="SIBU"/>
    <n v="84350657"/>
    <s v="TIADA"/>
    <s v="YCC3205@moe.edu.my"/>
    <s v="Bandar"/>
    <s v="SBK"/>
    <n v="59"/>
    <n v="13"/>
    <n v="111.865454"/>
    <n v="2.332687"/>
    <s v="POINT (111.865454 2.332687)"/>
    <n v="90"/>
    <x v="19"/>
    <s v="SWK"/>
    <n v="4.5384615384615383"/>
    <x v="0"/>
  </r>
  <r>
    <n v="1005"/>
    <x v="24"/>
    <s v="SJKC"/>
    <s v="YCC3106"/>
    <s v="SEKOLAH JENIS KEBANGSAAN (CINA) DUNG SANG"/>
    <s v="D/A PEJABAT PENDIDIKAN DAERAH SIBU, TINGKAT 6, WISMA PERSEKUTUAN, BLOK 3, LOT 462, BROOKE DRIVE"/>
    <n v="96000"/>
    <s v="SIBU"/>
    <n v="84338255"/>
    <n v="84338255"/>
    <s v="YCC3106@moe.edu.my"/>
    <s v="Bandar"/>
    <s v="SBK"/>
    <n v="511"/>
    <n v="36"/>
    <n v="111.8518667"/>
    <n v="2.3066166670000001"/>
    <s v="POINT (111.8518667 2.306616667)"/>
    <n v="90"/>
    <x v="19"/>
    <s v="SWK"/>
    <n v="14.194444444444445"/>
    <x v="0"/>
  </r>
  <r>
    <n v="1006"/>
    <x v="24"/>
    <s v="SJKC"/>
    <s v="YCC3110"/>
    <s v="SEKOLAH JENIS KEBANGSAAN (CINA) EK THEI"/>
    <s v="D/A PEJABAT PENDIDIKAN DAERAH SIBU, TINGKAT 6, WISMA PERSEKUTUAN, BLOK 3, LOT 462, BROOKE DRIVE"/>
    <n v="96000"/>
    <s v="SIBU"/>
    <n v="84311757"/>
    <n v="84311757"/>
    <s v="YCC3110@moe.edu.my"/>
    <s v="Bandar"/>
    <s v="SBK"/>
    <n v="318"/>
    <n v="27"/>
    <n v="111.84408329999999"/>
    <n v="2.2803333330000002"/>
    <s v="POINT (111.8440833 2.280333333)"/>
    <n v="90"/>
    <x v="19"/>
    <s v="SWK"/>
    <n v="11.777777777777779"/>
    <x v="0"/>
  </r>
  <r>
    <n v="1007"/>
    <x v="24"/>
    <s v="SJKC"/>
    <s v="YCC3104"/>
    <s v="SEKOLAH JENIS KEBANGSAAN (CINA) GUONG ANN"/>
    <s v="D/A PEJABAT PENDIDIKAN DAERAH SIBU, TINGKAT 6, WISMA PERSEKUTUAN, BLOK 3, LOT 462, BROOKE DRIVE"/>
    <n v="96000"/>
    <s v="SIBU"/>
    <n v="84321886"/>
    <n v="84321886"/>
    <s v="YCC3104@moe.edu.my"/>
    <s v="Bandar"/>
    <s v="SBK"/>
    <n v="403"/>
    <n v="26"/>
    <n v="111.83763329999999"/>
    <n v="2.320966667"/>
    <s v="POINT (111.8376333 2.320966667)"/>
    <n v="90"/>
    <x v="19"/>
    <s v="SWK"/>
    <n v="15.5"/>
    <x v="0"/>
  </r>
  <r>
    <n v="1008"/>
    <x v="24"/>
    <s v="SJKC"/>
    <s v="YCC3206"/>
    <s v="SEKOLAH JENIS KEBANGSAAN (CINA) GUONG MING"/>
    <s v="D/A PEJABAT PENDIDIKAN DAERAH SIBU, TINGKAT 6, WISMA PERSEKUTUAN, BLOK 3, LOT 462, BROOKE DRIVE"/>
    <n v="96000"/>
    <s v="SIBU"/>
    <n v="84340079"/>
    <n v="84340079"/>
    <s v="YCC3206@moe.edu.my"/>
    <s v="Bandar"/>
    <s v="SBK"/>
    <n v="93"/>
    <n v="16"/>
    <n v="111.98"/>
    <n v="2.09"/>
    <s v="POINT (111.98 2.09)"/>
    <n v="90"/>
    <x v="19"/>
    <s v="SWK"/>
    <n v="5.8125"/>
    <x v="0"/>
  </r>
  <r>
    <n v="1009"/>
    <x v="24"/>
    <s v="SJKC"/>
    <s v="YCC3212"/>
    <s v="SEKOLAH JENIS KEBANGSAAN (CINA) HANG KWONG"/>
    <s v="D/A PEJABAT PENDIDIKAN DAERAHÂ Â SIBU, TINGKAT 6, WISMA PERSEKUTUAN, BLOK 3, LOT 462, BROOKE DRIVE"/>
    <n v="96000"/>
    <s v="SIBU"/>
    <n v="168788937"/>
    <s v="TIADA"/>
    <s v="YCC3212@moe.edu.my"/>
    <s v="Luar Bandar"/>
    <s v="SBK"/>
    <n v="16"/>
    <n v="9"/>
    <n v="111.832959"/>
    <n v="2.287493"/>
    <s v="POINT (111.832959 2.287493)"/>
    <n v="90"/>
    <x v="19"/>
    <s v="SWK"/>
    <n v="1.7777777777777777"/>
    <x v="0"/>
  </r>
  <r>
    <n v="1010"/>
    <x v="24"/>
    <s v="SJKC"/>
    <s v="YCC3233"/>
    <s v="SEKOLAH JENIS KEBANGSAAN (CINA) HING UNG"/>
    <s v="D/A PEJABAT PENDIDIKAN DAERAHÂ Â SIBU, TINGKAT 6, WISMA PERSEKUTUAN, BLOK 3, LOT 462, BROOKE DRIVE"/>
    <n v="96000"/>
    <s v="SIBU"/>
    <s v="TIADA"/>
    <s v="TIADA"/>
    <s v="YCC3233@moe.edu.my"/>
    <s v="Luar Bandar"/>
    <s v="SBK"/>
    <n v="34"/>
    <n v="11"/>
    <n v="111.853094"/>
    <n v="2.2938990000000001"/>
    <s v="POINT (111.853094 2.293899)"/>
    <n v="90"/>
    <x v="19"/>
    <s v="SWK"/>
    <n v="3.0909090909090908"/>
    <x v="0"/>
  </r>
  <r>
    <n v="1011"/>
    <x v="24"/>
    <s v="SJKC"/>
    <s v="YCC3223"/>
    <s v="SEKOLAH JENIS KEBANGSAAN (CINA) ING GUONG"/>
    <s v="D/A PEJABAT PENDIDIKAN DAERAHÂ Â SIBU, TINGKAT 6, WISMA PERSEKUTUAN, BLOK 3, LOT 462, BROOKE DRIVE"/>
    <n v="96000"/>
    <s v="SIBU"/>
    <n v="84228990"/>
    <s v="TIADA"/>
    <s v="YCC3223@moe.edu.my"/>
    <s v="Bandar"/>
    <s v="SBK"/>
    <n v="72"/>
    <n v="15"/>
    <n v="111.677313"/>
    <n v="2.3137949999999998"/>
    <s v="POINT (111.677313 2.313795)"/>
    <n v="90"/>
    <x v="19"/>
    <s v="SWK"/>
    <n v="4.8"/>
    <x v="0"/>
  </r>
  <r>
    <n v="1012"/>
    <x v="24"/>
    <s v="SJKC"/>
    <s v="YCC3237"/>
    <s v="SEKOLAH JENIS KEBANGSAAN (CINA) KAI DEE"/>
    <s v="D/A PEJABAT PENDIDIKAN DAERAHÂ Â SIBU, TINGKAT 6, WISMA PERSEKUTUAN, BLOK 3, LOT 462, BROOKE DRIVE"/>
    <n v="96000"/>
    <s v="SIBU"/>
    <s v="TIADA"/>
    <s v="TIADA"/>
    <s v="YCC3237@moe.edu.my"/>
    <s v="Luar Bandar"/>
    <s v="SBK"/>
    <n v="26"/>
    <n v="11"/>
    <n v="111.589372"/>
    <n v="2.2960859999999998"/>
    <s v="POINT (111.589372 2.296086)"/>
    <n v="90"/>
    <x v="19"/>
    <s v="SWK"/>
    <n v="2.3636363636363638"/>
    <x v="0"/>
  </r>
  <r>
    <n v="1013"/>
    <x v="24"/>
    <s v="SJKC"/>
    <s v="YCC3214"/>
    <s v="SEKOLAH JENIS KEBANGSAAN (CINA) KAI NANG"/>
    <s v="D/A PEJABAT PENDIDIKAN DAERAHÂ Â SIBU, TINGKAT 6, WISMA PERSEKUTUAN, BLOK 3, LOT 462, BROOKE DRIVE"/>
    <n v="96000"/>
    <s v="SIBU"/>
    <n v="84351532"/>
    <s v="TIADA"/>
    <s v="YCC3214@moe.edu.my"/>
    <s v="Luar Bandar"/>
    <s v="SBK"/>
    <n v="30"/>
    <n v="13"/>
    <n v="111.7514169"/>
    <n v="2.2473025"/>
    <s v="POINT (111.7514169 2.2473025)"/>
    <n v="90"/>
    <x v="19"/>
    <s v="SWK"/>
    <n v="2.3076923076923075"/>
    <x v="0"/>
  </r>
  <r>
    <n v="1014"/>
    <x v="24"/>
    <s v="SJKC"/>
    <s v="YCC3208"/>
    <s v="SEKOLAH JENIS KEBANGSAAN (CINA) KENG NANG"/>
    <s v="D/A PEJABAT PENDIDIKAN DAERAH SIBU, TINGKAT 6, WISMA PERSEKUTUAN, BLOK 3, LOT 462, BROOKE DRIVE"/>
    <n v="96000"/>
    <s v="SIBU"/>
    <s v="TIADA"/>
    <s v="TIADA"/>
    <s v="YCC3208@moe.edu.my"/>
    <s v="Bandar"/>
    <s v="SBK"/>
    <n v="38"/>
    <n v="13"/>
    <n v="111.7588654"/>
    <n v="2.2537348000000001"/>
    <s v="POINT (111.7588654 2.2537348)"/>
    <n v="90"/>
    <x v="19"/>
    <s v="SWK"/>
    <n v="2.9230769230769229"/>
    <x v="0"/>
  </r>
  <r>
    <n v="1015"/>
    <x v="24"/>
    <s v="SJKC"/>
    <s v="YCC3234"/>
    <s v="SEKOLAH JENIS KEBANGSAAN (CINA) KIANG HIN"/>
    <s v="D/A PEJABAT PENDIDIKAN DAERAHÂ Â SIBU, TINGKAT 6, WISMA PERSEKUTUAN, BLOK 3, LOT 462, BROOKE DRIVE"/>
    <n v="96000"/>
    <s v="SIBU"/>
    <n v="84329181"/>
    <n v="84329181"/>
    <s v="YCC3234@moe.edu.my"/>
    <s v="Bandar"/>
    <s v="SBK"/>
    <n v="229"/>
    <n v="22"/>
    <n v="111.87251670000001"/>
    <n v="2.3545833329999999"/>
    <s v="POINT (111.8725167 2.354583333)"/>
    <n v="90"/>
    <x v="19"/>
    <s v="SWK"/>
    <n v="10.409090909090908"/>
    <x v="0"/>
  </r>
  <r>
    <n v="1016"/>
    <x v="24"/>
    <s v="SJKC"/>
    <s v="YCC3112"/>
    <s v="SEKOLAH JENIS KEBANGSAAN (CINA) KIEW NANG"/>
    <s v="D/A PEJABAT PENDIDIKAN DAERAH SIBU, TINGKAT 6, WISMA PERSEKUTUAN, BLOK 3, LOT 462, BROOKE DRIVE"/>
    <n v="96000"/>
    <s v="SIBU"/>
    <n v="84212586"/>
    <n v="84212586"/>
    <s v="YCC3112@moe.edu.my"/>
    <s v="Bandar"/>
    <s v="SBK"/>
    <n v="377"/>
    <n v="26"/>
    <n v="111.8641636"/>
    <n v="2.2536597999999999"/>
    <s v="POINT (111.8641636 2.2536598)"/>
    <n v="90"/>
    <x v="19"/>
    <s v="SWK"/>
    <n v="14.5"/>
    <x v="0"/>
  </r>
  <r>
    <n v="1017"/>
    <x v="24"/>
    <s v="SJKC"/>
    <s v="YCC3222"/>
    <s v="SEKOLAH JENIS KEBANGSAAN (CINA) KWONG HUA"/>
    <s v="D/A PEJABAT PENDIDIKAN DAERAHÂ Â SIBU, TINGKAT 6, WISMA PERSEKUTUAN, BLOK 3, LOT 462, BROOKE DRIVE"/>
    <n v="96000"/>
    <s v="SIBU"/>
    <n v="84350425"/>
    <s v="TIADA"/>
    <s v="YCC3222@moe.edu.my"/>
    <s v="Bandar"/>
    <s v="SBK"/>
    <n v="69"/>
    <n v="15"/>
    <n v="111.79901"/>
    <n v="2.2483369999999998"/>
    <s v="POINT (111.79901 2.248337)"/>
    <n v="90"/>
    <x v="19"/>
    <s v="SWK"/>
    <n v="4.5999999999999996"/>
    <x v="0"/>
  </r>
  <r>
    <n v="1018"/>
    <x v="24"/>
    <s v="SJKC"/>
    <s v="YCC3228"/>
    <s v="SEKOLAH JENIS KEBANGSAAN (CINA) KWONG KOK"/>
    <s v="D/A PEJABAT PENDIDIKAN DAERAH SIBU, TINGKAT 6, WISMA PERSEKUTUAN, BLOK 3, LOT 462, BROOKE DRIVE"/>
    <n v="96000"/>
    <s v="SIBU"/>
    <n v="168707479"/>
    <s v="TIADA"/>
    <s v="YCC3228@moe.edu.my"/>
    <s v="Luar Bandar"/>
    <s v="SBK"/>
    <n v="41"/>
    <n v="12"/>
    <n v="111.878586"/>
    <n v="2.248637"/>
    <s v="POINT (111.878586 2.248637)"/>
    <n v="90"/>
    <x v="19"/>
    <s v="SWK"/>
    <n v="3.4166666666666665"/>
    <x v="0"/>
  </r>
  <r>
    <n v="1019"/>
    <x v="24"/>
    <s v="SJKC"/>
    <s v="YCH3101"/>
    <s v="SEKOLAH JENIS KEBANGSAAN (CINA) METHODIST"/>
    <s v="D/A PEJABAT PENDIDIKAN DAERAH SIBU, TINGKAT 6, WISMA PERSEKUTUAN, BLOK 3, LOT 462, BROOKE DRIVE"/>
    <n v="96000"/>
    <s v="SIBU"/>
    <n v="84330753"/>
    <n v="84330618"/>
    <s v="YCH3101@moe.edu.my"/>
    <s v="Bandar"/>
    <s v="SBK"/>
    <n v="1252"/>
    <n v="66"/>
    <n v="111.825733"/>
    <n v="2.2893669999999999"/>
    <s v="POINT (111.825733 2.289367)"/>
    <n v="90"/>
    <x v="19"/>
    <s v="SWK"/>
    <n v="18.969696969696969"/>
    <x v="0"/>
  </r>
  <r>
    <n v="1020"/>
    <x v="24"/>
    <s v="SJKC"/>
    <s v="YCC3211"/>
    <s v="SEKOLAH JENIS KEBANGSAAN (CINA) NANG KIANG"/>
    <s v="D/A PEJABAT PENDIDIKAN DAERAH SIBU, TINGKAT 6, WISMA PERSEKUTUAN, BLOK 3, LOT 462, BROOKE DRIVE"/>
    <n v="96000"/>
    <s v="SIBU"/>
    <s v="TIADA"/>
    <s v="TIADA"/>
    <s v="YCC3211@moe.edu.my"/>
    <s v="Bandar"/>
    <s v="SBK"/>
    <n v="32"/>
    <n v="10"/>
    <n v="111.8305556"/>
    <n v="2.2427777999999998"/>
    <s v="POINT (111.8305556 2.2427778)"/>
    <n v="90"/>
    <x v="19"/>
    <s v="SWK"/>
    <n v="3.2"/>
    <x v="0"/>
  </r>
  <r>
    <n v="1021"/>
    <x v="24"/>
    <s v="SJKC"/>
    <s v="YCC3220"/>
    <s v="SEKOLAH JENIS KEBANGSAAN (CINA) NANG SANG"/>
    <s v="D/A PEJABAT PENDIDIKAN DAERAH SIBU, TINGKAT 6, WISMA PERSEKUTUAN, BLOK 3, LOT 462, BROOKE DRIVE"/>
    <n v="96000"/>
    <s v="SIBU"/>
    <n v="84329035"/>
    <n v="84329035"/>
    <s v="YCC3220@moe.edu.my"/>
    <s v="Bandar"/>
    <s v="SBK"/>
    <n v="536"/>
    <n v="36"/>
    <n v="111.8652778"/>
    <n v="2.3325"/>
    <s v="POINT (111.8652778 2.3325)"/>
    <n v="90"/>
    <x v="19"/>
    <s v="SWK"/>
    <n v="14.888888888888889"/>
    <x v="0"/>
  </r>
  <r>
    <n v="1022"/>
    <x v="24"/>
    <s v="SJKC"/>
    <s v="YCC3235"/>
    <s v="SEKOLAH JENIS KEBANGSAAN (CINA) NENG SHING"/>
    <s v="D/A PEJABAT PENDIDIKAN DAERAH SIBU, TINGKAT 6, WISMA PERSEKUTUAN, BLOK 3, LOT 462, BROOKE DRIVE"/>
    <n v="96000"/>
    <s v="SIBU"/>
    <s v="TIADA"/>
    <s v="TIADA"/>
    <s v="YCC3235@moe.edu.my"/>
    <s v="Luar Bandar"/>
    <s v="SBK"/>
    <n v="45"/>
    <n v="11"/>
    <n v="112.00789"/>
    <n v="2.1581100000000002"/>
    <s v="POINT (112.00789 2.15811)"/>
    <n v="90"/>
    <x v="19"/>
    <s v="SWK"/>
    <n v="4.0909090909090908"/>
    <x v="0"/>
  </r>
  <r>
    <n v="1023"/>
    <x v="24"/>
    <s v="SJKC"/>
    <s v="YCC3101"/>
    <s v="SEKOLAH JENIS KEBANGSAAN (CINA) SACRED HEART CHINESE"/>
    <s v="D/A PEJABAT PENDIDIKAN DAERAH SIBU, TINGKAT 6, WISMA PERSEKUTUAN, BLOK 3, LOT 462, BROOKE DRIVE"/>
    <n v="96000"/>
    <s v="SIBU"/>
    <n v="84322416"/>
    <n v="84329913"/>
    <s v="YCC3101@moe.edu.my"/>
    <s v="Bandar"/>
    <s v="SBK"/>
    <n v="502"/>
    <n v="41"/>
    <n v="111.834183"/>
    <n v="2.2865169999999999"/>
    <s v="POINT (111.834183 2.286517)"/>
    <n v="90"/>
    <x v="19"/>
    <s v="SWK"/>
    <n v="12.24390243902439"/>
    <x v="0"/>
  </r>
  <r>
    <n v="1024"/>
    <x v="24"/>
    <s v="SJKC"/>
    <s v="YCC3221"/>
    <s v="SEKOLAH JENIS KEBANGSAAN (CINA) SAM LAM"/>
    <s v="D/A PEJABAT PENDIDIKAN DAERAHÂ Â SIBU, TINGKAT 6, WISMA PERSEKUTUAN, BLOK 3, LOT 462, BROOKE DRIVE"/>
    <n v="96000"/>
    <s v="SIBU"/>
    <s v="TIADA"/>
    <s v="TIADA"/>
    <s v="YCC3221@moe.edu.my"/>
    <s v="Luar Bandar"/>
    <s v="SBK"/>
    <n v="17"/>
    <n v="10"/>
    <n v="111.83"/>
    <n v="2.2999999999999998"/>
    <s v="POINT (111.83 2.3)"/>
    <n v="90"/>
    <x v="19"/>
    <s v="SWK"/>
    <n v="1.7"/>
    <x v="0"/>
  </r>
  <r>
    <n v="1025"/>
    <x v="24"/>
    <s v="SJKC"/>
    <s v="YBC3201"/>
    <s v="SEKOLAH JENIS KEBANGSAAN (CINA) SANG MING"/>
    <s v="D/A PEJABAT PENDIDIKAN DAERAH SIBU, TINGKAT 6, WISMA PERSEKUTUAN, BLOK 3, LOT 462, BROOKE DRIVE"/>
    <n v="96000"/>
    <s v="SIBU"/>
    <n v="84352013"/>
    <n v="84352013"/>
    <s v="YBC3201@moe.edu.my"/>
    <s v="Luar Bandar"/>
    <s v="SK"/>
    <n v="111"/>
    <n v="18"/>
    <n v="112"/>
    <n v="2.2860027999999999"/>
    <s v="POINT (112 2.2860028)"/>
    <n v="90"/>
    <x v="19"/>
    <s v="SWK"/>
    <n v="6.166666666666667"/>
    <x v="0"/>
  </r>
  <r>
    <n v="1026"/>
    <x v="24"/>
    <s v="SJKC"/>
    <s v="YCC3225"/>
    <s v="SEKOLAH JENIS KEBANGSAAN (CINA) SING MING"/>
    <s v="D/A PEJABAT PENDIDIKAN DAERAHÂ Â SIBU, TINGKAT 6, WISMA PERSEKUTUAN, BLOK 3, LOT 462, BROOKE DRIVE"/>
    <n v="96000"/>
    <s v="SIBU"/>
    <s v="TIADA"/>
    <s v="TIADA"/>
    <s v="YCC3225@moe.edu.my"/>
    <s v="Bandar"/>
    <s v="SBK"/>
    <n v="48"/>
    <n v="13"/>
    <n v="111.841335"/>
    <n v="2.3052190000000001"/>
    <s v="POINT (111.841335 2.305219)"/>
    <n v="90"/>
    <x v="19"/>
    <s v="SWK"/>
    <n v="3.6923076923076925"/>
    <x v="0"/>
  </r>
  <r>
    <n v="1027"/>
    <x v="24"/>
    <s v="SJKC"/>
    <s v="YCC3215"/>
    <s v="SEKOLAH JENIS KEBANGSAAN (CINA) SU LAI"/>
    <s v="D/A PEJABAT PENDIDIKAN DAERAH SIBU, TINGKAT 6, WISMA PERSEKUTUAN, BLOK 3, LOT 462, BROOKE DRIVE"/>
    <n v="96000"/>
    <s v="SIBU"/>
    <n v="84349300"/>
    <n v="84349300"/>
    <s v="YCC3215@moe.edu.my"/>
    <s v="Bandar"/>
    <s v="SBK"/>
    <n v="936"/>
    <n v="51"/>
    <n v="111.84744999999999"/>
    <n v="2.3199333329999998"/>
    <s v="POINT (111.84745 2.319933333)"/>
    <n v="90"/>
    <x v="19"/>
    <s v="SWK"/>
    <n v="18.352941176470587"/>
    <x v="0"/>
  </r>
  <r>
    <n v="1028"/>
    <x v="24"/>
    <s v="SJKC"/>
    <s v="YCC3219"/>
    <s v="SEKOLAH JENIS KEBANGSAAN (CINA) SUNG SANG"/>
    <s v="D/A PEJABAT PENDIDIKAN DAERAH SIBU, TINGKAT 6, WISMA PERSEKUTUAN, BLOK 3, LOT 462, BROOKE DRIVE"/>
    <n v="96000"/>
    <s v="SIBU"/>
    <n v="84213251"/>
    <n v="84213251"/>
    <s v="YCC3219@moe.edu.my"/>
    <s v="Bandar"/>
    <s v="SBK"/>
    <n v="117"/>
    <n v="13"/>
    <n v="111.91"/>
    <n v="2.2200000000000002"/>
    <s v="POINT (111.91 2.22)"/>
    <n v="90"/>
    <x v="19"/>
    <s v="SWK"/>
    <n v="9"/>
    <x v="0"/>
  </r>
  <r>
    <n v="1029"/>
    <x v="24"/>
    <s v="SJKC"/>
    <s v="YCC3232"/>
    <s v="SEKOLAH JENIS KEBANGSAAN (CINA) TAI TUNG 2"/>
    <s v="D/A PEJABAT PENDIDIKAN DAERAH SIBU, TINGKAT 6, WISMA PERSEKUTUAN, BLOK 3, LOT 462, BROOKE DRIVE"/>
    <n v="96000"/>
    <s v="SIBUÂ "/>
    <s v="TIADA"/>
    <s v="TIADA"/>
    <s v="YCC3232@moe.edu.my"/>
    <s v="Bandar"/>
    <s v="SBK"/>
    <n v="48"/>
    <n v="13"/>
    <n v="111.76"/>
    <n v="2.27"/>
    <s v="POINT (111.76 2.27)"/>
    <n v="90"/>
    <x v="19"/>
    <s v="SWK"/>
    <n v="3.6923076923076925"/>
    <x v="0"/>
  </r>
  <r>
    <n v="1030"/>
    <x v="24"/>
    <s v="SJKC"/>
    <s v="YBC3101"/>
    <s v="SEKOLAH JENIS KEBANGSAAN (CINA) TAMAN RAJANG"/>
    <s v="D/A PEJABAT PENDIDIKAN DAERAH SIBU, TINGKAT 6, WISMA PERSEKUTUAN, BLOK 3, LOT 462, BROOKE DRIVE"/>
    <n v="96000"/>
    <s v="SIBU"/>
    <n v="84333320"/>
    <n v="84333340"/>
    <s v="YBC3101@moe.edu.my"/>
    <s v="Bandar"/>
    <s v="SK"/>
    <n v="808"/>
    <n v="49"/>
    <n v="111.83714999999999"/>
    <n v="2.3088500000000001"/>
    <s v="POINT (111.83715 2.30885)"/>
    <n v="90"/>
    <x v="19"/>
    <s v="SWK"/>
    <n v="16.489795918367346"/>
    <x v="0"/>
  </r>
  <r>
    <n v="1031"/>
    <x v="24"/>
    <s v="SJKC"/>
    <s v="YCC3107"/>
    <s v="SEKOLAH JENIS KEBANGSAAN (CINA) THAI KWANG"/>
    <s v="D/A PEJABAT PENDIDIKAN DAERAH SIBU, TINGKAT 6, WISMA PERSEKUTUAN, BLOK 3, LOT 462, BROOKE DRIVE"/>
    <n v="96000"/>
    <s v="SIBU"/>
    <n v="84211455"/>
    <n v="84211455"/>
    <s v="YCC3107@moe.edu.my"/>
    <s v="Bandar"/>
    <s v="SBK"/>
    <n v="967"/>
    <n v="70"/>
    <n v="111.8485167"/>
    <n v="2.2415833329999999"/>
    <s v="POINT (111.8485167 2.241583333)"/>
    <n v="90"/>
    <x v="19"/>
    <s v="SWK"/>
    <n v="13.814285714285715"/>
    <x v="0"/>
  </r>
  <r>
    <n v="1032"/>
    <x v="24"/>
    <s v="SJKC"/>
    <s v="YCC3201"/>
    <s v="SEKOLAH JENIS KEBANGSAAN (CINA) THIAN CHIN"/>
    <s v="D/A PEJABAT PENDIDIKAN DAERAH SIBU, TINGKAT 6, WISMA PERSEKUTUAN, BLOK 3, LOT 462, BROOKE DRIVE"/>
    <n v="96000"/>
    <s v="SIBU"/>
    <n v="84212474"/>
    <n v="84212487"/>
    <s v="YCC3201@moe.edu.my"/>
    <s v="Bandar"/>
    <s v="SBK"/>
    <n v="795"/>
    <n v="46"/>
    <n v="111.891981"/>
    <n v="2.3062320000000001"/>
    <s v="POINT (111.891981 2.306232)"/>
    <n v="90"/>
    <x v="19"/>
    <s v="SWK"/>
    <n v="17.282608695652176"/>
    <x v="0"/>
  </r>
  <r>
    <n v="1033"/>
    <x v="24"/>
    <s v="SJKC"/>
    <s v="YCC3113"/>
    <s v="SEKOLAH JENIS KEBANGSAAN (CINA) THIAN HUA"/>
    <s v="D/A PEJABAT PENDIDIKAN DAERAH SIBU, TINGKAT 6, WISMA PERSEKUTUAN, BLOK 3, LOT 462, BROOKE DRIVE"/>
    <n v="96000"/>
    <s v="SIBU"/>
    <n v="84235728"/>
    <n v="84235728"/>
    <s v="YCC3113@moe.edu.my"/>
    <s v="Luar Bandar"/>
    <s v="SBK"/>
    <n v="742"/>
    <n v="44"/>
    <n v="111.97"/>
    <n v="2.2400000000000002"/>
    <s v="POINT (111.97 2.24)"/>
    <n v="90"/>
    <x v="19"/>
    <s v="SWK"/>
    <n v="16.863636363636363"/>
    <x v="0"/>
  </r>
  <r>
    <n v="1034"/>
    <x v="24"/>
    <s v="SJKC"/>
    <s v="YCC3217"/>
    <s v="SEKOLAH JENIS KEBANGSAAN (CINA) TING SING"/>
    <s v="D/A PEJABAT PENDIDIKAN DAERAH SIBU, TINGKAT 6, WISMA PERSEKUTUAN, BLOK 3, LOT 462, BROOKE DRIVE"/>
    <n v="96000"/>
    <s v="SIBU"/>
    <n v="84319597"/>
    <n v="84319597"/>
    <s v="YCC3217@moe.edu.my"/>
    <s v="Bandar"/>
    <s v="SBK"/>
    <n v="55"/>
    <n v="12"/>
    <n v="111.677313"/>
    <n v="2.3137949999999998"/>
    <s v="POINT (111.677313 2.313795)"/>
    <n v="90"/>
    <x v="19"/>
    <s v="SWK"/>
    <n v="4.583333333333333"/>
    <x v="0"/>
  </r>
  <r>
    <n v="1035"/>
    <x v="24"/>
    <s v="SJKC"/>
    <s v="YCC3109"/>
    <s v="SEKOLAH JENIS KEBANGSAAN (CINA) TIONG HIN"/>
    <s v="D/A PEJABAT PENDIDIKAN DAERAH SIBU, TINGKAT 6, WISMA PERSEKUTUAN, BLOK 3, LOT 462, BROOKE DRIVE"/>
    <n v="96000"/>
    <s v="SIBU"/>
    <n v="84335090"/>
    <n v="84335090"/>
    <s v="YCC3109@moe.edu.my"/>
    <s v="Bandar"/>
    <s v="SBK"/>
    <n v="397"/>
    <n v="42"/>
    <n v="111.84305000000001"/>
    <n v="2.3323833330000001"/>
    <s v="POINT (111.84305 2.332383333)"/>
    <n v="90"/>
    <x v="19"/>
    <s v="SWK"/>
    <n v="9.4523809523809526"/>
    <x v="0"/>
  </r>
  <r>
    <n v="1036"/>
    <x v="24"/>
    <s v="SJKC"/>
    <s v="YCC3103"/>
    <s v="SEKOLAH JENIS KEBANGSAAN (CINA) TUNG HUA"/>
    <s v="D/A PEJABAT PENDIDIKAN DAERAH SIBU, TINGKAT 6, WISMA PERSEKUTUAN, BLOK 3, LOT 462, BROOKE DRIVE"/>
    <n v="96000"/>
    <s v="SIBU"/>
    <n v="84333749"/>
    <n v="84333749"/>
    <s v="YCC3103@moe.edu.my"/>
    <s v="Bandar"/>
    <s v="SBK"/>
    <n v="825"/>
    <n v="55"/>
    <n v="111.831283"/>
    <n v="2.3090670000000002"/>
    <s v="POINT (111.831283 2.309067)"/>
    <n v="90"/>
    <x v="19"/>
    <s v="SWK"/>
    <n v="15"/>
    <x v="0"/>
  </r>
  <r>
    <n v="1037"/>
    <x v="24"/>
    <s v="SJKC"/>
    <s v="YCC3210"/>
    <s v="SEKOLAH JENIS KEBANGSAAN (CINA) TUNG KIEW"/>
    <s v="D/A PEJABAT PENDIDIKAN DAERAHÂ Â SIBU, TINGKAT 6, WISMA PERSEKUTUAN, BLOK 3, LOT 462, BROOKE DRIVE"/>
    <n v="96000"/>
    <s v="SIBU"/>
    <s v="TIADA"/>
    <s v="TIADA"/>
    <s v="YCC3210@moe.edu.my"/>
    <s v="Luar Bandar"/>
    <s v="SBK"/>
    <n v="35"/>
    <n v="11"/>
    <n v="112.02"/>
    <n v="2.19"/>
    <s v="POINT (112.02 2.19)"/>
    <n v="90"/>
    <x v="19"/>
    <s v="SWK"/>
    <n v="3.1818181818181817"/>
    <x v="0"/>
  </r>
  <r>
    <n v="1038"/>
    <x v="24"/>
    <s v="SJKC"/>
    <s v="YCC3108"/>
    <s v="SEKOLAH JENIS KEBANGSAAN (CINA) UK DAIK"/>
    <s v="D/A PEJABAT PENDIDIKAN DAERAH SIBU, TINGKAT 6, WISMA PERSEKUTUAN, BLOK 3, LOT 462, BROOKE DRIVE"/>
    <n v="96000"/>
    <s v="SIBU"/>
    <n v="84321333"/>
    <n v="84321333"/>
    <s v="YCC3108@moe.edu.my"/>
    <s v="Bandar"/>
    <s v="SBK"/>
    <n v="331"/>
    <n v="35"/>
    <n v="111.8351"/>
    <n v="2.2870666669999999"/>
    <s v="POINT (111.8351 2.287066667)"/>
    <n v="90"/>
    <x v="19"/>
    <s v="SWK"/>
    <n v="9.4571428571428573"/>
    <x v="0"/>
  </r>
  <r>
    <n v="1039"/>
    <x v="24"/>
    <s v="SJKC"/>
    <s v="YCC3226"/>
    <s v="SEKOLAH JENIS KEBANGSAAN (CINA) UNG NANG"/>
    <s v="D/A PEJABAT PENDIDIKAN DAERAHÂ Â SIBU, TINGKAT 6, WISMA PERSEKUTUAN, BLOK 3, LOT 462, BROOKE DRIVE"/>
    <n v="96000"/>
    <s v="SIBU"/>
    <s v="TIADA"/>
    <s v="TIADA"/>
    <s v="YCC3226@moe.edu.my"/>
    <s v="Bandar"/>
    <s v="SBK"/>
    <n v="44"/>
    <n v="13"/>
    <n v="111.73638889999999"/>
    <n v="2.2794444"/>
    <s v="POINT (111.7363889 2.2794444)"/>
    <n v="90"/>
    <x v="19"/>
    <s v="SWK"/>
    <n v="3.3846153846153846"/>
    <x v="0"/>
  </r>
  <r>
    <n v="1040"/>
    <x v="24"/>
    <s v="SJKC"/>
    <s v="YCC3203"/>
    <s v="SEKOLAH JENIS KEBANGSAAN (CINA) YONG CHENG"/>
    <s v="D/A PEJABAT PENDIDIKAN DAERAH SIBU, TINGKAT 6, WISMA PERSEKUTUAN, BLOK 3, LOT 462, BROOKE DRIVE"/>
    <n v="96000"/>
    <s v="SIBU"/>
    <n v="198770082"/>
    <s v="TIADA"/>
    <s v="YCC3203@moe.edu.my"/>
    <s v="Luar Bandar"/>
    <s v="SBK"/>
    <n v="16"/>
    <n v="11"/>
    <n v="112"/>
    <n v="2.13"/>
    <s v="POINT (112 2.13)"/>
    <n v="90"/>
    <x v="19"/>
    <s v="SWK"/>
    <n v="1.4545454545454546"/>
    <x v="0"/>
  </r>
  <r>
    <n v="1041"/>
    <x v="24"/>
    <s v="SJKC"/>
    <s v="YCC3213"/>
    <s v="SEKOLAH JENIS KEBANGSAAN (CINA) YONG SHING"/>
    <s v="D/A PEJABAT PENDIDIKAN DAERAH SIBU, TINGKAT 6, WISMA PERSEKUTUAN, BLOK 3, LOT 462, BROOKE DRIVE"/>
    <n v="96000"/>
    <s v="SIBU"/>
    <n v="128489981"/>
    <s v="TIADA"/>
    <s v="YCC3213@moe.edu.my"/>
    <s v="Luar Bandar"/>
    <s v="SBK"/>
    <n v="13"/>
    <n v="9"/>
    <n v="111.844897"/>
    <n v="2.2815699999999999"/>
    <s v="POINT (111.844897 2.28157)"/>
    <n v="90"/>
    <x v="19"/>
    <s v="SWK"/>
    <n v="1.4444444444444444"/>
    <x v="0"/>
  </r>
  <r>
    <n v="1042"/>
    <x v="24"/>
    <s v="SJKC"/>
    <s v="YCC3238"/>
    <s v="SEKOLAH JENIS KEBANGSAAN (CINA) YUK CHAI"/>
    <s v="D/A PEJABAT PENDIDIKAN DAERAH SIBU, TINGKAT 6, WISMA PERSEKUTUAN, BLOK 3, LOT 462, BROOKE DRIVE"/>
    <n v="96000"/>
    <s v="SIBU"/>
    <s v="TIADA"/>
    <s v="TIADA"/>
    <s v="YCC3238@moe.edu.my"/>
    <s v="Luar Bandar"/>
    <s v="SBK"/>
    <n v="20"/>
    <n v="12"/>
    <n v="111.8400412"/>
    <n v="2.3100329999999998"/>
    <s v="POINT (111.8400412 2.310033)"/>
    <n v="90"/>
    <x v="19"/>
    <s v="SWK"/>
    <n v="1.6666666666666667"/>
    <x v="0"/>
  </r>
  <r>
    <n v="1043"/>
    <x v="24"/>
    <s v="SK"/>
    <s v="YBE3101"/>
    <s v="SEKOLAH KEBANGSAAN ABANG ALI"/>
    <s v="JLN KPG. BAHARU"/>
    <n v="96000"/>
    <s v="SIBU"/>
    <n v="84332170"/>
    <n v="84332170"/>
    <s v="YBE3101@moe.edu.my"/>
    <s v="Bandar"/>
    <s v="SK"/>
    <n v="690"/>
    <n v="53"/>
    <n v="111.81951669999999"/>
    <n v="2.298266667"/>
    <s v="POINT (111.8195167 2.298266667)"/>
    <n v="90"/>
    <x v="19"/>
    <s v="SWK"/>
    <n v="13.018867924528301"/>
    <x v="0"/>
  </r>
  <r>
    <n v="1044"/>
    <x v="24"/>
    <s v="SR SABK"/>
    <s v="YCA3101"/>
    <s v="SEKOLAH KEBANGSAAN AGAMA SIBU"/>
    <s v="JALAN TEKU OFF JALAN DISA"/>
    <n v="96000"/>
    <s v="SIBU"/>
    <n v="84324232"/>
    <n v="84312232"/>
    <s v="YCA3101@moe.edu.my"/>
    <s v="Bandar"/>
    <s v="SBK"/>
    <n v="570"/>
    <n v="53"/>
    <n v="111.83591699999999"/>
    <n v="2.336983"/>
    <s v="POINT (111.835917 2.336983)"/>
    <n v="90"/>
    <x v="19"/>
    <s v="SWK"/>
    <n v="10.754716981132075"/>
    <x v="0"/>
  </r>
  <r>
    <n v="1045"/>
    <x v="24"/>
    <s v="SK"/>
    <s v="YBB3225"/>
    <s v="SEKOLAH KEBANGSAAN ASSAN NUNGGANG"/>
    <s v="D/A PEJABAT PENDIDIKAN DAERAH SIBU, TINGKAT 6, WISMA PERSEKUTUAN, BLOK 3, LOT 462, BROOKE DRIVE"/>
    <n v="96000"/>
    <s v="SIBU"/>
    <s v="TIADA"/>
    <s v="TIADA"/>
    <s v="YBB3225@moe.edu.my"/>
    <s v="Luar Bandar"/>
    <s v="SK"/>
    <n v="28"/>
    <n v="11"/>
    <n v="111.817474"/>
    <n v="2.0905"/>
    <s v="POINT (111.817474 2.0905)"/>
    <n v="90"/>
    <x v="19"/>
    <s v="SWK"/>
    <n v="2.5454545454545454"/>
    <x v="0"/>
  </r>
  <r>
    <n v="1046"/>
    <x v="24"/>
    <s v="SK"/>
    <s v="YBA3201"/>
    <s v="SEKOLAH KEBANGSAAN BATU 10 JALAN OYA"/>
    <s v="D/A PEJABAT PENDIDIKAN DAERAH SIBU, TINGKAT 6, WISMA PERSEKUTUAN, BLOK 3, LOT 462, BROOKE DRIVE"/>
    <n v="96000"/>
    <s v="SIBU"/>
    <n v="84238409"/>
    <s v="TIADA"/>
    <s v="YBA3201@moe.edu.my"/>
    <s v="Bandar"/>
    <s v="SK"/>
    <n v="751"/>
    <n v="52"/>
    <n v="111.950036"/>
    <n v="2.2971900000000001"/>
    <s v="POINT (111.950036 2.29719)"/>
    <n v="90"/>
    <x v="19"/>
    <s v="SWK"/>
    <n v="14.442307692307692"/>
    <x v="0"/>
  </r>
  <r>
    <n v="1047"/>
    <x v="24"/>
    <s v="SK"/>
    <s v="YBE3203"/>
    <s v="SEKOLAH KEBANGSAAN BATU 15"/>
    <s v="D/A PEJABAT PENDIDIKAN DAERAH SIBU, TINGKAT 6, WISMA PERSEKUTUAN, BLOK 3, LOT 462, BROOKE DRIVE"/>
    <n v="96000"/>
    <s v="SIBU"/>
    <n v="84214332"/>
    <n v="84214332"/>
    <s v="YBE3203@moe.edu.my"/>
    <s v="Bandar"/>
    <s v="SK"/>
    <n v="333"/>
    <n v="33"/>
    <n v="111.99001699999999"/>
    <n v="2.2853759999999999"/>
    <s v="POINT (111.990017 2.285376)"/>
    <n v="90"/>
    <x v="19"/>
    <s v="SWK"/>
    <n v="10.090909090909092"/>
    <x v="0"/>
  </r>
  <r>
    <n v="1048"/>
    <x v="24"/>
    <s v="SK"/>
    <s v="YBB3205"/>
    <s v="SEKOLAH KEBANGSAAN BATU WONG"/>
    <s v="D/A PEJABAT PENDIDIKAN DAERAH SIBU, TINGKAT 6, WISMA PERSEKUTUAN, BLOK 3, LOT 462, BROOKE DRIVE"/>
    <n v="96000"/>
    <s v="SIBU"/>
    <s v="TIADA"/>
    <s v="TIADA"/>
    <s v="YBB3205@moe.edu.my"/>
    <s v="Luar Bandar"/>
    <s v="SK"/>
    <n v="133"/>
    <n v="17"/>
    <n v="111.80159569999999"/>
    <n v="2.0978340000000002"/>
    <s v="POINT (111.8015957 2.097834)"/>
    <n v="90"/>
    <x v="19"/>
    <s v="SWK"/>
    <n v="7.8235294117647056"/>
    <x v="0"/>
  </r>
  <r>
    <n v="1049"/>
    <x v="24"/>
    <s v="SK"/>
    <s v="YBB3208"/>
    <s v="SEKOLAH KEBANGSAAN BAWANG ASSAN"/>
    <s v="D/A PEJABAT PENDIDIKAN DAERAH SIBU, TINGKAT 6, WISMA PERSEKUTUAN, BLOK 3, LOT 462, BROOKE DRIVE"/>
    <n v="96000"/>
    <s v="SIBU"/>
    <s v="TIADA"/>
    <s v="TIADA"/>
    <s v="YBB3208@moe.edu.my"/>
    <s v="Luar Bandar"/>
    <s v="SK"/>
    <n v="177"/>
    <n v="16"/>
    <n v="111.68513900000001"/>
    <n v="2.3010700000000002"/>
    <s v="POINT (111.685139 2.30107)"/>
    <n v="90"/>
    <x v="19"/>
    <s v="SWK"/>
    <n v="11.0625"/>
    <x v="0"/>
  </r>
  <r>
    <n v="1050"/>
    <x v="24"/>
    <s v="SK"/>
    <s v="YCB3105"/>
    <s v="SEKOLAH KEBANGSAAN HUA HIN ENGLISH"/>
    <s v="D/A PEJABAT PENDIDIKAN DAERAH SIBU, TINGKAT 6, WISMA PERSEKUTUAN, BLOK 3, LOT 462, BROOKE DRIVE"/>
    <n v="96000"/>
    <s v="SIBU"/>
    <n v="84333763"/>
    <n v="84333763"/>
    <s v="YCB3105@moe.edu.my"/>
    <s v="Bandar"/>
    <s v="SBK"/>
    <n v="308"/>
    <n v="24"/>
    <n v="111.8382333"/>
    <n v="2.3267500000000001"/>
    <s v="POINT (111.8382333 2.32675)"/>
    <n v="90"/>
    <x v="19"/>
    <s v="SWK"/>
    <n v="12.833333333333334"/>
    <x v="0"/>
  </r>
  <r>
    <n v="1051"/>
    <x v="24"/>
    <s v="SK"/>
    <s v="YBA3103"/>
    <s v="SEKOLAH KEBANGSAAN JALAN DESHON"/>
    <s v="OFF JALAN APOLLO"/>
    <n v="96000"/>
    <s v="SIBU"/>
    <n v="84311372"/>
    <n v="84311372"/>
    <s v="YBA3103@moe.edu.my"/>
    <s v="Bandar"/>
    <s v="SK"/>
    <n v="210"/>
    <n v="34"/>
    <n v="111.8490333"/>
    <n v="2.3227666669999998"/>
    <s v="POINT (111.8490333 2.322766667)"/>
    <n v="90"/>
    <x v="19"/>
    <s v="SWK"/>
    <n v="6.1764705882352944"/>
    <x v="0"/>
  </r>
  <r>
    <n v="1052"/>
    <x v="24"/>
    <s v="SK"/>
    <s v="YBA3101"/>
    <s v="SEKOLAH KEBANGSAAN KG BAHAGIA JAYA"/>
    <s v="D/A PEJABAT PENDIDIKAN DAERAH SIBU, TINGKAT 6, WISMA PERSEKUTUAN, BLOK 3, LOT 462, BROOKE DRIVE"/>
    <n v="96000"/>
    <s v="SIBU"/>
    <n v="84330395"/>
    <n v="84330395"/>
    <s v="YBA3101@moe.edu.my"/>
    <s v="Bandar"/>
    <s v="SK"/>
    <n v="564"/>
    <n v="39"/>
    <n v="111.8575833"/>
    <n v="2.3521833330000002"/>
    <s v="POINT (111.8575833 2.352183333)"/>
    <n v="90"/>
    <x v="19"/>
    <s v="SWK"/>
    <n v="14.461538461538462"/>
    <x v="0"/>
  </r>
  <r>
    <n v="1053"/>
    <x v="24"/>
    <s v="SK"/>
    <s v="YBB3227"/>
    <s v="SEKOLAH KEBANGSAAN KPG BANYOK"/>
    <s v="D/A PEJABAT PENDIDIKAN DAERAH SIBU, TINGKAT 6, WISMA PERSEKUTUAN, BLOK 3, LOT 462, BROOKE DRIVE"/>
    <n v="96000"/>
    <s v="SIBU"/>
    <s v="TIADA"/>
    <s v="TIADA"/>
    <s v="YBB3227@moe.edu.my"/>
    <s v="Luar Bandar"/>
    <s v="SK"/>
    <n v="53"/>
    <n v="14"/>
    <n v="111.813226"/>
    <n v="2.2643110000000002"/>
    <s v="POINT (111.813226 2.264311)"/>
    <n v="90"/>
    <x v="19"/>
    <s v="SWK"/>
    <n v="3.7857142857142856"/>
    <x v="0"/>
  </r>
  <r>
    <n v="1054"/>
    <x v="24"/>
    <s v="SK"/>
    <s v="YBB3231"/>
    <s v="SEKOLAH KEBANGSAAN LUBOK PELAIE"/>
    <s v="D/A PEJABAT PENDIDIKAN DAERAH SIBU, TINGKAT 6, WISMA PERSEKUTUAN, BLOK 3, LOT 462, BROOKE DRIVE"/>
    <n v="96000"/>
    <s v="SIBU"/>
    <s v="TIADA"/>
    <s v="TIADA"/>
    <s v="YBB3231@moe.edu.my"/>
    <s v="Luar Bandar"/>
    <s v="SK"/>
    <n v="19"/>
    <n v="10"/>
    <n v="112.15"/>
    <n v="2.4"/>
    <s v="POINT (112.15 2.4)"/>
    <n v="101"/>
    <x v="37"/>
    <s v="SWK"/>
    <n v="1.9"/>
    <x v="0"/>
  </r>
  <r>
    <n v="1055"/>
    <x v="24"/>
    <s v="SK"/>
    <s v="YBB3217"/>
    <s v="SEKOLAH KEBANGSAAN NANGA ASSAN"/>
    <s v="D/A PEJABAT PENDIDIKAN DAERAH SIBU, TINGKAT 6, WISMA PERSEKUTUAN, BLOK 3, LOT 462, BROOKE DRIVE"/>
    <n v="96000"/>
    <s v="SIBU"/>
    <s v="TIADA"/>
    <s v="TIADA"/>
    <s v="YBB3217@moe.edu.my"/>
    <s v="Luar Bandar"/>
    <s v="SK"/>
    <n v="92"/>
    <n v="13"/>
    <n v="111.83243040000001"/>
    <n v="2.2344162999999999"/>
    <s v="POINT (111.8324304 2.2344163)"/>
    <n v="90"/>
    <x v="19"/>
    <s v="SWK"/>
    <n v="7.0769230769230766"/>
    <x v="0"/>
  </r>
  <r>
    <n v="1056"/>
    <x v="24"/>
    <s v="SK"/>
    <s v="YBB3219"/>
    <s v="SEKOLAH KEBANGSAAN NANGA BON"/>
    <s v="D/A PEJABAT PENDIDIKAN DAERAH SIBU, TINGKAT 6, WISMA PERSEKUTUAN, BLOK 3, LOT 462, BROOKE DRIVE"/>
    <n v="96000"/>
    <s v="SIBU"/>
    <s v="TIADA"/>
    <s v="TIADA"/>
    <s v="YBB3219@moe.edu.my"/>
    <s v="Luar Bandar"/>
    <s v="SK"/>
    <n v="51"/>
    <n v="12"/>
    <n v="111.96"/>
    <n v="2.33"/>
    <s v="POINT (111.96 2.33)"/>
    <n v="90"/>
    <x v="19"/>
    <s v="SWK"/>
    <n v="4.25"/>
    <x v="0"/>
  </r>
  <r>
    <n v="1057"/>
    <x v="24"/>
    <s v="SK"/>
    <s v="YBB3221"/>
    <s v="SEKOLAH KEBANGSAAN NANGA PAK"/>
    <s v="D/A PEJABAT PENDIDIKAN DAERAH SIBU, TINGKAT 6, WISMA PERSEKUTUAN, BLOK 3, LOT 462, BROOKE DRIVE"/>
    <n v="96000"/>
    <s v="SIBU"/>
    <m/>
    <m/>
    <s v="YBB3221@moe.edu.my"/>
    <s v="Luar Bandar"/>
    <s v="SK"/>
    <n v="31"/>
    <n v="11"/>
    <n v="112.06261670000001"/>
    <n v="2.1387333000000002"/>
    <s v="POINT (112.0626167 2.1387333)"/>
    <n v="90"/>
    <x v="19"/>
    <s v="SWK"/>
    <n v="2.8181818181818183"/>
    <x v="0"/>
  </r>
  <r>
    <n v="1058"/>
    <x v="24"/>
    <s v="SK"/>
    <s v="YBB3216"/>
    <s v="SEKOLAH KEBANGSAAN NANGA TUTUS"/>
    <s v="D/A PEJABAT PENDIDIKAN DAERAH SIBU, TINGKAT 6, WISMA PERSEKUTUAN, BLOK 3, LOT 462, BROOKE DRIVE"/>
    <n v="96000"/>
    <s v="SIBU"/>
    <s v="TIADA"/>
    <s v="TIADA"/>
    <s v="YBB3216@moe.edu.my"/>
    <s v="Luar Bandar"/>
    <s v="SK"/>
    <n v="69"/>
    <n v="9"/>
    <n v="111.85226900000001"/>
    <n v="2.5122689999999999"/>
    <s v="POINT (111.852269 2.512269)"/>
    <n v="90"/>
    <x v="19"/>
    <s v="SWK"/>
    <n v="7.666666666666667"/>
    <x v="0"/>
  </r>
  <r>
    <n v="1059"/>
    <x v="24"/>
    <s v="SK"/>
    <s v="YBB3228"/>
    <s v="SEKOLAH KEBANGSAAN NG SALIM"/>
    <s v="D/A PEJABAT PENDIDIKAN DAERAH SIBU, TINGKAT 6, WISMA PERSEKUTUAN, BLOK 3, LOT 462, BROOKE DRIVE"/>
    <n v="96000"/>
    <s v="SIBU"/>
    <s v="TIADA"/>
    <s v="TIADA"/>
    <s v="YBB3228@moe.edu.my"/>
    <s v="Bandar"/>
    <s v="SK"/>
    <n v="84"/>
    <n v="13"/>
    <n v="111.891554"/>
    <n v="2.2367750000000002"/>
    <s v="POINT (111.891554 2.236775)"/>
    <n v="90"/>
    <x v="19"/>
    <s v="SWK"/>
    <n v="6.4615384615384617"/>
    <x v="0"/>
  </r>
  <r>
    <n v="1060"/>
    <x v="24"/>
    <s v="SK KHAS"/>
    <s v="YBA3102"/>
    <s v="SEKOLAH KEBANGSAAN PENDIDIKAN KHAS SIBU"/>
    <s v="D/A PEJABAT PENDIDIKAN DAERAH SIBU, TINGKAT 6, WISMA PERSEKUTUAN, BLOK 3, LOT 462, BROOKE DRIVE"/>
    <n v="96000"/>
    <s v="SIBU"/>
    <n v="84337244"/>
    <n v="84337244"/>
    <s v="YBA3102@moe.edu.my"/>
    <s v="Bandar"/>
    <s v="SK"/>
    <n v="13"/>
    <n v="22"/>
    <n v="111.8249"/>
    <n v="2.3142833330000001"/>
    <s v="POINT (111.8249 2.314283333)"/>
    <n v="90"/>
    <x v="19"/>
    <s v="SWK"/>
    <n v="0.59090909090909094"/>
    <x v="0"/>
  </r>
  <r>
    <n v="1061"/>
    <x v="24"/>
    <s v="SJKC"/>
    <s v="YBH3102"/>
    <s v="SEKOLAH KEBANGSAAN PERBANDARAN SIBU NO. 4"/>
    <s v="D/A PEJABAT PENDIDIKAN DAERAH SIBU, TINGKAT 6, WISMA PERSEKUTUAN, BLOK 3, LOT 462, BROOKE DRIVE"/>
    <n v="96000"/>
    <s v="SIBU"/>
    <n v="84322606"/>
    <n v="84322606"/>
    <s v="YBH3102@moe.edu.my"/>
    <s v="Bandar"/>
    <s v="SK"/>
    <n v="870"/>
    <n v="77"/>
    <n v="111.839833"/>
    <n v="2.2998829999999999"/>
    <s v="POINT (111.839833 2.299883)"/>
    <n v="90"/>
    <x v="19"/>
    <s v="SWK"/>
    <n v="11.2987012987013"/>
    <x v="0"/>
  </r>
  <r>
    <n v="1062"/>
    <x v="24"/>
    <s v="SK"/>
    <s v="YBB3226"/>
    <s v="SEKOLAH KEBANGSAAN RANTAU PANJANG"/>
    <s v="D/A PEJABAT PENDIDIKAN DAERAH SIBU, TINGKAT 6, WISMA PERSEKUTUAN, BLOK 3, LOT 462, BROOKE DRIVE"/>
    <n v="96000"/>
    <s v="SIBU"/>
    <s v="TIADA"/>
    <s v="TIADA"/>
    <s v="YBB3226@moe.edu.my"/>
    <s v="Luar Bandar"/>
    <s v="SK"/>
    <n v="311"/>
    <n v="28"/>
    <n v="111.8291"/>
    <n v="2.4182333329999999"/>
    <s v="POINT (111.8291 2.418233333)"/>
    <n v="90"/>
    <x v="19"/>
    <s v="SWK"/>
    <n v="11.107142857142858"/>
    <x v="0"/>
  </r>
  <r>
    <n v="1063"/>
    <x v="24"/>
    <s v="SK"/>
    <s v="YCB3102"/>
    <s v="SEKOLAH KEBANGSAAN SACRED HEART"/>
    <s v="D/A PEJABAT PENDIDIKAN DAERAH SIBU, TINGKAT 6, WISMA PERSEKUTUAN, BLOK 3, LOT 462, BROOKE DRIVE"/>
    <n v="96000"/>
    <s v="SIBU"/>
    <n v="84321493"/>
    <n v="84321493"/>
    <s v="YCB3102@moe.edu.my"/>
    <s v="Bandar"/>
    <s v="SBK"/>
    <n v="244"/>
    <n v="24"/>
    <n v="111.8424167"/>
    <n v="2.2963166670000001"/>
    <s v="POINT (111.8424167 2.296316667)"/>
    <n v="90"/>
    <x v="19"/>
    <s v="SWK"/>
    <n v="10.166666666666666"/>
    <x v="0"/>
  </r>
  <r>
    <n v="1064"/>
    <x v="24"/>
    <s v="SK"/>
    <s v="YBA3104"/>
    <s v="SEKOLAH KEBANGSAAN SEDC"/>
    <s v="D/A PEJABAT PENDIDIKAN DAERAH SIBU, TINGKAT 6, WISMA PERSEKUTUAN, BLOK 3, LOT 462, BROOKE DRIVE"/>
    <n v="96000"/>
    <s v="SIBU"/>
    <n v="84210390"/>
    <n v="84216590"/>
    <s v="YBA3104@moe.edu.my"/>
    <s v="Bandar"/>
    <s v="SK"/>
    <n v="559"/>
    <n v="45"/>
    <n v="111.8527167"/>
    <n v="2.2522333329999999"/>
    <s v="POINT (111.8527167 2.252233333)"/>
    <n v="90"/>
    <x v="19"/>
    <s v="SWK"/>
    <n v="12.422222222222222"/>
    <x v="0"/>
  </r>
  <r>
    <n v="1065"/>
    <x v="24"/>
    <s v="SK"/>
    <s v="YBA3105"/>
    <s v="SEKOLAH KEBANGSAAN SENTOSA SIBU"/>
    <s v="LOT 513 BLOK 9 JALAN SENTOSA OFF JALAN SALIMÂ "/>
    <n v="96000"/>
    <s v="SIBU"/>
    <n v="84210844"/>
    <n v="84210844"/>
    <s v="YBA3105@moe.edu.my"/>
    <s v="Bandar"/>
    <s v="SK"/>
    <n v="890"/>
    <n v="68"/>
    <n v="111.86526670000001"/>
    <n v="2.2704333330000002"/>
    <s v="POINT (111.8652667 2.270433333)"/>
    <n v="90"/>
    <x v="19"/>
    <s v="SWK"/>
    <n v="13.088235294117647"/>
    <x v="0"/>
  </r>
  <r>
    <n v="1066"/>
    <x v="24"/>
    <s v="SK"/>
    <s v="YBB3201"/>
    <s v="SEKOLAH KEBANGSAAN SG AUP"/>
    <s v="D/A PEJABAT PENDIDIKAN DAERAH SIBU, TINGKAT 6, WISMA PERSEKUTUAN, BLOK 3, LOT 462, BROOKE DRIVE"/>
    <n v="96000"/>
    <s v="SIBU"/>
    <n v="84329040"/>
    <s v="TIADA"/>
    <s v="YBB3201@moe.edu.my"/>
    <s v="Bandar"/>
    <s v="SK"/>
    <n v="178"/>
    <n v="12"/>
    <n v="111.82653329999999"/>
    <n v="2.3507833329999999"/>
    <s v="POINT (111.8265333 2.350783333)"/>
    <n v="90"/>
    <x v="19"/>
    <s v="SWK"/>
    <n v="14.833333333333334"/>
    <x v="0"/>
  </r>
  <r>
    <n v="1067"/>
    <x v="24"/>
    <s v="SK"/>
    <s v="YBB3203"/>
    <s v="SEKOLAH KEBANGSAAN SG DURIN"/>
    <s v="D/A PEJABAT PENDIDIKAN DAERAH SIBU, TINGKAT 6, WISMA PERSEKUTUAN, BLOK 3, LOT 462, BROOKE DRIVE"/>
    <n v="96000"/>
    <s v="SIBU"/>
    <n v="84736379"/>
    <n v="84736379"/>
    <s v="YBB3203@moe.edu.my"/>
    <s v="Luar Bandar"/>
    <s v="SK"/>
    <n v="193"/>
    <n v="20"/>
    <n v="111.97282800000001"/>
    <n v="2.1243810000000001"/>
    <s v="POINT (111.972828 2.124381)"/>
    <n v="90"/>
    <x v="19"/>
    <s v="SWK"/>
    <n v="9.65"/>
    <x v="0"/>
  </r>
  <r>
    <n v="1068"/>
    <x v="24"/>
    <s v="SK"/>
    <s v="YBB3211"/>
    <s v="SEKOLAH KEBANGSAAN SG LENGAN"/>
    <s v="D/A PEJABAT PENDIDIKAN DAERAH SIBU, TINGKAT 6, WISMA PERSEKUTUAN, BLOK 3, LOT 462, BROOKE DRIVE"/>
    <n v="96000"/>
    <s v="SIBU"/>
    <s v="TIADA"/>
    <s v="TIADA"/>
    <s v="YBB3211@moe.edu.my"/>
    <s v="Luar Bandar"/>
    <s v="SK"/>
    <n v="74"/>
    <n v="12"/>
    <n v="111.64"/>
    <n v="2.34"/>
    <s v="POINT (111.64 2.34)"/>
    <n v="90"/>
    <x v="19"/>
    <s v="SWK"/>
    <n v="6.166666666666667"/>
    <x v="0"/>
  </r>
  <r>
    <n v="1069"/>
    <x v="24"/>
    <s v="SK"/>
    <s v="YBE3201"/>
    <s v="SEKOLAH KEBANGSAAN SG MENYAN"/>
    <s v="D/A PEJABAT PENDIDIKAN DAERAH SIBU, TINGKAT 6, WISMA PERSEKUTUAN, BLOK 3, LOT 462, BROOKE DRIVE"/>
    <n v="96000"/>
    <s v="SIBU"/>
    <s v="TIADA"/>
    <s v="TIADA"/>
    <s v="YBE3201@moe.edu.my"/>
    <s v="Luar Bandar"/>
    <s v="SK"/>
    <n v="72"/>
    <n v="13"/>
    <n v="112.04987300000001"/>
    <n v="2.165203"/>
    <s v="POINT (112.049873 2.165203)"/>
    <n v="90"/>
    <x v="19"/>
    <s v="SWK"/>
    <n v="5.5384615384615383"/>
    <x v="0"/>
  </r>
  <r>
    <n v="1070"/>
    <x v="24"/>
    <s v="SK"/>
    <s v="YBB3204"/>
    <s v="SEKOLAH KEBANGSAAN SG NAMAN"/>
    <s v="D/A PEJABAT PENDIDIKAN DAERAH SIBU, TINGKAT 6, WISMA PERSEKUTUAN, BLOK 3, LOT 462, BROOKE DRIVE"/>
    <n v="96000"/>
    <s v="SIBU"/>
    <s v="TIADA"/>
    <s v="TIADA"/>
    <s v="YBB3204@moe.edu.my"/>
    <s v="Luar Bandar"/>
    <s v="SK"/>
    <n v="41"/>
    <n v="13"/>
    <n v="111.90083300000001"/>
    <n v="2.0994440000000001"/>
    <s v="POINT (111.900833 2.099444)"/>
    <n v="90"/>
    <x v="19"/>
    <s v="SWK"/>
    <n v="3.1538461538461537"/>
    <x v="0"/>
  </r>
  <r>
    <n v="1071"/>
    <x v="24"/>
    <s v="SK"/>
    <s v="YBB3230"/>
    <s v="SEKOLAH KEBANGSAAN SG NIBONG"/>
    <s v="D/A PEJABAT PENDIDIKAN DAERAH SIBU, TINGKAT 6, WISMA PERSEKUTUAN, BLOK 3, LOT 462, BROOKE DRIVE"/>
    <n v="96000"/>
    <s v="SIBU"/>
    <s v="TIADA"/>
    <s v="TIADA"/>
    <s v="YBB3230@moe.edu.my"/>
    <s v="Luar Bandar"/>
    <s v="SK"/>
    <n v="28"/>
    <n v="12"/>
    <n v="112.019863"/>
    <n v="2.1739130000000002"/>
    <s v="POINT (112.019863 2.173913)"/>
    <n v="90"/>
    <x v="19"/>
    <s v="SWK"/>
    <n v="2.3333333333333335"/>
    <x v="0"/>
  </r>
  <r>
    <n v="1072"/>
    <x v="24"/>
    <s v="SK"/>
    <s v="YBB3202"/>
    <s v="SEKOLAH KEBANGSAAN SG PASSAI"/>
    <s v="D/A PEJABAT PENDIDIKAN DAERAH SIBU, TINGKAT 6, WISMA PERSEKUTUAN, BLOK 3, LOT 462, BROOKE DRIVE"/>
    <n v="96000"/>
    <s v="SIBU"/>
    <s v="TIADA"/>
    <s v="TIADA"/>
    <s v="YBB3202@moe.edu.my"/>
    <s v="Luar Bandar"/>
    <s v="SK"/>
    <n v="85"/>
    <n v="17"/>
    <n v="111.95645"/>
    <n v="2.38565"/>
    <s v="POINT (111.95645 2.38565)"/>
    <n v="90"/>
    <x v="19"/>
    <s v="SWK"/>
    <n v="5"/>
    <x v="0"/>
  </r>
  <r>
    <n v="1073"/>
    <x v="24"/>
    <s v="SK"/>
    <s v="YBB3206"/>
    <s v="SEKOLAH KEBANGSAAN SG SALIM"/>
    <s v="D/A PEJABAT PENDIDIKAN DAERAH SIBU, TINGKAT 6, WISMA PERSEKUTUAN, BLOK 3, LOT 462, BROOKE DRIVE"/>
    <n v="96000"/>
    <s v="SIBU"/>
    <s v="TIADA"/>
    <s v="TIADA"/>
    <s v="YBB3206@moe.edu.my"/>
    <s v="Luar Bandar"/>
    <s v="SK"/>
    <n v="103"/>
    <n v="14"/>
    <n v="111.891554"/>
    <n v="2.2367750000000002"/>
    <s v="POINT (111.891554 2.236775)"/>
    <n v="90"/>
    <x v="19"/>
    <s v="SWK"/>
    <n v="7.3571428571428568"/>
    <x v="0"/>
  </r>
  <r>
    <n v="1074"/>
    <x v="24"/>
    <s v="SK"/>
    <s v="YBB3233"/>
    <s v="SEKOLAH KEBANGSAAN SG SEBINTEK"/>
    <s v="D/A PEJABAT PENDIDIKAN DAERAH SIBU, TINGKAT 6, WISMA PERSEKUTUAN, BLOK 3, LOT 462, BROOKE DRIVE"/>
    <n v="96000"/>
    <s v="SIBU"/>
    <s v="TIADA"/>
    <s v="TIADA"/>
    <s v="YBB3233@moe.edu.my"/>
    <s v="Luar Bandar"/>
    <s v="SK"/>
    <n v="60"/>
    <n v="14"/>
    <n v="112.08499999999999"/>
    <n v="2.3340000000000001"/>
    <s v="POINT (112.085 2.334)"/>
    <n v="90"/>
    <x v="19"/>
    <s v="SWK"/>
    <n v="4.2857142857142856"/>
    <x v="0"/>
  </r>
  <r>
    <n v="1075"/>
    <x v="24"/>
    <s v="SK"/>
    <s v="YBB3210"/>
    <s v="SEKOLAH KEBANGSAAN SG SIONG"/>
    <s v="D/A PEJABAT PENDIDIKAN DAERAH SIBU, TINGKAT 6, WISMA PERSEKUTUAN, BLOK 3, LOT 462, BROOKE DRIVE"/>
    <n v="96000"/>
    <s v="SIBU"/>
    <s v="TIADA"/>
    <s v="TIADA"/>
    <s v="YBB3210@moe.edu.my"/>
    <s v="Luar Bandar"/>
    <s v="SK"/>
    <n v="80"/>
    <n v="11"/>
    <n v="111.95145599999999"/>
    <n v="2.4266519999999998"/>
    <s v="POINT (111.951456 2.426652)"/>
    <n v="90"/>
    <x v="19"/>
    <s v="SWK"/>
    <n v="7.2727272727272725"/>
    <x v="0"/>
  </r>
  <r>
    <n v="1076"/>
    <x v="24"/>
    <s v="SK"/>
    <s v="YBB3223"/>
    <s v="SEKOLAH KEBANGSAAN SG. SIONG TENGAH"/>
    <s v="D/A PEJABAT PENDIDIKAN DAERAH SIBU, TINGKAT 6, WISMA PERSEKUTUAN, BLOK 3, LOT 462, BROOKE DRIVE"/>
    <n v="96000"/>
    <s v="SIBU"/>
    <s v="TIADA"/>
    <s v="TIADA"/>
    <s v="YBB3223@moe.edu.my"/>
    <s v="Luar Bandar"/>
    <s v="SK"/>
    <n v="68"/>
    <n v="13"/>
    <n v="111.99059099999999"/>
    <n v="2.4414799999999999"/>
    <s v="POINT (111.990591 2.44148)"/>
    <n v="90"/>
    <x v="19"/>
    <s v="SWK"/>
    <n v="5.2307692307692308"/>
    <x v="0"/>
  </r>
  <r>
    <n v="1077"/>
    <x v="24"/>
    <s v="SJKC"/>
    <s v="YBH3101"/>
    <s v="SEKOLAH KEBANGSAAN SIBU BANDARAN NO 2"/>
    <s v="D/A PEJABAT PENDIDIKAN DAERAH SIBU, TINGKAT 6, WISMA PERSEKUTUAN, BLOK 3, LOT 462, BROOKE DRIVE"/>
    <n v="96000"/>
    <s v="SIBU"/>
    <n v="84311952"/>
    <n v="84311952"/>
    <s v="YBH3101@moe.edu.my"/>
    <s v="Bandar"/>
    <s v="SK"/>
    <n v="375"/>
    <n v="42"/>
    <n v="111.84395000000001"/>
    <n v="2.27495"/>
    <s v="POINT (111.84395 2.27495)"/>
    <n v="90"/>
    <x v="19"/>
    <s v="SWK"/>
    <n v="8.9285714285714288"/>
    <x v="0"/>
  </r>
  <r>
    <n v="1078"/>
    <x v="24"/>
    <s v="SK"/>
    <s v="YBE3102"/>
    <s v="SEKOLAH KEBANGSAAN SIBU BANDARAN NO 3"/>
    <s v="D/A PEJABAT PENDIDIKAN DAERAH SIBU, TINGKAT 6, WISMA PERSEKUTUAN, BLOK 3, LOT 462, BROOKE DRIVE"/>
    <n v="96000"/>
    <s v="SIBU"/>
    <n v="84332512"/>
    <n v="84344890"/>
    <s v="YBE3102@moe.edu.my"/>
    <s v="Bandar"/>
    <s v="SK"/>
    <n v="542"/>
    <n v="62"/>
    <n v="111.82456670000001"/>
    <n v="2.3134999999999999"/>
    <s v="POINT (111.8245667 2.3135)"/>
    <n v="90"/>
    <x v="19"/>
    <s v="SWK"/>
    <n v="8.741935483870968"/>
    <x v="0"/>
  </r>
  <r>
    <n v="1079"/>
    <x v="24"/>
    <s v="SK"/>
    <s v="YBA3205"/>
    <s v="SEKOLAH KEBANGSAAN SIBU JAYA"/>
    <s v="D/A PEJABAT PENDIDIKAN DAERAH SIBU, TINGKAT 6, WISMA PERSEKUTUAN, BLOK 3, LOT 462, BROOKE DRIVE"/>
    <n v="96000"/>
    <s v="SIBU"/>
    <s v="TIADA"/>
    <s v="TIADA"/>
    <s v="YBA3205@moe.edu.my"/>
    <s v="Bandar"/>
    <s v="SK"/>
    <n v="1788"/>
    <n v="101"/>
    <n v="111.96596099999999"/>
    <n v="2.2390099999999999"/>
    <s v="POINT (111.965961 2.23901)"/>
    <n v="90"/>
    <x v="19"/>
    <s v="SWK"/>
    <n v="17.702970297029704"/>
    <x v="0"/>
  </r>
  <r>
    <n v="1080"/>
    <x v="24"/>
    <s v="SK"/>
    <s v="YBA3204"/>
    <s v="SEKOLAH KEBANGSAAN SINGAT"/>
    <s v="D/A PEJABAT PENDIDIKAN DAERAH SIBU, TINGKAT 6, WISMA PERSEKUTUAN, BLOK 3, LOT 462, BROOKE DRIVE"/>
    <n v="96000"/>
    <s v="SIBU"/>
    <s v="TIADA"/>
    <s v="TIADA"/>
    <s v="YBA3204@moe.edu.my"/>
    <s v="Luar Bandar"/>
    <s v="SK"/>
    <n v="20"/>
    <n v="10"/>
    <n v="111.60735"/>
    <n v="2.3445939999999998"/>
    <s v="POINT (111.60735 2.344594)"/>
    <n v="90"/>
    <x v="19"/>
    <s v="SWK"/>
    <n v="2"/>
    <x v="0"/>
  </r>
  <r>
    <n v="1081"/>
    <x v="24"/>
    <s v="SK"/>
    <s v="YCB3101"/>
    <s v="SEKOLAH KEBANGSAAN ST RITA"/>
    <s v="JALAN BUKIT ASSEK"/>
    <n v="96000"/>
    <s v="SIBU"/>
    <n v="84321494"/>
    <n v="84321494"/>
    <s v="YCB3101@moe.edu.my"/>
    <s v="Bandar"/>
    <s v="SBK"/>
    <n v="333"/>
    <n v="28"/>
    <n v="111.8325667"/>
    <n v="2.2873166669999998"/>
    <s v="POINT (111.8325667 2.287316667)"/>
    <n v="90"/>
    <x v="19"/>
    <s v="SWK"/>
    <n v="11.892857142857142"/>
    <x v="0"/>
  </r>
  <r>
    <n v="1082"/>
    <x v="24"/>
    <s v="SK"/>
    <s v="YCB3103"/>
    <s v="SEKOLAH KEBANGSAAN ST. MARY"/>
    <s v="D/A PEJABAT PENDIDIKAN DAERAH SIBU, TINGKAT 6, WISMA PERSEKUTUAN, BLOK 3, LOT 462, BROOKE DRIVE"/>
    <n v="96000"/>
    <s v="SIBU"/>
    <n v="84337611"/>
    <n v="84337611"/>
    <s v="YCB3103@moe.edu.my"/>
    <s v="Bandar"/>
    <s v="SBK"/>
    <n v="328"/>
    <n v="25"/>
    <n v="111.82084999999999"/>
    <n v="2.3003670000000001"/>
    <s v="POINT (111.82085 2.300367)"/>
    <n v="90"/>
    <x v="19"/>
    <s v="SWK"/>
    <n v="13.12"/>
    <x v="0"/>
  </r>
  <r>
    <n v="1083"/>
    <x v="24"/>
    <s v="SK"/>
    <s v="YBB3213"/>
    <s v="SEKOLAH KEBANGSAAN TANJUNG BEKAKAP"/>
    <s v="D/A PEJABAT PENDIDIKAN DAERAH SIBU, TINGKAT 6, WISMA PERSEKUTUAN, BLOK 3, LOT 462, BROOKE DRIVE"/>
    <n v="96000"/>
    <s v="SIBU"/>
    <s v="TIADA"/>
    <s v="TIADA"/>
    <s v="YBB3213@moe.edu.my"/>
    <s v="Luar Bandar"/>
    <s v="SK"/>
    <n v="91"/>
    <n v="12"/>
    <n v="111.6680861"/>
    <n v="2.3312046999999998"/>
    <s v="POINT (111.6680861 2.3312047)"/>
    <n v="90"/>
    <x v="19"/>
    <s v="SWK"/>
    <n v="7.583333333333333"/>
    <x v="0"/>
  </r>
  <r>
    <n v="1084"/>
    <x v="24"/>
    <s v="SK"/>
    <s v="YBB3235"/>
    <s v="SEKOLAH KEBANGSAAN TANJUNG LATAP"/>
    <s v="D/A PEJABAT PENDIDIKAN DAERAH SIBU, TINGKAT 6, WISMA PERSEKUTUAN, BLOK 3, LOT 462, BROOKE DRIVE"/>
    <n v="96000"/>
    <s v="SIBU"/>
    <s v="TIADA"/>
    <s v="TIADA"/>
    <s v="YBB3235@moe.edu.my"/>
    <s v="Luar Bandar"/>
    <s v="SK"/>
    <n v="51"/>
    <n v="13"/>
    <n v="111.8788306"/>
    <n v="2.2267000000000001"/>
    <s v="POINT (111.8788306 2.2267)"/>
    <n v="90"/>
    <x v="19"/>
    <s v="SWK"/>
    <n v="3.9230769230769229"/>
    <x v="0"/>
  </r>
  <r>
    <n v="1085"/>
    <x v="24"/>
    <s v="SK"/>
    <s v="YBB3207"/>
    <s v="SEKOLAH KEBANGSAAN TANJUNG PENASU"/>
    <s v="D/A PEJABAT PENDIDIKAN DAERAH SIBU, TINGKAT 6, WISMA PERSEKUTUAN, BLOK 3, LOT 462, BROOKE DRIVE"/>
    <n v="96000"/>
    <s v="SIBU"/>
    <s v="TIADA"/>
    <s v="TIADA"/>
    <s v="YBB3207@moe.edu.my"/>
    <s v="Luar Bandar"/>
    <s v="SK"/>
    <n v="73"/>
    <n v="13"/>
    <n v="111.78505"/>
    <n v="2.376633333"/>
    <s v="POINT (111.78505 2.376633333)"/>
    <n v="90"/>
    <x v="19"/>
    <s v="SWK"/>
    <n v="5.615384615384615"/>
    <x v="0"/>
  </r>
  <r>
    <n v="1086"/>
    <x v="24"/>
    <s v="SK"/>
    <s v="YBB3239"/>
    <s v="SEKOLAH KEBANGSAAN ULU DURIN KIBA"/>
    <s v="D/A PEJABAT PENDIDIKAN DAERAH SIBU, TINGKAT 6, WISMA PERSEKUTUAN, BLOK 3, LOT 462, BROOKE DRIVE"/>
    <n v="96000"/>
    <s v="SIBU"/>
    <n v="1112634590"/>
    <s v="TIADA"/>
    <s v="YBB3239@moe.edu.my"/>
    <s v="Luar Bandar"/>
    <s v="SK"/>
    <n v="52"/>
    <n v="12"/>
    <n v="111.833879"/>
    <n v="2.2868819999999999"/>
    <s v="POINT (111.833879 2.286882)"/>
    <n v="90"/>
    <x v="19"/>
    <s v="SWK"/>
    <n v="4.333333333333333"/>
    <x v="0"/>
  </r>
  <r>
    <n v="1087"/>
    <x v="24"/>
    <s v="SK"/>
    <s v="YBB3240"/>
    <s v="SEKOLAH KEBANGSAAN ULU SG MERAH"/>
    <s v="D/A PEJABAT PELAJARAN DAERAH SIBU, TINGKAT 6, WISMA PERSEKUTUAN"/>
    <n v="96000"/>
    <s v="SIBU"/>
    <n v="84310245"/>
    <n v="84310245"/>
    <s v="YBB3240@moe.edu.my"/>
    <s v="Bandar"/>
    <s v="SK"/>
    <n v="660"/>
    <n v="40"/>
    <n v="111.92189999999999"/>
    <n v="2.2970166669999998"/>
    <s v="POINT (111.9219 2.297016667)"/>
    <n v="90"/>
    <x v="19"/>
    <s v="SWK"/>
    <n v="16.5"/>
    <x v="0"/>
  </r>
  <r>
    <n v="1088"/>
    <x v="24"/>
    <s v="SK"/>
    <s v="YBB3215"/>
    <s v="SEKOLAH KEBANGSAAN ULU SG SENGAN"/>
    <s v="D/A PEJABAT PENDIDIKAN DAERAH SIBU, TINGKAT 6, WISMA PERSEKUTUAN, BLOK 3, LOT 462, BROOKE DRIVE"/>
    <n v="96000"/>
    <s v="SIBU"/>
    <s v="TIADA"/>
    <s v="TIADA"/>
    <s v="YBB3215@moe.edu.my"/>
    <s v="Luar Bandar"/>
    <s v="SK"/>
    <n v="85"/>
    <n v="13"/>
    <n v="112.037975"/>
    <n v="2.1988805999999999"/>
    <s v="POINT (112.037975 2.1988806)"/>
    <n v="90"/>
    <x v="19"/>
    <s v="SWK"/>
    <n v="6.5384615384615383"/>
    <x v="0"/>
  </r>
  <r>
    <n v="1089"/>
    <x v="24"/>
    <s v="SK"/>
    <s v="YBB3209"/>
    <s v="SEKOLAH KEBANGSAAN ULU SUNGAI SALIM"/>
    <s v="ULU SUNGAI SALIM, JALAN DURIN"/>
    <n v="96000"/>
    <s v="SIBU"/>
    <s v="TIADA"/>
    <s v="TIADA"/>
    <s v="YBB3209@moe.edu.my"/>
    <s v="Luar Bandar"/>
    <s v="SK"/>
    <n v="93"/>
    <n v="12"/>
    <n v="111.96"/>
    <n v="2.2000000000000002"/>
    <s v="POINT (111.96 2.2)"/>
    <n v="90"/>
    <x v="19"/>
    <s v="SWK"/>
    <n v="7.75"/>
    <x v="0"/>
  </r>
  <r>
    <n v="1090"/>
    <x v="24"/>
    <s v="SK"/>
    <s v="YBB3218"/>
    <s v="SEKOLAH KEBANGSAAN ULU SUNGAI SIONG"/>
    <s v="D/A PEJABAT PENDIDIKAN DAERAH SIBU, TINGKAT 6, WISMA PERSEKUTUAN, BLOK 3, LOT 462, BROOKE DRIVE"/>
    <n v="96000"/>
    <s v="SIBU"/>
    <s v="TIADA"/>
    <s v="TIADA"/>
    <s v="YBB3218@moe.edu.my"/>
    <s v="Luar Bandar"/>
    <s v="SK"/>
    <n v="36"/>
    <n v="11"/>
    <n v="112.103848"/>
    <n v="2.3669660000000001"/>
    <s v="POINT (112.103848 2.366966)"/>
    <n v="90"/>
    <x v="19"/>
    <s v="SWK"/>
    <n v="3.2727272727272729"/>
    <x v="0"/>
  </r>
  <r>
    <n v="1091"/>
    <x v="25"/>
    <s v="SJKC"/>
    <s v="YCC8303"/>
    <s v="SEKOLAH JENIS KEBANGSAAN (CINA) CHUNG HUA SEBANGAN"/>
    <s v="D/A PEJABAT PENDIDIKAN DAERAH SIMUNJAN"/>
    <n v="94800"/>
    <s v="SIMUNJAN"/>
    <n v="83468211"/>
    <n v="83468211"/>
    <s v="YCC8303@moe.edu.my"/>
    <s v="Luar Bandar"/>
    <s v="SBK"/>
    <n v="41"/>
    <n v="11"/>
    <n v="110.7735801"/>
    <n v="1.5569058"/>
    <s v="POINT (110.7735801 1.5569058)"/>
    <n v="80"/>
    <x v="38"/>
    <s v="SWK"/>
    <n v="3.7272727272727271"/>
    <x v="0"/>
  </r>
  <r>
    <n v="1092"/>
    <x v="25"/>
    <s v="SJKC"/>
    <s v="YCC8306"/>
    <s v="SEKOLAH JENIS KEBANGSAAN (CINA) CHUNG HUA SEBUYAU"/>
    <s v="D/A PEJABAT PENDIDIKAN DAERAH SIMUNJAN"/>
    <n v="94850"/>
    <s v="SIMUNJAN"/>
    <n v="83467110"/>
    <n v="83467110"/>
    <s v="YCC8306@moe.edu.my"/>
    <s v="Luar Bandar"/>
    <s v="SBK"/>
    <n v="67"/>
    <n v="12"/>
    <n v="110.9343667"/>
    <n v="1.5204500000000001"/>
    <s v="POINT (110.9343667 1.52045)"/>
    <n v="80"/>
    <x v="38"/>
    <s v="SWK"/>
    <n v="5.583333333333333"/>
    <x v="0"/>
  </r>
  <r>
    <n v="1093"/>
    <x v="25"/>
    <s v="SJKC"/>
    <s v="YCC8301"/>
    <s v="SEKOLAH JENIS KEBANGSAAN (CINA) CHUNG HUA SIMUNJAN"/>
    <s v="D/A PEJABAT PENDIDIKAN DAERAH SIMUNJAN"/>
    <n v="94800"/>
    <s v="SIMUNJAN"/>
    <n v="82803697"/>
    <n v="82803697"/>
    <s v="YCC8301@moe.edu.my"/>
    <s v="Luar Bandar"/>
    <s v="SBK"/>
    <n v="152"/>
    <n v="17"/>
    <n v="110.7519333"/>
    <n v="1.39585"/>
    <s v="POINT (110.7519333 1.39585)"/>
    <n v="80"/>
    <x v="38"/>
    <s v="SWK"/>
    <n v="8.9411764705882355"/>
    <x v="0"/>
  </r>
  <r>
    <n v="1094"/>
    <x v="25"/>
    <s v="SK"/>
    <s v="YBA8305"/>
    <s v="SEKOLAH KEBANGSAAN ABANG KADIR GEDONG"/>
    <s v="D/A PEJABAT PENDIDIKAN DAERAH SIMUNJAN"/>
    <n v="94800"/>
    <s v="SIMUNJAN"/>
    <n v="82781307"/>
    <s v="TIADA"/>
    <s v="YBA8305@moe.edu.my"/>
    <s v="Luar Bandar"/>
    <s v="SK"/>
    <n v="587"/>
    <n v="58"/>
    <n v="110.6896833"/>
    <n v="1.2424166670000001"/>
    <s v="POINT (110.6896833 1.242416667)"/>
    <n v="80"/>
    <x v="38"/>
    <s v="SWK"/>
    <n v="10.120689655172415"/>
    <x v="0"/>
  </r>
  <r>
    <n v="1095"/>
    <x v="25"/>
    <s v="SK"/>
    <s v="YBE8307"/>
    <s v="SEKOLAH KEBANGSAAN ABANG MAN"/>
    <s v="D/A PEJABAT PENDIDIKAN DAERAH SIMUNJAN"/>
    <n v="94800"/>
    <s v="SIMUNJAN"/>
    <n v="82803698"/>
    <n v="82803058"/>
    <s v="YBE8307@moe.edu.my"/>
    <s v="Luar Bandar"/>
    <s v="SK"/>
    <n v="383"/>
    <n v="45"/>
    <n v="110.7499833"/>
    <n v="1.3912500000000001"/>
    <s v="POINT (110.7499833 1.39125)"/>
    <n v="80"/>
    <x v="38"/>
    <s v="SWK"/>
    <n v="8.5111111111111111"/>
    <x v="0"/>
  </r>
  <r>
    <n v="1096"/>
    <x v="25"/>
    <s v="SK"/>
    <s v="YBB8330"/>
    <s v="SEKOLAH KEBANGSAAN BAJONG"/>
    <s v="D/A PEJABAT PENDIDIKAN DAERAH SIMUNJAN"/>
    <n v="94800"/>
    <s v="SIMUNJAN"/>
    <s v="TIADA"/>
    <s v="TIADA"/>
    <s v="YBB8330@moe.edu.my"/>
    <s v="Luar Bandar"/>
    <s v="SK"/>
    <n v="21"/>
    <n v="12"/>
    <n v="110.8042167"/>
    <n v="1.5665166669999999"/>
    <s v="POINT (110.8042167 1.566516667)"/>
    <n v="80"/>
    <x v="38"/>
    <s v="SWK"/>
    <n v="1.75"/>
    <x v="0"/>
  </r>
  <r>
    <n v="1097"/>
    <x v="25"/>
    <s v="SK"/>
    <s v="YBB8334"/>
    <s v="SEKOLAH KEBANGSAAN BULAN JERAGAM"/>
    <s v="KAMPUNG BULAN/JERAGAM"/>
    <n v="94850"/>
    <s v="SEBUYAU"/>
    <s v="TIADA"/>
    <s v="TIADA"/>
    <s v="YBB8334@moe.edu.my"/>
    <s v="Luar Bandar"/>
    <s v="SK"/>
    <n v="44"/>
    <n v="12"/>
    <n v="110.9034"/>
    <n v="1.5025833"/>
    <s v="POINT (110.9034 1.5025833)"/>
    <n v="80"/>
    <x v="38"/>
    <s v="SWK"/>
    <n v="3.6666666666666665"/>
    <x v="0"/>
  </r>
  <r>
    <n v="1098"/>
    <x v="25"/>
    <s v="SK"/>
    <s v="YBA8316"/>
    <s v="SEKOLAH KEBANGSAAN GAWANG EMPILI"/>
    <s v="D/A PEJABAT PENDIDIKAN DAERAH SIMUNJAN"/>
    <n v="94800"/>
    <s v="SIMUNJAN"/>
    <n v="82896599"/>
    <s v="TIADA"/>
    <s v="YBA8316@moe.edu.my"/>
    <s v="Luar Bandar"/>
    <s v="SK"/>
    <n v="46"/>
    <n v="14"/>
    <n v="110.920372"/>
    <n v="1.1437037999999999"/>
    <s v="POINT (110.920372 1.1437038)"/>
    <n v="80"/>
    <x v="38"/>
    <s v="SWK"/>
    <n v="3.2857142857142856"/>
    <x v="0"/>
  </r>
  <r>
    <n v="1099"/>
    <x v="25"/>
    <s v="SK"/>
    <s v="YBB8325"/>
    <s v="SEKOLAH KEBANGSAAN GUNONG NGELI"/>
    <s v="D/A PEJABAT PENDIDIKAN DAERAH SIMUNJAN"/>
    <n v="94800"/>
    <s v="SIMUNJAN"/>
    <s v="TIADA"/>
    <s v="TIADA"/>
    <s v="YBB8325@moe.edu.my"/>
    <s v="Luar Bandar"/>
    <s v="SK"/>
    <n v="66"/>
    <n v="13"/>
    <n v="110.7974667"/>
    <n v="1.362083333"/>
    <s v="POINT (110.7974667 1.362083333)"/>
    <n v="80"/>
    <x v="38"/>
    <s v="SWK"/>
    <n v="5.0769230769230766"/>
    <x v="0"/>
  </r>
  <r>
    <n v="1100"/>
    <x v="25"/>
    <s v="SK"/>
    <s v="YBA8308"/>
    <s v="SEKOLAH KEBANGSAAN HJ BUJANG SEBANGAN"/>
    <s v="KAMPUNG MENIK, SEBANGAN"/>
    <n v="94800"/>
    <s v="SIMUNJAN"/>
    <n v="83468233"/>
    <n v="83468233"/>
    <s v="YBA8308@moe.edu.my"/>
    <s v="Luar Bandar"/>
    <s v="SK"/>
    <n v="181"/>
    <n v="20"/>
    <n v="110.77325"/>
    <n v="1.558333333"/>
    <s v="POINT (110.77325 1.558333333)"/>
    <n v="80"/>
    <x v="38"/>
    <s v="SWK"/>
    <n v="9.0500000000000007"/>
    <x v="0"/>
  </r>
  <r>
    <n v="1101"/>
    <x v="25"/>
    <s v="SK"/>
    <s v="YBA8319"/>
    <s v="SEKOLAH KEBANGSAAN KEDUMPAI"/>
    <s v="D/A PEJABAT PENDIDIKAN DAERAH SIMUNJAN"/>
    <n v="94800"/>
    <s v="SIMUNJAN"/>
    <s v="TIADA"/>
    <s v="TIADA"/>
    <s v="YBA8319@moe.edu.my"/>
    <s v="Luar Bandar"/>
    <s v="SK"/>
    <n v="62"/>
    <n v="13"/>
    <n v="110.9694667"/>
    <n v="1.2985166669999999"/>
    <s v="POINT (110.9694667 1.298516667)"/>
    <n v="80"/>
    <x v="38"/>
    <s v="SWK"/>
    <n v="4.7692307692307692"/>
    <x v="0"/>
  </r>
  <r>
    <n v="1102"/>
    <x v="25"/>
    <s v="SK"/>
    <s v="YBB8313"/>
    <s v="SEKOLAH KEBANGSAAN KENIONG"/>
    <s v="D/A PEJABAT PENDIDIKAN DAERAH SIMUNJAN"/>
    <n v="94800"/>
    <s v="SIMUNJAN"/>
    <s v="TIADA"/>
    <s v="TIADA"/>
    <s v="YBB8313@moe.edu.my"/>
    <s v="Luar Bandar"/>
    <s v="SK"/>
    <n v="39"/>
    <n v="11"/>
    <n v="110.797409"/>
    <n v="1.3619399999999999"/>
    <s v="POINT (110.797409 1.36194)"/>
    <n v="80"/>
    <x v="38"/>
    <s v="SWK"/>
    <n v="3.5454545454545454"/>
    <x v="0"/>
  </r>
  <r>
    <n v="1103"/>
    <x v="25"/>
    <s v="SK"/>
    <s v="YBB8312"/>
    <s v="SEKOLAH KEBANGSAAN KEPAYANG"/>
    <s v="D/A PEJABAT PENDIDIKAN DAERAH SIMUNJAN"/>
    <n v="94800"/>
    <s v="SIMUNJAN"/>
    <s v="TIADA"/>
    <s v="TIADA"/>
    <s v="YBB8312@moe.edu.my"/>
    <s v="Luar Bandar"/>
    <s v="SK"/>
    <n v="59"/>
    <n v="11"/>
    <n v="110.94286"/>
    <n v="1.281603"/>
    <s v="POINT (110.94286 1.281603)"/>
    <n v="80"/>
    <x v="38"/>
    <s v="SWK"/>
    <n v="5.3636363636363633"/>
    <x v="0"/>
  </r>
  <r>
    <n v="1104"/>
    <x v="25"/>
    <s v="SK"/>
    <s v="YBA8307"/>
    <s v="SEKOLAH KEBANGSAAN KG GUMPEY"/>
    <s v="KAMPUNG GUMPEY"/>
    <n v="94800"/>
    <s v="SIMUNJAN"/>
    <s v="TIADA"/>
    <s v="TIADA"/>
    <s v="YBA8307@moe.edu.my"/>
    <s v="Luar Bandar"/>
    <s v="SK"/>
    <n v="70"/>
    <n v="14"/>
    <n v="110.65479999999999"/>
    <n v="1.27965"/>
    <s v="POINT (110.6548 1.27965)"/>
    <n v="80"/>
    <x v="38"/>
    <s v="SWK"/>
    <n v="5"/>
    <x v="0"/>
  </r>
  <r>
    <n v="1105"/>
    <x v="25"/>
    <s v="SK"/>
    <s v="YBA8321"/>
    <s v="SEKOLAH KEBANGSAAN KLAIT"/>
    <s v="D/A PEJABAT PENDIDIKAN DAERAHÂ Â SIMUNJAN"/>
    <n v="94800"/>
    <s v="SIMUNJAN"/>
    <s v="TIADA"/>
    <s v="TIADA"/>
    <s v="YBA8321@moe.edu.my"/>
    <s v="Luar Bandar"/>
    <s v="SK"/>
    <n v="34"/>
    <n v="12"/>
    <n v="110.636015"/>
    <n v="1.414604"/>
    <s v="POINT (110.636015 1.414604)"/>
    <n v="80"/>
    <x v="38"/>
    <s v="SWK"/>
    <n v="2.8333333333333335"/>
    <x v="0"/>
  </r>
  <r>
    <n v="1106"/>
    <x v="25"/>
    <s v="SK"/>
    <s v="YBB8329"/>
    <s v="SEKOLAH KEBANGSAAN LEPONG EMPLAS"/>
    <s v="D/A PEJABAT PENDIDIKAN DAERAH SIMUNJAN"/>
    <n v="94800"/>
    <s v="SIMUNJAN"/>
    <s v="TIADA"/>
    <s v="TIADA"/>
    <s v="YBB8329@moe.edu.my"/>
    <s v="Luar Bandar"/>
    <s v="SK"/>
    <n v="24"/>
    <n v="9"/>
    <n v="110.75032"/>
    <n v="1.049801"/>
    <s v="POINT (110.75032 1.049801)"/>
    <n v="77"/>
    <x v="31"/>
    <s v="SWK"/>
    <n v="2.6666666666666665"/>
    <x v="0"/>
  </r>
  <r>
    <n v="1107"/>
    <x v="25"/>
    <s v="SK"/>
    <s v="YBA8301"/>
    <s v="SEKOLAH KEBANGSAAN LUBOK BUNTIN"/>
    <s v="D/A PEJABAT PENDIDIKAN DAERAH SIMUNJAN"/>
    <n v="94800"/>
    <s v="SIMUNJAN"/>
    <s v="TIADA"/>
    <s v="TIADA"/>
    <s v="YBA8301@moe.edu.my"/>
    <s v="Luar Bandar"/>
    <s v="SK"/>
    <n v="79"/>
    <n v="14"/>
    <n v="110.66038330000001"/>
    <n v="1.3746"/>
    <s v="POINT (110.6603833 1.3746)"/>
    <n v="80"/>
    <x v="38"/>
    <s v="SWK"/>
    <n v="5.6428571428571432"/>
    <x v="0"/>
  </r>
  <r>
    <n v="1108"/>
    <x v="25"/>
    <s v="SK"/>
    <s v="YBE8310"/>
    <s v="SEKOLAH KEBANGSAAN LUBOK PUNGGOR"/>
    <s v="D/A PEJABAT PENDIDIKAN DAERAH SIMUNJAN"/>
    <n v="94800"/>
    <s v="SIMUNJAN"/>
    <n v="82896788"/>
    <s v="TIADA"/>
    <s v="YBE8310@moe.edu.my"/>
    <s v="Luar Bandar"/>
    <s v="SK"/>
    <n v="90"/>
    <n v="14"/>
    <n v="110.70175"/>
    <n v="1.3399000000000001"/>
    <s v="POINT (110.70175 1.3399)"/>
    <n v="80"/>
    <x v="38"/>
    <s v="SWK"/>
    <n v="6.4285714285714288"/>
    <x v="0"/>
  </r>
  <r>
    <n v="1109"/>
    <x v="25"/>
    <s v="SK"/>
    <s v="YBB8335"/>
    <s v="SEKOLAH KEBANGSAAN LUNYING"/>
    <s v="KPG LUNYING"/>
    <n v="94850"/>
    <s v="SEBUYAU"/>
    <s v="TIADA"/>
    <s v="TIADA"/>
    <s v="YBB8335@moe.edu.my"/>
    <s v="Luar Bandar"/>
    <s v="SK"/>
    <n v="41"/>
    <n v="11"/>
    <n v="110.85"/>
    <n v="1.483333"/>
    <s v="POINT (110.85 1.483333)"/>
    <n v="80"/>
    <x v="38"/>
    <s v="SWK"/>
    <n v="3.7272727272727271"/>
    <x v="0"/>
  </r>
  <r>
    <n v="1110"/>
    <x v="25"/>
    <s v="SK"/>
    <s v="YBB8331"/>
    <s v="SEKOLAH KEBANGSAAN MENTU"/>
    <s v="D/A PEJABAT PENDIDIKAN DAERAHÂ Â SIMUNJAN"/>
    <n v="94800"/>
    <s v="SIMUNJAN"/>
    <s v="TIADA"/>
    <s v="TIADA"/>
    <s v="YBB8331@moe.edu.my"/>
    <s v="Luar Bandar"/>
    <s v="SK"/>
    <n v="35"/>
    <n v="11"/>
    <n v="111.0225964"/>
    <n v="1.2709623999999999"/>
    <s v="POINT (111.0225964 1.2709624)"/>
    <n v="80"/>
    <x v="38"/>
    <s v="SWK"/>
    <n v="3.1818181818181817"/>
    <x v="0"/>
  </r>
  <r>
    <n v="1111"/>
    <x v="25"/>
    <s v="SK"/>
    <s v="YBB8332"/>
    <s v="SEKOLAH KEBANGSAAN MUDING"/>
    <s v="D/A PEJABAT PENDIDIKAN DAERAH SIMUNJAN"/>
    <n v="94800"/>
    <s v="SIMUNJAN"/>
    <s v="TIADA"/>
    <s v="TIADA"/>
    <s v="YBB8332@moe.edu.my"/>
    <s v="Luar Bandar"/>
    <s v="SK"/>
    <n v="47"/>
    <n v="12"/>
    <n v="111.02594379999999"/>
    <n v="1.2713057000000001"/>
    <s v="POINT (111.0259438 1.2713057)"/>
    <n v="80"/>
    <x v="38"/>
    <s v="SWK"/>
    <n v="3.9166666666666665"/>
    <x v="0"/>
  </r>
  <r>
    <n v="1112"/>
    <x v="25"/>
    <s v="SK"/>
    <s v="YBB8314"/>
    <s v="SEKOLAH KEBANGSAAN MUNGGU LALLANG"/>
    <s v="D/A PEJABAT PENDIDIKAN DAERAH SIMUNJAN"/>
    <n v="94800"/>
    <s v="SIMUNJAN"/>
    <m/>
    <m/>
    <s v="YBB8314@moe.edu.my"/>
    <s v="Luar Bandar"/>
    <s v="SK"/>
    <n v="83"/>
    <n v="14"/>
    <n v="110.90860000000001"/>
    <n v="1.2383"/>
    <s v="POINT (110.9086 1.2383)"/>
    <n v="80"/>
    <x v="38"/>
    <s v="SWK"/>
    <n v="5.9285714285714288"/>
    <x v="0"/>
  </r>
  <r>
    <n v="1113"/>
    <x v="25"/>
    <s v="SK"/>
    <s v="YBB8307"/>
    <s v="SEKOLAH KEBANGSAAN NYELITAK"/>
    <s v="D/A PEJABAT PENDIDIKAN DAERAH SIMUNJAN"/>
    <n v="94800"/>
    <s v="SIMUNJAN"/>
    <s v="TIADA"/>
    <s v="TIADA"/>
    <s v="YBB8307@moe.edu.my"/>
    <s v="Luar Bandar"/>
    <s v="SK"/>
    <n v="35"/>
    <n v="10"/>
    <n v="110.75032"/>
    <n v="1.049801"/>
    <s v="POINT (110.75032 1.049801)"/>
    <n v="77"/>
    <x v="31"/>
    <s v="SWK"/>
    <n v="3.5"/>
    <x v="0"/>
  </r>
  <r>
    <n v="1114"/>
    <x v="25"/>
    <s v="SK"/>
    <s v="YBB8310"/>
    <s v="SEKOLAH KEBANGSAAN PADANG PEDALAI"/>
    <s v="D/A PEJABAT PENDIDIKAN DAERAH SIMUNJAN"/>
    <n v="94800"/>
    <s v="SIMUNJAN"/>
    <n v="82766002"/>
    <s v="TIADA"/>
    <s v="YBB8310@moe.edu.my"/>
    <s v="Luar Bandar"/>
    <s v="SK"/>
    <n v="135"/>
    <n v="16"/>
    <n v="110.8890833"/>
    <n v="1.1733833330000001"/>
    <s v="POINT (110.8890833 1.173383333)"/>
    <n v="80"/>
    <x v="38"/>
    <s v="SWK"/>
    <n v="8.4375"/>
    <x v="0"/>
  </r>
  <r>
    <n v="1115"/>
    <x v="25"/>
    <s v="SK"/>
    <s v="YBA8317"/>
    <s v="SEKOLAH KEBANGSAAN RABA"/>
    <s v="D/A PEJABAT PENDIDIKAN DAERAH SIMUNJAN"/>
    <n v="94800"/>
    <s v="SIMUNJAN"/>
    <s v="TIADA"/>
    <s v="TIADA"/>
    <s v="YBA8317@moe.edu.my"/>
    <s v="Luar Bandar"/>
    <s v="SK"/>
    <n v="51"/>
    <n v="13"/>
    <n v="110.95573330000001"/>
    <n v="1.4982833330000001"/>
    <s v="POINT (110.9557333 1.498283333)"/>
    <n v="80"/>
    <x v="38"/>
    <s v="SWK"/>
    <n v="3.9230769230769229"/>
    <x v="0"/>
  </r>
  <r>
    <n v="1116"/>
    <x v="25"/>
    <s v="SK"/>
    <s v="YBB8301"/>
    <s v="SEKOLAH KEBANGSAAN RAJAU ENSIKA"/>
    <s v="D/A PEJABAT PENDIDIKAN DAERAH SIMUNJAN"/>
    <n v="94800"/>
    <s v="SIMUNJAN"/>
    <s v="TIADA"/>
    <s v="TIADA"/>
    <s v="YBB8301@moe.edu.my"/>
    <s v="Luar Bandar"/>
    <s v="SK"/>
    <n v="16"/>
    <n v="10"/>
    <n v="110.8292896"/>
    <n v="1.5098338"/>
    <s v="POINT (110.8292896 1.5098338)"/>
    <n v="80"/>
    <x v="38"/>
    <s v="SWK"/>
    <n v="1.6"/>
    <x v="0"/>
  </r>
  <r>
    <n v="1117"/>
    <x v="25"/>
    <s v="SK"/>
    <s v="YBE8312"/>
    <s v="SEKOLAH KEBANGSAAN SAGENG"/>
    <s v="D/A PEJABAT PENDIDIKAN DAERAH SIMUNJAN"/>
    <n v="94800"/>
    <s v="SIMUNJAN"/>
    <n v="82805009"/>
    <s v="TIADA"/>
    <s v="YBE8312@moe.edu.my"/>
    <s v="Luar Bandar"/>
    <s v="SK"/>
    <n v="231"/>
    <n v="28"/>
    <n v="110.7528667"/>
    <n v="1.3790166669999999"/>
    <s v="POINT (110.7528667 1.379016667)"/>
    <n v="80"/>
    <x v="38"/>
    <s v="SWK"/>
    <n v="8.25"/>
    <x v="0"/>
  </r>
  <r>
    <n v="1118"/>
    <x v="25"/>
    <s v="SK"/>
    <s v="YBB8326"/>
    <s v="SEKOLAH KEBANGSAAN SEBANGKOI/MAWANG"/>
    <s v="D/A PEJABAT PENDIDIKAN DAERAH SIMUNJAN"/>
    <n v="94800"/>
    <s v="SIMUNJAN"/>
    <s v="TIADA"/>
    <s v="TIADA"/>
    <s v="YBB8326@moe.edu.my"/>
    <s v="Luar Bandar"/>
    <s v="SK"/>
    <n v="61"/>
    <n v="14"/>
    <n v="110.8704833"/>
    <n v="1.120433333"/>
    <s v="POINT (110.8704833 1.120433333)"/>
    <n v="80"/>
    <x v="38"/>
    <s v="SWK"/>
    <n v="4.3571428571428568"/>
    <x v="0"/>
  </r>
  <r>
    <n v="1119"/>
    <x v="25"/>
    <s v="SK"/>
    <s v="YBB8302"/>
    <s v="SEKOLAH KEBANGSAAN SEBUYAU/ENSENGGEI"/>
    <s v="D/A PEJABAT PENDIDIKAN DAERAH SIMUNJAN"/>
    <n v="94800"/>
    <s v="SIMUNJAN"/>
    <s v="TIADA"/>
    <s v="TIADA"/>
    <s v="YBB8302@moe.edu.my"/>
    <s v="Luar Bandar"/>
    <s v="SK"/>
    <n v="79"/>
    <n v="14"/>
    <n v="110.636015"/>
    <n v="1.414604"/>
    <s v="POINT (110.636015 1.414604)"/>
    <n v="80"/>
    <x v="38"/>
    <s v="SWK"/>
    <n v="5.6428571428571432"/>
    <x v="0"/>
  </r>
  <r>
    <n v="1120"/>
    <x v="25"/>
    <s v="SK"/>
    <s v="YBA8314"/>
    <s v="SEKOLAH KEBANGSAAN SEGALI"/>
    <s v="D/A PEJABAT PENDIDIKAN DAERAH SIMUNJAN"/>
    <n v="94800"/>
    <s v="SIMUNJAN"/>
    <s v="TIADA"/>
    <s v="TIADA"/>
    <s v="YBA8314@moe.edu.my"/>
    <s v="Luar Bandar"/>
    <s v="SK"/>
    <n v="71"/>
    <n v="13"/>
    <n v="110.768044"/>
    <n v="1.5086539999999999"/>
    <s v="POINT (110.768044 1.508654)"/>
    <n v="80"/>
    <x v="38"/>
    <s v="SWK"/>
    <n v="5.4615384615384617"/>
    <x v="0"/>
  </r>
  <r>
    <n v="1121"/>
    <x v="25"/>
    <s v="SK"/>
    <s v="YBB8317"/>
    <s v="SEKOLAH KEBANGSAAN SEKENDU"/>
    <s v="D/A PEJABAT PENDIDIKAN DAERAH SIMUNJAN"/>
    <n v="94800"/>
    <s v="SIMUNJAN"/>
    <s v="TIADA"/>
    <s v="TIADA"/>
    <s v="YBB8317@moe.edu.my"/>
    <s v="Luar Bandar"/>
    <s v="SK"/>
    <n v="49"/>
    <n v="13"/>
    <n v="110.7681245"/>
    <n v="1.3646031000000001"/>
    <s v="POINT (110.7681245 1.3646031)"/>
    <n v="80"/>
    <x v="38"/>
    <s v="SWK"/>
    <n v="3.7692307692307692"/>
    <x v="0"/>
  </r>
  <r>
    <n v="1122"/>
    <x v="25"/>
    <s v="SK"/>
    <s v="YBB8309"/>
    <s v="SEKOLAH KEBANGSAAN SEMALATONG"/>
    <s v="D/A PEJABAT PENDIDIKAN DAERAH SIMUNJAN"/>
    <n v="94800"/>
    <s v="SIMUNJAN"/>
    <s v="TIADA"/>
    <s v="TIADA"/>
    <s v="YBB8309@moe.edu.my"/>
    <s v="Luar Bandar"/>
    <s v="SK"/>
    <n v="109"/>
    <n v="13"/>
    <n v="110.9177667"/>
    <n v="1.209733333"/>
    <s v="POINT (110.9177667 1.209733333)"/>
    <n v="80"/>
    <x v="38"/>
    <s v="SWK"/>
    <n v="8.384615384615385"/>
    <x v="0"/>
  </r>
  <r>
    <n v="1123"/>
    <x v="25"/>
    <s v="SK"/>
    <s v="YBA8315"/>
    <s v="SEKOLAH KEBANGSAAN SERUYUK"/>
    <s v="D/A PEJABAT PENDIDIKAN DAERAH SIMUNJAN"/>
    <n v="94800"/>
    <s v="SIMUNJAN"/>
    <s v="TIADA"/>
    <s v="TIADA"/>
    <s v="YBA8315@moe.edu.my"/>
    <s v="Luar Bandar"/>
    <s v="SK"/>
    <n v="78"/>
    <n v="14"/>
    <n v="110.71841670000001"/>
    <n v="1.4503999999999999"/>
    <s v="POINT (110.7184167 1.4504)"/>
    <n v="80"/>
    <x v="38"/>
    <s v="SWK"/>
    <n v="5.5714285714285712"/>
    <x v="0"/>
  </r>
  <r>
    <n v="1124"/>
    <x v="25"/>
    <s v="SK"/>
    <s v="YBA8309"/>
    <s v="SEKOLAH KEBANGSAAN SG APIN"/>
    <s v="D/A PEJABAT PENDIDIKAN DAERAH SIMUNJAN"/>
    <n v="94800"/>
    <s v="SIMUNJAN"/>
    <n v="82895755"/>
    <s v="TIADA"/>
    <s v="YBA8309@moe.edu.my"/>
    <s v="Luar Bandar"/>
    <s v="SK"/>
    <n v="99"/>
    <n v="14"/>
    <n v="110.6653333"/>
    <n v="1.4078166670000001"/>
    <s v="POINT (110.6653333 1.407816667)"/>
    <n v="80"/>
    <x v="38"/>
    <s v="SWK"/>
    <n v="7.0714285714285712"/>
    <x v="0"/>
  </r>
  <r>
    <n v="1125"/>
    <x v="25"/>
    <s v="SK"/>
    <s v="YBA8306"/>
    <s v="SEKOLAH KEBANGSAAN SG LADONG"/>
    <s v="D/A PEJABAT PENDIDIKAN DAERAH SIMUNJAN"/>
    <n v="94800"/>
    <s v="SIMUNJAN"/>
    <n v="82895786"/>
    <s v="TIADA"/>
    <s v="YBA8306@moe.edu.my"/>
    <s v="Luar Bandar"/>
    <s v="SK"/>
    <n v="172"/>
    <n v="20"/>
    <n v="110.7530833"/>
    <n v="1.4709666669999999"/>
    <s v="POINT (110.7530833 1.470966667)"/>
    <n v="80"/>
    <x v="38"/>
    <s v="SWK"/>
    <n v="8.6"/>
    <x v="0"/>
  </r>
  <r>
    <n v="1126"/>
    <x v="25"/>
    <s v="SK"/>
    <s v="YBB8315"/>
    <s v="SEKOLAH KEBANGSAAN SG LINGKAU"/>
    <s v="D/A PEJABAT PENDIDIKAN DAERAH SIMUNJAN"/>
    <n v="94800"/>
    <s v="SIMUNJAN"/>
    <s v="TIADA"/>
    <s v="TIADA"/>
    <s v="YBB8315@moe.edu.my"/>
    <s v="Luar Bandar"/>
    <s v="SK"/>
    <n v="35"/>
    <n v="12"/>
    <n v="110.7898"/>
    <n v="1.33585"/>
    <s v="POINT (110.7898 1.33585)"/>
    <n v="80"/>
    <x v="38"/>
    <s v="SWK"/>
    <n v="2.9166666666666665"/>
    <x v="0"/>
  </r>
  <r>
    <n v="1127"/>
    <x v="25"/>
    <s v="SK"/>
    <s v="YBB8319"/>
    <s v="SEKOLAH KEBANGSAAN SKITONG/MERANTI"/>
    <s v="D/A PEJABAT PENDIDIKAN DAERAH SIMUNJANÂ "/>
    <n v="94800"/>
    <s v="SIMUNJAN"/>
    <s v="TIADA"/>
    <m/>
    <s v="YBB8319@moe.edu.my"/>
    <s v="Luar Bandar"/>
    <s v="SK"/>
    <n v="30"/>
    <n v="10"/>
    <n v="110.814097"/>
    <n v="1.5272600000000001"/>
    <s v="POINT (110.814097 1.52726)"/>
    <n v="80"/>
    <x v="38"/>
    <s v="SWK"/>
    <n v="3"/>
    <x v="0"/>
  </r>
  <r>
    <n v="1128"/>
    <x v="25"/>
    <s v="SK"/>
    <s v="YBA8313"/>
    <s v="SEKOLAH KEBANGSAAN ST ANDREW"/>
    <s v="D/A PEJABAT PENDIDIKAN DAERAH SIMUNJAN"/>
    <n v="94800"/>
    <s v="SIMUNJAN"/>
    <s v="TIADA"/>
    <s v="TIADA"/>
    <s v="YBA8313@moe.edu.my"/>
    <s v="Luar Bandar"/>
    <s v="SK"/>
    <n v="29"/>
    <n v="8"/>
    <n v="110.88"/>
    <n v="1.45"/>
    <s v="POINT (110.88 1.45)"/>
    <n v="80"/>
    <x v="38"/>
    <s v="SWK"/>
    <n v="3.625"/>
    <x v="0"/>
  </r>
  <r>
    <n v="1129"/>
    <x v="25"/>
    <s v="SK"/>
    <s v="YBB8304"/>
    <s v="SEKOLAH KEBANGSAAN SUNGAI ARUS LUMUT"/>
    <s v="D/A PEJABAT PENDIDIKAN DAERAH SIMUNJAN"/>
    <n v="94800"/>
    <s v="SIMUNJAN"/>
    <m/>
    <m/>
    <s v="YBB8304@moe.edu.my"/>
    <s v="Luar Bandar"/>
    <s v="SK"/>
    <n v="19"/>
    <n v="12"/>
    <n v="110.7963681"/>
    <n v="1.5589006000000001"/>
    <s v="POINT (110.7963681 1.5589006)"/>
    <n v="80"/>
    <x v="38"/>
    <s v="SWK"/>
    <n v="1.5833333333333333"/>
    <x v="0"/>
  </r>
  <r>
    <n v="1130"/>
    <x v="25"/>
    <s v="SK"/>
    <s v="YBB8320"/>
    <s v="SEKOLAH KEBANGSAAN SUNGAI BA"/>
    <s v="D/A PEJABAT PENDIDIKAN DAERAH SIMUNJAN"/>
    <n v="94800"/>
    <s v="SIMUNJAN"/>
    <s v="TIADA"/>
    <s v="TIADA"/>
    <s v="YBB8320@moe.edu.my"/>
    <s v="Luar Bandar"/>
    <s v="SK"/>
    <n v="37"/>
    <n v="10"/>
    <n v="110.72033329999999"/>
    <n v="1.3836999999999999"/>
    <s v="POINT (110.7203333 1.3837)"/>
    <n v="80"/>
    <x v="38"/>
    <s v="SWK"/>
    <n v="3.7"/>
    <x v="0"/>
  </r>
  <r>
    <n v="1131"/>
    <x v="25"/>
    <s v="SK"/>
    <s v="YBB8308"/>
    <s v="SEKOLAH KEBANGSAAN SUNGAI PINANG"/>
    <s v="D/A PEJABAT PENDIDIKAN DAERAH SIMUNJANÂ "/>
    <n v="94800"/>
    <s v="SIMUNJAN"/>
    <s v="TIADA"/>
    <s v="TIADA"/>
    <s v="YBB8308@moe.edu.my"/>
    <s v="Luar Bandar"/>
    <s v="SK"/>
    <n v="36"/>
    <n v="10"/>
    <n v="110.87726670000001"/>
    <n v="1.0779833329999999"/>
    <s v="POINT (110.8772667 1.077983333)"/>
    <n v="80"/>
    <x v="38"/>
    <s v="SWK"/>
    <n v="3.6"/>
    <x v="0"/>
  </r>
  <r>
    <n v="1132"/>
    <x v="25"/>
    <s v="SK"/>
    <s v="YBA8310"/>
    <s v="SEKOLAH KEBANGSAAN TANJUNG PISANG SELANGKING"/>
    <s v="D/A PEJABAT PENDIDIKAN DAERAH SIMUNJAN"/>
    <n v="94800"/>
    <s v="SIMUNJAN"/>
    <s v="TIADA"/>
    <s v="TIADA"/>
    <s v="YBA8310@moe.edu.my"/>
    <s v="Luar Bandar"/>
    <s v="SK"/>
    <n v="60"/>
    <n v="13"/>
    <n v="110.65994999999999"/>
    <n v="1.417783333"/>
    <s v="POINT (110.65995 1.417783333)"/>
    <n v="80"/>
    <x v="38"/>
    <s v="SWK"/>
    <n v="4.615384615384615"/>
    <x v="0"/>
  </r>
  <r>
    <n v="1133"/>
    <x v="25"/>
    <s v="SK"/>
    <s v="YBA8320"/>
    <s v="SEKOLAH KEBANGSAAN TEBELU"/>
    <s v="D/A PEJABAT PENDIDIKAN DAERAH SIMUNJAN"/>
    <n v="94800"/>
    <s v="SIMUNJAN"/>
    <m/>
    <m/>
    <s v="YBA8320@moe.edu.my"/>
    <s v="Luar Bandar"/>
    <s v="SK"/>
    <n v="154"/>
    <n v="17"/>
    <n v="110.8584833"/>
    <n v="1.5416666670000001"/>
    <s v="POINT (110.8584833 1.541666667)"/>
    <n v="80"/>
    <x v="38"/>
    <s v="SWK"/>
    <n v="9.0588235294117645"/>
    <x v="0"/>
  </r>
  <r>
    <n v="1134"/>
    <x v="25"/>
    <s v="SK"/>
    <s v="YBB8328"/>
    <s v="SEKOLAH KEBANGSAAN TEGELAM"/>
    <s v="D/A PEJABAT PENDIDIKAN DAERAH SIMUNJAN"/>
    <n v="94800"/>
    <s v="SIMUNJAN"/>
    <s v="TIADA"/>
    <s v="TIADA"/>
    <s v="YBB8328@moe.edu.my"/>
    <s v="Luar Bandar"/>
    <s v="SK"/>
    <n v="20"/>
    <n v="10"/>
    <n v="110.702378"/>
    <n v="1.3380810000000001"/>
    <s v="POINT (110.702378 1.338081)"/>
    <n v="80"/>
    <x v="38"/>
    <s v="SWK"/>
    <n v="2"/>
    <x v="0"/>
  </r>
  <r>
    <n v="1135"/>
    <x v="25"/>
    <s v="SK"/>
    <s v="YBB8327"/>
    <s v="SEKOLAH KEBANGSAAN TELAGUS/JEROK"/>
    <s v="D/A PEJABAT PENDIDIKAN DAERAH SIMUNJAN"/>
    <n v="94800"/>
    <s v="SIMUNJAN"/>
    <s v="TIADA"/>
    <s v="TIADA"/>
    <s v="YBB8327@moe.edu.my"/>
    <s v="Luar Bandar"/>
    <s v="SK"/>
    <n v="206"/>
    <n v="19"/>
    <n v="110.85599999999999"/>
    <n v="1.0494000000000001"/>
    <s v="POINT (110.856 1.0494)"/>
    <n v="80"/>
    <x v="38"/>
    <s v="SWK"/>
    <n v="10.842105263157896"/>
    <x v="0"/>
  </r>
  <r>
    <n v="1136"/>
    <x v="25"/>
    <s v="SK"/>
    <s v="YBB8305"/>
    <s v="SEKOLAH KEBANGSAAN TEMIANG"/>
    <s v="D/A PEJABAT PENDIDIKAN DAERAH SIMUNJAN"/>
    <n v="94800"/>
    <s v="SIMUNJAN"/>
    <s v="TIADA"/>
    <s v="TIADA"/>
    <s v="YBB8305@moe.edu.my"/>
    <s v="Luar Bandar"/>
    <s v="SK"/>
    <n v="59"/>
    <n v="15"/>
    <n v="110.8405333"/>
    <n v="1.3349500000000001"/>
    <s v="POINT (110.8405333 1.33495)"/>
    <n v="80"/>
    <x v="38"/>
    <s v="SWK"/>
    <n v="3.9333333333333331"/>
    <x v="0"/>
  </r>
  <r>
    <n v="1137"/>
    <x v="25"/>
    <s v="SK"/>
    <s v="YBA8318"/>
    <s v="SEKOLAH KEBANGSAAN TUANKU BAGUS"/>
    <s v="D/A PEJABAT PENDIDIKAN DAERAH SIMUNJAN"/>
    <n v="94800"/>
    <s v="SIMUNJAN"/>
    <n v="83467149"/>
    <s v="TIADA"/>
    <s v="YBA8318@moe.edu.my"/>
    <s v="Luar Bandar"/>
    <s v="SK"/>
    <n v="476"/>
    <n v="45"/>
    <n v="110.93725000000001"/>
    <n v="1.519083333"/>
    <s v="POINT (110.93725 1.519083333)"/>
    <n v="80"/>
    <x v="38"/>
    <s v="SWK"/>
    <n v="10.577777777777778"/>
    <x v="0"/>
  </r>
  <r>
    <n v="1138"/>
    <x v="25"/>
    <s v="SK"/>
    <s v="YBB8333"/>
    <s v="SEKOLAH KEBANGSAAN TUBA"/>
    <s v="D/A PEJABAT PENDIDIKAN DAERAH SIMUNJAN"/>
    <n v="94800"/>
    <s v="SIMUNJAN"/>
    <s v="TIADA"/>
    <s v="TIADA"/>
    <s v="YBB8333@moe.edu.my"/>
    <s v="Luar Bandar"/>
    <s v="SK"/>
    <n v="51"/>
    <n v="12"/>
    <n v="111.0117817"/>
    <n v="1.338322"/>
    <s v="POINT (111.0117817 1.338322)"/>
    <n v="80"/>
    <x v="38"/>
    <s v="SWK"/>
    <n v="4.25"/>
    <x v="0"/>
  </r>
  <r>
    <n v="1139"/>
    <x v="25"/>
    <s v="SK"/>
    <s v="YBB8303"/>
    <s v="SEKOLAH KEBANGSAAN TUNGKAH DAYAK"/>
    <s v="D/A PEJABAT PENDIDIKAN DAERAH SIMUNJAN"/>
    <n v="94800"/>
    <s v="SIMUNJAN"/>
    <s v="TIADA"/>
    <s v="TIADA"/>
    <s v="YBB8303@moe.edu.my"/>
    <s v="Luar Bandar"/>
    <s v="SK"/>
    <n v="32"/>
    <n v="12"/>
    <n v="110.951252"/>
    <n v="1.2261299999999999"/>
    <s v="POINT (110.951252 1.22613)"/>
    <n v="80"/>
    <x v="38"/>
    <s v="SWK"/>
    <n v="2.6666666666666665"/>
    <x v="0"/>
  </r>
  <r>
    <n v="1140"/>
    <x v="25"/>
    <s v="SK"/>
    <s v="YBA8303"/>
    <s v="SEKOLAH KEBANGSAAN TUNGKAH MELAYU"/>
    <s v="D/A PEJABAT PENDIDIKAN DAERAH SIMUNJAN"/>
    <n v="94800"/>
    <s v="SIMUNJAN"/>
    <s v="TIADA"/>
    <s v="TIADA"/>
    <s v="YBA8303@moe.edu.my"/>
    <s v="Luar Bandar"/>
    <s v="SK"/>
    <n v="119"/>
    <n v="17"/>
    <n v="110.7867167"/>
    <n v="1.5383500000000001"/>
    <s v="POINT (110.7867167 1.53835)"/>
    <n v="80"/>
    <x v="38"/>
    <s v="SWK"/>
    <n v="7"/>
    <x v="0"/>
  </r>
  <r>
    <n v="1141"/>
    <x v="26"/>
    <s v="SJKC"/>
    <s v="YCC7301"/>
    <s v="SEKOLAH JENIS KEBANGSAAN (CINA) HIN HUA"/>
    <s v="D/A PEJABAT PENDIDIKAN DAERAH SONG"/>
    <n v="96850"/>
    <s v="SONG"/>
    <n v="84777089"/>
    <s v="TIADA"/>
    <s v="YCC7301@moe.edu.my"/>
    <s v="Luar Bandar"/>
    <s v="SBK"/>
    <n v="185"/>
    <n v="19"/>
    <n v="112.54716670000001"/>
    <n v="2.0064666670000002"/>
    <s v="POINT (112.5471667 2.006466667)"/>
    <n v="96"/>
    <x v="26"/>
    <s v="SWK"/>
    <n v="9.7368421052631575"/>
    <x v="0"/>
  </r>
  <r>
    <n v="1142"/>
    <x v="26"/>
    <s v="SK"/>
    <s v="YCB7301"/>
    <s v="SEKOLAH KEBANGSAAN CARDINAL VAUGHAN"/>
    <s v="D/A PEJABAT PENDIDIKAN DAERAH SONG"/>
    <n v="96850"/>
    <s v="SONG"/>
    <n v="84777475"/>
    <n v="84777475"/>
    <s v="YCB7301@moe.edu.my"/>
    <s v="Luar Bandar"/>
    <s v="SBK"/>
    <n v="602"/>
    <n v="46"/>
    <n v="112.5575333"/>
    <n v="2.0053333329999998"/>
    <s v="POINT (112.5575333 2.005333333)"/>
    <n v="96"/>
    <x v="26"/>
    <s v="SWK"/>
    <n v="13.086956521739131"/>
    <x v="0"/>
  </r>
  <r>
    <n v="1143"/>
    <x v="26"/>
    <s v="SK"/>
    <s v="YBB7310"/>
    <s v="SEKOLAH KEBANGSAAN LUBOK BEDIL"/>
    <s v="D/A PEJABAT PENDIDIKAN DAERAH SONG"/>
    <n v="96850"/>
    <s v="SONG"/>
    <s v="TIADA"/>
    <s v="TIADA"/>
    <s v="YBB7310@moe.edu.my"/>
    <s v="Luar Bandar"/>
    <s v="SK"/>
    <n v="41"/>
    <n v="11"/>
    <n v="112.601581"/>
    <n v="1.8769309999999999"/>
    <s v="POINT (112.601581 1.876931)"/>
    <n v="96"/>
    <x v="26"/>
    <s v="SWK"/>
    <n v="3.7272727272727271"/>
    <x v="0"/>
  </r>
  <r>
    <n v="1144"/>
    <x v="26"/>
    <s v="SK"/>
    <s v="YBB7308"/>
    <s v="SEKOLAH KEBANGSAAN LUBOK IPOH"/>
    <s v="D/A PEJABAT PENDIDIKAN DAERAH SONG"/>
    <n v="96850"/>
    <s v="SONG"/>
    <s v="TIADA"/>
    <s v="TIADA"/>
    <s v="YBB7308@moe.edu.my"/>
    <s v="Luar Bandar"/>
    <s v="SK"/>
    <n v="40"/>
    <n v="11"/>
    <n v="112.550254"/>
    <n v="1.7274240000000001"/>
    <s v="POINT (112.550254 1.727424)"/>
    <n v="96"/>
    <x v="26"/>
    <s v="SWK"/>
    <n v="3.6363636363636362"/>
    <x v="0"/>
  </r>
  <r>
    <n v="1145"/>
    <x v="26"/>
    <s v="SK"/>
    <s v="YBB7307"/>
    <s v="SEKOLAH KEBANGSAAN NANGA NYIMOH"/>
    <s v="D/A PEJABAT PENDIDIKAN DAERAH SONG"/>
    <n v="96850"/>
    <s v="SONG"/>
    <s v="TIADA"/>
    <s v="TIADA"/>
    <s v="YBB7307@moe.edu.my"/>
    <s v="Luar Bandar"/>
    <s v="SK"/>
    <n v="69"/>
    <n v="17"/>
    <n v="112.5423667"/>
    <n v="1.957866667"/>
    <s v="POINT (112.5423667 1.957866667)"/>
    <n v="96"/>
    <x v="26"/>
    <s v="SWK"/>
    <n v="4.0588235294117645"/>
    <x v="0"/>
  </r>
  <r>
    <n v="1146"/>
    <x v="26"/>
    <s v="SK"/>
    <s v="YBB7304"/>
    <s v="SEKOLAH KEBANGSAAN NG BANGKIT"/>
    <s v="D/A PEJABAT PENDIDIKAN DAERAH SONG"/>
    <n v="96850"/>
    <s v="SONG"/>
    <m/>
    <m/>
    <s v="YBB7304@moe.edu.my"/>
    <s v="Luar Bandar"/>
    <s v="SK"/>
    <n v="35"/>
    <n v="14"/>
    <n v="112.63960400000001"/>
    <n v="1.7710699999999999"/>
    <s v="POINT (112.639604 1.77107)"/>
    <n v="96"/>
    <x v="26"/>
    <s v="SWK"/>
    <n v="2.5"/>
    <x v="0"/>
  </r>
  <r>
    <n v="1147"/>
    <x v="26"/>
    <s v="SK"/>
    <s v="YBB7302"/>
    <s v="SEKOLAH KEBANGSAAN NG BEGUANG"/>
    <s v="D/A PEJABAT PENDIDIKAN DAERAH SONG"/>
    <n v="96850"/>
    <s v="SONG"/>
    <s v="TIADA"/>
    <s v="TIADA"/>
    <s v="YBB7302@moe.edu.my"/>
    <s v="Luar Bandar"/>
    <s v="SK"/>
    <n v="44"/>
    <n v="14"/>
    <n v="112.42785000000001"/>
    <n v="2.0344666669999998"/>
    <s v="POINT (112.42785 2.034466667)"/>
    <n v="96"/>
    <x v="26"/>
    <s v="SWK"/>
    <n v="3.1428571428571428"/>
    <x v="0"/>
  </r>
  <r>
    <n v="1148"/>
    <x v="26"/>
    <s v="SK"/>
    <s v="YBB7305"/>
    <s v="SEKOLAH KEBANGSAAN NG DALAI"/>
    <s v="D/A PEJABAT PENDIDIKAN DAERAH SONG"/>
    <n v="96850"/>
    <s v="SONG"/>
    <s v="TIADA"/>
    <s v="TIADA"/>
    <s v="YBB7305@moe.edu.my"/>
    <s v="Luar Bandar"/>
    <s v="SK"/>
    <n v="43"/>
    <n v="14"/>
    <n v="112.518625"/>
    <n v="2.0400429999999998"/>
    <s v="POINT (112.518625 2.040043)"/>
    <n v="96"/>
    <x v="26"/>
    <s v="SWK"/>
    <n v="3.0714285714285716"/>
    <x v="0"/>
  </r>
  <r>
    <n v="1149"/>
    <x v="26"/>
    <s v="SK"/>
    <s v="YBB7312"/>
    <s v="SEKOLAH KEBANGSAAN NG EMBUAU"/>
    <s v="D/A PEJABAT PENDIDIKAN DAERAH SONG"/>
    <n v="96850"/>
    <s v="SONG"/>
    <m/>
    <m/>
    <s v="YBB7312@moe.edu.my"/>
    <s v="Luar Bandar"/>
    <s v="SK"/>
    <n v="131"/>
    <n v="14"/>
    <n v="112.6060167"/>
    <n v="2.008266667"/>
    <s v="POINT (112.6060167 2.008266667)"/>
    <n v="96"/>
    <x v="26"/>
    <s v="SWK"/>
    <n v="9.3571428571428577"/>
    <x v="0"/>
  </r>
  <r>
    <n v="1150"/>
    <x v="26"/>
    <s v="SK"/>
    <s v="YBB7301"/>
    <s v="SEKOLAH KEBANGSAAN NG ENGKUAH"/>
    <s v="D/A PEJABAT PENDIDIKAN DAERAH SONG"/>
    <n v="96850"/>
    <s v="SONG"/>
    <m/>
    <m/>
    <s v="YBB7301@moe.edu.my"/>
    <s v="Luar Bandar"/>
    <s v="SK"/>
    <n v="66"/>
    <n v="14"/>
    <n v="112.59548700000001"/>
    <n v="1.759317"/>
    <s v="POINT (112.595487 1.759317)"/>
    <n v="96"/>
    <x v="26"/>
    <s v="SWK"/>
    <n v="4.7142857142857144"/>
    <x v="0"/>
  </r>
  <r>
    <n v="1151"/>
    <x v="26"/>
    <s v="SK"/>
    <s v="YBB7309"/>
    <s v="SEKOLAH KEBANGSAAN NG JANAN"/>
    <s v="D/A PEJABAT PENDIDIKAN DAERAH SONG"/>
    <n v="96850"/>
    <s v="SONG"/>
    <s v="TIADA"/>
    <s v="TIADA"/>
    <s v="YBB7309@moe.edu.my"/>
    <s v="Luar Bandar"/>
    <s v="SK"/>
    <n v="32"/>
    <n v="14"/>
    <n v="112.72048100000001"/>
    <n v="1.903176"/>
    <s v="POINT (112.720481 1.903176)"/>
    <n v="96"/>
    <x v="26"/>
    <s v="SWK"/>
    <n v="2.2857142857142856"/>
    <x v="0"/>
  </r>
  <r>
    <n v="1152"/>
    <x v="26"/>
    <s v="SK"/>
    <s v="YBB7311"/>
    <s v="SEKOLAH KEBANGSAAN NG MUSAH"/>
    <s v="D/A PEJABAT PENDIDIKAN DAERAH SONG"/>
    <n v="96850"/>
    <s v="SONG"/>
    <s v="TIADA"/>
    <s v="TIADA"/>
    <s v="YBB7311@moe.edu.my"/>
    <s v="Luar Bandar"/>
    <s v="SK"/>
    <n v="30"/>
    <n v="8"/>
    <n v="112.5426667"/>
    <n v="1.9575"/>
    <s v="POINT (112.5426667 1.9575)"/>
    <n v="96"/>
    <x v="26"/>
    <s v="SWK"/>
    <n v="3.75"/>
    <x v="0"/>
  </r>
  <r>
    <n v="1153"/>
    <x v="26"/>
    <s v="SK"/>
    <s v="YBB7303"/>
    <s v="SEKOLAH KEBANGSAAN NG NANSANG"/>
    <s v="D/A PEJABAT PENDIDIKAN DAERAH SONG"/>
    <n v="96850"/>
    <s v="SONG"/>
    <s v="TIADA"/>
    <s v="TIADA"/>
    <s v="YBB7303@moe.edu.my"/>
    <s v="Luar Bandar"/>
    <s v="SK"/>
    <n v="39"/>
    <n v="14"/>
    <n v="112.62110699999999"/>
    <n v="1.9054120000000001"/>
    <s v="POINT (112.621107 1.905412)"/>
    <n v="96"/>
    <x v="26"/>
    <s v="SWK"/>
    <n v="2.7857142857142856"/>
    <x v="0"/>
  </r>
  <r>
    <n v="1154"/>
    <x v="26"/>
    <s v="SK"/>
    <s v="YBB7314"/>
    <s v="SEKOLAH KEBANGSAAN NG SELIBUT"/>
    <s v="D/A PEJABAT PENDIDIKAN DAERAH SONG"/>
    <n v="96850"/>
    <s v="SONG"/>
    <s v="TIADA"/>
    <s v="TIADA"/>
    <s v="YBB7314@moe.edu.my"/>
    <s v="Luar Bandar"/>
    <s v="SK"/>
    <n v="45"/>
    <n v="11"/>
    <n v="112.5610667"/>
    <n v="2.0306666670000002"/>
    <s v="POINT (112.5610667 2.030666667)"/>
    <n v="96"/>
    <x v="26"/>
    <s v="SWK"/>
    <n v="4.0909090909090908"/>
    <x v="0"/>
  </r>
  <r>
    <n v="1155"/>
    <x v="26"/>
    <s v="SK"/>
    <s v="YBB7313"/>
    <s v="SEKOLAH KEBANGSAAN NG TEMALAT"/>
    <s v="D/A PEJABAT PENDIDIKAN DAERAH SONG"/>
    <n v="96850"/>
    <s v="SONG"/>
    <s v="TIADA"/>
    <s v="TIADA"/>
    <s v="YBB7313@moe.edu.my"/>
    <s v="Luar Bandar"/>
    <s v="SK"/>
    <n v="98"/>
    <n v="14"/>
    <n v="112.4965833"/>
    <n v="2.0238833330000001"/>
    <s v="POINT (112.4965833 2.023883333)"/>
    <n v="96"/>
    <x v="26"/>
    <s v="SWK"/>
    <n v="7"/>
    <x v="0"/>
  </r>
  <r>
    <n v="1156"/>
    <x v="26"/>
    <s v="SK"/>
    <s v="YBB7306"/>
    <s v="SEKOLAH KEBANGSAAN TAN SRI DATUK TEMENGGONG JUGAH"/>
    <s v="D/A PEJABAT PENDIDIKAN DAERAH SONG"/>
    <n v="96850"/>
    <s v="SONG"/>
    <s v="TIADA"/>
    <s v="TIADA"/>
    <s v="YBB7306@moe.edu.my"/>
    <s v="Luar Bandar"/>
    <s v="SK"/>
    <n v="9"/>
    <n v="8"/>
    <n v="112.67333499999999"/>
    <n v="1.704153"/>
    <s v="POINT (112.673335 1.704153)"/>
    <n v="96"/>
    <x v="26"/>
    <s v="SWK"/>
    <n v="1.125"/>
    <x v="0"/>
  </r>
  <r>
    <n v="1157"/>
    <x v="26"/>
    <s v="SK"/>
    <s v="YBB7315"/>
    <s v="SEKOLAH KEBANGSAAN ULU MELIPIS"/>
    <s v="D/A PEJABAT PENDIDIKAN DAERAH SONG"/>
    <n v="96850"/>
    <s v="SONG"/>
    <s v="TIADA"/>
    <s v="TIADA"/>
    <s v="YBB7315@moe.edu.my"/>
    <s v="Luar Bandar"/>
    <s v="SK"/>
    <n v="45"/>
    <n v="12"/>
    <n v="112.675481"/>
    <n v="2.0258470000000002"/>
    <s v="POINT (112.675481 2.025847)"/>
    <n v="91"/>
    <x v="9"/>
    <s v="SWK"/>
    <n v="3.75"/>
    <x v="0"/>
  </r>
  <r>
    <n v="1158"/>
    <x v="27"/>
    <s v="SJKC"/>
    <s v="YCC2104"/>
    <s v="SEKOLAH JENIS KEBANGSAAN (CINA) CHUNG HUA BANGKONG"/>
    <s v="D/A PEJABAT PENDIDIKAN DAERAH SRI AMAN, TINGKAT 2, WISMA PERSEKUTUAN, JALAN ABANG AING"/>
    <n v="95007"/>
    <s v="SRI AMAN"/>
    <s v="TIADA"/>
    <s v="TIADA"/>
    <s v="YCC2104@moe.edu.my"/>
    <s v="Luar Bandar"/>
    <s v="SBK"/>
    <n v="64"/>
    <n v="16"/>
    <n v="111.18128900000001"/>
    <n v="1.1335519999999999"/>
    <s v="POINT (111.181289 1.133552)"/>
    <n v="81"/>
    <x v="39"/>
    <s v="SWK"/>
    <n v="4"/>
    <x v="0"/>
  </r>
  <r>
    <n v="1159"/>
    <x v="27"/>
    <s v="SJKC"/>
    <s v="YCC2107"/>
    <s v="SEKOLAH JENIS KEBANGSAAN (CINA) CHUNG HUA LINGGA"/>
    <s v="KAMPUNG LINGGA"/>
    <n v="94900"/>
    <s v="LINGGA"/>
    <n v="1118142315"/>
    <s v="TIADA"/>
    <s v="YCC2107@moe.edu.my"/>
    <s v="Luar Bandar"/>
    <s v="SBK"/>
    <n v="85"/>
    <n v="14"/>
    <n v="111.169989"/>
    <n v="1.3536090000000001"/>
    <s v="POINT (111.169989 1.353609)"/>
    <n v="81"/>
    <x v="39"/>
    <s v="SWK"/>
    <n v="6.0714285714285712"/>
    <x v="0"/>
  </r>
  <r>
    <n v="1160"/>
    <x v="27"/>
    <s v="SJKC"/>
    <s v="YCC2106"/>
    <s v="SEKOLAH JENIS KEBANGSAAN (CINA) CHUNG HUA PANTU"/>
    <s v="D/A PEJABAT PENDIDIKAN DAERAH SRI AMAN, TINGKAT 2, WISMA PERSEKUTUAN, JALAN ABANG AING"/>
    <n v="95007"/>
    <s v="SRI AMAN"/>
    <n v="1118141871"/>
    <n v="1118142645"/>
    <s v="YCC2106@moe.edu.my"/>
    <s v="Luar Bandar"/>
    <s v="SBK"/>
    <n v="96"/>
    <n v="16"/>
    <n v="111.11872700000001"/>
    <n v="1.1404430000000001"/>
    <s v="POINT (111.118727 1.140443)"/>
    <n v="81"/>
    <x v="39"/>
    <s v="SWK"/>
    <n v="6"/>
    <x v="0"/>
  </r>
  <r>
    <n v="1161"/>
    <x v="27"/>
    <s v="SJKC"/>
    <s v="YCC2103"/>
    <s v="SEKOLAH JENIS KEBANGSAAN (CINA) CHUNG HUA SIMANGGANG"/>
    <s v="D/A PEJABAT PENDIDIKAN DAERAH SRI AMAN, TINGKAT 2, WISMA PERSEKUTUAN, JALAN ABANG AING"/>
    <n v="95007"/>
    <s v="SRI AMAN"/>
    <n v="83322207"/>
    <n v="83325613"/>
    <s v="YCC2103@moe.edu.my"/>
    <s v="Luar Bandar"/>
    <s v="SBK"/>
    <n v="939"/>
    <n v="59"/>
    <n v="111.46551669999999"/>
    <n v="1.230916667"/>
    <s v="POINT (111.4655167 1.230916667)"/>
    <n v="81"/>
    <x v="39"/>
    <s v="SWK"/>
    <n v="15.915254237288135"/>
    <x v="0"/>
  </r>
  <r>
    <n v="1162"/>
    <x v="27"/>
    <s v="SJKC"/>
    <s v="YCC2105"/>
    <s v="SEKOLAH JENIS KEBANGSAAN (CINA) CHUNG HUA UNDOP"/>
    <s v="D/A PEJABAT PENDIDIKAN DAERAH SRI AMAN, TINGKAT 2, WISMA PERSEKUTUAN, JALAN ABANG AING"/>
    <n v="95007"/>
    <s v="SRI AMAN"/>
    <s v="TIADA"/>
    <s v="TIADA"/>
    <s v="YCC2105@moe.edu.my"/>
    <s v="Luar Bandar"/>
    <s v="SBK"/>
    <n v="45"/>
    <n v="13"/>
    <n v="111.552869"/>
    <n v="1.025166"/>
    <s v="POINT (111.552869 1.025166)"/>
    <n v="81"/>
    <x v="39"/>
    <s v="SWK"/>
    <n v="3.4615384615384617"/>
    <x v="0"/>
  </r>
  <r>
    <n v="1163"/>
    <x v="27"/>
    <s v="SK"/>
    <s v="YBA2109"/>
    <s v="SEKOLAH KEBANGSAAN ABANG AING"/>
    <s v="D/A PEJABAT PENDIDIKAN DAERAH SRI AMAN, TINGKAT 2, WISMA PERSEKUTUAN, JALAN ABANG AING"/>
    <n v="95007"/>
    <s v="SRI AMAN"/>
    <n v="83322282"/>
    <n v="83321327"/>
    <s v="YBA2109@moe.edu.my"/>
    <s v="Luar Bandar"/>
    <s v="SK"/>
    <n v="584"/>
    <n v="57"/>
    <n v="111.45963329999999"/>
    <n v="1.2384166670000001"/>
    <s v="POINT (111.4596333 1.238416667)"/>
    <n v="81"/>
    <x v="39"/>
    <s v="SWK"/>
    <n v="10.245614035087719"/>
    <x v="0"/>
  </r>
  <r>
    <n v="1164"/>
    <x v="27"/>
    <s v="SK"/>
    <s v="YBB2105"/>
    <s v="SEKOLAH KEBANGSAAN ABOK"/>
    <s v="D/A PEJABAT PENDIDIKAN DAERAH SRI AMAN, TINGKAT 2, WISMA PERSEKUTUAN, JALAN ABANG AING"/>
    <n v="95007"/>
    <s v="SRI AMAN"/>
    <s v="TIADA"/>
    <s v="TIADA"/>
    <s v="YBB2105@moe.edu.my"/>
    <s v="Luar Bandar"/>
    <s v="SK"/>
    <n v="77"/>
    <n v="13"/>
    <n v="111.01687699999999"/>
    <n v="1.0755619999999999"/>
    <s v="POINT (111.016877 1.075562)"/>
    <n v="81"/>
    <x v="39"/>
    <s v="SWK"/>
    <n v="5.9230769230769234"/>
    <x v="0"/>
  </r>
  <r>
    <n v="1165"/>
    <x v="27"/>
    <s v="SR SABK"/>
    <s v="YCA2101"/>
    <s v="SEKOLAH KEBANGSAAN AGAMA SRI AMAN"/>
    <s v="D/A PEJABAT PENDIDIKAN DAERAH SRI AMAN, TINGKAT 2, WISMA PERSEKUTUAN, JALAN ABANG AING"/>
    <n v="95007"/>
    <s v="SRI AMAN"/>
    <n v="83327852"/>
    <n v="83327852"/>
    <s v="YCA2101@moe.edu.my"/>
    <s v="Luar Bandar"/>
    <s v="SBK"/>
    <n v="327"/>
    <n v="30"/>
    <n v="111.48195"/>
    <n v="1.21035"/>
    <s v="POINT (111.48195 1.21035)"/>
    <n v="81"/>
    <x v="39"/>
    <s v="SWK"/>
    <n v="10.9"/>
    <x v="0"/>
  </r>
  <r>
    <n v="1166"/>
    <x v="27"/>
    <s v="SK"/>
    <s v="YBA2117"/>
    <s v="SEKOLAH KEBANGSAAN APING"/>
    <s v="D/A PEJABAT PENDIDIKAN DAERAH SRI AMAN, TINGKAT 2, WISMA PERSEKUTUAN, JALAN ABANG AING"/>
    <n v="95007"/>
    <s v="SRI AMAN"/>
    <s v="TIADA"/>
    <s v="TIADA"/>
    <s v="YBA2117@moe.edu.my"/>
    <s v="Luar Bandar"/>
    <s v="SK"/>
    <n v="73"/>
    <n v="13"/>
    <n v="111.47695"/>
    <n v="1.082673"/>
    <s v="POINT (111.47695 1.082673)"/>
    <n v="81"/>
    <x v="39"/>
    <s v="SWK"/>
    <n v="5.615384615384615"/>
    <x v="0"/>
  </r>
  <r>
    <n v="1167"/>
    <x v="27"/>
    <s v="SK"/>
    <s v="YBA2111"/>
    <s v="SEKOLAH KEBANGSAAN BAKONG"/>
    <s v="D/A PEJABAT PENDIDIKAN DAERAH SRI AMAN, TINGKAT 2, WISMA PERSEKUTUAN, JALAN ABANG AING"/>
    <n v="95007"/>
    <s v="SRI AMAN"/>
    <s v="TIADA"/>
    <s v="TIADA"/>
    <s v="YBA2111@moe.edu.my"/>
    <s v="Luar Bandar"/>
    <s v="SK"/>
    <n v="125"/>
    <n v="19"/>
    <n v="111.303352"/>
    <n v="1.3303320000000001"/>
    <s v="POINT (111.303352 1.330332)"/>
    <n v="81"/>
    <x v="39"/>
    <s v="SWK"/>
    <n v="6.5789473684210522"/>
    <x v="0"/>
  </r>
  <r>
    <n v="1168"/>
    <x v="27"/>
    <s v="SK"/>
    <s v="YBB2102"/>
    <s v="SEKOLAH KEBANGSAAN BATU LINTANG"/>
    <s v="D/A PEJABAT PENDIDIKAN DAERAH SRI AMAN, TINGKAT 2, WISMA PERSEKUTUAN, JALAN ABANG AING"/>
    <n v="95007"/>
    <s v="SRI AMAN"/>
    <s v="TIADA"/>
    <s v="TIADA"/>
    <s v="YBB2102@moe.edu.my"/>
    <s v="Luar Bandar"/>
    <s v="SK"/>
    <n v="70"/>
    <n v="17"/>
    <n v="111.5552667"/>
    <n v="1.0190333330000001"/>
    <s v="POINT (111.5552667 1.019033333)"/>
    <n v="81"/>
    <x v="39"/>
    <s v="SWK"/>
    <n v="4.117647058823529"/>
    <x v="0"/>
  </r>
  <r>
    <n v="1169"/>
    <x v="27"/>
    <s v="SK"/>
    <s v="YBA2116"/>
    <s v="SEKOLAH KEBANGSAAN ENGKRANJI"/>
    <s v="D/A PEJABAT PENDIDIKAN DAERAH SRI AMAN, TINGKAT 2, WISMA PERSEKUTUAN, JALAN ABANG AING"/>
    <n v="95007"/>
    <s v="SRI AMAN"/>
    <s v="TIADA"/>
    <s v="TIADA"/>
    <s v="YBA2116@moe.edu.my"/>
    <s v="Luar Bandar"/>
    <s v="SK"/>
    <n v="18"/>
    <n v="10"/>
    <n v="111.15001700000001"/>
    <n v="1.266783"/>
    <s v="POINT (111.150017 1.266783)"/>
    <n v="81"/>
    <x v="39"/>
    <s v="SWK"/>
    <n v="1.8"/>
    <x v="0"/>
  </r>
  <r>
    <n v="1170"/>
    <x v="27"/>
    <s v="SK"/>
    <s v="YBB2101"/>
    <s v="SEKOLAH KEBANGSAAN GRAN/STUMBIN"/>
    <s v="D/A PEJABAT PENDIDIKAN DAERAH SRI AMAN, TINGKAT 2, WISMA PERSEKUTUAN, JALAN ABANG AING"/>
    <n v="95007"/>
    <s v="SRI AMAN"/>
    <n v="83429003"/>
    <n v="83429004"/>
    <s v="YBB2101@moe.edu.my"/>
    <s v="Luar Bandar"/>
    <s v="SK"/>
    <n v="164"/>
    <n v="20"/>
    <n v="111.386256"/>
    <n v="1.299312"/>
    <s v="POINT (111.386256 1.299312)"/>
    <n v="81"/>
    <x v="39"/>
    <s v="SWK"/>
    <n v="8.1999999999999993"/>
    <x v="0"/>
  </r>
  <r>
    <n v="1171"/>
    <x v="27"/>
    <s v="SK"/>
    <s v="YBB2109"/>
    <s v="SEKOLAH KEBANGSAAN JAONG"/>
    <s v="D/A PEJABAT PENDIDIKAN DAERAH SRI AMAN, TINGKAT 2, WISMA PERSEKUTUAN, JALAN ABANG AING"/>
    <n v="95007"/>
    <s v="SRI AMAN"/>
    <s v="TIADA"/>
    <s v="TIADA"/>
    <s v="YBB2109@moe.edu.my"/>
    <s v="Luar Bandar"/>
    <s v="SK"/>
    <n v="45"/>
    <n v="14"/>
    <n v="110.99291599999999"/>
    <n v="1.1360300000000001"/>
    <s v="POINT (110.992916 1.13603)"/>
    <n v="81"/>
    <x v="39"/>
    <s v="SWK"/>
    <n v="3.2142857142857144"/>
    <x v="0"/>
  </r>
  <r>
    <n v="1172"/>
    <x v="27"/>
    <s v="SK"/>
    <s v="YBA2114"/>
    <s v="SEKOLAH KEBANGSAAN KEM PAKIT"/>
    <s v="D/A PEJABAT PENDIDIKAN DAERAH SRI AMAN, TINGKAT 2, WISMA PERSEKUTUAN, JALAN ABANG AING"/>
    <n v="95007"/>
    <s v="SRI AMAN"/>
    <n v="83322484"/>
    <n v="83323706"/>
    <s v="YBA2114@moe.edu.my"/>
    <s v="Luar Bandar"/>
    <s v="SK"/>
    <n v="110"/>
    <n v="20"/>
    <n v="111.47695"/>
    <n v="1.148516667"/>
    <s v="POINT (111.47695 1.148516667)"/>
    <n v="81"/>
    <x v="39"/>
    <s v="SWK"/>
    <n v="5.5"/>
    <x v="0"/>
  </r>
  <r>
    <n v="1173"/>
    <x v="27"/>
    <s v="SK"/>
    <s v="YBB2113"/>
    <s v="SEKOLAH KEBANGSAAN KERANGGAS"/>
    <s v="D/A PEJABAT PENDIDIKAN DAERAH SRI AMAN, TINGKAT 2, WISMA PERSEKUTUAN, JALAN ABANG AING"/>
    <n v="95007"/>
    <s v="SRI AMAN"/>
    <s v="TIADA"/>
    <s v="TIADA"/>
    <s v="YBB2113@moe.edu.my"/>
    <s v="Luar Bandar"/>
    <s v="SK"/>
    <n v="27"/>
    <n v="8"/>
    <n v="111.13233099999999"/>
    <n v="1.2501640000000001"/>
    <s v="POINT (111.132331 1.250164)"/>
    <n v="81"/>
    <x v="39"/>
    <s v="SWK"/>
    <n v="3.375"/>
    <x v="0"/>
  </r>
  <r>
    <n v="1174"/>
    <x v="27"/>
    <s v="SK"/>
    <s v="YBA2106"/>
    <s v="SEKOLAH KEBANGSAAN LELA PAHLAWAN"/>
    <s v="D/A PEJABAT PENDIDIKAN DAERAH SRI AMAN, TINGKAT 2, WISMA PERSEKUTUAN, JALAN ABANG AING"/>
    <n v="95007"/>
    <s v="SRI AMAN"/>
    <n v="1118442406"/>
    <s v="TIADA"/>
    <s v="YBA2106@moe.edu.my"/>
    <s v="Luar Bandar"/>
    <s v="SK"/>
    <n v="105"/>
    <n v="21"/>
    <n v="111.17124699999999"/>
    <n v="1.3539760000000001"/>
    <s v="POINT (111.171247 1.353976)"/>
    <n v="81"/>
    <x v="39"/>
    <s v="SWK"/>
    <n v="5"/>
    <x v="0"/>
  </r>
  <r>
    <n v="1175"/>
    <x v="27"/>
    <s v="SK"/>
    <s v="YBB2104"/>
    <s v="SEKOLAH KEBANGSAAN MELUGU"/>
    <s v="D/A PEJABAT PENDIDIKAN DAERAH SRI AMAN, TINGKAT 2, WISMA PERSEKUTUAN, JALAN ABANG AING"/>
    <n v="95007"/>
    <s v="SRI AMAN"/>
    <s v="TIADA"/>
    <s v="TIADA"/>
    <s v="YBB2104@moe.edu.my"/>
    <s v="Luar Bandar"/>
    <s v="SK"/>
    <n v="278"/>
    <n v="27"/>
    <n v="111.4208833"/>
    <n v="1.1189833330000001"/>
    <s v="POINT (111.4208833 1.118983333)"/>
    <n v="81"/>
    <x v="39"/>
    <s v="SWK"/>
    <n v="10.296296296296296"/>
    <x v="0"/>
  </r>
  <r>
    <n v="1176"/>
    <x v="27"/>
    <s v="SK"/>
    <s v="YBA2103"/>
    <s v="SEKOLAH KEBANGSAAN MUNGGU BRINGIN"/>
    <s v="D/A PEJABAT PENDIDIKAN DAERAH SRI AMAN, TINGKAT 2, WISMA PERSEKUTUAN, JALAN ABANG AING"/>
    <n v="95007"/>
    <s v="SRI AMAN"/>
    <s v="TIADA"/>
    <s v="TIADA"/>
    <s v="YBA2103@moe.edu.my"/>
    <s v="Luar Bandar"/>
    <s v="SK"/>
    <n v="94"/>
    <n v="13"/>
    <n v="111.23"/>
    <n v="1.1399999999999999"/>
    <s v="POINT (111.23 1.14)"/>
    <n v="81"/>
    <x v="39"/>
    <s v="SWK"/>
    <n v="7.2307692307692308"/>
    <x v="0"/>
  </r>
  <r>
    <n v="1177"/>
    <x v="27"/>
    <s v="SK"/>
    <s v="YBB2117"/>
    <s v="SEKOLAH KEBANGSAAN NG KLASSEN"/>
    <s v="D/A PEJABAT PENDIDIKAN DAERAH SRI AMAN, TINGKAT 2, WISMA PERSEKUTUAN, JALAN ABANG AING"/>
    <n v="95007"/>
    <s v="SRI AMAN"/>
    <n v="83308121"/>
    <s v="TIADA"/>
    <s v="YBB2117@moe.edu.my"/>
    <s v="Luar Bandar"/>
    <s v="SK"/>
    <n v="90"/>
    <n v="14"/>
    <n v="111.5487167"/>
    <n v="1.11425"/>
    <s v="POINT (111.5487167 1.11425)"/>
    <n v="81"/>
    <x v="39"/>
    <s v="SWK"/>
    <n v="6.4285714285714288"/>
    <x v="0"/>
  </r>
  <r>
    <n v="1178"/>
    <x v="27"/>
    <s v="SK"/>
    <s v="YBB2124"/>
    <s v="SEKOLAH KEBANGSAAN NG SKRANG"/>
    <s v="D/A PEJABAT PENDIDIKAN DAERAH SRI AMAN, TINGKAT 2, WISMA PERSEKUTUAN, JALAN ABANG AING"/>
    <n v="95007"/>
    <s v="SRI AMAN"/>
    <s v="TIADA"/>
    <s v="TIADA"/>
    <s v="YBB2124@moe.edu.my"/>
    <s v="Luar Bandar"/>
    <s v="SK"/>
    <n v="37"/>
    <n v="12"/>
    <n v="111.624387"/>
    <n v="1.2771509999999999"/>
    <s v="POINT (111.624387 1.277151)"/>
    <n v="79"/>
    <x v="12"/>
    <s v="SWK"/>
    <n v="3.0833333333333335"/>
    <x v="0"/>
  </r>
  <r>
    <n v="1179"/>
    <x v="27"/>
    <s v="SK"/>
    <s v="YBB2131"/>
    <s v="SEKOLAH KEBANGSAAN PAKU"/>
    <s v="D/A PEJABAT PENDIDIKAN DAERAH SRI AMAN, TINGKAT 2, WISMA PERSEKUTUAN, JALAN ABANG AING"/>
    <n v="95007"/>
    <s v="SRI AMAN"/>
    <s v="TIADA"/>
    <s v="TIADA"/>
    <s v="YBB2131@moe.edu.my"/>
    <s v="Luar Bandar"/>
    <s v="SK"/>
    <n v="74"/>
    <n v="13"/>
    <n v="111.594729"/>
    <n v="1.0447040000000001"/>
    <s v="POINT (111.594729 1.044704)"/>
    <n v="81"/>
    <x v="39"/>
    <s v="SWK"/>
    <n v="5.6923076923076925"/>
    <x v="0"/>
  </r>
  <r>
    <n v="1180"/>
    <x v="27"/>
    <s v="SK"/>
    <s v="YBB2103"/>
    <s v="SEKOLAH KEBANGSAAN PANTU"/>
    <s v="D/A PEJABAT PENDIDIKAN DAERAH SRI AMAN, TINGKAT 2, WISMA PERSEKUTUAN, JALAN ABANG AING"/>
    <n v="95007"/>
    <s v="SRI AMAN"/>
    <n v="1118141775"/>
    <s v="TIADA"/>
    <s v="YBB2103@moe.edu.my"/>
    <s v="Luar Bandar"/>
    <s v="SK"/>
    <n v="170"/>
    <n v="22"/>
    <n v="111.113276"/>
    <n v="1.1358729999999999"/>
    <s v="POINT (111.113276 1.135873)"/>
    <n v="81"/>
    <x v="39"/>
    <s v="SWK"/>
    <n v="7.7272727272727275"/>
    <x v="0"/>
  </r>
  <r>
    <n v="1181"/>
    <x v="27"/>
    <s v="SK"/>
    <s v="YBA2105"/>
    <s v="SEKOLAH KEBANGSAAN PULAU SEDUKU"/>
    <s v="D/A PEJABAT PENDIDIKAN DAERAH SRI AMAN, TINGKAT 2, WISMA PERSEKUTUAN, JALAN ABANG AING"/>
    <n v="95007"/>
    <s v="SRI AMAN"/>
    <s v="TIADA"/>
    <s v="TIADA"/>
    <s v="YBA2105@moe.edu.my"/>
    <s v="Luar Bandar"/>
    <s v="SK"/>
    <n v="28"/>
    <n v="10"/>
    <n v="111.286596"/>
    <n v="1.3638749999999999"/>
    <s v="POINT (111.286596 1.363875)"/>
    <n v="81"/>
    <x v="39"/>
    <s v="SWK"/>
    <n v="2.8"/>
    <x v="0"/>
  </r>
  <r>
    <n v="1182"/>
    <x v="27"/>
    <s v="SK"/>
    <s v="YBB2112"/>
    <s v="SEKOLAH KEBANGSAAN SELANJAN"/>
    <s v="D/A PEJABAT PENDIDIKAN DAERAH SRI AMAN, TINGKAT 2, WISMA PERSEKUTUAN, JALAN ABANG AING"/>
    <n v="95007"/>
    <s v="SRI AMAN"/>
    <s v="TIADA"/>
    <s v="TIADA"/>
    <s v="YBB2112@moe.edu.my"/>
    <s v="Luar Bandar"/>
    <s v="SK"/>
    <n v="49"/>
    <n v="13"/>
    <n v="111.27909200000001"/>
    <n v="1.187435"/>
    <s v="POINT (111.279092 1.187435)"/>
    <n v="81"/>
    <x v="39"/>
    <s v="SWK"/>
    <n v="3.7692307692307692"/>
    <x v="0"/>
  </r>
  <r>
    <n v="1183"/>
    <x v="27"/>
    <s v="SK"/>
    <s v="YBB2108"/>
    <s v="SEKOLAH KEBANGSAAN SELEPONG"/>
    <s v="D/A PEJABAT PENDIDIKAN DAERAH SRI AMAN, TINGKAT 2, WISMA PERSEKUTUAN, JALAN ABANG AING"/>
    <n v="95007"/>
    <s v="SRI AMAN"/>
    <n v="83328084"/>
    <s v="TIADA"/>
    <s v="YBB2108@moe.edu.my"/>
    <s v="Luar Bandar"/>
    <s v="SK"/>
    <n v="120"/>
    <n v="18"/>
    <n v="111.359053"/>
    <n v="1.0705039999999999"/>
    <s v="POINT (111.359053 1.070504)"/>
    <n v="81"/>
    <x v="39"/>
    <s v="SWK"/>
    <n v="6.666666666666667"/>
    <x v="0"/>
  </r>
  <r>
    <n v="1184"/>
    <x v="27"/>
    <s v="SK"/>
    <s v="YBB2139"/>
    <s v="SEKOLAH KEBANGSAAN SEMBAYANG"/>
    <s v="D/A PEJABAT PENDIDIKAN DAERAH SRI AMAN, TINGKAT 2, WISMA PERSEKUTUAN, JALAN ABANG AING"/>
    <n v="95000"/>
    <s v="SRI AMAN"/>
    <s v="TIADA"/>
    <s v="TIADA"/>
    <s v="YBB2139@moe.edu.my"/>
    <s v="Luar Bandar"/>
    <s v="SK"/>
    <n v="8"/>
    <n v="7"/>
    <n v="111.17044799999999"/>
    <n v="1.352652"/>
    <s v="POINT (111.170448 1.352652)"/>
    <n v="81"/>
    <x v="39"/>
    <s v="SWK"/>
    <n v="1.1428571428571428"/>
    <x v="0"/>
  </r>
  <r>
    <n v="1185"/>
    <x v="27"/>
    <s v="SK"/>
    <s v="YBA2118"/>
    <s v="SEKOLAH KEBANGSAAN SRI AMAN"/>
    <s v="D/A PEJABAT PENDIDIKAN DAERAH SRI AMAN, TINGKAT 2, WISMA PERSEKUTUAN, JALAN ABANG AING"/>
    <n v="95007"/>
    <s v="SRI AMAN"/>
    <n v="83326445"/>
    <s v="TIADA"/>
    <s v="YBA2118@moe.edu.my"/>
    <s v="Luar Bandar"/>
    <s v="SK"/>
    <n v="295"/>
    <n v="34"/>
    <n v="111.45784999999999"/>
    <n v="1.2226999999999999"/>
    <s v="POINT (111.45785 1.2227)"/>
    <n v="81"/>
    <x v="39"/>
    <s v="SWK"/>
    <n v="8.6764705882352935"/>
    <x v="0"/>
  </r>
  <r>
    <n v="1186"/>
    <x v="27"/>
    <s v="SK"/>
    <s v="YCB2105"/>
    <s v="SEKOLAH KEBANGSAAN ST DUNSTAN"/>
    <s v="D/A PEJABAT PENDIDIKAN DAERAH SRI AMAN, TINGKAT 2, WISMA PERSEKUTUAN, JALAN ABANG AING"/>
    <n v="95007"/>
    <s v="SRI AMAN"/>
    <s v="TIADA"/>
    <s v="TIADA"/>
    <s v="YCB2105@moe.edu.my"/>
    <s v="Luar Bandar"/>
    <s v="SBK"/>
    <n v="32"/>
    <n v="10"/>
    <n v="111.23"/>
    <n v="1.39"/>
    <s v="POINT (111.23 1.39)"/>
    <n v="81"/>
    <x v="39"/>
    <s v="SWK"/>
    <n v="3.2"/>
    <x v="0"/>
  </r>
  <r>
    <n v="1187"/>
    <x v="27"/>
    <s v="SK"/>
    <s v="YCB2102"/>
    <s v="SEKOLAH KEBANGSAAN ST LAWRENCE"/>
    <s v="D/A PEJABAT PENDIDIKAN DAERAH SRI AMAN, TINGKAT 2, WISMA PERSEKUTUAN, JALAN ABANG AING"/>
    <n v="95007"/>
    <s v="SRI AMAN"/>
    <n v="83323395"/>
    <s v="TIADA"/>
    <s v="YCB2102@moe.edu.my"/>
    <s v="Luar Bandar"/>
    <s v="SBK"/>
    <n v="224"/>
    <n v="22"/>
    <n v="111.47495000000001"/>
    <n v="1.1953833330000001"/>
    <s v="POINT (111.47495 1.195383333)"/>
    <n v="81"/>
    <x v="39"/>
    <s v="SWK"/>
    <n v="10.181818181818182"/>
    <x v="0"/>
  </r>
  <r>
    <n v="1188"/>
    <x v="27"/>
    <s v="SK"/>
    <s v="YCB2106"/>
    <s v="SEKOLAH KEBANGSAAN ST LEO GAYAU"/>
    <s v="D/A PEJABAT PENDIDIKAN DAERAH SRI AMAN, TINGKAT 2, WISMA PERSEKUTUAN, JALAN ABANG AING"/>
    <n v="95007"/>
    <s v="SRI AMAN"/>
    <s v="TIADA"/>
    <s v="TIADA"/>
    <s v="YCB2106@moe.edu.my"/>
    <s v="Luar Bandar"/>
    <s v="SBK"/>
    <n v="39"/>
    <n v="13"/>
    <n v="111.029721"/>
    <n v="1.150142"/>
    <s v="POINT (111.029721 1.150142)"/>
    <n v="81"/>
    <x v="39"/>
    <s v="SWK"/>
    <n v="3"/>
    <x v="0"/>
  </r>
  <r>
    <n v="1189"/>
    <x v="27"/>
    <s v="SK"/>
    <s v="YCE2101"/>
    <s v="SEKOLAH KEBANGSAAN ST LUKE"/>
    <s v="D/A PEJABAT PENDIDIKAN DAERAH SRI AMAN, TINGKAT 2, WISMA PERSEKUTUAN, JALAN ABANG AING"/>
    <n v="95007"/>
    <s v="SRI AMAN"/>
    <n v="83322288"/>
    <n v="83321343"/>
    <s v="YCE2101@moe.edu.my"/>
    <s v="Luar Bandar"/>
    <s v="SBK"/>
    <n v="408"/>
    <n v="32"/>
    <n v="111.46835"/>
    <n v="1.227933333"/>
    <s v="POINT (111.46835 1.227933333)"/>
    <n v="81"/>
    <x v="39"/>
    <s v="SWK"/>
    <n v="12.75"/>
    <x v="0"/>
  </r>
  <r>
    <n v="1190"/>
    <x v="27"/>
    <s v="SK"/>
    <s v="YCB2101"/>
    <s v="SEKOLAH KEBANGSAAN ST MARTIN"/>
    <s v="D/A PEJABAT PENDIDIKAN DAERAH SRI AMAN, TINGKAT 2, WISMA PERSEKUTUAN, JALAN ABANG AING"/>
    <n v="95007"/>
    <s v="SRI AMAN"/>
    <s v="TIADA"/>
    <s v="TIADA"/>
    <s v="YCB2101@moe.edu.my"/>
    <s v="Luar Bandar"/>
    <s v="SBK"/>
    <n v="52"/>
    <n v="12"/>
    <n v="111.193437"/>
    <n v="1.103942"/>
    <s v="POINT (111.193437 1.103942)"/>
    <n v="81"/>
    <x v="39"/>
    <s v="SWK"/>
    <n v="4.333333333333333"/>
    <x v="0"/>
  </r>
  <r>
    <n v="1191"/>
    <x v="27"/>
    <s v="SK"/>
    <s v="YCB2103"/>
    <s v="SEKOLAH KEBANGSAAN ST PAUL"/>
    <s v="D/A PEJABAT PENDIDIKAN DAERAH SRI AMAN, TINGKAT 2, WISMA PERSEKUTUAN, JALAN ABANG AING"/>
    <n v="95007"/>
    <s v="SRI AMAN"/>
    <s v="TIADA"/>
    <s v="TIADA"/>
    <s v="YCB2103@moe.edu.my"/>
    <s v="Luar Bandar"/>
    <s v="SBK"/>
    <n v="26"/>
    <n v="11"/>
    <n v="111.20519400000001"/>
    <n v="1.2832779999999999"/>
    <s v="POINT (111.205194 1.283278)"/>
    <n v="81"/>
    <x v="39"/>
    <s v="SWK"/>
    <n v="2.3636363636363638"/>
    <x v="0"/>
  </r>
  <r>
    <n v="1192"/>
    <x v="27"/>
    <s v="SK"/>
    <s v="YBB2136"/>
    <s v="SEKOLAH KEBANGSAAN TEMUDOK KEM"/>
    <s v="D/A PEJABAT PENDIDIKAN DAERAH SRI AMAN, TINGKAT 2, WISMA PERSEKUTUAN, JALAN ABANG AING"/>
    <n v="95007"/>
    <s v="SRI AMAN"/>
    <n v="83322289"/>
    <n v="83322289"/>
    <s v="YBB2136@moe.edu.my"/>
    <s v="Luar Bandar"/>
    <s v="SK"/>
    <n v="79"/>
    <n v="13"/>
    <n v="111.471"/>
    <n v="1.1687833329999999"/>
    <s v="POINT (111.471 1.168783333)"/>
    <n v="81"/>
    <x v="39"/>
    <s v="SWK"/>
    <n v="6.0769230769230766"/>
    <x v="0"/>
  </r>
  <r>
    <n v="1193"/>
    <x v="27"/>
    <s v="SK"/>
    <s v="YBB2111"/>
    <s v="SEKOLAH KEBANGSAAN TG BIJAT"/>
    <s v="D/A PEJABAT PENDIDIKAN DAERAH SRI AMAN, TINGKAT 2, WISMA PERSEKUTUAN, JALAN ABANG AING"/>
    <n v="95007"/>
    <s v="SRI AMAN"/>
    <n v="83429001"/>
    <n v="83429002"/>
    <s v="YBB2111@moe.edu.my"/>
    <s v="Luar Bandar"/>
    <s v="SK"/>
    <n v="133"/>
    <n v="19"/>
    <n v="111.392999"/>
    <n v="1.3094049999999999"/>
    <s v="POINT (111.392999 1.309405)"/>
    <n v="81"/>
    <x v="39"/>
    <s v="SWK"/>
    <n v="7"/>
    <x v="0"/>
  </r>
  <r>
    <n v="1194"/>
    <x v="28"/>
    <s v="SJKC"/>
    <s v="YCC4402"/>
    <s v="SEKOLAH JENIS KEBANGSAAN (CINA) CHEE MUNG"/>
    <s v="D/A PEJABAT PENDIDIKAN DAERAH SUBIS"/>
    <n v="98150"/>
    <s v="BEKENU"/>
    <n v="85737476"/>
    <n v="85737476"/>
    <s v="YCC4402@moe.edu.my"/>
    <s v="Luar Bandar"/>
    <s v="SBK"/>
    <n v="311"/>
    <n v="26"/>
    <n v="113.76"/>
    <n v="3.8"/>
    <s v="POINT (113.76 3.8)"/>
    <n v="113"/>
    <x v="29"/>
    <s v="SWK"/>
    <n v="11.961538461538462"/>
    <x v="0"/>
  </r>
  <r>
    <n v="1195"/>
    <x v="28"/>
    <s v="SJKC"/>
    <s v="YCC4403"/>
    <s v="SEKOLAH JENIS KEBANGSAAN (CINA) CHIN NAM"/>
    <s v="D/A PEJABAT PENDIDIKAN DAERAH SUBIS"/>
    <n v="98150"/>
    <s v="BEKENU"/>
    <n v="85737364"/>
    <n v="85737364"/>
    <s v="YCC4403@moe.edu.my"/>
    <s v="Luar Bandar"/>
    <s v="SBK"/>
    <n v="86"/>
    <n v="13"/>
    <n v="113.72"/>
    <n v="3.87"/>
    <s v="POINT (113.72 3.87)"/>
    <n v="113"/>
    <x v="29"/>
    <s v="SWK"/>
    <n v="6.615384615384615"/>
    <x v="0"/>
  </r>
  <r>
    <n v="1196"/>
    <x v="28"/>
    <s v="SJKC"/>
    <s v="YCC4404"/>
    <s v="SEKOLAH JENIS KEBANGSAAN (CINA) CHUNG HUA SG LUMUT"/>
    <s v="D/A PEJABAT PENDIDIKAN DAERAH SUBIS"/>
    <n v="98150"/>
    <s v="BEKENU"/>
    <n v="85710199"/>
    <n v="85710199"/>
    <s v="YCC4404@moe.edu.my"/>
    <s v="Luar Bandar"/>
    <s v="SBK"/>
    <n v="36"/>
    <n v="12"/>
    <n v="113.812911"/>
    <n v="4.0390300000000003"/>
    <s v="POINT (113.812911 4.03903)"/>
    <n v="113"/>
    <x v="29"/>
    <s v="SWK"/>
    <n v="3"/>
    <x v="0"/>
  </r>
  <r>
    <n v="1197"/>
    <x v="28"/>
    <s v="SJKC"/>
    <s v="YCC4401"/>
    <s v="SEKOLAH JENIS KEBANGSAAN (CINA) CHUNG HUA SIBUTI"/>
    <s v="D/A PEJABAT PENDIDIKAN DAERAH SUBIS"/>
    <n v="98150"/>
    <s v="BEKENU"/>
    <n v="85719030"/>
    <s v="TIADA"/>
    <s v="YCC4401@moe.edu.my"/>
    <s v="Luar Bandar"/>
    <s v="SBK"/>
    <n v="109"/>
    <n v="15"/>
    <n v="113.85"/>
    <n v="4.0599999999999996"/>
    <s v="POINT (113.85 4.06)"/>
    <n v="113"/>
    <x v="29"/>
    <s v="SWK"/>
    <n v="7.2666666666666666"/>
    <x v="0"/>
  </r>
  <r>
    <n v="1198"/>
    <x v="28"/>
    <s v="SK"/>
    <s v="YBB4412"/>
    <s v="SEKOLAH KEBANGSAAN BATU NIAH"/>
    <s v="SEKOLAH KEBANGSAAN BATU NIAH"/>
    <n v="98200"/>
    <s v="BATU NIAH"/>
    <n v="85737005"/>
    <n v="85737005"/>
    <s v="YBB4412@moe.edu.my"/>
    <s v="Luar Bandar"/>
    <s v="SK"/>
    <n v="394"/>
    <n v="34"/>
    <n v="113.754673"/>
    <n v="3.8040509999999998"/>
    <s v="POINT (113.754673 3.804051)"/>
    <n v="113"/>
    <x v="29"/>
    <s v="SWK"/>
    <n v="11.588235294117647"/>
    <x v="0"/>
  </r>
  <r>
    <n v="1199"/>
    <x v="28"/>
    <s v="SK"/>
    <s v="YBB4408"/>
    <s v="SEKOLAH KEBANGSAAN BATU TELLINGAI"/>
    <s v="D/A PEJABAT PENDIDIKAN DAERAH SUBIS"/>
    <n v="98150"/>
    <s v="BEKENU"/>
    <s v="TIADA"/>
    <s v="TIADA"/>
    <s v="YBB4408@moe.edu.my"/>
    <s v="Luar Bandar"/>
    <s v="SK"/>
    <n v="471"/>
    <n v="37"/>
    <n v="113.639588"/>
    <n v="3.5637720000000002"/>
    <s v="POINT (113.639588 3.563772)"/>
    <n v="113"/>
    <x v="29"/>
    <s v="SWK"/>
    <n v="12.72972972972973"/>
    <x v="0"/>
  </r>
  <r>
    <n v="1200"/>
    <x v="28"/>
    <s v="SK"/>
    <s v="YBA4407"/>
    <s v="SEKOLAH KEBANGSAAN BEKENU"/>
    <s v="PEJABAT PENDIDIKANÂ Â DAERAH SUBIS"/>
    <n v="98150"/>
    <s v="BEKENU"/>
    <n v="85719655"/>
    <s v="TIADA"/>
    <s v="YBA4407@moe.edu.my"/>
    <s v="Luar Bandar"/>
    <s v="SK"/>
    <n v="298"/>
    <n v="34"/>
    <n v="113.826964"/>
    <n v="4.0653829999999997"/>
    <s v="POINT (113.826964 4.065383)"/>
    <n v="113"/>
    <x v="29"/>
    <s v="SWK"/>
    <n v="8.764705882352942"/>
    <x v="0"/>
  </r>
  <r>
    <n v="1201"/>
    <x v="28"/>
    <s v="SK"/>
    <s v="YBA4405"/>
    <s v="SEKOLAH KEBANGSAAN BELIAU AHAD"/>
    <s v="D/A PEJABAT PENDIDIKAN DAERAH SUBIS"/>
    <n v="98150"/>
    <s v="BEKENU"/>
    <s v="TIADA"/>
    <s v="TIADA"/>
    <s v="YBA4405@moe.edu.my"/>
    <s v="Luar Bandar"/>
    <s v="SK"/>
    <n v="86"/>
    <n v="14"/>
    <n v="113.8"/>
    <n v="4.0599999999999996"/>
    <s v="POINT (113.8 4.06)"/>
    <n v="113"/>
    <x v="29"/>
    <s v="SWK"/>
    <n v="6.1428571428571432"/>
    <x v="0"/>
  </r>
  <r>
    <n v="1202"/>
    <x v="28"/>
    <s v="SK"/>
    <s v="YBB4401"/>
    <s v="SEKOLAH KEBANGSAAN BELIAU ISA"/>
    <s v="D/A PEJABAT PENDIDIKAN DAERAH SUBIS"/>
    <n v="98150"/>
    <s v="BEKENU"/>
    <s v="TIADA"/>
    <s v="TIADA"/>
    <s v="YBB4401@moe.edu.my"/>
    <s v="Luar Bandar"/>
    <s v="SK"/>
    <n v="106"/>
    <n v="13"/>
    <n v="113.828745"/>
    <n v="4.0673149999999998"/>
    <s v="POINT (113.828745 4.067315)"/>
    <n v="113"/>
    <x v="29"/>
    <s v="SWK"/>
    <n v="8.1538461538461533"/>
    <x v="0"/>
  </r>
  <r>
    <n v="1203"/>
    <x v="28"/>
    <s v="SK"/>
    <s v="YBB4423"/>
    <s v="SEKOLAH KEBANGSAAN KELAPA SAWIT NO. 1"/>
    <s v="D/A PEJABAT PENDIDIKAN DAERAH SUBIS"/>
    <n v="98150"/>
    <s v="BEKENU"/>
    <n v="85719027"/>
    <n v="85719501"/>
    <s v="YBB4423@moe.edu.my"/>
    <s v="Luar Bandar"/>
    <s v="SK"/>
    <n v="174"/>
    <n v="19"/>
    <n v="114.00461199999999"/>
    <n v="4.2021879999999996"/>
    <s v="POINT (114.004612 4.202188)"/>
    <n v="114"/>
    <x v="3"/>
    <s v="SWK"/>
    <n v="9.1578947368421044"/>
    <x v="0"/>
  </r>
  <r>
    <n v="1204"/>
    <x v="28"/>
    <s v="SK"/>
    <s v="YBB4426"/>
    <s v="SEKOLAH KEBANGSAAN KELAPA SAWIT NO. 2"/>
    <s v="D/A PEJABAT PENDIDIKAN DAERAH SUBIS"/>
    <n v="98150"/>
    <s v="BEKENU"/>
    <s v="TIADA"/>
    <s v="TIADA"/>
    <s v="YBB4426@moe.edu.my"/>
    <s v="Luar Bandar"/>
    <s v="SK"/>
    <n v="170"/>
    <n v="16"/>
    <n v="113.994484"/>
    <n v="4.0423580000000001"/>
    <s v="POINT (113.994484 4.042358)"/>
    <n v="114"/>
    <x v="3"/>
    <s v="SWK"/>
    <n v="10.625"/>
    <x v="0"/>
  </r>
  <r>
    <n v="1205"/>
    <x v="28"/>
    <s v="SK"/>
    <s v="YBB4427"/>
    <s v="SEKOLAH KEBANGSAAN KELAPA SAWIT NO. 3"/>
    <s v="D/A PEJABAT PENDIDIKAN DAERAH SUBIS"/>
    <n v="98150"/>
    <s v="BEKENU"/>
    <s v="TIADA"/>
    <s v="TIADA"/>
    <s v="YBB4427@moe.edu.my"/>
    <s v="Luar Bandar"/>
    <s v="SK"/>
    <n v="50"/>
    <n v="11"/>
    <n v="113.828745"/>
    <n v="4.0673149999999998"/>
    <s v="POINT (113.828745 4.067315)"/>
    <n v="113"/>
    <x v="29"/>
    <s v="SWK"/>
    <n v="4.5454545454545459"/>
    <x v="0"/>
  </r>
  <r>
    <n v="1206"/>
    <x v="28"/>
    <s v="SK"/>
    <s v="YBA4402"/>
    <s v="SEKOLAH KEBANGSAAN KELAPA SAWIT NO. 4"/>
    <s v="D/A PEJABAT PENDIDIKAN DAERAH SUBIS"/>
    <n v="98150"/>
    <s v="BEKENU"/>
    <s v="TIADA"/>
    <s v="TIADA"/>
    <s v="YBA4402@moe.edu.my"/>
    <s v="Luar Bandar"/>
    <s v="SK"/>
    <n v="257"/>
    <n v="29"/>
    <n v="113.88563499999999"/>
    <n v="3.869424"/>
    <s v="POINT (113.885635 3.869424)"/>
    <n v="113"/>
    <x v="29"/>
    <s v="SWK"/>
    <n v="8.862068965517242"/>
    <x v="0"/>
  </r>
  <r>
    <n v="1207"/>
    <x v="28"/>
    <s v="SK"/>
    <s v="YBB4429"/>
    <s v="SEKOLAH KEBANGSAAN KELAPA SAWIT NO. 5"/>
    <s v="Sekolah Kebangsaan Kelapa Sawit No. 5"/>
    <n v="98150"/>
    <s v="BEKENU"/>
    <s v="TIADA"/>
    <s v="TIADA"/>
    <s v="YBB4429@moe.edu.my"/>
    <s v="Luar Bandar"/>
    <s v="SK"/>
    <n v="127"/>
    <n v="17"/>
    <n v="113.87753499999999"/>
    <n v="3.8057949999999998"/>
    <s v="POINT (113.877535 3.805795)"/>
    <n v="113"/>
    <x v="29"/>
    <s v="SWK"/>
    <n v="7.4705882352941178"/>
    <x v="0"/>
  </r>
  <r>
    <n v="1208"/>
    <x v="28"/>
    <s v="SK"/>
    <s v="YBA4417"/>
    <s v="SEKOLAH KEBANGSAAN KELURU TENGAH"/>
    <s v="D/A PEJABAT PENDIDIKAN DAERAH SUBIS"/>
    <n v="98150"/>
    <s v="BEKENU"/>
    <s v="TIADA"/>
    <s v="TIADA"/>
    <s v="YBA4417@moe.edu.my"/>
    <s v="Luar Bandar"/>
    <s v="SK"/>
    <n v="124"/>
    <n v="14"/>
    <n v="113.920745"/>
    <n v="4.1150640000000003"/>
    <s v="POINT (113.920745 4.115064)"/>
    <n v="113"/>
    <x v="29"/>
    <s v="SWK"/>
    <n v="8.8571428571428577"/>
    <x v="0"/>
  </r>
  <r>
    <n v="1209"/>
    <x v="28"/>
    <s v="SK"/>
    <s v="YBA4406"/>
    <s v="SEKOLAH KEBANGSAAN KITA"/>
    <s v="D/A PEJABAT PENDIDIKAN DAERAH SUBIS"/>
    <n v="98150"/>
    <s v="BEKENU"/>
    <m/>
    <s v="TIADA"/>
    <s v="YBA4406@moe.edu.my"/>
    <s v="Luar Bandar"/>
    <s v="SK"/>
    <n v="226"/>
    <n v="19"/>
    <n v="113.84325"/>
    <n v="4.0566560000000003"/>
    <s v="POINT (113.84325 4.056656)"/>
    <n v="113"/>
    <x v="29"/>
    <s v="SWK"/>
    <n v="11.894736842105264"/>
    <x v="0"/>
  </r>
  <r>
    <n v="1210"/>
    <x v="28"/>
    <s v="SK"/>
    <s v="YBA4403"/>
    <s v="SEKOLAH KEBANGSAAN KPG. ANGUS"/>
    <s v="D/A PEJABAT PENDIDIKAN DAERAH SUBIS"/>
    <n v="98150"/>
    <s v="BEKENU"/>
    <s v="TIADA"/>
    <s v="TIADA"/>
    <s v="YBA4403@moe.edu.my"/>
    <s v="Luar Bandar"/>
    <s v="SK"/>
    <n v="36"/>
    <n v="11"/>
    <n v="113.819175"/>
    <n v="4.0864599999999998"/>
    <s v="POINT (113.819175 4.08646)"/>
    <n v="109"/>
    <x v="2"/>
    <s v="SWK"/>
    <n v="3.2727272727272729"/>
    <x v="0"/>
  </r>
  <r>
    <n v="1211"/>
    <x v="28"/>
    <s v="SK"/>
    <s v="YBB4418"/>
    <s v="SEKOLAH KEBANGSAAN KPG. BULAU"/>
    <s v="D/A PEJABAT PENDIDIKAN DAERAH SUBIS"/>
    <n v="98150"/>
    <s v="BEKENU"/>
    <s v="TIADA"/>
    <s v="TIADA"/>
    <s v="YBB4418@moe.edu.my"/>
    <s v="Luar Bandar"/>
    <s v="SK"/>
    <n v="31"/>
    <n v="9"/>
    <n v="113.96"/>
    <n v="4.08"/>
    <s v="POINT (113.96 4.08)"/>
    <n v="113"/>
    <x v="29"/>
    <s v="SWK"/>
    <n v="3.4444444444444446"/>
    <x v="0"/>
  </r>
  <r>
    <n v="1212"/>
    <x v="28"/>
    <s v="SK"/>
    <s v="YBB4406"/>
    <s v="SEKOLAH KEBANGSAAN KPG. BUNGAI"/>
    <s v="D/A PEJABAT PENDIDIKAN DAERAHÂ Â SUBIS"/>
    <n v="98150"/>
    <s v="BEKENU"/>
    <s v="TIADA"/>
    <s v="TIADA"/>
    <s v="YBB4406@moe.edu.my"/>
    <s v="Luar Bandar"/>
    <s v="SK"/>
    <n v="86"/>
    <n v="12"/>
    <n v="113.79166600000001"/>
    <n v="4.0677859999999999"/>
    <s v="POINT (113.791666 4.067786)"/>
    <n v="113"/>
    <x v="29"/>
    <s v="SWK"/>
    <n v="7.166666666666667"/>
    <x v="0"/>
  </r>
  <r>
    <n v="1213"/>
    <x v="28"/>
    <s v="SK"/>
    <s v="YBB4403"/>
    <s v="SEKOLAH KEBANGSAAN KPG. IRAN"/>
    <s v="D/A PEJABAT PENDIDIKAN DAERAHÂ Â SUBIS"/>
    <n v="98150"/>
    <s v="BEKENU"/>
    <s v="TIADA"/>
    <s v="TIADA"/>
    <s v="YBB4403@moe.edu.my"/>
    <s v="Luar Bandar"/>
    <s v="SK"/>
    <n v="154"/>
    <n v="16"/>
    <n v="113.65"/>
    <n v="3.81"/>
    <s v="POINT (113.65 3.81)"/>
    <n v="113"/>
    <x v="29"/>
    <s v="SWK"/>
    <n v="9.625"/>
    <x v="0"/>
  </r>
  <r>
    <n v="1214"/>
    <x v="28"/>
    <s v="SK"/>
    <s v="YBB4416"/>
    <s v="SEKOLAH KEBANGSAAN KPG. KUALA SIBUTI"/>
    <s v="D/A PEJABAT PENDIDIKAN DAERAH SUBIS"/>
    <n v="98150"/>
    <s v="BEKENU"/>
    <s v="TIADA"/>
    <s v="TIADA"/>
    <s v="YBB4416@moe.edu.my"/>
    <s v="Luar Bandar"/>
    <s v="SK"/>
    <n v="43"/>
    <n v="12"/>
    <n v="113.733333"/>
    <n v="3.983333"/>
    <s v="POINT (113.733333 3.983333)"/>
    <n v="113"/>
    <x v="29"/>
    <s v="SWK"/>
    <n v="3.5833333333333335"/>
    <x v="0"/>
  </r>
  <r>
    <n v="1215"/>
    <x v="28"/>
    <s v="SK"/>
    <s v="YBA4404"/>
    <s v="SEKOLAH KEBANGSAAN KPG. MASJID"/>
    <s v="D/A PEJABAT PENDIDIKAN DAERAHÂ Â SUBIS"/>
    <n v="98150"/>
    <s v="BEKENU"/>
    <s v="TIADA"/>
    <s v="TIADA"/>
    <s v="YBA4404@moe.edu.my"/>
    <s v="Luar Bandar"/>
    <s v="SK"/>
    <n v="22"/>
    <n v="8"/>
    <n v="113.81131999999999"/>
    <n v="4.0446299999999997"/>
    <s v="POINT (113.81132 4.04463)"/>
    <n v="113"/>
    <x v="29"/>
    <s v="SWK"/>
    <n v="2.75"/>
    <x v="0"/>
  </r>
  <r>
    <n v="1216"/>
    <x v="28"/>
    <s v="SK"/>
    <s v="YBA4411"/>
    <s v="SEKOLAH KEBANGSAAN KPG. SELANYAU"/>
    <s v="PEJABAT PENDIDIKANÂ Â DAERAH SUBIS"/>
    <n v="98150"/>
    <s v="BEKENU"/>
    <s v="TIADA"/>
    <s v="TIADA"/>
    <s v="YBA4411@moe.edu.my"/>
    <s v="Luar Bandar"/>
    <s v="SK"/>
    <n v="101"/>
    <n v="13"/>
    <n v="113.859386"/>
    <n v="4.096209"/>
    <s v="POINT (113.859386 4.096209)"/>
    <n v="113"/>
    <x v="29"/>
    <s v="SWK"/>
    <n v="7.7692307692307692"/>
    <x v="0"/>
  </r>
  <r>
    <n v="1217"/>
    <x v="28"/>
    <s v="SK"/>
    <s v="YBB4421"/>
    <s v="SEKOLAH KEBANGSAAN KPG. SUBAK"/>
    <s v="D/A PEJABAT PENDIDIKAN DAERAH SUBIS"/>
    <n v="98150"/>
    <s v="BEKENU"/>
    <s v="TIADA"/>
    <s v="TIADA"/>
    <s v="YBB4421@moe.edu.my"/>
    <s v="Luar Bandar"/>
    <s v="SK"/>
    <n v="70"/>
    <n v="14"/>
    <n v="113.93"/>
    <n v="4.08"/>
    <s v="POINT (113.93 4.08)"/>
    <n v="113"/>
    <x v="29"/>
    <s v="SWK"/>
    <n v="5"/>
    <x v="0"/>
  </r>
  <r>
    <n v="1218"/>
    <x v="28"/>
    <s v="SK"/>
    <s v="YBB4411"/>
    <s v="SEKOLAH KEBANGSAAN KPG. TARIKAN"/>
    <s v="D/A PEJABAT PENDIDIKAN DAERAH SUBIS"/>
    <n v="98150"/>
    <s v="BEKENU"/>
    <s v="TIADA"/>
    <s v="TIADA"/>
    <s v="YBB4411@moe.edu.my"/>
    <s v="Luar Bandar"/>
    <s v="SK"/>
    <n v="54"/>
    <n v="11"/>
    <n v="113.6949"/>
    <n v="3.9443329999999999"/>
    <s v="POINT (113.6949 3.944333)"/>
    <n v="113"/>
    <x v="29"/>
    <s v="SWK"/>
    <n v="4.9090909090909092"/>
    <x v="0"/>
  </r>
  <r>
    <n v="1219"/>
    <x v="28"/>
    <s v="SK"/>
    <s v="YBB4422"/>
    <s v="SEKOLAH KEBANGSAAN KPG. TEGAGENG"/>
    <s v="D/A PEJABAT PENDIDIKAN DAERAH SUBIS"/>
    <n v="98150"/>
    <s v="BEKENU"/>
    <s v="TIADA"/>
    <s v="TIADA"/>
    <s v="YBB4422@moe.edu.my"/>
    <s v="Luar Bandar"/>
    <s v="SK"/>
    <n v="86"/>
    <n v="14"/>
    <n v="113.66"/>
    <n v="3.78"/>
    <s v="POINT (113.66 3.78)"/>
    <n v="113"/>
    <x v="29"/>
    <s v="SWK"/>
    <n v="6.1428571428571432"/>
    <x v="0"/>
  </r>
  <r>
    <n v="1220"/>
    <x v="28"/>
    <s v="SK"/>
    <s v="YBA4412"/>
    <s v="SEKOLAH KEBANGSAAN RANCANGAN SEPUPOK"/>
    <s v="D/A PEJABAT PENDIDIKAN DAERAH SUBIS"/>
    <n v="98150"/>
    <s v="BEKENU"/>
    <s v="TIADA"/>
    <s v="TIADA"/>
    <s v="YBA4412@moe.edu.my"/>
    <s v="Luar Bandar"/>
    <s v="SK"/>
    <n v="93"/>
    <n v="13"/>
    <n v="113.716667"/>
    <n v="3.8166669999999998"/>
    <s v="POINT (113.716667 3.816667)"/>
    <n v="113"/>
    <x v="29"/>
    <s v="SWK"/>
    <n v="7.1538461538461542"/>
    <x v="0"/>
  </r>
  <r>
    <n v="1221"/>
    <x v="28"/>
    <s v="SK"/>
    <s v="YBB4404"/>
    <s v="SEKOLAH KEBANGSAAN RUMAH BARAT"/>
    <s v="D/A PEJABAT PENDIDIKAN DAERAH SUBIS"/>
    <n v="98150"/>
    <s v="BEKENU"/>
    <s v="TIADA"/>
    <s v="TIADA"/>
    <s v="YBB4404@moe.edu.my"/>
    <s v="Luar Bandar"/>
    <s v="SK"/>
    <n v="19"/>
    <n v="6"/>
    <n v="113.94"/>
    <n v="3.98"/>
    <s v="POINT (113.94 3.98)"/>
    <n v="113"/>
    <x v="29"/>
    <s v="SWK"/>
    <n v="3.1666666666666665"/>
    <x v="0"/>
  </r>
  <r>
    <n v="1222"/>
    <x v="28"/>
    <s v="SK"/>
    <s v="YBB4430"/>
    <s v="SEKOLAH KEBANGSAAN RUMAH ESSAU"/>
    <s v="D/A PEJABAT PENDIDIKAN DAERAH SUBIS"/>
    <n v="98150"/>
    <s v="BEKENU"/>
    <s v="TIADA"/>
    <s v="TIADA"/>
    <s v="YBB4430@moe.edu.my"/>
    <s v="Luar Bandar"/>
    <s v="SK"/>
    <n v="42"/>
    <n v="7"/>
    <n v="113.98397"/>
    <n v="3.8532929999999999"/>
    <s v="POINT (113.98397 3.853293)"/>
    <n v="113"/>
    <x v="29"/>
    <s v="SWK"/>
    <n v="6"/>
    <x v="0"/>
  </r>
  <r>
    <n v="1223"/>
    <x v="28"/>
    <s v="SK"/>
    <s v="YBB4407"/>
    <s v="SEKOLAH KEBANGSAAN RUMAH GOYANG"/>
    <s v="D/A PEJABAT PENDIDIKAN DAERAH SUBIS"/>
    <n v="98150"/>
    <s v="BEKENU"/>
    <s v="TIADA"/>
    <s v="TIADA"/>
    <s v="YBB4407@moe.edu.my"/>
    <s v="Luar Bandar"/>
    <s v="SK"/>
    <n v="61"/>
    <n v="12"/>
    <n v="113.565296"/>
    <n v="3.6604679999999998"/>
    <s v="POINT (113.565296 3.660468)"/>
    <n v="113"/>
    <x v="29"/>
    <s v="SWK"/>
    <n v="5.083333333333333"/>
    <x v="0"/>
  </r>
  <r>
    <n v="1224"/>
    <x v="28"/>
    <s v="SK"/>
    <s v="YBA4415"/>
    <s v="SEKOLAH KEBANGSAAN RUMAH MENTALI"/>
    <s v="D/A PEJABAT PENDIDIKAN DAERAH SUBIS"/>
    <n v="98150"/>
    <s v="BEKENU"/>
    <s v="TIADA"/>
    <s v="TIADA"/>
    <s v="YBA4415@moe.edu.my"/>
    <s v="Luar Bandar"/>
    <s v="SK"/>
    <n v="72"/>
    <n v="12"/>
    <n v="113.76576900000001"/>
    <n v="3.8906049999999999"/>
    <s v="POINT (113.765769 3.890605)"/>
    <n v="113"/>
    <x v="29"/>
    <s v="SWK"/>
    <n v="6"/>
    <x v="0"/>
  </r>
  <r>
    <n v="1225"/>
    <x v="28"/>
    <s v="SK"/>
    <s v="YBB4413"/>
    <s v="SEKOLAH KEBANGSAAN RUMAH RANGGONG"/>
    <s v="D/A PEJABAT PENDIDIKAN DAERAH SUBIS"/>
    <n v="98150"/>
    <s v="BEKENU"/>
    <s v="TIADA"/>
    <s v="TIADA"/>
    <s v="YBB4413@moe.edu.my"/>
    <s v="Luar Bandar"/>
    <s v="SK"/>
    <n v="64"/>
    <n v="12"/>
    <n v="113.86666700000001"/>
    <n v="3.6666669999999999"/>
    <s v="POINT (113.866667 3.666667)"/>
    <n v="113"/>
    <x v="29"/>
    <s v="SWK"/>
    <n v="5.333333333333333"/>
    <x v="0"/>
  </r>
  <r>
    <n v="1226"/>
    <x v="28"/>
    <s v="SK"/>
    <s v="YBB4405"/>
    <s v="SEKOLAH KEBANGSAAN RUMAH TINGGI"/>
    <s v="D/A PEJABAT PENDIDIKAN DAERAH SUBIS"/>
    <n v="98150"/>
    <s v="BEKENU"/>
    <s v="TIADA"/>
    <s v="TIADA"/>
    <s v="YBB4405@moe.edu.my"/>
    <s v="Luar Bandar"/>
    <s v="SK"/>
    <n v="48"/>
    <n v="10"/>
    <n v="113.93682200000001"/>
    <n v="3.9191180000000001"/>
    <s v="POINT (113.936822 3.919118)"/>
    <n v="113"/>
    <x v="29"/>
    <s v="SWK"/>
    <n v="4.8"/>
    <x v="0"/>
  </r>
  <r>
    <n v="1227"/>
    <x v="28"/>
    <s v="SK"/>
    <s v="YBA4413"/>
    <s v="SEKOLAH KEBANGSAAN RUMAH UNDI"/>
    <s v="D/A PEJABAT PENDIDIKAN DAERAH SUBIS"/>
    <n v="98150"/>
    <s v="BEKENU"/>
    <s v="TIADA"/>
    <s v="TIADA"/>
    <s v="YBA4413@moe.edu.my"/>
    <s v="Luar Bandar"/>
    <s v="SK"/>
    <n v="53"/>
    <n v="10"/>
    <n v="113.78789999999999"/>
    <n v="3.89656"/>
    <s v="POINT (113.7879 3.89656)"/>
    <n v="113"/>
    <x v="29"/>
    <s v="SWK"/>
    <n v="5.3"/>
    <x v="0"/>
  </r>
  <r>
    <n v="1228"/>
    <x v="28"/>
    <s v="SK"/>
    <s v="YBB4419"/>
    <s v="SEKOLAH KEBANGSAAN SG. BAKAS"/>
    <s v="D/A PEJABAT PENDIDIKAN DAERAH SUBIS"/>
    <n v="98150"/>
    <s v="BEKENU"/>
    <s v="TIADA"/>
    <s v="TIADA"/>
    <s v="YBB4419@moe.edu.my"/>
    <s v="Luar Bandar"/>
    <s v="SK"/>
    <n v="54"/>
    <n v="11"/>
    <n v="114.086226"/>
    <n v="3.8933270000000002"/>
    <s v="POINT (114.086226 3.893327)"/>
    <n v="114"/>
    <x v="3"/>
    <s v="SWK"/>
    <n v="4.9090909090909092"/>
    <x v="0"/>
  </r>
  <r>
    <n v="1229"/>
    <x v="28"/>
    <s v="SK"/>
    <s v="YBB4415"/>
    <s v="SEKOLAH KEBANGSAAN SG. LAMAUS"/>
    <s v="D/A PEJABAT PENDIDIKAN DAERAH SUBIS"/>
    <n v="98150"/>
    <s v="BEKENU"/>
    <s v="TIADA"/>
    <s v="TIADA"/>
    <s v="YBB4415@moe.edu.my"/>
    <s v="Luar Bandar"/>
    <s v="SK"/>
    <n v="113"/>
    <n v="13"/>
    <n v="113.816667"/>
    <n v="3.65"/>
    <s v="POINT (113.816667 3.65)"/>
    <n v="113"/>
    <x v="29"/>
    <s v="SWK"/>
    <n v="8.6923076923076916"/>
    <x v="0"/>
  </r>
  <r>
    <n v="1230"/>
    <x v="28"/>
    <s v="SK"/>
    <s v="YBB4409"/>
    <s v="SEKOLAH KEBANGSAAN SG. MANONG"/>
    <s v="D/A PEJABAT PENDIDIKAN DAERAH SUBIS"/>
    <n v="98150"/>
    <s v="BEKENU"/>
    <s v="TIADA"/>
    <s v="TIADA"/>
    <s v="YBB4409@moe.edu.my"/>
    <s v="Luar Bandar"/>
    <s v="SK"/>
    <n v="163"/>
    <n v="16"/>
    <n v="113.77"/>
    <n v="3.76"/>
    <s v="POINT (113.77 3.76)"/>
    <n v="113"/>
    <x v="29"/>
    <s v="SWK"/>
    <n v="10.1875"/>
    <x v="0"/>
  </r>
  <r>
    <n v="1231"/>
    <x v="28"/>
    <s v="SK"/>
    <s v="YBB4414"/>
    <s v="SEKOLAH KEBANGSAAN SG. SAEH"/>
    <s v="D/A PEJABAT PENDIDIKAN DAERAH SUBIS"/>
    <n v="98150"/>
    <s v="BEKENU"/>
    <s v="TIADA"/>
    <s v="TIADA"/>
    <s v="YBB4414@moe.edu.my"/>
    <s v="Luar Bandar"/>
    <s v="SK"/>
    <n v="45"/>
    <n v="7"/>
    <n v="113.98325699999999"/>
    <n v="3.8521640000000001"/>
    <s v="POINT (113.983257 3.852164)"/>
    <n v="113"/>
    <x v="29"/>
    <s v="SWK"/>
    <n v="6.4285714285714288"/>
    <x v="0"/>
  </r>
  <r>
    <n v="1232"/>
    <x v="28"/>
    <s v="SK"/>
    <s v="YBB4425"/>
    <s v="SEKOLAH KEBANGSAAN SG. SEBATU"/>
    <s v="D/A PEJABAT PENDIDIKAN DAERAH SUBISÂ "/>
    <n v="98150"/>
    <s v="BEKENU"/>
    <s v="TIADA"/>
    <s v="TIADA"/>
    <s v="YBB4425@moe.edu.my"/>
    <s v="Luar Bandar"/>
    <s v="SK"/>
    <n v="81"/>
    <n v="13"/>
    <n v="113.64"/>
    <n v="3.79"/>
    <s v="POINT (113.64 3.79)"/>
    <n v="113"/>
    <x v="29"/>
    <s v="SWK"/>
    <n v="6.2307692307692308"/>
    <x v="0"/>
  </r>
  <r>
    <n v="1233"/>
    <x v="28"/>
    <s v="SK"/>
    <s v="YBB4410"/>
    <s v="SEKOLAH KEBANGSAAN SG. TANGAP"/>
    <s v="D/A PEJABAT PENDIDIKAN DAERAH SUBIS"/>
    <n v="98150"/>
    <s v="BEKENU"/>
    <s v="TIADA"/>
    <s v="TIADA"/>
    <s v="YBB4410@moe.edu.my"/>
    <s v="Luar Bandar"/>
    <s v="SK"/>
    <n v="35"/>
    <n v="10"/>
    <n v="113.943197"/>
    <n v="4.0821579999999997"/>
    <s v="POINT (113.943197 4.082158)"/>
    <n v="113"/>
    <x v="29"/>
    <s v="SWK"/>
    <n v="3.5"/>
    <x v="0"/>
  </r>
  <r>
    <n v="1234"/>
    <x v="28"/>
    <s v="SK"/>
    <s v="YBA4414"/>
    <s v="SEKOLAH KEBANGSAAN SUAI 1"/>
    <s v="D/A PEJABAT PENDIDIKAN DAERAH SUBIS"/>
    <n v="98150"/>
    <s v="BEKENU"/>
    <s v="TIADA"/>
    <s v="TIADA"/>
    <s v="YBA4414@moe.edu.my"/>
    <s v="Luar Bandar"/>
    <s v="SK"/>
    <n v="277"/>
    <n v="24"/>
    <n v="113.721553"/>
    <n v="3.864099"/>
    <s v="POINT (113.721553 3.864099)"/>
    <n v="113"/>
    <x v="29"/>
    <s v="SWK"/>
    <n v="11.541666666666666"/>
    <x v="0"/>
  </r>
  <r>
    <n v="1235"/>
    <x v="28"/>
    <s v="SK"/>
    <s v="YBA4416"/>
    <s v="SEKOLAH KEBANGSAAN TANJUNG BELIPAT"/>
    <s v="D/A PEJABAT PENDIDIKANÂ Â DAERAH SUBIS"/>
    <n v="98150"/>
    <s v="BEKENU"/>
    <s v="TIADA"/>
    <s v="TIADA"/>
    <s v="YBA4416@moe.edu.my"/>
    <s v="Luar Bandar"/>
    <s v="SK"/>
    <n v="101"/>
    <n v="12"/>
    <n v="113.74223000000001"/>
    <n v="3.8075990000000002"/>
    <s v="POINT (113.74223 3.807599)"/>
    <n v="113"/>
    <x v="29"/>
    <s v="SWK"/>
    <n v="8.4166666666666661"/>
    <x v="0"/>
  </r>
  <r>
    <n v="1236"/>
    <x v="28"/>
    <s v="SK"/>
    <s v="YBA4408"/>
    <s v="SEKOLAH KEBANGSAAN TAWAKAL SATAP"/>
    <s v="D/A PEJABAT PENDIDIKAN DAERAH SUBIS"/>
    <n v="98150"/>
    <s v="BEKENU"/>
    <s v="TIADA"/>
    <s v="TIADA"/>
    <s v="YBA4408@moe.edu.my"/>
    <s v="Luar Bandar"/>
    <s v="SK"/>
    <n v="40"/>
    <n v="14"/>
    <n v="113.87"/>
    <n v="4.08"/>
    <s v="POINT (113.87 4.08)"/>
    <n v="113"/>
    <x v="29"/>
    <s v="SWK"/>
    <n v="2.8571428571428572"/>
    <x v="0"/>
  </r>
  <r>
    <n v="1237"/>
    <x v="28"/>
    <s v="SK"/>
    <s v="YBA4410"/>
    <s v="SEKOLAH KEBANGSAAN ULU SATAP"/>
    <s v="D/A PEJABAT PENDIDIKAN DAERAH SUBIS"/>
    <n v="98150"/>
    <s v="BEKENU"/>
    <s v="TIADA"/>
    <s v="TIADA"/>
    <s v="YBA4410@moe.edu.my"/>
    <s v="Luar Bandar"/>
    <s v="SK"/>
    <n v="48"/>
    <n v="11"/>
    <n v="113.943197"/>
    <n v="4.0821579999999997"/>
    <s v="POINT (113.943197 4.082158)"/>
    <n v="113"/>
    <x v="29"/>
    <s v="SWK"/>
    <n v="4.3636363636363633"/>
    <x v="0"/>
  </r>
  <r>
    <n v="1238"/>
    <x v="29"/>
    <s v="SJKC"/>
    <s v="YCC9201"/>
    <s v="SEKOLAH JENIS KEBANGSAAN (CINA) CHUNG HUA TATAU"/>
    <s v="D/A PEJABAT PENDIDIKAN DAERAH TATAU, JALAN KAMPUNG DAGANG"/>
    <n v="97200"/>
    <s v="TATAU, BINTULU"/>
    <n v="86584101"/>
    <n v="86584101"/>
    <s v="YCC9201@moe.edu.my"/>
    <s v="Luar Bandar"/>
    <s v="SBK"/>
    <n v="346"/>
    <n v="23"/>
    <n v="112.8582"/>
    <n v="2.8796166670000001"/>
    <s v="POINT (112.8582 2.879616667)"/>
    <n v="100"/>
    <x v="15"/>
    <s v="SWK"/>
    <n v="15.043478260869565"/>
    <x v="0"/>
  </r>
  <r>
    <n v="1239"/>
    <x v="29"/>
    <s v="SJKC"/>
    <s v="YCC9102"/>
    <s v="SEKOLAH JENIS KEBANGSAAN (CINA) CHUNG SAN"/>
    <s v="PEKAN SEBAUH"/>
    <n v="97100"/>
    <s v="SEBAUH"/>
    <n v="86422168"/>
    <n v="86422168"/>
    <s v="YCC9102@moe.edu.my"/>
    <s v="Luar Bandar"/>
    <s v="SBK"/>
    <n v="152"/>
    <n v="17"/>
    <n v="113.27088329999999"/>
    <n v="3.1088333330000002"/>
    <s v="POINT (113.2708833 3.108833333)"/>
    <n v="95"/>
    <x v="14"/>
    <s v="SWK"/>
    <n v="8.9411764705882355"/>
    <x v="0"/>
  </r>
  <r>
    <n v="1240"/>
    <x v="29"/>
    <s v="SK"/>
    <s v="YBA9107"/>
    <s v="SEKOLAH KEBANGSAAN BUKIT MAWANG"/>
    <s v="D/A PEJABAT PENDIDIKAN DAERAH SEBAUH, KM 1, JALAN SEBAUH/BINTULU"/>
    <n v="97100"/>
    <s v="SEBAUH, BINTULU"/>
    <s v="TIADA"/>
    <s v="TIADA"/>
    <s v="YBA9107@moe.edu.my"/>
    <s v="Luar Bandar"/>
    <s v="SK"/>
    <n v="31"/>
    <n v="9"/>
    <n v="113.47226670000001"/>
    <n v="2.9539166670000001"/>
    <s v="POINT (113.4722667 2.953916667)"/>
    <n v="95"/>
    <x v="14"/>
    <s v="SWK"/>
    <n v="3.4444444444444446"/>
    <x v="0"/>
  </r>
  <r>
    <n v="1241"/>
    <x v="29"/>
    <s v="SK"/>
    <s v="YBB9107"/>
    <s v="SEKOLAH KEBANGSAAN HERMANUS ASSAN"/>
    <s v="D/A PEJABAT PENDIDIKAN DAERAH SEBAUH, KM 1, JALAN SEBAUH/BINTULU"/>
    <n v="97100"/>
    <s v="SEBAUH, BINTULU"/>
    <s v="TIADA"/>
    <s v="TIADA"/>
    <s v="YBB9107@moe.edu.my"/>
    <s v="Luar Bandar"/>
    <s v="SK"/>
    <n v="54"/>
    <n v="13"/>
    <n v="113.22481670000001"/>
    <n v="3.0415666670000001"/>
    <s v="POINT (113.2248167 3.041566667)"/>
    <n v="95"/>
    <x v="14"/>
    <s v="SWK"/>
    <n v="4.1538461538461542"/>
    <x v="0"/>
  </r>
  <r>
    <n v="1242"/>
    <x v="29"/>
    <s v="SK"/>
    <s v="YBA9204"/>
    <s v="SEKOLAH KEBANGSAAN KELAWIT"/>
    <s v="D/A PEJABAT PENDIDIKAN DAERAH TATAU, JALAN KAMPUNG DAGANG"/>
    <n v="97200"/>
    <s v="TATAU, BINTULU"/>
    <s v="TIADA"/>
    <s v="TIADA"/>
    <s v="YBA9204@moe.edu.my"/>
    <s v="Luar Bandar"/>
    <s v="SK"/>
    <n v="257"/>
    <n v="28"/>
    <n v="112.7923167"/>
    <n v="2.8538333329999999"/>
    <s v="POINT (112.7923167 2.853833333)"/>
    <n v="100"/>
    <x v="15"/>
    <s v="SWK"/>
    <n v="9.1785714285714288"/>
    <x v="0"/>
  </r>
  <r>
    <n v="1243"/>
    <x v="29"/>
    <s v="SK"/>
    <s v="YBB9206"/>
    <s v="SEKOLAH KEBANGSAAN KUALA ANNAU"/>
    <s v="KUALA ANNAU, SUNGAI ANAP"/>
    <n v="97200"/>
    <s v="TATAU"/>
    <s v="TIADA"/>
    <s v="TIADA"/>
    <s v="YBB9206@moe.edu.my"/>
    <s v="Luar Bandar"/>
    <s v="SK"/>
    <n v="51"/>
    <n v="11"/>
    <n v="112.82948330000001"/>
    <n v="2.9348999999999998"/>
    <s v="POINT (112.8294833 2.9349)"/>
    <n v="100"/>
    <x v="15"/>
    <s v="SWK"/>
    <n v="4.6363636363636367"/>
    <x v="0"/>
  </r>
  <r>
    <n v="1244"/>
    <x v="29"/>
    <s v="SK"/>
    <s v="YBB9102"/>
    <s v="SEKOLAH KEBANGSAAN KUALA BINYO"/>
    <s v="D/A PEJABAT PENDIDIKAN DAERAH SEBAUH, KM 1, JALAN SEBAUH/BINTULU"/>
    <n v="97100"/>
    <s v="SEBAUH, BINTULU"/>
    <s v="TIADA"/>
    <s v="TIADA"/>
    <s v="YBB9102@moe.edu.my"/>
    <s v="Luar Bandar"/>
    <s v="SK"/>
    <n v="35"/>
    <n v="11"/>
    <n v="113.45833330000001"/>
    <n v="3.0259833330000001"/>
    <s v="POINT (113.4583333 3.025983333)"/>
    <n v="95"/>
    <x v="14"/>
    <s v="SWK"/>
    <n v="3.1818181818181817"/>
    <x v="0"/>
  </r>
  <r>
    <n v="1245"/>
    <x v="29"/>
    <s v="SK"/>
    <s v="YBB9108"/>
    <s v="SEKOLAH KEBANGSAAN KUALA KEBULU"/>
    <s v="D/A PEJABAT PENDIDIKAN DAERAH SEBAUH, KM 1, JALAN SEBAUH/BINTULU"/>
    <n v="97100"/>
    <s v="SEBAUH, BINTULU"/>
    <s v="TIADA"/>
    <s v="TIADA"/>
    <s v="YBB9108@moe.edu.my"/>
    <s v="Luar Bandar"/>
    <s v="SK"/>
    <n v="43"/>
    <n v="13"/>
    <n v="113.79726669999999"/>
    <n v="3.2440833329999998"/>
    <s v="POINT (113.7972667 3.244083333)"/>
    <n v="95"/>
    <x v="14"/>
    <s v="SWK"/>
    <n v="3.3076923076923075"/>
    <x v="0"/>
  </r>
  <r>
    <n v="1246"/>
    <x v="29"/>
    <s v="SK"/>
    <s v="YBB9207"/>
    <s v="SEKOLAH KEBANGSAAN KUALA MUPUT"/>
    <s v="D/A PEJABAT PENDIDIKAN DAERAH TATAU, JALAN KAMPUNG DAGANG"/>
    <n v="97000"/>
    <s v="TATAU, BINTULU"/>
    <s v="TIADA"/>
    <s v="TIADA"/>
    <s v="YBB9207@moe.edu.my"/>
    <s v="Luar Bandar"/>
    <s v="SK"/>
    <n v="92"/>
    <n v="16"/>
    <n v="112.9704"/>
    <n v="2.6208"/>
    <s v="POINT (112.9704 2.6208)"/>
    <n v="100"/>
    <x v="15"/>
    <s v="SWK"/>
    <n v="5.75"/>
    <x v="0"/>
  </r>
  <r>
    <n v="1247"/>
    <x v="29"/>
    <s v="SK"/>
    <s v="YBB9202"/>
    <s v="SEKOLAH KEBANGSAAN KUALA SERUPAI"/>
    <s v="D/A PEJABAT PENDIDIKAN DAERAH TATAU, JALAN KAMPUNG DAGANG"/>
    <n v="97200"/>
    <s v="TATAU, BINTULU"/>
    <s v="TIADA"/>
    <s v="TIADA"/>
    <s v="YBB9202@moe.edu.my"/>
    <s v="Luar Bandar"/>
    <s v="SK"/>
    <n v="78"/>
    <n v="12"/>
    <n v="113.0851"/>
    <n v="2.731233333"/>
    <s v="POINT (113.0851 2.731233333)"/>
    <n v="100"/>
    <x v="15"/>
    <s v="SWK"/>
    <n v="6.5"/>
    <x v="0"/>
  </r>
  <r>
    <n v="1248"/>
    <x v="29"/>
    <s v="SK"/>
    <s v="YBB9114"/>
    <s v="SEKOLAH KEBANGSAAN KUALA SIGU"/>
    <s v="D/A PEJABAT PENDIDIKAN DAERAH SEBAUH, KM 1, JALAN SEBAUH/BINTULU"/>
    <n v="97100"/>
    <s v="SEBAUH, BINTULU"/>
    <s v="TIADA"/>
    <s v="TIADA"/>
    <s v="YBB9114@moe.edu.my"/>
    <s v="Luar Bandar"/>
    <s v="SK"/>
    <n v="29"/>
    <n v="13"/>
    <n v="113.5548167"/>
    <n v="3.0089333329999999"/>
    <s v="POINT (113.5548167 3.008933333)"/>
    <n v="95"/>
    <x v="14"/>
    <s v="SWK"/>
    <n v="2.2307692307692308"/>
    <x v="0"/>
  </r>
  <r>
    <n v="1249"/>
    <x v="29"/>
    <s v="SK"/>
    <s v="YBA9201"/>
    <s v="SEKOLAH KEBANGSAAN KUALA TATAU"/>
    <s v="D/A PEJABAT PENDIDIKAN DAERAH TATAU, JALAN KAMPUNG DAGANG"/>
    <n v="97200"/>
    <s v="TATAU, BINTULU"/>
    <s v="TIADA"/>
    <s v="TIADA"/>
    <s v="YBA9201@moe.edu.my"/>
    <s v="Luar Bandar"/>
    <s v="SK"/>
    <n v="102"/>
    <n v="16"/>
    <n v="112.8026333"/>
    <n v="3.0774666669999999"/>
    <s v="POINT (112.8026333 3.077466667)"/>
    <n v="100"/>
    <x v="15"/>
    <s v="SWK"/>
    <n v="6.375"/>
    <x v="0"/>
  </r>
  <r>
    <n v="1250"/>
    <x v="29"/>
    <s v="SK"/>
    <s v="YBB9101"/>
    <s v="SEKOLAH KEBANGSAAN LABANG"/>
    <s v="D/A PEJABAT PENDIDIKAN DAERAH SEBAUH, KM 1, JALAN SEBAUH/BINTULU"/>
    <n v="97100"/>
    <s v="SEBAUH, BINTULU"/>
    <s v="TIADA"/>
    <s v="TIADA"/>
    <s v="YBB9101@moe.edu.my"/>
    <s v="Luar Bandar"/>
    <s v="SK"/>
    <n v="84"/>
    <n v="17"/>
    <n v="113.49083330000001"/>
    <n v="3.2585833329999998"/>
    <s v="POINT (113.4908333 3.258583333)"/>
    <n v="95"/>
    <x v="14"/>
    <s v="SWK"/>
    <n v="4.9411764705882355"/>
    <x v="0"/>
  </r>
  <r>
    <n v="1251"/>
    <x v="29"/>
    <s v="SK"/>
    <s v="YBA9202"/>
    <s v="SEKOLAH KEBANGSAAN NG PENYARAI"/>
    <s v="D/A PEJABAT PENDIDIKAN DAERAH TATAU, JALAN KAMPUNG DAGANG"/>
    <n v="97200"/>
    <s v="TATAU, BINTULU"/>
    <s v="TIADA"/>
    <s v="TIADA"/>
    <s v="YBA9202@moe.edu.my"/>
    <s v="Luar Bandar"/>
    <s v="SK"/>
    <n v="64"/>
    <n v="14"/>
    <n v="113.1536"/>
    <n v="2.6377666670000002"/>
    <s v="POINT (113.1536 2.637766667)"/>
    <n v="100"/>
    <x v="15"/>
    <s v="SWK"/>
    <n v="4.5714285714285712"/>
    <x v="0"/>
  </r>
  <r>
    <n v="1252"/>
    <x v="29"/>
    <s v="SK"/>
    <s v="YBB9210"/>
    <s v="SEKOLAH KEBANGSAAN NG TAU"/>
    <s v="D/A PEJABAT PENDIDIKAN DAERAH TATAU, JALAN KAMPUNG DAGANG"/>
    <n v="97200"/>
    <s v="TATAU, BINTULU"/>
    <s v="TIADA"/>
    <s v="TIADA"/>
    <s v="YBB9210@moe.edu.my"/>
    <s v="Luar Bandar"/>
    <s v="SK"/>
    <n v="119"/>
    <n v="14"/>
    <n v="113.03346670000001"/>
    <n v="2.544533333"/>
    <s v="POINT (113.0334667 2.544533333)"/>
    <n v="100"/>
    <x v="15"/>
    <s v="SWK"/>
    <n v="8.5"/>
    <x v="0"/>
  </r>
  <r>
    <n v="1253"/>
    <x v="29"/>
    <s v="SK"/>
    <s v="YBA9105"/>
    <s v="SEKOLAH KEBANGSAAN PANDAN"/>
    <s v="D/A PEJABAT PENDIDIKAN DAERAH SEBAUH, KM 1, JALAN SEBAUH/BINTULU"/>
    <n v="97100"/>
    <s v="SEBAUH, BINTULU"/>
    <s v="TIADA"/>
    <n v="86477324"/>
    <s v="YBA9105@moe.edu.my"/>
    <s v="Luar Bandar"/>
    <s v="SK"/>
    <n v="118"/>
    <n v="19"/>
    <n v="113.3734333"/>
    <n v="3.1511833330000001"/>
    <s v="POINT (113.3734333 3.151183333)"/>
    <n v="95"/>
    <x v="14"/>
    <s v="SWK"/>
    <n v="6.2105263157894735"/>
    <x v="0"/>
  </r>
  <r>
    <n v="1254"/>
    <x v="29"/>
    <s v="SK"/>
    <s v="YBB9201"/>
    <s v="SEKOLAH KEBANGSAAN RH TAYAI"/>
    <s v="D/A PEJABAT PENDIDIKAN DAERAH TATAU, JALAN KAMPUNG DAGANG"/>
    <n v="97200"/>
    <s v="TATAU, BINTULU"/>
    <m/>
    <m/>
    <s v="YBB9201@moe.edu.my"/>
    <s v="Luar Bandar"/>
    <s v="SK"/>
    <n v="79"/>
    <n v="12"/>
    <n v="112.9873667"/>
    <n v="2.8480666669999999"/>
    <s v="POINT (112.9873667 2.848066667)"/>
    <n v="100"/>
    <x v="15"/>
    <s v="SWK"/>
    <n v="6.583333333333333"/>
    <x v="0"/>
  </r>
  <r>
    <n v="1255"/>
    <x v="29"/>
    <s v="SK"/>
    <s v="YBB9204"/>
    <s v="SEKOLAH KEBANGSAAN RUMAH BARRAU"/>
    <s v="D/A PEJABAT PENDIDIKAN DAERAH TATAU, JALAN KAMPUNG DAGANG"/>
    <n v="97200"/>
    <s v="TATAU, BINTULU"/>
    <s v="TIADA"/>
    <s v="TIADA"/>
    <s v="YBB9204@moe.edu.my"/>
    <s v="Luar Bandar"/>
    <s v="SK"/>
    <n v="38"/>
    <n v="10"/>
    <n v="112.9665"/>
    <n v="2.7259833329999998"/>
    <s v="POINT (112.9665 2.725983333)"/>
    <n v="100"/>
    <x v="15"/>
    <s v="SWK"/>
    <n v="3.8"/>
    <x v="0"/>
  </r>
  <r>
    <n v="1256"/>
    <x v="29"/>
    <s v="SK"/>
    <s v="YBB9203"/>
    <s v="SEKOLAH KEBANGSAAN RUMAH KESENG"/>
    <s v="D/A PEJABAT PENDIDIKAN DAERAH TATAU, JALAN KAMPUNG DAGANG"/>
    <n v="97200"/>
    <s v="TATAU, BINTULU"/>
    <s v="TIADA"/>
    <s v="TIADA"/>
    <s v="YBB9203@moe.edu.my"/>
    <s v="Luar Bandar"/>
    <s v="SK"/>
    <n v="107"/>
    <n v="16"/>
    <n v="113.07781199999999"/>
    <n v="2.7349109999999999"/>
    <s v="POINT (113.077812 2.734911)"/>
    <n v="100"/>
    <x v="15"/>
    <s v="SWK"/>
    <n v="6.6875"/>
    <x v="0"/>
  </r>
  <r>
    <n v="1257"/>
    <x v="29"/>
    <s v="SK"/>
    <s v="YBB9205"/>
    <s v="SEKOLAH KEBANGSAAN SANGAN IBAN"/>
    <s v="D/A PEJABAT PENDIDIKAN DAERAH TATAU, JALAN KAMPUNG DAGANG"/>
    <n v="97200"/>
    <s v="TATAU, BINTULU"/>
    <s v="TIADA"/>
    <s v="TIADA"/>
    <s v="YBB9205@moe.edu.my"/>
    <s v="Luar Bandar"/>
    <s v="SK"/>
    <n v="114"/>
    <n v="14"/>
    <n v="112.9762333"/>
    <n v="2.7651500000000002"/>
    <s v="POINT (112.9762333 2.76515)"/>
    <n v="100"/>
    <x v="15"/>
    <s v="SWK"/>
    <n v="8.1428571428571423"/>
    <x v="0"/>
  </r>
  <r>
    <n v="1258"/>
    <x v="29"/>
    <s v="SK"/>
    <s v="YBA9106"/>
    <s v="SEKOLAH KEBANGSAAN SEBAUH"/>
    <s v="KM 1, JLN SEBAUH-BINTULU"/>
    <n v="97100"/>
    <s v="SEBAUH"/>
    <n v="86422523"/>
    <n v="86422523"/>
    <s v="YBA9106@moe.edu.my"/>
    <s v="Luar Bandar"/>
    <s v="SK"/>
    <n v="441"/>
    <n v="33"/>
    <n v="113.27303329999999"/>
    <n v="3.1127500000000001"/>
    <s v="POINT (113.2730333 3.11275)"/>
    <n v="95"/>
    <x v="14"/>
    <s v="SWK"/>
    <n v="13.363636363636363"/>
    <x v="0"/>
  </r>
  <r>
    <n v="1259"/>
    <x v="29"/>
    <s v="SK"/>
    <s v="YBE9108"/>
    <s v="SEKOLAH KEBANGSAAN SG BUKIT BALAI"/>
    <s v="D/A PEJABAT PENDIDIKAN DAERAH SEBAUH, KM 1, JALAN SEBAUH/BINTULU"/>
    <n v="97100"/>
    <s v="SEBAUH, BINTULU"/>
    <s v="TIADA"/>
    <s v="TIADA"/>
    <s v="YBE9108@moe.edu.my"/>
    <s v="Luar Bandar"/>
    <s v="SK"/>
    <n v="303"/>
    <n v="26"/>
    <n v="113.7113167"/>
    <n v="3.1623999999999999"/>
    <s v="POINT (113.7113167 3.1624)"/>
    <n v="95"/>
    <x v="14"/>
    <s v="SWK"/>
    <n v="11.653846153846153"/>
    <x v="0"/>
  </r>
  <r>
    <n v="1260"/>
    <x v="29"/>
    <s v="SK"/>
    <s v="YBB9105"/>
    <s v="SEKOLAH KEBANGSAAN SG GENAAN"/>
    <s v="D/A PEJABAT PENDIDIKAN DAERAH SEBAUH, KM 1, JALAN SEBAUH/BINTULU"/>
    <n v="97100"/>
    <s v="SEBAUH, BINTULU"/>
    <s v="TIADA"/>
    <s v="TIADA"/>
    <s v="YBB9105@moe.edu.my"/>
    <s v="Luar Bandar"/>
    <s v="SK"/>
    <n v="24"/>
    <n v="12"/>
    <n v="113.3757667"/>
    <n v="3.0244833330000001"/>
    <s v="POINT (113.3757667 3.024483333)"/>
    <n v="95"/>
    <x v="14"/>
    <s v="SWK"/>
    <n v="2"/>
    <x v="0"/>
  </r>
  <r>
    <n v="1261"/>
    <x v="29"/>
    <s v="SK"/>
    <s v="YBB9104"/>
    <s v="SEKOLAH KEBANGSAAN SG SEBUNGAN"/>
    <s v="D/A PEJABAT PENDIDIKAN DAERAH SEBAUH, KM 1, JALAN SEBAUH/BINTULU"/>
    <n v="97100"/>
    <s v="SEBAUH, BINTULU"/>
    <s v="TIADA"/>
    <s v="TIADA"/>
    <s v="YBB9104@moe.edu.my"/>
    <s v="Luar Bandar"/>
    <s v="SK"/>
    <n v="62"/>
    <n v="13"/>
    <n v="113.35693329999999"/>
    <n v="3.2007333330000001"/>
    <s v="POINT (113.3569333 3.200733333)"/>
    <n v="95"/>
    <x v="14"/>
    <s v="SWK"/>
    <n v="4.7692307692307692"/>
    <x v="0"/>
  </r>
  <r>
    <n v="1262"/>
    <x v="29"/>
    <s v="SK"/>
    <s v="YBB9209"/>
    <s v="SEKOLAH KEBANGSAAN SG. BAGIAN"/>
    <s v="D/A PEJABAT PENDIDIKAN DAERAH TATAU, JALAN KAMPUNG DAGANG"/>
    <n v="97200"/>
    <s v="TATAU, BINTULU"/>
    <s v="TIADA"/>
    <s v="TIADA"/>
    <s v="YBB9209@moe.edu.my"/>
    <s v="Luar Bandar"/>
    <s v="SK"/>
    <n v="52"/>
    <n v="12"/>
    <n v="112.94101670000001"/>
    <n v="2.8481166670000002"/>
    <s v="POINT (112.9410167 2.848116667)"/>
    <n v="100"/>
    <x v="15"/>
    <s v="SWK"/>
    <n v="4.333333333333333"/>
    <x v="0"/>
  </r>
  <r>
    <n v="1263"/>
    <x v="29"/>
    <s v="SK"/>
    <s v="YBB9106"/>
    <s v="SEKOLAH KEBANGSAAN SG. SENGIAN LABANG"/>
    <s v="D/A PEJABAT PENDIDIKAN DAERAH SEBAUH, KM 1, JALAN SEBAUH/BINTULU"/>
    <n v="97100"/>
    <s v="SEBAUH, BINTULU"/>
    <s v="TIADA"/>
    <s v="TIADA"/>
    <s v="YBB9106@moe.edu.my"/>
    <s v="Luar Bandar"/>
    <s v="SK"/>
    <n v="103"/>
    <n v="12"/>
    <n v="113.505816"/>
    <n v="3.396963"/>
    <s v="POINT (113.505816 3.396963)"/>
    <n v="95"/>
    <x v="14"/>
    <s v="SWK"/>
    <n v="8.5833333333333339"/>
    <x v="0"/>
  </r>
  <r>
    <n v="1264"/>
    <x v="29"/>
    <s v="SK"/>
    <s v="YBE9207"/>
    <s v="SEKOLAH KEBANGSAAN TATAU"/>
    <s v="KM60, JALAN BINTULU-SIBU"/>
    <n v="97200"/>
    <s v="TATAU"/>
    <n v="86584389"/>
    <n v="86584389"/>
    <s v="YBE9207@moe.edu.my"/>
    <s v="Luar Bandar"/>
    <s v="SK"/>
    <n v="752"/>
    <n v="51"/>
    <n v="112.8506833"/>
    <n v="2.8772000000000002"/>
    <s v="POINT (112.8506833 2.8772)"/>
    <n v="100"/>
    <x v="15"/>
    <s v="SWK"/>
    <n v="14.745098039215685"/>
    <x v="0"/>
  </r>
  <r>
    <n v="1265"/>
    <x v="29"/>
    <s v="SK"/>
    <s v="YBA9203"/>
    <s v="SEKOLAH KEBANGSAAN ULU KAKUS"/>
    <s v="D/A PEJABAT PENDIDIKAN DAERAH TATAU, JALAN KAMPUNG DAGANG"/>
    <n v="97200"/>
    <s v="TATAU, BINTULU"/>
    <s v="TIADA"/>
    <s v="TIADA"/>
    <s v="YBA9203@moe.edu.my"/>
    <s v="Luar Bandar"/>
    <s v="SK"/>
    <n v="134"/>
    <n v="14"/>
    <n v="113.62335"/>
    <n v="2.65185"/>
    <s v="POINT (113.62335 2.65185)"/>
    <n v="100"/>
    <x v="15"/>
    <s v="SWK"/>
    <n v="9.5714285714285712"/>
    <x v="0"/>
  </r>
  <r>
    <n v="1"/>
    <x v="0"/>
    <s v="SMK"/>
    <s v="YEB4303"/>
    <s v="SEKOLAH MENENGAH KEBANGSAAN BARIO"/>
    <s v="DATARAN TINGGI KELABIT,BARIO"/>
    <n v="98050"/>
    <s v="MARUDI"/>
    <n v="198799718"/>
    <s v="TIADA"/>
    <s v="YEB4303@moe.edu.my"/>
    <s v="Luar Bandar"/>
    <s v="SK"/>
    <n v="137"/>
    <n v="15"/>
    <n v="115.48"/>
    <n v="3.73"/>
    <s v="POINT (115.48 3.73)"/>
    <n v="108"/>
    <x v="2"/>
    <s v="SWK"/>
    <n v="9.1333333333333329"/>
    <x v="1"/>
  </r>
  <r>
    <n v="2"/>
    <x v="0"/>
    <s v="SMK"/>
    <s v="YEB4302"/>
    <s v="SEKOLAH MENENGAH KEBANGSAAN LONG LAMA"/>
    <s v="JALAN MAWAR"/>
    <n v="98300"/>
    <s v="LONG LAMA"/>
    <n v="85771278"/>
    <n v="85771089"/>
    <s v="YEB4302@moe.edu.my"/>
    <s v="Luar Bandar"/>
    <s v="SK"/>
    <n v="648"/>
    <n v="64"/>
    <n v="114.4"/>
    <n v="3.77"/>
    <s v="POINT (114.4 3.77)"/>
    <n v="111"/>
    <x v="1"/>
    <s v="SWK"/>
    <n v="10.125"/>
    <x v="1"/>
  </r>
  <r>
    <n v="3"/>
    <x v="0"/>
    <s v="SMK"/>
    <s v="YEB4301"/>
    <s v="SEKOLAH MENENGAH KEBANGSAAN MARUDI"/>
    <s v="Jalan Limbang, Marudi"/>
    <n v="98050"/>
    <s v="BARAM"/>
    <n v="85755435"/>
    <n v="85755034"/>
    <s v="YEB4301@moe.edu.my"/>
    <s v="Luar Bandar"/>
    <s v="SK"/>
    <n v="950"/>
    <n v="90"/>
    <n v="114.33"/>
    <n v="4.18"/>
    <s v="POINT (114.33 4.18)"/>
    <n v="103"/>
    <x v="0"/>
    <s v="SWK"/>
    <n v="10.555555555555555"/>
    <x v="1"/>
  </r>
  <r>
    <n v="4"/>
    <x v="0"/>
    <s v="SMK"/>
    <s v="YEA4305"/>
    <s v="SEKOLAH MENENGAH KEBANGSAAN TELANG USAN"/>
    <s v="MARUDI"/>
    <n v="98050"/>
    <s v="BARAM"/>
    <n v="85756157"/>
    <n v="85756135"/>
    <s v="YEA4305@moe.edu.my"/>
    <s v="Luar Bandar"/>
    <s v="SK"/>
    <n v="415"/>
    <n v="30"/>
    <n v="114.34"/>
    <n v="4.1900000000000004"/>
    <s v="POINT (114.34 4.19)"/>
    <n v="103"/>
    <x v="0"/>
    <s v="SWK"/>
    <n v="13.833333333333334"/>
    <x v="1"/>
  </r>
  <r>
    <n v="5"/>
    <x v="0"/>
    <s v="SMK"/>
    <s v="YEA4301"/>
    <s v="SEKOLAH MENENGAH KEBANGSAAN TEMENGGONG DATUK LAWAI JAU"/>
    <s v="CDT 87 PEJABAT POS MIRI"/>
    <n v="98009"/>
    <s v="MIRI"/>
    <n v="138348381"/>
    <s v="TIADA"/>
    <s v="YEA4301@moe.edu.my"/>
    <s v="Luar Bandar"/>
    <s v="SK"/>
    <n v="592"/>
    <n v="37"/>
    <n v="114.78"/>
    <n v="3.3"/>
    <s v="POINT (114.78 3.3)"/>
    <n v="111"/>
    <x v="1"/>
    <s v="SWK"/>
    <n v="16"/>
    <x v="1"/>
  </r>
  <r>
    <n v="6"/>
    <x v="0"/>
    <s v="SMK"/>
    <s v="YEA4306"/>
    <s v="SEKOLAH MENENGAH KEBANGSAAN TINJAR"/>
    <s v="LOT 4, BLOK 20, JALAN BELURU LONG TERU, TINJAR LAN"/>
    <n v="98050"/>
    <s v="BARAM"/>
    <n v="142927898"/>
    <s v="TIADA"/>
    <s v="YEA4306@moe.edu.my"/>
    <s v="Luar Bandar"/>
    <s v="SK"/>
    <n v="883"/>
    <n v="56"/>
    <n v="114.19"/>
    <n v="3.71"/>
    <s v="POINT (114.19 3.71)"/>
    <n v="114"/>
    <x v="3"/>
    <s v="SWK"/>
    <n v="15.767857142857142"/>
    <x v="1"/>
  </r>
  <r>
    <n v="7"/>
    <x v="0"/>
    <s v="SMK"/>
    <s v="YEA4304"/>
    <s v="SEKOLAH MENENGAH KEBANGSAAN TUTOH APOH"/>
    <s v="KAMPUNG LONG PANAI"/>
    <n v="98050"/>
    <s v="BARAM"/>
    <s v="TIADA"/>
    <s v="TIADA"/>
    <s v="YEA4304@moe.edu.my"/>
    <s v="Luar Bandar"/>
    <s v="SK"/>
    <n v="196"/>
    <n v="18"/>
    <n v="114.54"/>
    <n v="3.95"/>
    <s v="POINT (114.54 3.95)"/>
    <n v="103"/>
    <x v="0"/>
    <s v="SWK"/>
    <n v="10.888888888888889"/>
    <x v="1"/>
  </r>
  <r>
    <n v="8"/>
    <x v="1"/>
    <s v="SMK"/>
    <s v="YEE1101"/>
    <s v="SEKOLAH MENENGAH KEBANGSAAN BAU"/>
    <s v="JALANÂ Â SEBUKU"/>
    <n v="94000"/>
    <s v="BAU"/>
    <n v="82763117"/>
    <n v="82763901"/>
    <s v="YEE1101@moe.edu.my"/>
    <s v="Luar Bandar"/>
    <s v="SK"/>
    <n v="1297"/>
    <n v="146"/>
    <n v="110.15"/>
    <n v="1.43"/>
    <s v="POINT (110.15 1.43)"/>
    <n v="65"/>
    <x v="6"/>
    <s v="SWK"/>
    <n v="8.8835616438356162"/>
    <x v="1"/>
  </r>
  <r>
    <n v="9"/>
    <x v="1"/>
    <s v="SMK"/>
    <s v="YEB1102"/>
    <s v="SEKOLAH MENENGAH KEBANGSAAN LAKE"/>
    <s v="JALAN BIDI KROKONG"/>
    <n v="94000"/>
    <s v="BAU"/>
    <n v="82763148"/>
    <n v="82764558"/>
    <s v="YEB1102@moe.edu.my"/>
    <s v="Luar Bandar"/>
    <s v="SK"/>
    <n v="1628"/>
    <n v="104"/>
    <n v="110.14"/>
    <n v="1.41"/>
    <s v="POINT (110.14 1.41)"/>
    <n v="65"/>
    <x v="6"/>
    <s v="SWK"/>
    <n v="15.653846153846153"/>
    <x v="1"/>
  </r>
  <r>
    <n v="10"/>
    <x v="1"/>
    <s v="SMK"/>
    <s v="YEA1101"/>
    <s v="SEKOLAH MENENGAH KEBANGSAAN PAKU (S)"/>
    <s v="KM 30 JLN KUCHING BAU"/>
    <n v="94000"/>
    <s v="BAU"/>
    <n v="82370346"/>
    <n v="82370349"/>
    <s v="YEA1101@moe.edu.my"/>
    <s v="Luar Bandar"/>
    <s v="SK"/>
    <n v="1530"/>
    <n v="93"/>
    <n v="110.19"/>
    <n v="1.43"/>
    <s v="POINT (110.19 1.43)"/>
    <n v="65"/>
    <x v="6"/>
    <s v="SWK"/>
    <n v="16.451612903225808"/>
    <x v="1"/>
  </r>
  <r>
    <n v="11"/>
    <x v="1"/>
    <s v="SMK"/>
    <s v="YEA1102"/>
    <s v="SEKOLAH MENENGAH KEBANGSAAN SINGAI"/>
    <s v="JALAN KPG. APAR - SINGAI"/>
    <n v="94000"/>
    <s v="BAU"/>
    <n v="82473473"/>
    <s v="TIADA"/>
    <s v="TIADA"/>
    <s v="Luar Bandar"/>
    <s v="SK"/>
    <n v="663"/>
    <n v="40"/>
    <n v="110.15"/>
    <n v="1.48"/>
    <s v="POINT (110.15 1.48)"/>
    <n v="65"/>
    <x v="6"/>
    <s v="SWK"/>
    <n v="16.574999999999999"/>
    <x v="1"/>
  </r>
  <r>
    <n v="12"/>
    <x v="2"/>
    <s v="SMK"/>
    <s v="YEA7102"/>
    <s v="SEKOLAH MENENGAH KEBANGSAAN BAKUN"/>
    <s v="D/A PEJABAT PENDIDIKAN DAERAH BELAGA"/>
    <n v="96900"/>
    <s v="BELAGA"/>
    <s v="TIADA"/>
    <s v="TIADA"/>
    <s v="YEA7102@moe.edu.my"/>
    <s v="Luar Bandar"/>
    <s v="SK"/>
    <n v="1286"/>
    <n v="83"/>
    <n v="113.92"/>
    <n v="3.05"/>
    <s v="POINT (113.92 3.05)"/>
    <n v="110"/>
    <x v="7"/>
    <s v="SWK"/>
    <n v="15.493975903614459"/>
    <x v="1"/>
  </r>
  <r>
    <n v="13"/>
    <x v="2"/>
    <s v="SMK"/>
    <s v="YEE7201"/>
    <s v="SEKOLAH MENENGAH KEBANGSAAN BELAGA"/>
    <s v="JALAN TAMAN TIPUNG TULUI"/>
    <n v="96900"/>
    <s v="BELAGA"/>
    <n v="86461445"/>
    <n v="86461585"/>
    <s v="YEE7201@moe.edu.my"/>
    <s v="Luar Bandar"/>
    <s v="SK"/>
    <n v="654"/>
    <n v="66"/>
    <n v="113.78"/>
    <n v="2.7"/>
    <s v="POINT (113.78 2.7)"/>
    <n v="110"/>
    <x v="7"/>
    <s v="SWK"/>
    <n v="9.9090909090909083"/>
    <x v="1"/>
  </r>
  <r>
    <n v="14"/>
    <x v="3"/>
    <s v="KV"/>
    <s v="YHA2401"/>
    <s v="KOLEJ VOKASIONAL BETONG"/>
    <s v="KM 8, JALAN BETONG-SRI AMAN"/>
    <n v="95700"/>
    <s v="BETONG"/>
    <n v="83472160"/>
    <n v="83472729"/>
    <s v="YHA2401@moe.edu.my"/>
    <s v="Luar Bandar"/>
    <s v="SK"/>
    <n v="575"/>
    <n v="126"/>
    <n v="111.58"/>
    <n v="1.37"/>
    <s v="POINT (111.58 1.37)"/>
    <n v="84"/>
    <x v="10"/>
    <s v="SWK"/>
    <n v="4.5634920634920633"/>
    <x v="1"/>
  </r>
  <r>
    <n v="15"/>
    <x v="3"/>
    <s v="SMK"/>
    <s v="YEA2404"/>
    <s v="SEKOLAH MENENGAH KEBANGSAAN BELADIN"/>
    <s v="D/A PEJABAT PENDIDIKAN DAERAH BETONG, JALAN YONG SHAU NEN"/>
    <n v="95700"/>
    <s v="BETONG"/>
    <s v="TIADA"/>
    <s v="TIADA"/>
    <s v="YEA2404@moe.edu.my"/>
    <s v="Luar Bandar"/>
    <s v="SK"/>
    <n v="824"/>
    <n v="60"/>
    <n v="111.2"/>
    <n v="1.63"/>
    <s v="POINT (111.2 1.63)"/>
    <n v="107"/>
    <x v="11"/>
    <s v="SWK"/>
    <n v="13.733333333333333"/>
    <x v="1"/>
  </r>
  <r>
    <n v="16"/>
    <x v="3"/>
    <s v="SMK"/>
    <s v="YEE2402"/>
    <s v="SEKOLAH MENENGAH KEBANGSAAN DATUK PATINGGI KEDIT"/>
    <s v="KM 7.2 JALAN BETONG/KUCHINGÂ "/>
    <n v="95700"/>
    <s v="BETONGÂ "/>
    <n v="83472018"/>
    <n v="83471620"/>
    <s v="YEE2402@moe.edu.my"/>
    <s v="Luar Bandar"/>
    <s v="SK"/>
    <n v="541"/>
    <n v="54"/>
    <n v="111.57"/>
    <n v="1.37"/>
    <s v="POINT (111.57 1.37)"/>
    <n v="84"/>
    <x v="10"/>
    <s v="SWK"/>
    <n v="10.018518518518519"/>
    <x v="1"/>
  </r>
  <r>
    <n v="17"/>
    <x v="3"/>
    <s v="SMK"/>
    <s v="YEA2401"/>
    <s v="SEKOLAH MENENGAH KEBANGSAAN PUSA"/>
    <s v="KM1, JLN BESAR PUSA"/>
    <n v="94950"/>
    <s v="PUSA"/>
    <n v="83465133"/>
    <n v="83465470"/>
    <s v="YEA2401@moe.edu.my"/>
    <s v="Luar Bandar"/>
    <s v="SK"/>
    <n v="1016"/>
    <n v="82"/>
    <n v="111.29"/>
    <n v="1.63"/>
    <s v="POINT (111.29 1.63)"/>
    <n v="107"/>
    <x v="11"/>
    <s v="SWK"/>
    <n v="12.390243902439025"/>
    <x v="1"/>
  </r>
  <r>
    <n v="18"/>
    <x v="3"/>
    <s v="SMK"/>
    <s v="YEE2401"/>
    <s v="SEKOLAH MENENGAH KEBANGSAAN SARIBAS"/>
    <s v="PEKAN DEBAK"/>
    <n v="95500"/>
    <s v="DEBAK"/>
    <n v="83464109"/>
    <n v="83464050"/>
    <s v="YEE2401@moe.edu.my"/>
    <s v="Luar Bandar"/>
    <s v="SK"/>
    <n v="923"/>
    <n v="90"/>
    <n v="111.42"/>
    <n v="1.56"/>
    <s v="POINT (111.42 1.56)"/>
    <n v="84"/>
    <x v="10"/>
    <s v="SWK"/>
    <n v="10.255555555555556"/>
    <x v="1"/>
  </r>
  <r>
    <n v="19"/>
    <x v="3"/>
    <s v="SMK"/>
    <s v="YEA2402"/>
    <s v="SEKOLAH MENENGAH KEBANGSAAN SPAOH"/>
    <s v="JALAN KAMPUNG SPAOH"/>
    <n v="95600"/>
    <s v="SPAOH"/>
    <n v="83473399"/>
    <n v="83473454"/>
    <s v="YEA2402@moe.edu.my"/>
    <s v="Luar Bandar"/>
    <s v="SK"/>
    <n v="922"/>
    <n v="87"/>
    <n v="111.48"/>
    <n v="1.46"/>
    <s v="POINT (111.48 1.46)"/>
    <n v="84"/>
    <x v="10"/>
    <s v="SWK"/>
    <n v="10.597701149425287"/>
    <x v="1"/>
  </r>
  <r>
    <n v="20"/>
    <x v="3"/>
    <s v="SMK"/>
    <s v="YFB2401"/>
    <s v="SEKOLAH MENENGAH KEBANGSAAN ST. AUGUSTINE"/>
    <s v="JALAN DATUK BASIL TEMENGGONG"/>
    <n v="95700"/>
    <s v="BETONG"/>
    <n v="83472122"/>
    <n v="83471653"/>
    <s v="YFB2401@moe.edu.my"/>
    <s v="Luar Bandar"/>
    <s v="SBK"/>
    <n v="981"/>
    <n v="85"/>
    <n v="111.53"/>
    <n v="1.41"/>
    <s v="POINT (111.53 1.41)"/>
    <n v="84"/>
    <x v="10"/>
    <s v="SWK"/>
    <n v="11.541176470588235"/>
    <x v="1"/>
  </r>
  <r>
    <n v="21"/>
    <x v="3"/>
    <s v="SMK"/>
    <s v="YEA2403"/>
    <s v="SEKOLAH MENENGAH KEBANGSAAN ULU LAYAR"/>
    <s v="P.O BOX 16,PEJABAT POS BETONG"/>
    <n v="95700"/>
    <s v="BETONG"/>
    <n v="83471598"/>
    <n v="83471593"/>
    <s v="YEA2403@moe.edu.my"/>
    <s v="Luar Bandar"/>
    <s v="SK"/>
    <n v="372"/>
    <n v="35"/>
    <n v="111.58"/>
    <n v="1.48"/>
    <s v="POINT (111.58 1.48)"/>
    <n v="84"/>
    <x v="10"/>
    <s v="SWK"/>
    <n v="10.628571428571428"/>
    <x v="1"/>
  </r>
  <r>
    <n v="22"/>
    <x v="4"/>
    <s v="KV"/>
    <s v="YKE9101"/>
    <s v="KOLEJ VOKASIONAL BINTULU"/>
    <s v="KM. 12, JALAN TANJUNG KIDURONG"/>
    <n v="97000"/>
    <s v="BINTULU"/>
    <n v="86251436"/>
    <n v="86253136"/>
    <s v="YKE9101@moe.edu.my"/>
    <s v="Bandar"/>
    <s v="SK"/>
    <n v="812"/>
    <n v="128"/>
    <n v="113.09"/>
    <n v="3.24"/>
    <s v="POINT (113.09 3.24)"/>
    <n v="92"/>
    <x v="13"/>
    <s v="SWK"/>
    <n v="6.34375"/>
    <x v="1"/>
  </r>
  <r>
    <n v="23"/>
    <x v="4"/>
    <s v="SMK"/>
    <s v="YEA9104"/>
    <s v="SEKOLAH MENENGAH KEBANGSAAN ASYAKIRIN"/>
    <s v="D/A PEJABAT PENDIDIKAN DAERAH BINTULU, KM. 5, JALAN SULTAN ISKANDAR"/>
    <n v="97000"/>
    <s v="BINTULU"/>
    <n v="86255592"/>
    <n v="86254398"/>
    <s v="YEA9104@moe.edu.my"/>
    <s v="Bandar"/>
    <s v="SK"/>
    <n v="1379"/>
    <n v="104"/>
    <n v="113.11"/>
    <n v="3.27"/>
    <s v="POINT (113.11 3.27)"/>
    <n v="92"/>
    <x v="13"/>
    <s v="SWK"/>
    <n v="13.259615384615385"/>
    <x v="1"/>
  </r>
  <r>
    <n v="24"/>
    <x v="4"/>
    <s v="SMK"/>
    <s v="YEA9101"/>
    <s v="SEKOLAH MENENGAH KEBANGSAAN BANDAR BINTULU"/>
    <s v="PETI SURAT 607, BINTULU"/>
    <n v="97008"/>
    <s v="BINTULU"/>
    <n v="86332615"/>
    <n v="86313851"/>
    <s v="YEA9101@moe.edu.my"/>
    <s v="Bandar"/>
    <s v="SK"/>
    <n v="2583"/>
    <n v="144"/>
    <n v="113.08"/>
    <n v="3.2"/>
    <s v="POINT (113.08 3.2)"/>
    <n v="92"/>
    <x v="13"/>
    <s v="SWK"/>
    <n v="17.9375"/>
    <x v="1"/>
  </r>
  <r>
    <n v="25"/>
    <x v="4"/>
    <s v="SMK"/>
    <s v="YEA9102"/>
    <s v="SEKOLAH MENENGAH KEBANGSAAN BARU BINTULU"/>
    <s v="JALAN KEMUNTING, PETI SURAT 1547"/>
    <n v="97010"/>
    <s v="BINTULU"/>
    <n v="86334529"/>
    <n v="86334540"/>
    <s v="YEA9102@moe.edu.my"/>
    <s v="Bandar"/>
    <s v="SK"/>
    <n v="1904"/>
    <n v="151"/>
    <n v="113.06"/>
    <n v="3.17"/>
    <s v="POINT (113.06 3.17)"/>
    <n v="92"/>
    <x v="13"/>
    <s v="SWK"/>
    <n v="12.609271523178808"/>
    <x v="1"/>
  </r>
  <r>
    <n v="26"/>
    <x v="4"/>
    <s v="SMK"/>
    <s v="YEE9103"/>
    <s v="SEKOLAH MENENGAH KEBANGSAAN BINTULU"/>
    <s v="KM 5 JALAN SULTAN ISKANDAR, P.O.BOX 97"/>
    <n v="97007"/>
    <s v="BINTULU"/>
    <n v="86331217"/>
    <n v="86317518"/>
    <s v="YEE9103@moe.edu.my"/>
    <s v="Bandar"/>
    <s v="SK"/>
    <n v="3351"/>
    <n v="205"/>
    <n v="113.06"/>
    <n v="3.19"/>
    <s v="POINT (113.06 3.19)"/>
    <n v="92"/>
    <x v="13"/>
    <s v="SWK"/>
    <n v="16.346341463414635"/>
    <x v="1"/>
  </r>
  <r>
    <n v="27"/>
    <x v="4"/>
    <s v="SMK"/>
    <s v="YEA9105"/>
    <s v="SEKOLAH MENENGAH KEBANGSAAN KEMENA"/>
    <s v="LOT 830, BLOK 37, KEMENA LAND DISTRICT"/>
    <n v="97000"/>
    <s v="BINTULU"/>
    <n v="86201013"/>
    <n v="86201016"/>
    <s v="YEA9105@moe.edu.my"/>
    <s v="Luar Bandar"/>
    <s v="SK"/>
    <n v="1562"/>
    <n v="74"/>
    <n v="113.05"/>
    <n v="3.14"/>
    <s v="POINT (113.05 3.14)"/>
    <n v="92"/>
    <x v="13"/>
    <s v="SWK"/>
    <n v="21.108108108108109"/>
    <x v="1"/>
  </r>
  <r>
    <n v="28"/>
    <x v="4"/>
    <s v="SMK"/>
    <s v="YEA9103"/>
    <s v="SEKOLAH MENENGAH KEBANGSAAN KIDURONG"/>
    <s v="PETI SURAT 2078"/>
    <n v="97011"/>
    <s v="BINTULU"/>
    <n v="86254225"/>
    <n v="86254228"/>
    <s v="YEA9103@moe.edu.my"/>
    <s v="Bandar"/>
    <s v="SK"/>
    <n v="2426"/>
    <n v="172"/>
    <n v="113.08"/>
    <n v="3.23"/>
    <s v="POINT (113.08 3.23)"/>
    <n v="92"/>
    <x v="13"/>
    <s v="SWK"/>
    <n v="14.104651162790697"/>
    <x v="1"/>
  </r>
  <r>
    <n v="29"/>
    <x v="5"/>
    <s v="SMKA"/>
    <s v="YRA3201"/>
    <s v="SEKOLAH MENENGAH KEBANGSAAN AGAMA IGAN"/>
    <s v="D/A PEJABAT PENDIDIKAN DAERAH DALAT"/>
    <n v="96300"/>
    <s v="DALAT"/>
    <n v="1118142385"/>
    <s v="TIADA"/>
    <s v="YRA3201@moe.edu.my"/>
    <s v="Luar Bandar"/>
    <s v="SK"/>
    <n v="497"/>
    <n v="56"/>
    <n v="111.71"/>
    <n v="2.82"/>
    <s v="POINT (111.71 2.82)"/>
    <n v="102"/>
    <x v="17"/>
    <s v="SWK"/>
    <n v="8.875"/>
    <x v="1"/>
  </r>
  <r>
    <n v="30"/>
    <x v="5"/>
    <s v="SMK"/>
    <s v="YEA3202"/>
    <s v="SEKOLAH MENENGAH KEBANGSAAN BATANG IGAN"/>
    <s v="D/A PEJABAT PENDIDIKAN DAERAH DALAT"/>
    <n v="96300"/>
    <s v="DALAT"/>
    <s v="TIADA"/>
    <s v="TIADA"/>
    <s v="YEA3202@moe.edu.my"/>
    <s v="Luar Bandar"/>
    <s v="SK"/>
    <n v="209"/>
    <n v="21"/>
    <n v="111.83"/>
    <n v="2.61"/>
    <s v="POINT (111.83 2.61)"/>
    <n v="102"/>
    <x v="17"/>
    <s v="SWK"/>
    <n v="9.9523809523809526"/>
    <x v="1"/>
  </r>
  <r>
    <n v="31"/>
    <x v="5"/>
    <s v="SMK"/>
    <s v="YEE3501"/>
    <s v="SEKOLAH MENENGAH KEBANGSAAN DALAT"/>
    <s v="LOT 150, OYA DALAT, LAND DISTRICT"/>
    <n v="96300"/>
    <s v="DALAT"/>
    <n v="84864253"/>
    <n v="84863251"/>
    <s v="YEE3501@moe.edu.my"/>
    <s v="Luar Bandar"/>
    <s v="SK"/>
    <n v="849"/>
    <n v="72"/>
    <n v="111.94"/>
    <n v="2.74"/>
    <s v="POINT (111.94 2.74)"/>
    <n v="83"/>
    <x v="16"/>
    <s v="SWK"/>
    <n v="11.791666666666666"/>
    <x v="1"/>
  </r>
  <r>
    <n v="32"/>
    <x v="5"/>
    <s v="SMK"/>
    <s v="YEA3501"/>
    <s v="SEKOLAH MENENGAH KEBANGSAAN OYA"/>
    <s v="D/A PEJABAT PENDIDIKAN DAERAH DALAT"/>
    <n v="96300"/>
    <s v="DALAT"/>
    <n v="84867885"/>
    <n v="84867433"/>
    <s v="YEA3501@moe.edu.my"/>
    <s v="Luar Bandar"/>
    <s v="SK"/>
    <n v="899"/>
    <n v="86"/>
    <n v="112.09"/>
    <n v="2.89"/>
    <s v="POINT (112.09 2.89)"/>
    <n v="89"/>
    <x v="18"/>
    <s v="SWK"/>
    <n v="10.453488372093023"/>
    <x v="1"/>
  </r>
  <r>
    <n v="33"/>
    <x v="6"/>
    <s v="SMK"/>
    <s v="YEA6101"/>
    <s v="SEKOLAH MENENGAH KEBANGSAAN BELAWAI"/>
    <s v="KPG. JERIJEH BARU"/>
    <n v="96150"/>
    <s v="BELAWAI"/>
    <n v="84613268"/>
    <n v="84613430"/>
    <s v="YEA6101@moe.edu.my"/>
    <s v="Luar Bandar"/>
    <s v="SK"/>
    <n v="542"/>
    <n v="52"/>
    <n v="111.23"/>
    <n v="2.2000000000000002"/>
    <s v="POINT (111.23 2.2)"/>
    <n v="94"/>
    <x v="20"/>
    <s v="SWK"/>
    <n v="10.423076923076923"/>
    <x v="1"/>
  </r>
  <r>
    <n v="34"/>
    <x v="6"/>
    <s v="SMK"/>
    <s v="YEE6401"/>
    <s v="SEKOLAH MENENGAH KEBANGSAAN MATU"/>
    <s v="D/A PEJABAT PENDIDIKAN DAERAH DARO"/>
    <n v="96200"/>
    <s v="DARO"/>
    <n v="84832119"/>
    <n v="84832216"/>
    <s v="YEE6401@moe.edu.my"/>
    <s v="Luar Bandar"/>
    <s v="SK"/>
    <n v="769"/>
    <n v="55"/>
    <n v="111.54"/>
    <n v="2.67"/>
    <s v="POINT (111.54 2.67)"/>
    <n v="102"/>
    <x v="17"/>
    <s v="SWK"/>
    <n v="13.981818181818182"/>
    <x v="1"/>
  </r>
  <r>
    <n v="35"/>
    <x v="6"/>
    <s v="SMK"/>
    <s v="YEAB301"/>
    <s v="SEKOLAH MENENGAH KEBANGSAAN SEMOP"/>
    <s v="KAMPUNG SEMOP"/>
    <n v="96200"/>
    <s v="DARO"/>
    <s v="TIADA"/>
    <s v="TIADA"/>
    <s v="YEAB301@moe.edu.my"/>
    <s v="Luar Bandar"/>
    <s v="SK"/>
    <n v="493"/>
    <n v="37"/>
    <n v="111.4"/>
    <n v="2.41"/>
    <s v="POINT (111.4 2.41)"/>
    <n v="85"/>
    <x v="21"/>
    <s v="SWK"/>
    <n v="13.324324324324325"/>
    <x v="1"/>
  </r>
  <r>
    <n v="36"/>
    <x v="6"/>
    <s v="SMK"/>
    <s v="YEE6402"/>
    <s v="SEKOLAH MENENGAH KEBANGSAAN TOH PUAN DATUK PATINGGI HJH NORMAH"/>
    <s v="D/A PEJABAT PENDIDIKAN DAERAH DARO"/>
    <n v="96200"/>
    <s v="DARO"/>
    <n v="84823262"/>
    <n v="84823972"/>
    <s v="YEE6402@moe.edu.my"/>
    <s v="Luar Bandar"/>
    <s v="SK"/>
    <n v="1002"/>
    <n v="89"/>
    <n v="111.42"/>
    <n v="2.52"/>
    <s v="POINT (111.42 2.52)"/>
    <n v="85"/>
    <x v="21"/>
    <s v="SWK"/>
    <n v="11.258426966292134"/>
    <x v="1"/>
  </r>
  <r>
    <n v="37"/>
    <x v="7"/>
    <s v="SMK"/>
    <s v="YEB6201"/>
    <s v="SEKOLAH MENENGAH KEBANGSAAN JULAU"/>
    <s v="LOT 353, BLOK D, JIKANG LAND DISTRICT"/>
    <n v="96600"/>
    <s v="JULAU"/>
    <n v="84734266"/>
    <n v="84734763"/>
    <s v="YEB6201@moe.edu.my"/>
    <s v="Luar Bandar"/>
    <s v="SK"/>
    <n v="699"/>
    <n v="65"/>
    <n v="111.91"/>
    <n v="2.0299999999999998"/>
    <s v="POINT (111.91 2.03)"/>
    <n v="88"/>
    <x v="23"/>
    <s v="SWK"/>
    <n v="10.753846153846155"/>
    <x v="1"/>
  </r>
  <r>
    <n v="38"/>
    <x v="7"/>
    <s v="SMK"/>
    <s v="YEA6202"/>
    <s v="SEKOLAH MENENGAH KEBANGSAAN JULAU NO.2"/>
    <s v="LOT.353, BLOK 3, JIKANG LAND DISTRICT"/>
    <n v="96600"/>
    <s v="JULAU"/>
    <n v="84734060"/>
    <n v="84734061"/>
    <s v="YEA6202@moe.edu.my"/>
    <s v="Luar Bandar"/>
    <s v="SK"/>
    <n v="694"/>
    <n v="43"/>
    <n v="111.91"/>
    <n v="2.0499999999999998"/>
    <s v="POINT (111.91 2.05)"/>
    <n v="88"/>
    <x v="23"/>
    <s v="SWK"/>
    <n v="16.13953488372093"/>
    <x v="1"/>
  </r>
  <r>
    <n v="39"/>
    <x v="7"/>
    <s v="SMK"/>
    <s v="YEA6201"/>
    <s v="SEKOLAH MENENGAH KEBANGSAAN PAKAN"/>
    <s v="BATU 1 JALAN ENTABAI/PAKAN"/>
    <n v="96510"/>
    <s v="PAKAN"/>
    <n v="1118142027"/>
    <s v="TIADA"/>
    <s v="YEA6201@moe.edu.my"/>
    <s v="Luar Bandar"/>
    <s v="SK"/>
    <n v="843"/>
    <n v="67"/>
    <n v="111.68325"/>
    <n v="1.88775"/>
    <s v="POINT (111.68325 1.88775)"/>
    <n v="98"/>
    <x v="24"/>
    <s v="SWK"/>
    <n v="12.582089552238806"/>
    <x v="1"/>
  </r>
  <r>
    <n v="40"/>
    <x v="8"/>
    <s v="SMK"/>
    <s v="YEB3301"/>
    <s v="SEKOLAH MENENGAH KEBANGSAAN DATUK HAJI ABDUL RAHMAN YAKUB"/>
    <s v="KM72, JLN. NIBONG TADA"/>
    <n v="96700"/>
    <s v="KANOWIT"/>
    <n v="84755707"/>
    <n v="84755145"/>
    <s v="YEB3301@moe.edu.my"/>
    <s v="Luar Bandar"/>
    <s v="SK"/>
    <n v="736"/>
    <n v="55"/>
    <n v="112.16632199999999"/>
    <n v="2.0999750000000001"/>
    <s v="POINT (112.166322 2.099975)"/>
    <n v="93"/>
    <x v="25"/>
    <s v="SWK"/>
    <n v="13.381818181818181"/>
    <x v="1"/>
  </r>
  <r>
    <n v="41"/>
    <x v="8"/>
    <s v="SMK"/>
    <s v="YEA3302"/>
    <s v="SEKOLAH MENENGAH KEBANGSAAN KANOWIT"/>
    <s v="JALAN DURIN KANOWIT SIBU"/>
    <n v="96700"/>
    <s v="KANOWIT"/>
    <n v="84752152"/>
    <n v="84753700"/>
    <s v="YEA3302@moe.edu.my"/>
    <s v="Luar Bandar"/>
    <s v="SK"/>
    <n v="1248"/>
    <n v="105"/>
    <n v="112.145053"/>
    <n v="2.0982440000000002"/>
    <s v="POINT (112.145053 2.098244)"/>
    <n v="93"/>
    <x v="25"/>
    <s v="SWK"/>
    <n v="11.885714285714286"/>
    <x v="1"/>
  </r>
  <r>
    <n v="42"/>
    <x v="8"/>
    <s v="SMK"/>
    <s v="YEA3303"/>
    <s v="SEKOLAH MENENGAH KEBANGSAAN NANGA DAP"/>
    <s v="D/A PEJABAT PENDIDIKAN DAERAH KANOWITÂ "/>
    <n v="96700"/>
    <s v="KANOWIT"/>
    <n v="84755191"/>
    <n v="84755002"/>
    <s v="YEA3303@moe.edu.my"/>
    <s v="Luar Bandar"/>
    <s v="SK"/>
    <n v="326"/>
    <n v="31"/>
    <n v="112.317953"/>
    <n v="2.0521159999999998"/>
    <s v="POINT (112.317953 2.052116)"/>
    <n v="93"/>
    <x v="25"/>
    <s v="SWK"/>
    <n v="10.516129032258064"/>
    <x v="1"/>
  </r>
  <r>
    <n v="43"/>
    <x v="9"/>
    <s v="SMK"/>
    <s v="YEA7101"/>
    <s v="SEKOLAH MENENGAH KEBANGSAAN BALLEH"/>
    <s v="NANGA GAAT, PETI SURAT 175"/>
    <n v="96807"/>
    <s v="KAPIT"/>
    <s v="TIADA"/>
    <s v="TIADA"/>
    <s v="YEA7101@moe.edu.my"/>
    <s v="Luar Bandar"/>
    <s v="SK"/>
    <n v="222"/>
    <n v="30"/>
    <n v="113.43143600000001"/>
    <n v="1.8947860000000001"/>
    <s v="POINT (113.431436 1.894786)"/>
    <n v="119"/>
    <x v="8"/>
    <s v="SWK"/>
    <n v="7.4"/>
    <x v="1"/>
  </r>
  <r>
    <n v="44"/>
    <x v="9"/>
    <s v="SMK"/>
    <s v="YEE7101"/>
    <s v="SEKOLAH MENENGAH KEBANGSAAN KAPIT"/>
    <s v="PETI SURAT NO.39"/>
    <n v="96807"/>
    <s v="KAPIT"/>
    <n v="84796288"/>
    <n v="84797388"/>
    <s v="YEE7101@moe.edu.my"/>
    <s v="Luar Bandar"/>
    <s v="SK"/>
    <n v="1675"/>
    <n v="132"/>
    <n v="112.94459999999999"/>
    <n v="2.0146999999999999"/>
    <s v="POINT (112.9446 2.0147)"/>
    <n v="91"/>
    <x v="9"/>
    <s v="SWK"/>
    <n v="12.689393939393939"/>
    <x v="1"/>
  </r>
  <r>
    <n v="45"/>
    <x v="9"/>
    <s v="SMK"/>
    <s v="YEA7103"/>
    <s v="SEKOLAH MENENGAH KEBANGSAAN KAPIT NO.2"/>
    <s v="D/A PEJABAT PENDIDIKAN DAERAH KAPIT, TINGKAT 1 &amp; 2, WISMA PERSEKUTUAN, JALAN PENGHULU NYANGGAU"/>
    <n v="96800"/>
    <s v="KAPIT"/>
    <n v="84796071"/>
    <n v="84796072"/>
    <s v="YEA7103@moe.edu.my"/>
    <s v="Luar Bandar"/>
    <s v="SK"/>
    <n v="1300"/>
    <n v="106"/>
    <n v="112.9259"/>
    <n v="2.0071500000000002"/>
    <s v="POINT (112.9259 2.00715)"/>
    <n v="91"/>
    <x v="9"/>
    <s v="SWK"/>
    <n v="12.264150943396226"/>
    <x v="1"/>
  </r>
  <r>
    <n v="46"/>
    <x v="9"/>
    <s v="SMK"/>
    <s v="YEE7102"/>
    <s v="SEKOLAH MENENGAH KEBANGSAAN SELIRIK"/>
    <s v="JALAN SELIRIK PETI SURAT 97"/>
    <n v="96807"/>
    <s v="KAPIT"/>
    <n v="84796233"/>
    <n v="84796434"/>
    <s v="YEE7102@moe.edu.my"/>
    <s v="Luar Bandar"/>
    <s v="SK"/>
    <n v="1257"/>
    <n v="110"/>
    <n v="112.978667"/>
    <n v="2.0000330000000002"/>
    <s v="POINT (112.978667 2.000033)"/>
    <n v="91"/>
    <x v="9"/>
    <s v="SWK"/>
    <n v="11.427272727272728"/>
    <x v="1"/>
  </r>
  <r>
    <n v="47"/>
    <x v="10"/>
    <s v="SMK"/>
    <s v="YEB1303"/>
    <s v="KOLEJ D PATINGGI ABANG HJ ABDILLAH"/>
    <s v="LORONG SIOL KANDIS 1, PETRA JAYA"/>
    <n v="93050"/>
    <s v="KUCHING"/>
    <n v="82440635"/>
    <n v="82449872"/>
    <s v="YEB1303@moe.edu.my"/>
    <s v="Bandar"/>
    <s v="SK"/>
    <n v="756"/>
    <n v="64"/>
    <n v="110.35405"/>
    <n v="1.5785499999999999"/>
    <s v="POINT (110.35405 1.57855)"/>
    <n v="74"/>
    <x v="27"/>
    <s v="SWK"/>
    <n v="11.8125"/>
    <x v="1"/>
  </r>
  <r>
    <n v="48"/>
    <x v="10"/>
    <s v="KV"/>
    <s v="YHA1201"/>
    <s v="KOLEJ VOKASIONAL KUCHING"/>
    <s v="JALAN KOLEJ, BATU LINTANG"/>
    <n v="93200"/>
    <s v="KUCHING"/>
    <n v="82420814"/>
    <n v="82231576"/>
    <s v="YHA1201@moe.edu.my"/>
    <s v="Bandar"/>
    <s v="SK"/>
    <n v="423"/>
    <n v="108"/>
    <n v="110.34633100000001"/>
    <n v="1.533434"/>
    <s v="POINT (110.346331 1.533434)"/>
    <n v="74"/>
    <x v="27"/>
    <s v="SWK"/>
    <n v="3.9166666666666665"/>
    <x v="1"/>
  </r>
  <r>
    <n v="49"/>
    <x v="10"/>
    <s v="SM SABK"/>
    <s v="YRA1303"/>
    <s v="SEKOLAH MENENGAH KEBANGSAAN AGAMA TUN AHMAD ZAIDI"/>
    <s v="JALAN SULTAN TENGAH"/>
    <n v="93050"/>
    <s v="KUCHING"/>
    <n v="82312578"/>
    <n v="82445397"/>
    <s v="YRA1303@moe.edu.my"/>
    <s v="Bandar"/>
    <s v="SBK"/>
    <n v="816"/>
    <n v="67"/>
    <n v="110.339867"/>
    <n v="1.6198490000000001"/>
    <s v="POINT (110.339867 1.619849)"/>
    <n v="74"/>
    <x v="27"/>
    <s v="SWK"/>
    <n v="12.17910447761194"/>
    <x v="1"/>
  </r>
  <r>
    <n v="50"/>
    <x v="10"/>
    <s v="SMK"/>
    <s v="YEA1205"/>
    <s v="SEKOLAH MENENGAH KEBANGSAAN BAKO"/>
    <s v="JALAN BAKO"/>
    <n v="93050"/>
    <s v="KUCHING"/>
    <n v="82432251"/>
    <n v="82434405"/>
    <s v="YEA1205@moe.edu.my"/>
    <s v="Luar Bandar"/>
    <s v="SK"/>
    <n v="1215"/>
    <n v="99"/>
    <n v="110.44753300000001"/>
    <n v="1.6448830000000001"/>
    <s v="POINT (110.447533 1.644883)"/>
    <n v="74"/>
    <x v="27"/>
    <s v="SWK"/>
    <n v="12.272727272727273"/>
    <x v="1"/>
  </r>
  <r>
    <n v="51"/>
    <x v="10"/>
    <s v="SMK"/>
    <s v="YEB1202"/>
    <s v="SEKOLAH MENENGAH KEBANGSAAN BANDAR KUCHING NO.1"/>
    <s v="JLN CHONG KIUN KONG, KENYALANG PARK"/>
    <n v="93300"/>
    <s v="KUCHING"/>
    <n v="82245957"/>
    <n v="82410113"/>
    <s v="YEB1202@moe.edu.my"/>
    <s v="Bandar"/>
    <s v="SK"/>
    <n v="1114"/>
    <n v="80"/>
    <n v="110.35965"/>
    <n v="1.5407500000000001"/>
    <s v="POINT (110.35965 1.54075)"/>
    <n v="74"/>
    <x v="27"/>
    <s v="SWK"/>
    <n v="13.925000000000001"/>
    <x v="1"/>
  </r>
  <r>
    <n v="52"/>
    <x v="10"/>
    <s v="SMK"/>
    <s v="YEA1209"/>
    <s v="SEKOLAH MENENGAH KEBANGSAAN BANDAR SAMARIANG"/>
    <s v="JALAN SULTAN TENGAH PETRA JAYA"/>
    <n v="93050"/>
    <s v="KUCHING"/>
    <n v="82311072"/>
    <n v="82313270"/>
    <s v="YEA1209@moe.edu.my"/>
    <s v="Luar Bandar"/>
    <s v="SK"/>
    <n v="1073"/>
    <n v="72"/>
    <n v="110.328425"/>
    <n v="1.6325179999999999"/>
    <s v="POINT (110.328425 1.632518)"/>
    <n v="74"/>
    <x v="27"/>
    <s v="SWK"/>
    <n v="14.902777777777779"/>
    <x v="1"/>
  </r>
  <r>
    <n v="53"/>
    <x v="10"/>
    <s v="SMK"/>
    <s v="YEE1204"/>
    <s v="SEKOLAH MENENGAH KEBANGSAAN BATU LINTANG"/>
    <s v="JALAN COLLEGE"/>
    <n v="93200"/>
    <s v="KUCHING"/>
    <n v="82254579"/>
    <n v="82240116"/>
    <s v="YEE1204@moe.edu.my"/>
    <s v="Bandar"/>
    <s v="SK"/>
    <n v="1379"/>
    <n v="115"/>
    <n v="110.348"/>
    <n v="1.5323830000000001"/>
    <s v="POINT (110.348 1.532383)"/>
    <n v="74"/>
    <x v="27"/>
    <s v="SWK"/>
    <n v="11.991304347826087"/>
    <x v="1"/>
  </r>
  <r>
    <n v="54"/>
    <x v="10"/>
    <s v="SMK"/>
    <s v="YEA1201"/>
    <s v="SEKOLAH MENENGAH KEBANGSAAN D P H ABDUL GAPOR"/>
    <s v="LORONG STAMPIN 23, JALAN STAMPIN"/>
    <n v="93350"/>
    <s v="KUCHING"/>
    <n v="82451130"/>
    <n v="82571877"/>
    <s v="YEA1201@moe.edu.my"/>
    <s v="Bandar"/>
    <s v="SK"/>
    <n v="1831"/>
    <n v="149"/>
    <n v="110.351367"/>
    <n v="1.51725"/>
    <s v="POINT (110.351367 1.51725)"/>
    <n v="74"/>
    <x v="27"/>
    <s v="SWK"/>
    <n v="12.288590604026846"/>
    <x v="1"/>
  </r>
  <r>
    <n v="55"/>
    <x v="10"/>
    <s v="SMK"/>
    <s v="YEA1207"/>
    <s v="SEKOLAH MENENGAH KEBANGSAAN DEMAK BARU"/>
    <s v="JALAN DIPLOMATIK,OFF JALAN BAKO"/>
    <n v="93050"/>
    <s v="KUCHING"/>
    <n v="82311670"/>
    <n v="82312721"/>
    <s v="YEA1207@moe.edu.my"/>
    <s v="Bandar"/>
    <s v="SK"/>
    <n v="972"/>
    <n v="73"/>
    <n v="110.36921"/>
    <n v="1.5864689999999999"/>
    <s v="POINT (110.36921 1.586469)"/>
    <n v="74"/>
    <x v="27"/>
    <s v="SWK"/>
    <n v="13.315068493150685"/>
    <x v="1"/>
  </r>
  <r>
    <n v="56"/>
    <x v="10"/>
    <s v="SMK"/>
    <s v="YEB1201"/>
    <s v="SEKOLAH MENENGAH KEBANGSAAN GREEN ROAD"/>
    <s v="LEBUH SOCKALINGAM, JALAN GREEN"/>
    <n v="93150"/>
    <s v="KUCHING"/>
    <n v="82243541"/>
    <n v="82239343"/>
    <s v="YEB1201@moe.edu.my"/>
    <s v="Bandar"/>
    <s v="SK"/>
    <n v="1596"/>
    <n v="130"/>
    <n v="110.33456700000001"/>
    <n v="1.5443169999999999"/>
    <s v="POINT (110.334567 1.544317)"/>
    <n v="74"/>
    <x v="27"/>
    <s v="SWK"/>
    <n v="12.276923076923078"/>
    <x v="1"/>
  </r>
  <r>
    <n v="57"/>
    <x v="10"/>
    <s v="SMK"/>
    <s v="YEE1205"/>
    <s v="SEKOLAH MENENGAH KEBANGSAAN PADUNGAN"/>
    <s v="JLN TAN SRI DATUK WILLIAM TAN"/>
    <n v="93450"/>
    <s v="KUCHING"/>
    <n v="82333526"/>
    <n v="82348402"/>
    <s v="YEE1205@moe.edu.my"/>
    <s v="Bandar"/>
    <s v="SK"/>
    <n v="532"/>
    <n v="43"/>
    <n v="110.36215"/>
    <n v="1.5477829999999999"/>
    <s v="POINT (110.36215 1.547783)"/>
    <n v="74"/>
    <x v="27"/>
    <s v="SWK"/>
    <n v="12.372093023255815"/>
    <x v="1"/>
  </r>
  <r>
    <n v="58"/>
    <x v="10"/>
    <s v="SMK"/>
    <s v="YEE1201"/>
    <s v="SEKOLAH MENENGAH KEBANGSAAN PENDING"/>
    <s v="JALAN TUN RAZAKÂ "/>
    <n v="93450"/>
    <s v="KUCHING"/>
    <n v="82331210"/>
    <n v="82343441"/>
    <s v="YEE1201@moe.edu.my"/>
    <s v="Bandar"/>
    <s v="SK"/>
    <n v="1175"/>
    <n v="126"/>
    <n v="110.383067"/>
    <n v="1.547817"/>
    <s v="POINT (110.383067 1.547817)"/>
    <n v="74"/>
    <x v="27"/>
    <s v="SWK"/>
    <n v="9.325396825396826"/>
    <x v="1"/>
  </r>
  <r>
    <n v="59"/>
    <x v="10"/>
    <s v="SMK"/>
    <s v="YEA1301"/>
    <s v="SEKOLAH MENENGAH KEBANGSAAN PETRA JAYA"/>
    <s v="JALAN SEMARAK, PETRA JAYA"/>
    <n v="93050"/>
    <s v="KUCHING"/>
    <n v="82254824"/>
    <n v="82242507"/>
    <s v="YEA1301@moe.edu.my"/>
    <s v="Bandar"/>
    <s v="SK"/>
    <n v="1484"/>
    <n v="102"/>
    <n v="110.31885"/>
    <n v="1.564983"/>
    <s v="POINT (110.31885 1.564983)"/>
    <n v="74"/>
    <x v="27"/>
    <s v="SWK"/>
    <n v="14.549019607843137"/>
    <x v="1"/>
  </r>
  <r>
    <n v="60"/>
    <x v="10"/>
    <s v="SMK"/>
    <s v="YEA1305"/>
    <s v="SEKOLAH MENENGAH KEBANGSAAN SANTUBONG"/>
    <s v="JALAN PANTAI PUTERI, SANTUBONG"/>
    <n v="93050"/>
    <s v="KUCHING"/>
    <n v="82846227"/>
    <n v="82846720"/>
    <s v="YEA1305@moe.edu.my"/>
    <s v="Luar Bandar"/>
    <s v="SK"/>
    <n v="594"/>
    <n v="44"/>
    <n v="110.334604"/>
    <n v="1.6513310000000001"/>
    <s v="POINT (110.334604 1.651331)"/>
    <n v="74"/>
    <x v="27"/>
    <s v="SWK"/>
    <n v="13.5"/>
    <x v="1"/>
  </r>
  <r>
    <n v="61"/>
    <x v="10"/>
    <s v="SMK"/>
    <s v="YEA1309"/>
    <s v="SEKOLAH MENENGAH KEBANGSAAN SEMERAH PADI"/>
    <s v="JALAN DEPO, PETRA JAYA"/>
    <n v="93050"/>
    <s v="KUCHING"/>
    <n v="82441403"/>
    <n v="82441468"/>
    <s v="YEA1309@moe.edu.my"/>
    <s v="Bandar"/>
    <s v="SK"/>
    <n v="1669"/>
    <n v="114"/>
    <n v="110.319108"/>
    <n v="1.5806560000000001"/>
    <s v="POINT (110.319108 1.580656)"/>
    <n v="74"/>
    <x v="27"/>
    <s v="SWK"/>
    <n v="14.640350877192983"/>
    <x v="1"/>
  </r>
  <r>
    <n v="62"/>
    <x v="10"/>
    <s v="SMK"/>
    <s v="YEA1202"/>
    <s v="SEKOLAH MENENGAH KEBANGSAAN SERI SETIA"/>
    <s v="JALAN SETIA RAJA"/>
    <n v="93350"/>
    <s v="KUCHING"/>
    <n v="82362325"/>
    <n v="82362670"/>
    <s v="YEA1202@moe.edu.my"/>
    <s v="Bandar"/>
    <s v="SK"/>
    <n v="1045"/>
    <n v="77"/>
    <n v="110.391767"/>
    <n v="1.536233"/>
    <s v="POINT (110.391767 1.536233)"/>
    <n v="74"/>
    <x v="27"/>
    <s v="SWK"/>
    <n v="13.571428571428571"/>
    <x v="1"/>
  </r>
  <r>
    <n v="63"/>
    <x v="10"/>
    <s v="SMK"/>
    <s v="YFB1202"/>
    <s v="SEKOLAH MENENGAH KEBANGSAAN ST JOSEPH"/>
    <s v="JLN TUN ABANG HJ OPENG"/>
    <n v="93000"/>
    <s v="KUCHING"/>
    <n v="82240885"/>
    <n v="82245151"/>
    <s v="YFB1202@moe.edu.my"/>
    <s v="Bandar"/>
    <s v="SBK"/>
    <n v="1116"/>
    <n v="106"/>
    <n v="110.341117"/>
    <n v="1.5515000000000001"/>
    <s v="POINT (110.341117 1.5515)"/>
    <n v="74"/>
    <x v="27"/>
    <s v="SWK"/>
    <n v="10.528301886792454"/>
    <x v="1"/>
  </r>
  <r>
    <n v="64"/>
    <x v="10"/>
    <s v="SMK"/>
    <s v="YFB1205"/>
    <s v="SEKOLAH MENENGAH KEBANGSAAN ST MARY"/>
    <s v="JALAN MCDOUGALL"/>
    <n v="93000"/>
    <s v="KUCHING"/>
    <n v="82242689"/>
    <n v="82245772"/>
    <s v="YFB1205@moe.edu.my"/>
    <s v="Bandar"/>
    <s v="SBK"/>
    <n v="616"/>
    <n v="41"/>
    <n v="110.34690000000001"/>
    <n v="1.555717"/>
    <s v="POINT (110.3469 1.555717)"/>
    <n v="74"/>
    <x v="27"/>
    <s v="SWK"/>
    <n v="15.024390243902438"/>
    <x v="1"/>
  </r>
  <r>
    <n v="65"/>
    <x v="10"/>
    <s v="SMK"/>
    <s v="YFB1203"/>
    <s v="SEKOLAH MENENGAH KEBANGSAAN ST TERESA"/>
    <s v="JLN. TUN ABG. HJ. OPENG"/>
    <n v="93000"/>
    <s v="KUCHING"/>
    <n v="82244598"/>
    <n v="82417311"/>
    <s v="YFB1203@moe.edu.my"/>
    <s v="Bandar"/>
    <s v="SBK"/>
    <n v="811"/>
    <n v="60"/>
    <n v="110.342583"/>
    <n v="1.5510999999999999"/>
    <s v="POINT (110.342583 1.5511)"/>
    <n v="74"/>
    <x v="27"/>
    <s v="SWK"/>
    <n v="13.516666666666667"/>
    <x v="1"/>
  </r>
  <r>
    <n v="66"/>
    <x v="10"/>
    <s v="SMK"/>
    <s v="YFB1204"/>
    <s v="SEKOLAH MENENGAH KEBANGSAAN ST THOMAS"/>
    <s v="JALAN MCDOUGALL"/>
    <n v="93000"/>
    <s v="KUCHING"/>
    <n v="82242539"/>
    <n v="82250328"/>
    <s v="YFB1204@moe.edu.my"/>
    <s v="Bandar"/>
    <s v="SBK"/>
    <n v="767"/>
    <n v="93"/>
    <n v="110.34526700000001"/>
    <n v="1.5547500000000001"/>
    <s v="POINT (110.345267 1.55475)"/>
    <n v="74"/>
    <x v="27"/>
    <s v="SWK"/>
    <n v="8.2473118279569899"/>
    <x v="1"/>
  </r>
  <r>
    <n v="67"/>
    <x v="10"/>
    <s v="SMK"/>
    <s v="YEA1204"/>
    <s v="SEKOLAH MENENGAH KEBANGSAAN TABUAN JAYA"/>
    <s v="JALAN WAN ALWI"/>
    <n v="93350"/>
    <s v="KUCHING"/>
    <n v="82364936"/>
    <n v="82362182"/>
    <s v="YEA1204@moe.edu.my"/>
    <s v="Bandar"/>
    <s v="SK"/>
    <n v="382"/>
    <n v="52"/>
    <n v="110.385133"/>
    <n v="1.513417"/>
    <s v="POINT (110.385133 1.513417)"/>
    <n v="74"/>
    <x v="27"/>
    <s v="SWK"/>
    <n v="7.3461538461538458"/>
    <x v="1"/>
  </r>
  <r>
    <n v="68"/>
    <x v="10"/>
    <s v="SMK"/>
    <s v="YFB1201"/>
    <s v="SEKOLAH MENENGAH KEBANGSAAN TINGGI KUCHING"/>
    <s v="JALAN MATHIE"/>
    <n v="93100"/>
    <s v="KUCHING"/>
    <n v="82247266"/>
    <n v="82246643"/>
    <s v="YFB1201@moe.edu.my"/>
    <s v="Bandar"/>
    <s v="SBK"/>
    <n v="1562"/>
    <n v="99"/>
    <n v="110.3494"/>
    <n v="1.5545169999999999"/>
    <s v="POINT (110.3494 1.554517)"/>
    <n v="74"/>
    <x v="27"/>
    <s v="SWK"/>
    <n v="15.777777777777779"/>
    <x v="1"/>
  </r>
  <r>
    <n v="69"/>
    <x v="10"/>
    <s v="SMK"/>
    <s v="YEE1301"/>
    <s v="SEKOLAH MENENGAH KEBANGSAAN TUN ABANG HJ OPENG"/>
    <s v="D/A PEJABAT PENDIDIKAN DAERAH KUCHING, JALAN DIPLOMATIK OFF JALAN BAKO PETRA JAYA"/>
    <n v="93050"/>
    <s v="KUCHING"/>
    <n v="82447540"/>
    <n v="82443978"/>
    <s v="YEE1301@moe.edu.my"/>
    <s v="Bandar"/>
    <s v="SK"/>
    <n v="1308"/>
    <n v="96"/>
    <n v="110.3626"/>
    <n v="1.5719000000000001"/>
    <s v="POINT (110.3626 1.5719)"/>
    <n v="74"/>
    <x v="27"/>
    <s v="SWK"/>
    <n v="13.625"/>
    <x v="1"/>
  </r>
  <r>
    <n v="70"/>
    <x v="10"/>
    <s v="SMK"/>
    <s v="YEA1303"/>
    <s v="SEKOLAH MENENGAH KEBANGSAAN TUNKU ABDUL RAHMAN"/>
    <s v="BT. 2 1/2Â Â JALAN MATANG"/>
    <n v="93050"/>
    <s v="KUCHING"/>
    <n v="82240688"/>
    <n v="82248580"/>
    <s v="YEA1303@moe.edu.my"/>
    <s v="Bandar"/>
    <s v="SK"/>
    <n v="1090"/>
    <n v="71"/>
    <n v="110.31706699999999"/>
    <n v="1.561483"/>
    <s v="POINT (110.317067 1.561483)"/>
    <n v="74"/>
    <x v="27"/>
    <s v="SWK"/>
    <n v="15.352112676056338"/>
    <x v="1"/>
  </r>
  <r>
    <n v="71"/>
    <x v="10"/>
    <s v="SENI"/>
    <s v="YEA1210"/>
    <s v="SEKOLAH SENI MALAYSIA SARAWAK"/>
    <s v="JALAN SULTAN TENGAH, PETRA JAYA"/>
    <n v="93050"/>
    <s v="KUCHING"/>
    <n v="82510356"/>
    <n v="82513917"/>
    <s v="YEA1210@moe.edu.my"/>
    <s v="Bandar"/>
    <s v="SK"/>
    <n v="349"/>
    <n v="70"/>
    <n v="110.34"/>
    <n v="1.55"/>
    <s v="POINT (110.34 1.55)"/>
    <n v="74"/>
    <x v="27"/>
    <s v="SWK"/>
    <n v="4.9857142857142858"/>
    <x v="1"/>
  </r>
  <r>
    <n v="72"/>
    <x v="10"/>
    <s v="SMT"/>
    <s v="YKA1202"/>
    <s v="SMT SEJINGKAT"/>
    <s v="LOT 216, FASA II, TAMAN PERINDUSTRIAN SEJINGKAT, LORONG DEMAK INDAH 5A1"/>
    <n v="93050"/>
    <s v="KUCHING"/>
    <n v="82432057"/>
    <n v="82432055"/>
    <s v="YKA1202@moe.edu.my"/>
    <s v="Luar Bandar"/>
    <s v="SK"/>
    <n v="587"/>
    <n v="46"/>
    <n v="110.42826700000001"/>
    <n v="1.5984499999999999"/>
    <s v="POINT (110.428267 1.59845)"/>
    <n v="74"/>
    <x v="27"/>
    <s v="SWK"/>
    <n v="12.760869565217391"/>
    <x v="1"/>
  </r>
  <r>
    <n v="73"/>
    <x v="11"/>
    <s v="SMK"/>
    <s v="YEE5201"/>
    <s v="SEKOLAH MENENGAH KEBANGSAAN LAWAS"/>
    <s v="KM.1.5, JALAN TRUSAN"/>
    <n v="98850"/>
    <s v="LAWAS"/>
    <n v="85285325"/>
    <n v="85285592"/>
    <s v="YEE5201@moe.edu.my"/>
    <s v="Luar Bandar"/>
    <s v="SK"/>
    <n v="923"/>
    <n v="73"/>
    <n v="115.395183"/>
    <n v="4.8567499999999999"/>
    <s v="POINT (115.395183 4.85675)"/>
    <n v="99"/>
    <x v="5"/>
    <s v="SWK"/>
    <n v="12.643835616438356"/>
    <x v="1"/>
  </r>
  <r>
    <n v="74"/>
    <x v="11"/>
    <s v="SMK"/>
    <s v="YEA5202"/>
    <s v="SEKOLAH MENENGAH KEBANGSAAN MERAPOK"/>
    <s v="KM 30 JALAN MERAPOK"/>
    <n v="98850"/>
    <s v="LAWAS"/>
    <s v="TIADA"/>
    <s v="TIADA"/>
    <s v="YEA5202@moe.edu.my"/>
    <s v="Luar Bandar"/>
    <s v="SK"/>
    <n v="738"/>
    <n v="71"/>
    <n v="115.502167"/>
    <n v="4.9385830000000004"/>
    <s v="POINT (115.502167 4.938583)"/>
    <n v="99"/>
    <x v="5"/>
    <s v="SWK"/>
    <n v="10.394366197183098"/>
    <x v="1"/>
  </r>
  <r>
    <n v="75"/>
    <x v="11"/>
    <s v="SMK"/>
    <s v="YEA5201"/>
    <s v="SEKOLAH MENENGAH KEBANGSAAN SUNDAR"/>
    <s v="PEKAN SUNDAR"/>
    <n v="98800"/>
    <s v="LAWAS"/>
    <n v="85264254"/>
    <n v="85264885"/>
    <s v="YEA5201@moe.edu.my"/>
    <s v="Luar Bandar"/>
    <s v="SK"/>
    <n v="404"/>
    <n v="40"/>
    <n v="115.210386"/>
    <n v="4.8880559999999997"/>
    <s v="POINT (115.210386 4.888056)"/>
    <n v="99"/>
    <x v="5"/>
    <s v="SWK"/>
    <n v="10.1"/>
    <x v="1"/>
  </r>
  <r>
    <n v="76"/>
    <x v="11"/>
    <s v="SMK"/>
    <s v="YEB5202"/>
    <s v="SEKOLAH MENENGAH KEBANGSAAN TRUSAN"/>
    <s v="JALAN TRUSAN"/>
    <n v="98850"/>
    <s v="LAWAS"/>
    <n v="85262085"/>
    <n v="85262086"/>
    <s v="YEB5202@moe.edu.my"/>
    <s v="Luar Bandar"/>
    <s v="SK"/>
    <n v="609"/>
    <n v="52"/>
    <n v="115.276383"/>
    <n v="4.7939829999999999"/>
    <s v="POINT (115.276383 4.793983)"/>
    <n v="99"/>
    <x v="5"/>
    <s v="SWK"/>
    <n v="11.711538461538462"/>
    <x v="1"/>
  </r>
  <r>
    <n v="77"/>
    <x v="12"/>
    <s v="SMKA"/>
    <s v="YRA5101"/>
    <s v="SEKOLAH MENENGAH KEBANGSAAN AGAMA LIMBANG"/>
    <s v="KM 11.7, JALAN PANDARUAN, PETI SURAT 493"/>
    <n v="98700"/>
    <s v="LIMBANG"/>
    <n v="85666212"/>
    <n v="85666536"/>
    <s v="YRA5101@moe.edu.my"/>
    <s v="Luar Bandar"/>
    <s v="SK"/>
    <n v="431"/>
    <n v="47"/>
    <n v="115.012833"/>
    <n v="4.6846170000000003"/>
    <s v="POINT (115.012833 4.684617)"/>
    <n v="106"/>
    <x v="4"/>
    <s v="SWK"/>
    <n v="9.1702127659574462"/>
    <x v="1"/>
  </r>
  <r>
    <n v="78"/>
    <x v="12"/>
    <s v="SMK"/>
    <s v="YEA5102"/>
    <s v="SEKOLAH MENENGAH KEBANGSAAN KUBONG"/>
    <s v="BUKIT EMPAS, BATU 2, JALAN KUBONG"/>
    <n v="98700"/>
    <s v="LIMBANG"/>
    <n v="85216602"/>
    <n v="85213250"/>
    <s v="YEA5102@moe.edu.my"/>
    <s v="Luar Bandar"/>
    <s v="SK"/>
    <n v="953"/>
    <n v="92"/>
    <n v="114.98141699999999"/>
    <n v="4.7270000000000003"/>
    <s v="POINT (114.981417 4.727)"/>
    <n v="106"/>
    <x v="4"/>
    <s v="SWK"/>
    <n v="10.358695652173912"/>
    <x v="1"/>
  </r>
  <r>
    <n v="79"/>
    <x v="12"/>
    <s v="SMK"/>
    <s v="YEE5101"/>
    <s v="SEKOLAH MENENGAH KEBANGSAAN LIMBANG"/>
    <s v="PETI SURAT 304"/>
    <n v="98700"/>
    <s v="LIMBANG"/>
    <n v="85211341"/>
    <n v="85211341"/>
    <s v="YEE5101@moe.edu.my"/>
    <s v="Luar Bandar"/>
    <s v="SK"/>
    <n v="1189"/>
    <n v="85"/>
    <n v="115.018717"/>
    <n v="4.7511330000000003"/>
    <s v="POINT (115.018717 4.751133)"/>
    <n v="106"/>
    <x v="4"/>
    <s v="SWK"/>
    <n v="13.988235294117647"/>
    <x v="1"/>
  </r>
  <r>
    <n v="80"/>
    <x v="12"/>
    <s v="SMK"/>
    <s v="YEB5101"/>
    <s v="SEKOLAH MENENGAH KEBANGSAAN MEDAMIT"/>
    <s v="PETI SURAT 341"/>
    <n v="98708"/>
    <s v="LIMBANG"/>
    <n v="137853047"/>
    <s v="TIADA"/>
    <s v="YEB5101@moe.edu.my"/>
    <s v="Luar Bandar"/>
    <s v="SK"/>
    <n v="687"/>
    <n v="56"/>
    <n v="114.922657"/>
    <n v="4.4801669999999998"/>
    <s v="POINT (114.922657 4.480167)"/>
    <n v="106"/>
    <x v="4"/>
    <s v="SWK"/>
    <n v="12.267857142857142"/>
    <x v="1"/>
  </r>
  <r>
    <n v="81"/>
    <x v="12"/>
    <s v="SMK"/>
    <s v="YEA5101"/>
    <s v="SEKOLAH MENENGAH KEBANGSAAN SERI PATIAMBUN LIMBANG"/>
    <s v="PETI SURAT 317"/>
    <n v="98707"/>
    <s v="LIMBANG"/>
    <n v="85212630"/>
    <n v="85214122"/>
    <s v="YEA5101@moe.edu.my"/>
    <s v="Luar Bandar"/>
    <s v="SK"/>
    <n v="939"/>
    <n v="68"/>
    <n v="115.00405000000001"/>
    <n v="4.7907830000000002"/>
    <s v="POINT (115.00405 4.790783)"/>
    <n v="106"/>
    <x v="4"/>
    <s v="SWK"/>
    <n v="13.808823529411764"/>
    <x v="1"/>
  </r>
  <r>
    <n v="82"/>
    <x v="13"/>
    <s v="SMK"/>
    <s v="YEE2301"/>
    <s v="SEKOLAH MENENGAH KEBANGSAAN ENGKILILI"/>
    <s v="KM 3, ENGKILILI"/>
    <n v="95800"/>
    <s v="ENGKILILI"/>
    <n v="83563020"/>
    <n v="83563092"/>
    <s v="YEE2301@moe.edu.my"/>
    <s v="Luar Bandar"/>
    <s v="SK"/>
    <n v="991"/>
    <n v="97"/>
    <n v="111.640663"/>
    <n v="1.135294"/>
    <s v="POINT (111.640663 1.135294)"/>
    <n v="79"/>
    <x v="12"/>
    <s v="SWK"/>
    <n v="10.216494845360824"/>
    <x v="1"/>
  </r>
  <r>
    <n v="83"/>
    <x v="13"/>
    <s v="SMK"/>
    <s v="YEB2301"/>
    <s v="SEKOLAH MENENGAH KEBANGSAAN LUBOK ANTU"/>
    <s v="JALAN BATU KAYA"/>
    <n v="95900"/>
    <s v="LUBOK ANTU"/>
    <n v="83584135"/>
    <n v="83584643"/>
    <s v="YEB2301@moe.edu.my"/>
    <s v="Luar Bandar"/>
    <s v="SK"/>
    <n v="933"/>
    <n v="69"/>
    <n v="111.83694"/>
    <n v="1.03834"/>
    <s v="POINT (111.83694 1.03834)"/>
    <n v="79"/>
    <x v="12"/>
    <s v="SWK"/>
    <n v="13.521739130434783"/>
    <x v="1"/>
  </r>
  <r>
    <n v="84"/>
    <x v="14"/>
    <s v="SMK"/>
    <s v="YEE1401"/>
    <s v="SEKOLAH MENENGAH KEBANGSAAN LUNDU"/>
    <s v="KM2, JALAN LUNDU/PANDAN"/>
    <n v="94500"/>
    <s v="LUNDU"/>
    <n v="82735252"/>
    <n v="82734659"/>
    <s v="YEE1401@moe.edu.my"/>
    <s v="Luar Bandar"/>
    <s v="SK"/>
    <n v="1367"/>
    <n v="114"/>
    <n v="109.850983"/>
    <n v="1.688933"/>
    <s v="POINT (109.850983 1.688933)"/>
    <n v="61"/>
    <x v="28"/>
    <s v="SWK"/>
    <n v="11.991228070175438"/>
    <x v="1"/>
  </r>
  <r>
    <n v="85"/>
    <x v="14"/>
    <s v="SMK"/>
    <s v="YEA1401"/>
    <s v="SEKOLAH MENENGAH KEBANGSAAN SEMATAN"/>
    <s v="D/A PEJABAT PENDIDIKAN DAERAH LUNDU"/>
    <n v="94500"/>
    <s v="SEMATAN"/>
    <n v="82711143"/>
    <n v="82711044"/>
    <s v="YEA_1401@moe.edu.my"/>
    <s v="Luar Bandar"/>
    <s v="SK"/>
    <n v="865"/>
    <n v="77"/>
    <n v="109.76300000000001"/>
    <n v="1.802767"/>
    <s v="POINT (109.763 1.802767)"/>
    <n v="61"/>
    <x v="28"/>
    <s v="SWK"/>
    <n v="11.233766233766234"/>
    <x v="1"/>
  </r>
  <r>
    <n v="86"/>
    <x v="14"/>
    <s v="SMK"/>
    <s v="YEA1402"/>
    <s v="SEKOLAH MENENGAH KEBANGSAAN SENIBONG"/>
    <s v="JALAN LUNDU/BAU"/>
    <n v="94500"/>
    <s v="LUNDU"/>
    <n v="82734035"/>
    <n v="82734058"/>
    <s v="YEA1402@moe.edu.my"/>
    <s v="Luar Bandar"/>
    <s v="SK"/>
    <n v="548"/>
    <n v="38"/>
    <n v="109.894661"/>
    <n v="1.598285"/>
    <s v="POINT (109.894661 1.598285)"/>
    <n v="61"/>
    <x v="28"/>
    <s v="SWK"/>
    <n v="14.421052631578947"/>
    <x v="1"/>
  </r>
  <r>
    <n v="87"/>
    <x v="15"/>
    <s v="SMK"/>
    <s v="YEA6301"/>
    <s v="SEKOLAH MENENGAH KEBANGSAAN BANDAR BINTANGOR"/>
    <s v="KM 4, JALAN KELUPU"/>
    <n v="96500"/>
    <s v="BINTANGOR"/>
    <n v="84693607"/>
    <n v="84693293"/>
    <s v="YEA6301@moe.edu.my"/>
    <s v="Luar Bandar"/>
    <s v="SK"/>
    <n v="637"/>
    <n v="64"/>
    <n v="111.634398"/>
    <n v="2.1656789999999999"/>
    <s v="POINT (111.634398 2.165679)"/>
    <n v="87"/>
    <x v="22"/>
    <s v="SWK"/>
    <n v="9.953125"/>
    <x v="1"/>
  </r>
  <r>
    <n v="88"/>
    <x v="15"/>
    <s v="SMK"/>
    <s v="YFB6301"/>
    <s v="SEKOLAH MENENGAH KEBANGSAAN KAI CHUNG"/>
    <s v="PETI SURAT 100"/>
    <n v="96507"/>
    <s v="BINTANGOR"/>
    <n v="84693252"/>
    <n v="84691311"/>
    <s v="YFB6301@moe.edu.my"/>
    <s v="Luar Bandar"/>
    <s v="SBK"/>
    <n v="978"/>
    <n v="68"/>
    <n v="111.64"/>
    <n v="2.17"/>
    <s v="POINT (111.64 2.17)"/>
    <n v="87"/>
    <x v="22"/>
    <s v="SWK"/>
    <n v="14.382352941176471"/>
    <x v="1"/>
  </r>
  <r>
    <n v="89"/>
    <x v="15"/>
    <s v="SMK"/>
    <s v="YEE6301"/>
    <s v="SEKOLAH MENENGAH KEBANGSAAN MERADONG"/>
    <s v="JALAN KANOWIT-JULAU-DURIN"/>
    <n v="96509"/>
    <s v="BINTANGOR"/>
    <n v="84691911"/>
    <n v="84691669"/>
    <s v="YEE6301@moe.edu.my"/>
    <s v="Luar Bandar"/>
    <s v="SK"/>
    <n v="1211"/>
    <n v="141"/>
    <n v="111.675596"/>
    <n v="2.073045"/>
    <s v="POINT (111.675596 2.073045)"/>
    <n v="87"/>
    <x v="22"/>
    <s v="SWK"/>
    <n v="8.5886524822695041"/>
    <x v="1"/>
  </r>
  <r>
    <n v="90"/>
    <x v="15"/>
    <s v="SMK"/>
    <s v="YFB6302"/>
    <s v="SEKOLAH MENENGAH KEBANGSAAN TONG HUA"/>
    <s v="D/A PEJABAT PENDIDIKAN DAERAH MERADONG, JALAN BERJAYA"/>
    <n v="96500"/>
    <s v="BINTANGOR"/>
    <n v="198596302"/>
    <n v="198594082"/>
    <s v="YFB6302@moe.edu.my"/>
    <s v="Luar Bandar"/>
    <s v="SBK"/>
    <n v="196"/>
    <n v="25"/>
    <n v="111.738124"/>
    <n v="2.1542289999999999"/>
    <s v="POINT (111.738124 2.154229)"/>
    <n v="87"/>
    <x v="22"/>
    <s v="SWK"/>
    <n v="7.84"/>
    <x v="1"/>
  </r>
  <r>
    <n v="91"/>
    <x v="16"/>
    <s v="SMK"/>
    <s v="YEB4101"/>
    <s v="KOLEJ TUN DATU TUANKU HJ BUJANG"/>
    <s v="JALAN BUNGA TANJUNG 2, TANJUNG LOBANG"/>
    <n v="98009"/>
    <s v="MIRI"/>
    <n v="85411795"/>
    <n v="85411805"/>
    <s v="YEB4101@moe.edu.my"/>
    <s v="Bandar"/>
    <s v="SK"/>
    <n v="764"/>
    <n v="95"/>
    <n v="113.964417"/>
    <n v="4.359267"/>
    <s v="POINT (113.964417 4.359267)"/>
    <n v="109"/>
    <x v="2"/>
    <s v="SWK"/>
    <n v="8.0421052631578949"/>
    <x v="1"/>
  </r>
  <r>
    <n v="92"/>
    <x v="16"/>
    <s v="KV"/>
    <s v="YHA4101"/>
    <s v="KOLEJ VOKASIONAL MIRIÂ "/>
    <s v="LORONG 10, JLN JEE FOH, KROKOP"/>
    <n v="98000"/>
    <s v="MIRI"/>
    <n v="85431121"/>
    <n v="85413121"/>
    <s v="yha4101@moe.edu.my"/>
    <s v="Bandar"/>
    <s v="SK"/>
    <n v="566"/>
    <n v="106"/>
    <n v="114.00815"/>
    <n v="4.4219670000000004"/>
    <s v="POINT (114.00815 4.421967)"/>
    <n v="109"/>
    <x v="2"/>
    <s v="SWK"/>
    <n v="5.3396226415094343"/>
    <x v="1"/>
  </r>
  <r>
    <n v="93"/>
    <x v="16"/>
    <s v="SMKA"/>
    <s v="YRA4101"/>
    <s v="SEKOLAH MENENGAH KEBANGSAAN AGAMA"/>
    <s v="PETI SURAT 1387, MIRI"/>
    <n v="98007"/>
    <s v="MIRI"/>
    <n v="85429436"/>
    <n v="85429443"/>
    <s v="yra4101@moe.edu.my"/>
    <s v="Bandar"/>
    <s v="SK"/>
    <n v="709"/>
    <n v="68"/>
    <n v="113.955867"/>
    <n v="4.2986329999999997"/>
    <s v="POINT (113.955867 4.298633)"/>
    <n v="109"/>
    <x v="2"/>
    <s v="SWK"/>
    <n v="10.426470588235293"/>
    <x v="1"/>
  </r>
  <r>
    <n v="94"/>
    <x v="16"/>
    <s v="SMK"/>
    <s v="YEA4102"/>
    <s v="SEKOLAH MENENGAH KEBANGSAAN BARU"/>
    <s v="JALAN CAHAYA LOPENG"/>
    <n v="98000"/>
    <s v="MIRI"/>
    <n v="85431707"/>
    <n v="85428057"/>
    <s v="yea4102@moe.edu.my"/>
    <s v="Bandar"/>
    <s v="SK"/>
    <n v="835"/>
    <n v="77"/>
    <n v="113.997783"/>
    <n v="4.3766829999999999"/>
    <s v="POINT (113.997783 4.376683)"/>
    <n v="109"/>
    <x v="2"/>
    <s v="SWK"/>
    <n v="10.844155844155845"/>
    <x v="1"/>
  </r>
  <r>
    <n v="95"/>
    <x v="16"/>
    <s v="SMK"/>
    <s v="YFB4101"/>
    <s v="SEKOLAH MENENGAH KEBANGSAAN CHUNG HUA"/>
    <s v="PETI SURAT 116, JLN BRIGHTON"/>
    <n v="98007"/>
    <s v="MIRI"/>
    <n v="85433517"/>
    <n v="85422872"/>
    <s v="yfb4101@moe.edu.my"/>
    <s v="Bandar"/>
    <s v="SBK"/>
    <n v="1714"/>
    <n v="121"/>
    <n v="113.977717"/>
    <n v="4.3781999999999996"/>
    <s v="POINT (113.977717 4.3782)"/>
    <n v="109"/>
    <x v="2"/>
    <s v="SWK"/>
    <n v="14.165289256198347"/>
    <x v="1"/>
  </r>
  <r>
    <n v="96"/>
    <x v="16"/>
    <s v="SMK"/>
    <s v="YEA4101"/>
    <s v="SEKOLAH MENENGAH KEBANGSAAN DATO PERMAISURI"/>
    <s v="JALAN DATO PERMAISURI, PIASAU JAYA"/>
    <n v="98000"/>
    <s v="MIRI"/>
    <n v="85659066"/>
    <n v="85660812"/>
    <s v="yea4101@moe.edu.my"/>
    <s v="Bandar"/>
    <s v="SK"/>
    <n v="1300"/>
    <n v="94"/>
    <n v="114.013583"/>
    <n v="4.4253830000000001"/>
    <s v="POINT (114.013583 4.425383)"/>
    <n v="109"/>
    <x v="2"/>
    <s v="SWK"/>
    <n v="13.829787234042554"/>
    <x v="1"/>
  </r>
  <r>
    <n v="97"/>
    <x v="16"/>
    <s v="SMK"/>
    <s v="YEA4106"/>
    <s v="SEKOLAH MENENGAH KEBANGSAAN LOPENG TENGAH"/>
    <s v="JALAN RIAM"/>
    <n v="98000"/>
    <s v="MIRI"/>
    <n v="85423905"/>
    <n v="85426129"/>
    <s v="yea4106@moe.edu.my"/>
    <s v="Bandar"/>
    <s v="SK"/>
    <n v="736"/>
    <n v="54"/>
    <n v="113.9888"/>
    <n v="4.3631169999999999"/>
    <s v="POINT (113.9888 4.363117)"/>
    <n v="109"/>
    <x v="2"/>
    <s v="SWK"/>
    <n v="13.62962962962963"/>
    <x v="1"/>
  </r>
  <r>
    <n v="98"/>
    <x v="16"/>
    <s v="SMK"/>
    <s v="YEA4103"/>
    <s v="SEKOLAH MENENGAH KEBANGSAAN LUAK"/>
    <s v="D/A PEJABAT PENDIDIKAN DAERAH MIRI, TINGKAT 2, WISMA PERSEKUTUAN, JALAN KIPAS"/>
    <n v="98000"/>
    <s v="MIRI"/>
    <n v="85427760"/>
    <n v="85430760"/>
    <s v="yea4103@moe.edu.my"/>
    <s v="Bandar"/>
    <s v="SK"/>
    <n v="504"/>
    <n v="46"/>
    <n v="113.979783"/>
    <n v="4.3460669999999997"/>
    <s v="POINT (113.979783 4.346067)"/>
    <n v="109"/>
    <x v="2"/>
    <s v="SWK"/>
    <n v="10.956521739130435"/>
    <x v="1"/>
  </r>
  <r>
    <n v="99"/>
    <x v="16"/>
    <s v="SMK"/>
    <s v="YEE4101"/>
    <s v="SEKOLAH MENENGAH KEBANGSAAN LUTONG"/>
    <s v="JALAN PANTAI, LUTONG"/>
    <n v="98100"/>
    <s v="MIRI"/>
    <n v="85655205"/>
    <n v="85652503"/>
    <s v="yee4101@moe.edu.my"/>
    <s v="Bandar"/>
    <s v="SK"/>
    <n v="2233"/>
    <n v="144"/>
    <n v="114.002833"/>
    <n v="4.4611830000000001"/>
    <s v="POINT (114.002833 4.461183)"/>
    <n v="109"/>
    <x v="2"/>
    <s v="SWK"/>
    <n v="15.506944444444445"/>
    <x v="1"/>
  </r>
  <r>
    <n v="100"/>
    <x v="16"/>
    <s v="SMK"/>
    <s v="YEA4107"/>
    <s v="SEKOLAH MENENGAH KEBANGSAAN MERBAU"/>
    <s v="LOT 6410, BLOK 10, KUALA BARAM LAND DISTRICT"/>
    <n v="98100"/>
    <s v="MIRI"/>
    <n v="85665159"/>
    <n v="85662159"/>
    <s v="yea4107@moe.edu.my"/>
    <s v="Bandar"/>
    <s v="SK"/>
    <n v="2902"/>
    <n v="146"/>
    <n v="114.048767"/>
    <n v="4.4549830000000004"/>
    <s v="POINT (114.048767 4.454983)"/>
    <n v="109"/>
    <x v="2"/>
    <s v="SWK"/>
    <n v="19.876712328767123"/>
    <x v="1"/>
  </r>
  <r>
    <n v="101"/>
    <x v="16"/>
    <s v="SMK"/>
    <s v="YEA4109"/>
    <s v="SEKOLAH MENENGAH KEBANGSAAN PUJUT"/>
    <s v="LOT3119,PARADISE PARK,JLN PULASAN, DESA SENADIN"/>
    <n v="98100"/>
    <s v="MIRI"/>
    <n v="85657349"/>
    <n v="85658793"/>
    <s v="yea4109@moe.edu.my"/>
    <s v="Bandar"/>
    <s v="SK"/>
    <n v="2463"/>
    <n v="138"/>
    <n v="114.013417"/>
    <n v="4.4862000000000002"/>
    <s v="POINT (114.013417 4.4862)"/>
    <n v="109"/>
    <x v="2"/>
    <s v="SWK"/>
    <n v="17.847826086956523"/>
    <x v="1"/>
  </r>
  <r>
    <n v="102"/>
    <x v="16"/>
    <s v="SMK"/>
    <s v="YEA4105"/>
    <s v="SEKOLAH MENENGAH KEBANGSAAN RIAM"/>
    <s v="JALAN SIBU, TAMAN TUNKU"/>
    <n v="98000"/>
    <s v="MIRI"/>
    <n v="85615033"/>
    <n v="85615033"/>
    <s v="yea4105@moe.edu.my"/>
    <s v="Bandar"/>
    <s v="SK"/>
    <n v="1103"/>
    <n v="70"/>
    <n v="113.99635000000001"/>
    <n v="4.3167"/>
    <s v="POINT (113.99635 4.3167)"/>
    <n v="109"/>
    <x v="2"/>
    <s v="SWK"/>
    <n v="15.757142857142858"/>
    <x v="1"/>
  </r>
  <r>
    <n v="103"/>
    <x v="16"/>
    <s v="SMK"/>
    <s v="YFB4102"/>
    <s v="SEKOLAH MENENGAH KEBANGSAAN ST. COLUMBA"/>
    <s v="PETI SURAT 79, JALAN DATO ABANG INDEHÂ "/>
    <n v="98007"/>
    <s v="MIRIÂ "/>
    <n v="85436530"/>
    <n v="85420519"/>
    <s v="yfb4102@moe.edu.my"/>
    <s v="Bandar"/>
    <s v="SBK"/>
    <n v="1112"/>
    <n v="74"/>
    <n v="113.984133"/>
    <n v="4.3845999999999998"/>
    <s v="POINT (113.984133 4.3846)"/>
    <n v="109"/>
    <x v="2"/>
    <s v="SWK"/>
    <n v="15.027027027027026"/>
    <x v="1"/>
  </r>
  <r>
    <n v="104"/>
    <x v="16"/>
    <s v="SMK"/>
    <s v="YFB4103"/>
    <s v="SEKOLAH MENENGAH KEBANGSAAN ST. JOSEPH"/>
    <s v="JLN DATUK TEMENGGONG LAWAI JAU"/>
    <n v="98007"/>
    <s v="MIRI"/>
    <n v="85433229"/>
    <n v="85433229"/>
    <s v="yfb4103@moe.edu.my"/>
    <s v="Bandar"/>
    <s v="SBK"/>
    <n v="989"/>
    <n v="72"/>
    <n v="113.973383"/>
    <n v="4.3745669999999999"/>
    <s v="POINT (113.973383 4.374567)"/>
    <n v="109"/>
    <x v="2"/>
    <s v="SWK"/>
    <n v="13.736111111111111"/>
    <x v="1"/>
  </r>
  <r>
    <n v="105"/>
    <x v="16"/>
    <s v="SMK"/>
    <s v="YEA4108"/>
    <s v="SEKOLAH MENENGAH KEBANGSAAN TAMAN TUNKU"/>
    <s v="JALAN SIBU, TAMAN TUNKU"/>
    <n v="98000"/>
    <s v="MIRI"/>
    <n v="85616027"/>
    <n v="85616028"/>
    <s v="yea4108@moe.edu.my"/>
    <s v="Bandar"/>
    <s v="SK"/>
    <n v="1044"/>
    <n v="67"/>
    <n v="113.991017"/>
    <n v="4.3038670000000003"/>
    <s v="POINT (113.991017 4.303867)"/>
    <n v="109"/>
    <x v="2"/>
    <s v="SWK"/>
    <n v="15.582089552238806"/>
    <x v="1"/>
  </r>
  <r>
    <n v="106"/>
    <x v="16"/>
    <s v="SBP"/>
    <s v="YEA4104"/>
    <s v="SEKOLAH MENENGAH SAINS MIRI"/>
    <s v="JALAN BAKAM"/>
    <n v="98000"/>
    <s v="MIRI"/>
    <n v="85421371"/>
    <n v="85411050"/>
    <s v="yea4104@moe.edu.my"/>
    <s v="Bandar"/>
    <s v="SK"/>
    <n v="482"/>
    <n v="50"/>
    <n v="113.965333"/>
    <n v="4.3194499999999998"/>
    <s v="POINT (113.965333 4.31945)"/>
    <n v="109"/>
    <x v="2"/>
    <s v="SWK"/>
    <n v="9.64"/>
    <x v="1"/>
  </r>
  <r>
    <n v="107"/>
    <x v="17"/>
    <s v="SMK"/>
    <s v="YEA3402"/>
    <s v="SEKOLAH MENENGAH KEBANGSAAN MUKAH"/>
    <s v="JALAN BESTARI,"/>
    <n v="96400"/>
    <s v="MUKAH"/>
    <n v="84873806"/>
    <n v="84872134"/>
    <s v="YEA3402@moe.edu.my"/>
    <s v="Luar Bandar"/>
    <s v="SK"/>
    <n v="1177"/>
    <n v="90"/>
    <n v="112.079713"/>
    <n v="2.889491"/>
    <s v="POINT (112.079713 2.889491)"/>
    <n v="89"/>
    <x v="18"/>
    <s v="SWK"/>
    <n v="13.077777777777778"/>
    <x v="1"/>
  </r>
  <r>
    <n v="108"/>
    <x v="17"/>
    <s v="SMK"/>
    <s v="YFB3401"/>
    <s v="SEKOLAH MENENGAH KEBANGSAAN ST. PATRICK"/>
    <s v="D/A PEJABAT PENDIDIKAN DAERAH MUKAH, JALAN HAJI MOHAMAD FAUZI"/>
    <n v="96400"/>
    <s v="MUKAH"/>
    <n v="84871306"/>
    <n v="84873134"/>
    <s v="YFB3401@moe.edu.my"/>
    <s v="Luar Bandar"/>
    <s v="SBK"/>
    <n v="615"/>
    <n v="45"/>
    <n v="112.089465"/>
    <n v="2.9012479999999998"/>
    <s v="POINT (112.089465 2.901248)"/>
    <n v="89"/>
    <x v="18"/>
    <s v="SWK"/>
    <n v="13.666666666666666"/>
    <x v="1"/>
  </r>
  <r>
    <n v="109"/>
    <x v="17"/>
    <s v="SMK"/>
    <s v="YEE3401"/>
    <s v="SEKOLAH MENENGAH KEBANGSAAN THREE RIVERS"/>
    <s v="D/A PEJABAT PENDIDIKAN DAERAH MUKAH, JALAN HAJI MOHAMAD FAUZI"/>
    <n v="96400"/>
    <s v="MUKAH"/>
    <n v="84871240"/>
    <n v="84873931"/>
    <s v="YEE3401@moe.edu.my"/>
    <s v="Luar Bandar"/>
    <s v="SK"/>
    <n v="1410"/>
    <n v="105"/>
    <n v="112.079245"/>
    <n v="2.9019879999999998"/>
    <s v="POINT (112.079245 2.901988)"/>
    <m/>
    <x v="18"/>
    <m/>
    <n v="13.428571428571429"/>
    <x v="1"/>
  </r>
  <r>
    <n v="110"/>
    <x v="18"/>
    <s v="KV"/>
    <s v="YHA1302"/>
    <s v="KOLEJ VOKASIONAL MATANG"/>
    <s v="KM14, JALAN MATANG"/>
    <n v="93050"/>
    <s v="KUCHING"/>
    <n v="82641582"/>
    <n v="82643558"/>
    <s v="YHA1302@moe.edu.my"/>
    <s v="Luar Bandar"/>
    <s v="SK"/>
    <n v="935"/>
    <n v="137"/>
    <n v="110.235556"/>
    <n v="1.584444"/>
    <s v="POINT (110.235556 1.584444)"/>
    <n v="74"/>
    <x v="27"/>
    <s v="SWK"/>
    <n v="6.8248175182481754"/>
    <x v="1"/>
  </r>
  <r>
    <n v="111"/>
    <x v="18"/>
    <s v="SMKA"/>
    <s v="YRA1302"/>
    <s v="SEKOLAH MENENGAH KEBANGSAAN AGAMA MATANG 2"/>
    <s v="KM 24 JALAN MATANG"/>
    <n v="93050"/>
    <s v="KUCHING"/>
    <n v="82845018"/>
    <n v="82845029"/>
    <s v="YRA1302@moe.edu.my"/>
    <s v="Luar Bandar"/>
    <s v="SK"/>
    <n v="578"/>
    <n v="49"/>
    <n v="110.194833"/>
    <n v="1.6351830000000001"/>
    <s v="POINT (110.194833 1.635183)"/>
    <n v="74"/>
    <x v="27"/>
    <s v="SWK"/>
    <n v="11.795918367346939"/>
    <x v="1"/>
  </r>
  <r>
    <n v="112"/>
    <x v="18"/>
    <s v="SMKA"/>
    <s v="YRA1301"/>
    <s v="SEKOLAH MENENGAH KEBANGSAAN AGAMA SHEIKH HJ OTHMAN ABD WAHAB"/>
    <s v="LOT 3606, BLOK 17, SALAK LAND DISTRICT, JALAN MATANG BARU"/>
    <n v="93050"/>
    <s v="KUCHING"/>
    <n v="82648053"/>
    <n v="82648095"/>
    <s v="YRA1301@moe.edu.my"/>
    <s v="Luar Bandar"/>
    <s v="SK"/>
    <n v="766"/>
    <n v="107"/>
    <n v="110.23436700000001"/>
    <n v="1.5811500000000001"/>
    <s v="POINT (110.234367 1.58115)"/>
    <n v="74"/>
    <x v="27"/>
    <s v="SWK"/>
    <n v="7.1588785046728969"/>
    <x v="1"/>
  </r>
  <r>
    <n v="113"/>
    <x v="18"/>
    <s v="SMK"/>
    <s v="YEA1304"/>
    <s v="SEKOLAH MENENGAH KEBANGSAAN BATU KAWA"/>
    <s v="JALAN BATU KAWA, OFF JALAN FIELD FORCE"/>
    <n v="93250"/>
    <s v="KUCHING"/>
    <n v="82688140"/>
    <n v="82687498"/>
    <s v="YEA1304@moe.edu.my"/>
    <s v="Bandar"/>
    <s v="SK"/>
    <n v="1973"/>
    <n v="141"/>
    <n v="110.29173299999999"/>
    <n v="1.518967"/>
    <s v="POINT (110.291733 1.518967)"/>
    <n v="74"/>
    <x v="27"/>
    <s v="SWK"/>
    <n v="13.99290780141844"/>
    <x v="1"/>
  </r>
  <r>
    <n v="114"/>
    <x v="18"/>
    <s v="SMK"/>
    <s v="YEA1206"/>
    <s v="SEKOLAH MENENGAH KEBANGSAAN JALAN ARANG"/>
    <s v="LORONG 13, JALAN ARANG"/>
    <n v="93250"/>
    <s v="KUCHING"/>
    <n v="82452871"/>
    <n v="82462761"/>
    <s v="YEA1206@moe.edu.my"/>
    <s v="Bandar"/>
    <s v="SK"/>
    <n v="1658"/>
    <n v="93"/>
    <n v="110.327933"/>
    <n v="1.50325"/>
    <s v="POINT (110.327933 1.50325)"/>
    <n v="74"/>
    <x v="27"/>
    <s v="SWK"/>
    <n v="17.827956989247312"/>
    <x v="1"/>
  </r>
  <r>
    <n v="115"/>
    <x v="18"/>
    <s v="SMK"/>
    <s v="YEA1307"/>
    <s v="SEKOLAH MENENGAH KEBANGSAAN MATANG HILIR"/>
    <s v="JALAN MATANG"/>
    <n v="93050"/>
    <s v="KUCHING"/>
    <n v="82648972"/>
    <n v="82645920"/>
    <s v="YEA1307@moe.edu.my"/>
    <s v="Bandar"/>
    <s v="SK"/>
    <n v="1401"/>
    <n v="101"/>
    <n v="110.273867"/>
    <n v="1.57525"/>
    <s v="POINT (110.273867 1.57525)"/>
    <n v="74"/>
    <x v="27"/>
    <s v="SWK"/>
    <n v="13.871287128712872"/>
    <x v="1"/>
  </r>
  <r>
    <n v="116"/>
    <x v="18"/>
    <s v="SMK"/>
    <s v="YEA1208"/>
    <s v="SEKOLAH MENENGAH KEBANGSAAN MATANG JAYA"/>
    <s v="TAMAN MATANGÂ Â JAYA, JALAN MATANG"/>
    <n v="93050"/>
    <s v="KUCHING"/>
    <n v="82647560"/>
    <n v="82648259"/>
    <s v="YEA1208@moe.edu.my"/>
    <s v="Bandar"/>
    <s v="SK"/>
    <n v="1485"/>
    <n v="116"/>
    <n v="110.30718299999999"/>
    <n v="1.5818829999999999"/>
    <s v="POINT (110.307183 1.581883)"/>
    <n v="74"/>
    <x v="27"/>
    <s v="SWK"/>
    <n v="12.801724137931034"/>
    <x v="1"/>
  </r>
  <r>
    <n v="117"/>
    <x v="18"/>
    <s v="SMK"/>
    <s v="YEA1306"/>
    <s v="SEKOLAH MENENGAH KEBANGSAAN PADAWAN"/>
    <s v="KM 14, JALAN PADAWAN"/>
    <n v="93250"/>
    <s v="KUCHING"/>
    <n v="82370302"/>
    <n v="82370807"/>
    <s v="YEA1306@moe.edu.my"/>
    <s v="Luar Bandar"/>
    <s v="SK"/>
    <n v="831"/>
    <n v="63"/>
    <n v="110.37182799999999"/>
    <n v="1.219519"/>
    <s v="POINT (110.371828 1.219519)"/>
    <n v="74"/>
    <x v="27"/>
    <s v="SWK"/>
    <n v="13.19047619047619"/>
    <x v="1"/>
  </r>
  <r>
    <n v="118"/>
    <x v="18"/>
    <s v="SMK"/>
    <s v="YEE1303"/>
    <s v="SEKOLAH MENENGAH KEBANGSAAN PENRISSEN"/>
    <s v="KM.20, JLN. KUCHING/SERIAN"/>
    <n v="93250"/>
    <s v="KUCHING"/>
    <n v="82611136"/>
    <n v="82618976"/>
    <s v="YEE1303@moe.edu.my"/>
    <s v="Luar Bandar"/>
    <s v="SK"/>
    <n v="2557"/>
    <n v="159"/>
    <n v="110.33855800000001"/>
    <n v="1.3958550000000001"/>
    <s v="POINT (110.338558 1.395855)"/>
    <n v="74"/>
    <x v="27"/>
    <s v="SWK"/>
    <n v="16.081761006289309"/>
    <x v="1"/>
  </r>
  <r>
    <n v="119"/>
    <x v="18"/>
    <s v="SMK"/>
    <s v="YEA1203"/>
    <s v="SEKOLAH MENENGAH KEBANGSAAN SG MAONG"/>
    <s v="JALAN PISANG BARAT"/>
    <n v="93150"/>
    <s v="KUCHING"/>
    <n v="82252788"/>
    <n v="82428473"/>
    <s v="YEA1203@moe.edu.my"/>
    <s v="Bandar"/>
    <s v="SK"/>
    <n v="1218"/>
    <n v="106"/>
    <n v="110.316783"/>
    <n v="1.546967"/>
    <s v="POINT (110.316783 1.546967)"/>
    <n v="74"/>
    <x v="27"/>
    <s v="SWK"/>
    <n v="11.490566037735849"/>
    <x v="1"/>
  </r>
  <r>
    <n v="120"/>
    <x v="18"/>
    <s v="SMK"/>
    <s v="YEE1302"/>
    <s v="SEKOLAH MENENGAH KEBANGSAAN SIBURAN"/>
    <s v="KM 29, JLN KUCHING/SERIAN"/>
    <n v="94200"/>
    <s v="KUCHING"/>
    <n v="82864208"/>
    <n v="82864710"/>
    <s v="YEE1302@moe.edu.my"/>
    <s v="Luar Bandar"/>
    <s v="SK"/>
    <n v="2685"/>
    <n v="145"/>
    <n v="110.39811400000001"/>
    <n v="1.3669279999999999"/>
    <s v="POINT (110.398114 1.366928)"/>
    <n v="74"/>
    <x v="27"/>
    <s v="SWK"/>
    <n v="18.517241379310345"/>
    <x v="1"/>
  </r>
  <r>
    <n v="121"/>
    <x v="18"/>
    <s v="SMK"/>
    <s v="YEA1310"/>
    <s v="SEKOLAH MENENGAH KEBANGSAAN SRI MATANG"/>
    <s v="KM 13 JALAN MATANG"/>
    <n v="93050"/>
    <s v="KUCHING"/>
    <n v="82643100"/>
    <n v="82642300"/>
    <s v="YEA1310@moe.edu.my"/>
    <s v="Bandar"/>
    <s v="SK"/>
    <n v="1024"/>
    <n v="62"/>
    <n v="110.234306"/>
    <n v="1.5815330000000001"/>
    <s v="POINT (110.234306 1.581533)"/>
    <n v="74"/>
    <x v="27"/>
    <s v="SWK"/>
    <n v="16.516129032258064"/>
    <x v="1"/>
  </r>
  <r>
    <n v="122"/>
    <x v="18"/>
    <s v="SMK"/>
    <s v="YEB1301"/>
    <s v="SEKOLAH MENENGAH KEBANGSAAN TUN ABDUL RAZAK"/>
    <s v="KM 38 JALAN KUCHING-SERIAN"/>
    <n v="94200"/>
    <s v="KUCHING"/>
    <n v="82895226"/>
    <n v="82896132"/>
    <s v="YEB1301@moe.edu.my"/>
    <s v="Luar Bandar"/>
    <s v="SK"/>
    <n v="1366"/>
    <n v="111"/>
    <n v="110.421503"/>
    <n v="1.277741"/>
    <s v="POINT (110.421503 1.277741)"/>
    <n v="74"/>
    <x v="27"/>
    <s v="SWK"/>
    <n v="12.306306306306306"/>
    <x v="1"/>
  </r>
  <r>
    <n v="123"/>
    <x v="18"/>
    <s v="SBP"/>
    <s v="YEA1308"/>
    <s v="SEKOLAH MENENGAH SAINS KUCHING"/>
    <s v="JALAN BATU KAWA, OFF JALAN MATANG"/>
    <n v="93050"/>
    <s v="KUCHING"/>
    <n v="82642544"/>
    <n v="82642710"/>
    <s v="YEA1308@moe.edu.my"/>
    <s v="Luar Bandar"/>
    <s v="SK"/>
    <n v="438"/>
    <n v="51"/>
    <n v="110.259383"/>
    <n v="1.5671170000000001"/>
    <s v="POINT (110.259383 1.567117)"/>
    <n v="74"/>
    <x v="27"/>
    <s v="SWK"/>
    <n v="8.5882352941176467"/>
    <x v="1"/>
  </r>
  <r>
    <n v="124"/>
    <x v="18"/>
    <s v="SBP"/>
    <s v="YEA1211"/>
    <s v="SEKOLAH MENENGAH SAINS KUCHING UTARA"/>
    <s v="LOT 2666, LORONG 6A9, MATANG JAYA"/>
    <n v="93050"/>
    <s v="KUCHING"/>
    <n v="82646540"/>
    <n v="82646543"/>
    <s v="YEA1211@moe.edu.my"/>
    <s v="Bandar"/>
    <s v="SK"/>
    <n v="603"/>
    <n v="58"/>
    <n v="110.30313099999999"/>
    <n v="1.583283"/>
    <s v="POINT (110.303131 1.583283)"/>
    <n v="74"/>
    <x v="27"/>
    <s v="SWK"/>
    <n v="10.396551724137931"/>
    <x v="1"/>
  </r>
  <r>
    <n v="125"/>
    <x v="19"/>
    <s v="SMK"/>
    <s v="YEA8101"/>
    <s v="SEKOLAH MENENGAH KEBANGSAAN ASAJAYA"/>
    <s v="JALAN KAMPUNG ASAJAYA LAUT"/>
    <n v="94600"/>
    <s v="ASAJAYA"/>
    <n v="82824010"/>
    <n v="82827008"/>
    <s v="YEA8101@moe.edu.my"/>
    <s v="Luar Bandar"/>
    <s v="SK"/>
    <n v="1096"/>
    <n v="103"/>
    <n v="110.61001899999999"/>
    <n v="1.5673569999999999"/>
    <s v="POINT (110.610019 1.567357)"/>
    <n v="97"/>
    <x v="33"/>
    <s v="SWK"/>
    <n v="10.640776699029127"/>
    <x v="1"/>
  </r>
  <r>
    <n v="126"/>
    <x v="19"/>
    <s v="SMK"/>
    <s v="YEA8103"/>
    <s v="SEKOLAH MENENGAH KEBANGSAAN ASAJAYA NO.2"/>
    <s v="JALAN ASAJAYA-KOTA SAMARAHAN"/>
    <n v="94600"/>
    <s v="ASAJAYA"/>
    <n v="82436149"/>
    <n v="82436189"/>
    <s v="YEA8103@moe.edu.my"/>
    <s v="Luar Bandar"/>
    <s v="SK"/>
    <n v="1159"/>
    <n v="81"/>
    <n v="110.523228"/>
    <n v="1.5448459999999999"/>
    <s v="POINT (110.523228 1.544846)"/>
    <n v="97"/>
    <x v="33"/>
    <s v="SWK"/>
    <n v="14.308641975308642"/>
    <x v="1"/>
  </r>
  <r>
    <n v="127"/>
    <x v="19"/>
    <s v="SMK"/>
    <s v="YEA8102"/>
    <s v="SEKOLAH MENENGAH KEBANGSAAN KOTA SAMARAHAN"/>
    <s v="JALAN DATO MOHD MUSA"/>
    <n v="94300"/>
    <s v="KOTA SAMARAHAN"/>
    <n v="82672353"/>
    <n v="82673657"/>
    <s v="YEA8102@moe.edu.my"/>
    <s v="Luar Bandar"/>
    <s v="SK"/>
    <n v="2050"/>
    <n v="146"/>
    <n v="110.44376"/>
    <n v="1.380104"/>
    <s v="POINT (110.44376 1.380104)"/>
    <n v="74"/>
    <x v="27"/>
    <s v="SWK"/>
    <n v="14.04109589041096"/>
    <x v="1"/>
  </r>
  <r>
    <n v="128"/>
    <x v="19"/>
    <s v="SMK"/>
    <s v="YEE8101"/>
    <s v="SEKOLAH MENENGAH KEBANGSAAN MUARA TUANG"/>
    <s v="KM 9, JALAN DATO MOHD MUSA"/>
    <n v="94300"/>
    <s v="KOTA SAMARAHAN"/>
    <n v="82617362"/>
    <n v="82615422"/>
    <s v="YEE8101@moe.edu.my"/>
    <s v="Luar Bandar"/>
    <s v="SK"/>
    <n v="2763"/>
    <n v="173"/>
    <n v="110.39954899999999"/>
    <n v="1.448285"/>
    <s v="POINT (110.399549 1.448285)"/>
    <n v="76"/>
    <x v="30"/>
    <s v="SWK"/>
    <n v="15.971098265895954"/>
    <x v="1"/>
  </r>
  <r>
    <n v="129"/>
    <x v="19"/>
    <s v="SM SABK"/>
    <s v="YFA8101"/>
    <s v="SEKOLAH MENENGAH KEBANGSAAN PESANTREN ABDUL TAIB MAHMUD"/>
    <s v="JALAN SMK PESANTREN ABDUL TAIB MAHMUD, SADONG JAYA"/>
    <n v="94600"/>
    <s v="ASAJAYA"/>
    <n v="82824008"/>
    <s v="TIADA"/>
    <s v="YFA8101@moe.edu.my"/>
    <s v="Luar Bandar"/>
    <s v="SBK"/>
    <n v="464"/>
    <n v="48"/>
    <n v="110.70913400000001"/>
    <n v="1.508159"/>
    <s v="POINT (110.709134 1.508159)"/>
    <n v="97"/>
    <x v="33"/>
    <s v="SWK"/>
    <n v="9.6666666666666661"/>
    <x v="1"/>
  </r>
  <r>
    <n v="130"/>
    <x v="19"/>
    <s v="SMK"/>
    <s v="YEA8303"/>
    <s v="SEKOLAH MENENGAH KEBANGSAAN SADONG HILIR (SEMERA)"/>
    <s v="JALAN KAMPUNG SEMERA"/>
    <n v="94600"/>
    <s v="ASAJAYA"/>
    <n v="82826219"/>
    <n v="82826003"/>
    <s v="YEA8303@moe.edu.my"/>
    <s v="Luar Bandar"/>
    <s v="SK"/>
    <n v="461"/>
    <n v="40"/>
    <n v="110.67690899999999"/>
    <n v="1.5494589999999999"/>
    <s v="POINT (110.676909 1.549459)"/>
    <n v="97"/>
    <x v="33"/>
    <s v="SWK"/>
    <n v="11.525"/>
    <x v="1"/>
  </r>
  <r>
    <n v="131"/>
    <x v="19"/>
    <s v="SMK"/>
    <s v="YEA8401"/>
    <s v="SEKOLAH MENENGAH KEBANGSAAN SADONG JAYA"/>
    <s v="LOT 315, BLOK 19, SADONG LAND DISTRICT"/>
    <n v="94600"/>
    <s v="SADONG"/>
    <n v="82821053"/>
    <n v="82821044"/>
    <s v="YEA8401@moe.edu.my"/>
    <s v="Luar Bandar"/>
    <s v="SK"/>
    <n v="839"/>
    <n v="59"/>
    <n v="110.7"/>
    <n v="1.47"/>
    <s v="POINT (110.7 1.47)"/>
    <n v="97"/>
    <x v="33"/>
    <s v="SWK"/>
    <n v="14.220338983050848"/>
    <x v="1"/>
  </r>
  <r>
    <n v="132"/>
    <x v="19"/>
    <s v="SMK"/>
    <s v="YEB8101"/>
    <s v="SEKOLAH MENENGAH KEBANGSAAN SG TAPANG"/>
    <s v="KM 13Â Â JALAN PENRISSEN"/>
    <n v="93250"/>
    <s v="KUCHING"/>
    <n v="82612851"/>
    <n v="82612844"/>
    <s v="YEB8101@moe.edu.my"/>
    <s v="Luar Bandar"/>
    <s v="SK"/>
    <n v="1060"/>
    <n v="87"/>
    <n v="110.330367"/>
    <n v="1.4611499999999999"/>
    <s v="POINT (110.330367 1.46115)"/>
    <n v="74"/>
    <x v="27"/>
    <s v="SWK"/>
    <n v="12.183908045977011"/>
    <x v="1"/>
  </r>
  <r>
    <n v="133"/>
    <x v="19"/>
    <s v="SMK"/>
    <s v="YEA1302"/>
    <s v="SEKOLAH MENENGAH KEBANGSAAN WIRA PENRISSEN"/>
    <s v="KM 14, JALAN KUCHING-SERIAN"/>
    <n v="94300"/>
    <s v="KOTA SAMARAHAN"/>
    <n v="82612740"/>
    <n v="82619485"/>
    <s v="YEA1302@moe.edu.my"/>
    <s v="Luar Bandar"/>
    <s v="SK"/>
    <n v="2262"/>
    <n v="163"/>
    <n v="110.325981"/>
    <n v="1.444593"/>
    <s v="POINT (110.325981 1.444593)"/>
    <n v="76"/>
    <x v="30"/>
    <s v="SWK"/>
    <n v="13.877300613496933"/>
    <x v="1"/>
  </r>
  <r>
    <n v="134"/>
    <x v="20"/>
    <s v="KT6"/>
    <s v="YEAA201"/>
    <s v="KOLEJ TINGKATAN ENAM SARATOK"/>
    <s v="LOT 2443 BLOK 7, AWIK-KRIAN LAND DISTRICT, SUNGAI DANAN"/>
    <n v="95400"/>
    <s v="SARATOK"/>
    <n v="83436317"/>
    <n v="83436314"/>
    <s v="yeaa201@moe.edu.my"/>
    <s v="Luar Bandar"/>
    <s v="SK"/>
    <n v="203"/>
    <n v="49"/>
    <n v="111.335843"/>
    <n v="1.768475"/>
    <s v="POINT (111.335843 1.768475)"/>
    <n v="86"/>
    <x v="34"/>
    <s v="SWK"/>
    <n v="4.1428571428571432"/>
    <x v="2"/>
  </r>
  <r>
    <n v="135"/>
    <x v="20"/>
    <s v="SMK"/>
    <s v="YEA2201"/>
    <s v="SEKOLAH MENENGAH KEBANGSAAN (BM) SARATOK"/>
    <s v="PETI SURAT 51 SARATOK"/>
    <n v="95407"/>
    <s v="SARATOK"/>
    <n v="83436216"/>
    <n v="83438467"/>
    <s v="yea2201@moe.edu.my"/>
    <s v="Luar Bandar"/>
    <s v="SK"/>
    <n v="1006"/>
    <n v="89"/>
    <n v="111.337767"/>
    <n v="1.7455000000000001"/>
    <s v="POINT (111.337767 1.763628)"/>
    <n v="86"/>
    <x v="34"/>
    <s v="SWK"/>
    <n v="11.303370786516854"/>
    <x v="1"/>
  </r>
  <r>
    <n v="136"/>
    <x v="20"/>
    <s v="SMKA"/>
    <s v="YRA2201"/>
    <s v="SEKOLAH MENENGAH KEBANGSAAN AGAMA SARATOK"/>
    <s v="PETI SURAT 183, JALAN ROBAN LAMA"/>
    <n v="95407"/>
    <s v="SARATOK"/>
    <n v="83436610"/>
    <n v="83436609"/>
    <s v="yra2201@moe.edu.my"/>
    <s v="Luar Bandar"/>
    <s v="SK"/>
    <n v="474"/>
    <n v="58"/>
    <n v="111.337767"/>
    <n v="1.763628"/>
    <s v="POINT (111.337767 1.763628)"/>
    <n v="86"/>
    <x v="34"/>
    <s v="SWK"/>
    <n v="8.1724137931034484"/>
    <x v="1"/>
  </r>
  <r>
    <n v="137"/>
    <x v="20"/>
    <s v="SMK"/>
    <s v="YEA2202"/>
    <s v="SEKOLAH MENENGAH KEBANGSAAN KABONG"/>
    <s v="JALAN BADRON, KABONG"/>
    <n v="94650"/>
    <s v="KABONG"/>
    <n v="83411664"/>
    <n v="83411863"/>
    <s v="yea2202@moe.edu.my"/>
    <s v="Luar Bandar"/>
    <s v="SK"/>
    <n v="982"/>
    <n v="85"/>
    <n v="111.12353299999999"/>
    <n v="1.806222"/>
    <s v="POINT (111.123533 1.806222)"/>
    <n v="105"/>
    <x v="35"/>
    <s v="SWK"/>
    <n v="11.552941176470588"/>
    <x v="1"/>
  </r>
  <r>
    <n v="138"/>
    <x v="20"/>
    <s v="SMK"/>
    <s v="YEE2202"/>
    <s v="SEKOLAH MENENGAH KEBANGSAAN KALAKA"/>
    <s v="BANDAR KECIL ROBANÂ "/>
    <n v="95300"/>
    <s v="ROBAN"/>
    <n v="83427228"/>
    <n v="83427209"/>
    <s v="yee2202@moe.edu.my"/>
    <s v="Luar Bandar"/>
    <s v="SK"/>
    <n v="691"/>
    <n v="55"/>
    <n v="111.318889"/>
    <n v="1.852778"/>
    <s v="POINT (111.318889 1.852778)"/>
    <n v="105"/>
    <x v="35"/>
    <s v="SWK"/>
    <n v="12.563636363636364"/>
    <x v="1"/>
  </r>
  <r>
    <n v="139"/>
    <x v="20"/>
    <s v="SMK"/>
    <s v="YEE2201"/>
    <s v="SEKOLAH MENENGAH KEBANGSAAN SARATOK"/>
    <s v="PETI SURAT 92"/>
    <n v="95407"/>
    <s v="SARATOK"/>
    <n v="83435006"/>
    <n v="83435009"/>
    <s v="yee2201@moe.edu.my"/>
    <s v="Luar Bandar"/>
    <s v="SK"/>
    <n v="884"/>
    <n v="63"/>
    <n v="111.337767"/>
    <n v="1.7974000000000001"/>
    <s v="POINT (111.337767 1.763628)"/>
    <n v="86"/>
    <x v="34"/>
    <s v="SWK"/>
    <n v="14.031746031746032"/>
    <x v="1"/>
  </r>
  <r>
    <n v="140"/>
    <x v="21"/>
    <s v="SMK"/>
    <s v="YEB6101"/>
    <s v="SEKOLAH MENENGAH KEBANGSAAN BANDAR SARIKEI"/>
    <s v="PETI SURAT 228"/>
    <n v="96107"/>
    <s v="SARIKEI"/>
    <n v="84651210"/>
    <n v="84656445"/>
    <s v="YEB6101@moe.edu.my"/>
    <s v="Luar Bandar"/>
    <s v="SK"/>
    <n v="754"/>
    <n v="84"/>
    <n v="111.525783"/>
    <n v="2.1006830000000001"/>
    <s v="POINT (111.525783 2.100683)"/>
    <n v="82"/>
    <x v="36"/>
    <s v="SWK"/>
    <n v="8.9761904761904763"/>
    <x v="1"/>
  </r>
  <r>
    <n v="141"/>
    <x v="21"/>
    <s v="SMK"/>
    <s v="YEA6102"/>
    <s v="SEKOLAH MENENGAH KEBANGSAAN SARIKEI BARU"/>
    <s v="JALAN RENTAP SARIKEI"/>
    <n v="96100"/>
    <s v="SARIKEI"/>
    <n v="84644296"/>
    <n v="84644295"/>
    <s v="YEA6102@moe.edu.my"/>
    <s v="Bandar"/>
    <s v="SK"/>
    <n v="699"/>
    <n v="57"/>
    <n v="111.50491100000001"/>
    <n v="2.1296499999999998"/>
    <s v="POINT (111.504911 2.12965)"/>
    <n v="82"/>
    <x v="36"/>
    <s v="SWK"/>
    <n v="12.263157894736842"/>
    <x v="1"/>
  </r>
  <r>
    <n v="142"/>
    <x v="21"/>
    <s v="SMK"/>
    <s v="YEE6101"/>
    <s v="SEKOLAH MENENGAH KEBANGSAAN SG PAOH"/>
    <s v="PETI SURAT 160"/>
    <n v="96107"/>
    <s v="SARIKEI"/>
    <n v="84671020"/>
    <n v="84671861"/>
    <s v="YEE6101@moe.edu.my"/>
    <s v="Luar Bandar"/>
    <s v="SK"/>
    <n v="876"/>
    <n v="70"/>
    <n v="111.46735"/>
    <n v="2.0215670000000001"/>
    <s v="POINT (111.46735 2.021567)"/>
    <n v="82"/>
    <x v="36"/>
    <s v="SWK"/>
    <n v="12.514285714285714"/>
    <x v="1"/>
  </r>
  <r>
    <n v="143"/>
    <x v="21"/>
    <s v="SMK"/>
    <s v="YFB6102"/>
    <s v="SEKOLAH MENENGAH KEBANGSAAN ST ANTHONY"/>
    <s v="KM 1 JALAN REPOK"/>
    <n v="96100"/>
    <s v="SARIKEI"/>
    <n v="84651363"/>
    <n v="84659006"/>
    <s v="YFB6102@moe.edu.my"/>
    <s v="Luar Bandar"/>
    <s v="SBK"/>
    <n v="1407"/>
    <n v="101"/>
    <n v="111.52031700000001"/>
    <n v="2.1273170000000001"/>
    <s v="POINT (111.520317 2.127317)"/>
    <n v="82"/>
    <x v="36"/>
    <s v="SWK"/>
    <n v="13.930693069306932"/>
    <x v="1"/>
  </r>
  <r>
    <n v="144"/>
    <x v="21"/>
    <s v="SMK"/>
    <s v="YFB6101"/>
    <s v="SEKOLAH MENENGAH KEBANGSAAN TINGGI SARIKEI"/>
    <s v="PETI SURAT 78"/>
    <n v="96107"/>
    <s v="SARIKEI"/>
    <n v="84651467"/>
    <n v="84655516"/>
    <s v="YFB6101@moe.edu.my"/>
    <s v="Luar Bandar"/>
    <s v="SBK"/>
    <n v="896"/>
    <n v="75"/>
    <n v="111.52594999999999"/>
    <n v="2.089083"/>
    <s v="POINT (111.52595 2.089083)"/>
    <n v="82"/>
    <x v="36"/>
    <s v="SWK"/>
    <n v="11.946666666666667"/>
    <x v="1"/>
  </r>
  <r>
    <n v="145"/>
    <x v="22"/>
    <s v="SMK"/>
    <s v="YEA3401"/>
    <s v="SEKOLAH MENENGAH KEBANGSAAN ULU BALINGIAN"/>
    <s v="KM109, JLN SIBU-BINTULU, PETI SURAT 1116"/>
    <n v="96000"/>
    <s v="SIBU"/>
    <m/>
    <m/>
    <s v="YEA3401@moe.edu.my"/>
    <s v="Luar Bandar"/>
    <s v="SK"/>
    <n v="625"/>
    <n v="52"/>
    <n v="112.549083"/>
    <n v="2.5720000000000001"/>
    <s v="POINT (112.549083 2.572)"/>
    <n v="101"/>
    <x v="37"/>
    <s v="SWK"/>
    <n v="12.01923076923077"/>
    <x v="1"/>
  </r>
  <r>
    <n v="146"/>
    <x v="23"/>
    <s v="SMK"/>
    <s v="YEB8204"/>
    <s v="SEKOLAH MENENGAH KEBANGSAAN BALAI RINGIN"/>
    <s v="KM 93, JALAN KUCHING / SRI AMAN"/>
    <n v="94700"/>
    <s v="SERIAN"/>
    <n v="82877510"/>
    <n v="82895049"/>
    <s v="YEB8204@moe.edu.my"/>
    <s v="Luar Bandar"/>
    <s v="SK"/>
    <n v="1413"/>
    <n v="93"/>
    <n v="110.75032"/>
    <n v="1.049801"/>
    <s v="POINT (110.75032 1.049801)"/>
    <n v="77"/>
    <x v="31"/>
    <s v="SWK"/>
    <n v="15.193548387096774"/>
    <x v="1"/>
  </r>
  <r>
    <n v="147"/>
    <x v="23"/>
    <s v="SMK"/>
    <s v="YEB8205"/>
    <s v="SEKOLAH MENENGAH KEBANGSAAN SERIAN"/>
    <s v="JALAN ILMU"/>
    <n v="94700"/>
    <s v="SERIAN"/>
    <n v="82874001"/>
    <n v="82874884"/>
    <s v="YEB8205@moe.edu.my"/>
    <s v="Luar Bandar"/>
    <s v="SK"/>
    <n v="2028"/>
    <n v="163"/>
    <n v="110.57"/>
    <n v="1.17"/>
    <s v="POINT (110.57 1.17)"/>
    <n v="77"/>
    <x v="31"/>
    <s v="SWK"/>
    <n v="12.441717791411042"/>
    <x v="1"/>
  </r>
  <r>
    <n v="148"/>
    <x v="23"/>
    <s v="SMK"/>
    <s v="YEA8201"/>
    <s v="SEKOLAH MENENGAH KEBANGSAAN TAEE"/>
    <s v="KM 9,Â Â JALAN RIIH-BAKI"/>
    <n v="94700"/>
    <s v="SERIAN"/>
    <s v="TIADA"/>
    <s v="TIADA"/>
    <s v="YEA8201@moe.edu.my"/>
    <s v="Luar Bandar"/>
    <s v="SK"/>
    <n v="849"/>
    <n v="74"/>
    <n v="110.466542"/>
    <n v="1.1911579999999999"/>
    <s v="POINT (110.466542 1.191158)"/>
    <n v="77"/>
    <x v="31"/>
    <s v="SWK"/>
    <n v="11.472972972972974"/>
    <x v="1"/>
  </r>
  <r>
    <n v="149"/>
    <x v="23"/>
    <s v="SMK"/>
    <s v="YEB8203"/>
    <s v="SEKOLAH MENENGAH KEBANGSAAN TARAT"/>
    <s v="KM 53 JALAN KUCHING/SERIAN"/>
    <n v="94700"/>
    <s v="SERIAN"/>
    <n v="82874128"/>
    <n v="82874129"/>
    <s v="YEB8203@moe.edu.my"/>
    <s v="Luar Bandar"/>
    <s v="SK"/>
    <n v="999"/>
    <n v="71"/>
    <n v="110.534983"/>
    <n v="1.2068669999999999"/>
    <s v="POINT (110.534983 1.206867)"/>
    <n v="77"/>
    <x v="31"/>
    <s v="SWK"/>
    <n v="14.070422535211268"/>
    <x v="1"/>
  </r>
  <r>
    <n v="150"/>
    <x v="23"/>
    <s v="SMK"/>
    <s v="YEB8202"/>
    <s v="SEKOLAH MENENGAH KEBANGSAAN TEBAKANG"/>
    <s v="JALAN MONGKOS,TEBAKANG"/>
    <n v="94750"/>
    <s v="SERIAN"/>
    <n v="82896628"/>
    <n v="82896362"/>
    <s v="YEB8202@moe.edu.my"/>
    <s v="Luar Bandar"/>
    <s v="SK"/>
    <n v="1377"/>
    <n v="91"/>
    <n v="110.505611"/>
    <n v="1.0991500000000001"/>
    <s v="POINT (110.505611 1.09915)"/>
    <n v="77"/>
    <x v="31"/>
    <s v="SWK"/>
    <n v="15.131868131868131"/>
    <x v="1"/>
  </r>
  <r>
    <n v="151"/>
    <x v="23"/>
    <s v="SMK"/>
    <s v="YEA8202"/>
    <s v="SEKOLAH MENENGAH KEBANGSAAN TEBEDU"/>
    <s v="LOT 343, BLOK 8, KAYAN DISTRICT TEBEDU"/>
    <n v="94700"/>
    <s v="SERIAN"/>
    <n v="82797018"/>
    <n v="82797014"/>
    <s v="YEA8202@moe.edu.my"/>
    <s v="Luar Bandar"/>
    <s v="SK"/>
    <n v="1016"/>
    <n v="69"/>
    <n v="110.394745"/>
    <n v="1.0124919999999999"/>
    <s v="POINT (110.394745 1.012492)"/>
    <n v="104"/>
    <x v="32"/>
    <s v="SWK"/>
    <n v="14.72463768115942"/>
    <x v="1"/>
  </r>
  <r>
    <n v="152"/>
    <x v="24"/>
    <s v="KV"/>
    <s v="YHA3101"/>
    <s v="KOLEJ VOKASIONAL SIBUÂ "/>
    <s v="JALAN DESHON"/>
    <n v="96000"/>
    <s v="SIBU"/>
    <n v="84322260"/>
    <n v="84341528"/>
    <s v="YHA3101@moe.edu.my"/>
    <s v="Bandar"/>
    <s v="SK"/>
    <n v="559"/>
    <n v="86"/>
    <n v="111.856131"/>
    <n v="2.3134320000000002"/>
    <s v="POINT (111.856131 2.313432)"/>
    <n v="90"/>
    <x v="19"/>
    <s v="SWK"/>
    <n v="6.5"/>
    <x v="1"/>
  </r>
  <r>
    <n v="153"/>
    <x v="24"/>
    <s v="SMKA"/>
    <s v="YRA3101"/>
    <s v="SEKOLAH MENENGAH KEBANGSAAN AGAMA SIBU (S)"/>
    <s v="JALAN AIRPORT LAMA"/>
    <n v="96000"/>
    <s v="SIBU"/>
    <n v="84312512"/>
    <n v="84313048"/>
    <s v="YRA3101@moe.edu.my"/>
    <s v="Bandar"/>
    <s v="SK"/>
    <n v="594"/>
    <n v="55"/>
    <n v="111.840383"/>
    <n v="2.3372000000000002"/>
    <s v="POINT (111.840383 2.3372)"/>
    <n v="90"/>
    <x v="19"/>
    <s v="SWK"/>
    <n v="10.8"/>
    <x v="1"/>
  </r>
  <r>
    <n v="154"/>
    <x v="24"/>
    <s v="SMK"/>
    <s v="YEA3106"/>
    <s v="SEKOLAH MENENGAH KEBANGSAAN BANDAR SIBU"/>
    <s v="JALAN LING KAI CHENG"/>
    <n v="96000"/>
    <s v="SIBU"/>
    <n v="84336601"/>
    <n v="84336624"/>
    <s v="YEA3106@moe.edu.my"/>
    <s v="Bandar"/>
    <s v="SK"/>
    <n v="847"/>
    <n v="88"/>
    <n v="111.852633"/>
    <n v="2.3235670000000002"/>
    <s v="POINT (111.852633 2.323567)"/>
    <n v="90"/>
    <x v="19"/>
    <s v="SWK"/>
    <n v="9.625"/>
    <x v="1"/>
  </r>
  <r>
    <n v="155"/>
    <x v="24"/>
    <s v="SMK"/>
    <s v="YEA3201"/>
    <s v="SEKOLAH MENENGAH KEBANGSAAN BAWANG ASSAN"/>
    <s v="CDT NO.81 JALAN BAWANG ASSAN"/>
    <n v="96000"/>
    <s v="SIBU"/>
    <n v="84350509"/>
    <n v="84228002"/>
    <s v="YEA3201@moe.edu.my"/>
    <s v="Luar Bandar"/>
    <s v="SK"/>
    <n v="310"/>
    <n v="34"/>
    <n v="111.685295"/>
    <n v="2.3002449999999999"/>
    <s v="POINT (111.685295 2.300245)"/>
    <n v="90"/>
    <x v="19"/>
    <s v="SWK"/>
    <n v="9.117647058823529"/>
    <x v="1"/>
  </r>
  <r>
    <n v="156"/>
    <x v="24"/>
    <s v="SMK"/>
    <s v="YEA3107"/>
    <s v="SEKOLAH MENENGAH KEBANGSAAN BUKIT ASSEK"/>
    <s v="LOT 107-109 &amp; 122-124, JLN TUN AHMAD ZAIDI ADRUCE"/>
    <n v="96000"/>
    <s v="SIBU"/>
    <n v="6084350482"/>
    <n v="6084228391"/>
    <s v="YEA3107@moe.edu.my"/>
    <s v="Bandar"/>
    <s v="SK"/>
    <n v="851"/>
    <n v="64"/>
    <n v="111.8742"/>
    <n v="2.2747670000000002"/>
    <s v="POINT (111.8742 2.274767)"/>
    <n v="90"/>
    <x v="19"/>
    <s v="SWK"/>
    <n v="13.296875"/>
    <x v="1"/>
  </r>
  <r>
    <n v="157"/>
    <x v="24"/>
    <s v="SMK"/>
    <s v="YEA3101"/>
    <s v="SEKOLAH MENENGAH KEBANGSAAN BUKIT LIMA"/>
    <s v="JALAN KENARI SELATAN, JALAN SALIM"/>
    <n v="96000"/>
    <s v="SIBU"/>
    <n v="84213748"/>
    <n v="84212749"/>
    <s v="YEA3101@moe.edu.my"/>
    <s v="Bandar"/>
    <s v="SK"/>
    <n v="454"/>
    <n v="43"/>
    <n v="111.85468299999999"/>
    <n v="2.269917"/>
    <s v="POINT (111.854683 2.269917)"/>
    <n v="90"/>
    <x v="19"/>
    <s v="SWK"/>
    <n v="10.55813953488372"/>
    <x v="1"/>
  </r>
  <r>
    <n v="158"/>
    <x v="24"/>
    <s v="SMK"/>
    <s v="YFB3201"/>
    <s v="SEKOLAH MENENGAH KEBANGSAAN CHUNG CHENG"/>
    <s v="PETI SURAT 1360"/>
    <n v="96008"/>
    <s v="SIBU"/>
    <n v="84351070"/>
    <n v="84351071"/>
    <s v="YFB3201@moe.edu.my"/>
    <s v="Luar Bandar"/>
    <s v="SBK"/>
    <n v="167"/>
    <n v="24"/>
    <n v="111.772829"/>
    <n v="2.244472"/>
    <s v="POINT (111.772829 2.244472)"/>
    <n v="90"/>
    <x v="19"/>
    <s v="SWK"/>
    <n v="6.958333333333333"/>
    <x v="1"/>
  </r>
  <r>
    <n v="159"/>
    <x v="24"/>
    <s v="SMK"/>
    <s v="YFB3106"/>
    <s v="SEKOLAH MENENGAH KEBANGSAAN CHUNG HUA"/>
    <s v="JLN LANANG"/>
    <n v="96000"/>
    <s v="SIBU"/>
    <n v="84211035"/>
    <n v="84218600"/>
    <s v="YFB3106@moe.edu.my"/>
    <s v="Bandar"/>
    <s v="SBK"/>
    <n v="1154"/>
    <n v="103"/>
    <n v="111.844933"/>
    <n v="2.2711830000000002"/>
    <s v="POINT (111.844933 2.271183)"/>
    <n v="90"/>
    <x v="19"/>
    <s v="SWK"/>
    <n v="11.203883495145631"/>
    <x v="1"/>
  </r>
  <r>
    <n v="160"/>
    <x v="24"/>
    <s v="SMK"/>
    <s v="YEA3102"/>
    <s v="SEKOLAH MENENGAH KEBANGSAAN DESHON"/>
    <s v="JALAN SENA ,JALAN PEDADA"/>
    <n v="96000"/>
    <s v="SIBU"/>
    <n v="84314568"/>
    <n v="84327678"/>
    <s v="YEA3102@moe.edu.my"/>
    <s v="Bandar"/>
    <s v="SK"/>
    <n v="843"/>
    <n v="64"/>
    <n v="111.849783"/>
    <n v="2.3079329999999998"/>
    <s v="POINT (111.849783 2.307933)"/>
    <n v="90"/>
    <x v="19"/>
    <s v="SWK"/>
    <n v="13.171875"/>
    <x v="1"/>
  </r>
  <r>
    <n v="161"/>
    <x v="24"/>
    <s v="SMK"/>
    <s v="YEE3201"/>
    <s v="SEKOLAH MENENGAH KEBANGSAAN DURIN"/>
    <s v="PETI SURAT 190, JALAN DURIN"/>
    <n v="96007"/>
    <s v="SIBU"/>
    <n v="84736386"/>
    <n v="84736396"/>
    <s v="YEE3201@moe.edu.my"/>
    <s v="Luar Bandar"/>
    <s v="SK"/>
    <n v="555"/>
    <n v="59"/>
    <n v="111.97832099999999"/>
    <n v="2.1209069999999999"/>
    <s v="POINT (111.978321 2.120907)"/>
    <n v="90"/>
    <x v="19"/>
    <s v="SWK"/>
    <n v="9.4067796610169498"/>
    <x v="1"/>
  </r>
  <r>
    <n v="162"/>
    <x v="24"/>
    <s v="SMK"/>
    <s v="YEE3202"/>
    <s v="SEKOLAH MENENGAH KEBANGSAAN JALAN OYA"/>
    <s v="JALAN KEMUYANG"/>
    <n v="96000"/>
    <s v="SIBU"/>
    <n v="84217610"/>
    <n v="84210281"/>
    <s v="YEE3202@moe.edu.my"/>
    <s v="Luar Bandar"/>
    <s v="SK"/>
    <n v="749"/>
    <n v="65"/>
    <n v="111.95438300000001"/>
    <n v="2.3357999999999999"/>
    <s v="POINT (111.954383 2.3358)"/>
    <n v="90"/>
    <x v="19"/>
    <s v="SWK"/>
    <n v="11.523076923076923"/>
    <x v="1"/>
  </r>
  <r>
    <n v="163"/>
    <x v="24"/>
    <s v="SMK"/>
    <s v="YEE3102"/>
    <s v="SEKOLAH MENENGAH KEBANGSAAN KAMPUNG NANGKA"/>
    <s v="JALAN TUN ABANG HAJI OPENG"/>
    <n v="96000"/>
    <s v="SIBU"/>
    <n v="84334988"/>
    <n v="84318086"/>
    <s v="YEE3102@moe.edu.my"/>
    <s v="Bandar"/>
    <s v="SK"/>
    <n v="861"/>
    <n v="91"/>
    <n v="111.83515"/>
    <n v="2.3180830000000001"/>
    <s v="POINT (111.83515 2.318083)"/>
    <n v="90"/>
    <x v="19"/>
    <s v="SWK"/>
    <n v="9.4615384615384617"/>
    <x v="1"/>
  </r>
  <r>
    <n v="164"/>
    <x v="24"/>
    <s v="SMK"/>
    <s v="YFB3203"/>
    <s v="SEKOLAH MENENGAH KEBANGSAAN KWONG HUA MIDDLE"/>
    <s v="PETI SURAT 1063"/>
    <n v="96008"/>
    <s v="SIBU"/>
    <n v="84351607"/>
    <n v="84228075"/>
    <s v="YFB3203@moe.edu.my"/>
    <s v="Luar Bandar"/>
    <s v="SBK"/>
    <n v="328"/>
    <n v="32"/>
    <n v="111.80315400000001"/>
    <n v="2.2444160000000002"/>
    <s v="POINT (111.803154 2.244416)"/>
    <n v="90"/>
    <x v="19"/>
    <s v="SWK"/>
    <n v="10.25"/>
    <x v="1"/>
  </r>
  <r>
    <n v="165"/>
    <x v="24"/>
    <s v="SMK"/>
    <s v="YEA3104"/>
    <s v="SEKOLAH MENENGAH KEBANGSAAN LANANG"/>
    <s v="P.O BOX 1369, JALAN LADA"/>
    <n v="96000"/>
    <s v="SIBU"/>
    <n v="84215540"/>
    <n v="84215541"/>
    <s v="YEA3104@moe.edu.my"/>
    <s v="Bandar"/>
    <s v="SK"/>
    <n v="1323"/>
    <n v="107"/>
    <n v="111.8557"/>
    <n v="2.25115"/>
    <s v="POINT (111.8557 2.25115)"/>
    <n v="90"/>
    <x v="19"/>
    <s v="SWK"/>
    <n v="12.364485981308411"/>
    <x v="1"/>
  </r>
  <r>
    <n v="166"/>
    <x v="24"/>
    <s v="SMK"/>
    <s v="YEB3201"/>
    <s v="SEKOLAH MENENGAH KEBANGSAAN LUAR BANDAR NO 1"/>
    <s v="P.O.BOX 355, JALAN OYA"/>
    <n v="96007"/>
    <s v="SIBU"/>
    <n v="84894363"/>
    <n v="84894363"/>
    <s v="YEB3201@moe.edu.my"/>
    <s v="Luar Bandar"/>
    <s v="SK"/>
    <n v="1086"/>
    <n v="94"/>
    <n v="112.063751"/>
    <n v="2.3042799999999999"/>
    <s v="POINT (112.063751 2.30428)"/>
    <n v="90"/>
    <x v="19"/>
    <s v="SWK"/>
    <n v="11.553191489361701"/>
    <x v="1"/>
  </r>
  <r>
    <n v="167"/>
    <x v="24"/>
    <s v="SMK"/>
    <s v="YFB3101"/>
    <s v="SEKOLAH MENENGAH KEBANGSAAN METHODIST"/>
    <s v="JALAN TUN ABANG HAJI OPENG"/>
    <n v="96000"/>
    <s v="SIBU"/>
    <n v="84330414"/>
    <n v="84333421"/>
    <s v="YFB3101@moe.edu.my"/>
    <s v="Bandar"/>
    <s v="SBK"/>
    <n v="1890"/>
    <n v="157"/>
    <n v="111.826483"/>
    <n v="2.295067"/>
    <s v="POINT (111.826483 2.295067)"/>
    <n v="90"/>
    <x v="19"/>
    <s v="SWK"/>
    <n v="12.038216560509554"/>
    <x v="1"/>
  </r>
  <r>
    <n v="168"/>
    <x v="24"/>
    <s v="SMK"/>
    <s v="YEE3101"/>
    <s v="SEKOLAH MENENGAH KEBANGSAAN ROSLI DHOBY"/>
    <s v="JALAN DESHON"/>
    <n v="96000"/>
    <s v="SIBU"/>
    <n v="84323419"/>
    <n v="84319578"/>
    <s v="YEE3101@moe.edu.my"/>
    <s v="Bandar"/>
    <s v="SK"/>
    <n v="865"/>
    <n v="91"/>
    <n v="111.856633"/>
    <n v="2.31325"/>
    <s v="POINT (111.856633 2.31325)"/>
    <n v="90"/>
    <x v="19"/>
    <s v="SWK"/>
    <n v="9.5054945054945055"/>
    <x v="1"/>
  </r>
  <r>
    <n v="169"/>
    <x v="24"/>
    <s v="SMK"/>
    <s v="YFB3102"/>
    <s v="SEKOLAH MENENGAH KEBANGSAAN SACRED HEART"/>
    <s v="KM 3, JALAN OYA, PETI SURAT 99"/>
    <n v="96000"/>
    <s v="SIBU"/>
    <n v="84322619"/>
    <n v="84340645"/>
    <s v="YFB3102@moe.edu.my"/>
    <s v="Bandar"/>
    <s v="SBK"/>
    <n v="1166"/>
    <n v="119"/>
    <n v="111.8417"/>
    <n v="2.2964329999999999"/>
    <s v="POINT (111.8417 2.296433)"/>
    <n v="90"/>
    <x v="19"/>
    <s v="SWK"/>
    <n v="9.7983193277310932"/>
    <x v="1"/>
  </r>
  <r>
    <n v="170"/>
    <x v="24"/>
    <s v="SMK"/>
    <s v="YEA3103"/>
    <s v="SEKOLAH MENENGAH KEBANGSAAN SIBU JAYA"/>
    <s v="KM32, JALAN DURIN, TAMAN SIBU JAYA"/>
    <n v="96000"/>
    <s v="SIBU"/>
    <n v="84350477"/>
    <n v="84236326"/>
    <s v="YEA3103@moe.edu.my"/>
    <s v="Luar Bandar"/>
    <s v="SK"/>
    <n v="2112"/>
    <n v="134"/>
    <n v="111.96"/>
    <n v="2.2440280000000001"/>
    <s v="POINT (111.96 2.244028)"/>
    <n v="90"/>
    <x v="19"/>
    <s v="SWK"/>
    <n v="15.761194029850746"/>
    <x v="1"/>
  </r>
  <r>
    <n v="171"/>
    <x v="24"/>
    <s v="SMK"/>
    <s v="YFB3103"/>
    <s v="SEKOLAH MENENGAH KEBANGSAAN ST ELIZABETH"/>
    <s v="KM3 JALAN ULU OYA"/>
    <n v="96000"/>
    <s v="SIBU"/>
    <n v="84322322"/>
    <n v="84316730"/>
    <s v="YFB3103@moe.edu.my"/>
    <s v="Bandar"/>
    <s v="SBK"/>
    <n v="1070"/>
    <n v="93"/>
    <n v="111.84528299999999"/>
    <n v="2.2976169999999998"/>
    <s v="POINT (111.845283 2.297617)"/>
    <n v="90"/>
    <x v="19"/>
    <s v="SWK"/>
    <n v="11.505376344086022"/>
    <x v="1"/>
  </r>
  <r>
    <n v="172"/>
    <x v="24"/>
    <s v="SMK"/>
    <s v="YEA3105"/>
    <s v="SEKOLAH MENENGAH KEBANGSAAN SUNGAI MERAH"/>
    <s v="JALAN ULU SUNGAI MERAH"/>
    <n v="96000"/>
    <s v="SIBU"/>
    <n v="84311302"/>
    <n v="84311301"/>
    <s v="YEA3105@moe.edu.my"/>
    <s v="Bandar"/>
    <s v="SK"/>
    <n v="1084"/>
    <n v="92"/>
    <n v="111.831194"/>
    <n v="2.288278"/>
    <s v="POINT (111.831194 2.288278)"/>
    <n v="90"/>
    <x v="19"/>
    <s v="SWK"/>
    <n v="11.782608695652174"/>
    <x v="1"/>
  </r>
  <r>
    <n v="173"/>
    <x v="24"/>
    <s v="SMK"/>
    <s v="YFB3104"/>
    <s v="SEKOLAH MENENGAH KEBANGSAAN TIONG HIN"/>
    <s v="JALAN IGAN, SG. MERAH"/>
    <n v="96000"/>
    <s v="SIBU"/>
    <n v="84333767"/>
    <n v="84335452"/>
    <s v="YFB3104@moe.edu.my"/>
    <s v="Bandar"/>
    <s v="SBK"/>
    <n v="696"/>
    <n v="52"/>
    <n v="111.838667"/>
    <n v="2.3289"/>
    <s v="POINT (111.838667 2.3289)"/>
    <n v="90"/>
    <x v="19"/>
    <s v="SWK"/>
    <n v="13.384615384615385"/>
    <x v="1"/>
  </r>
  <r>
    <n v="174"/>
    <x v="24"/>
    <s v="SMK"/>
    <s v="YFB3105"/>
    <s v="SEKOLAH MENENGAH KEBANGSAAN TUNG HUA"/>
    <s v="JALAN TUN ABANG HAJI OPENG, PETI SURAT 64"/>
    <n v="96007"/>
    <s v="SIBU"/>
    <n v="84330299"/>
    <n v="84323041"/>
    <s v="YFB3105@moe.edu.my"/>
    <s v="Bandar"/>
    <s v="SBK"/>
    <n v="1278"/>
    <n v="108"/>
    <n v="111.83026700000001"/>
    <n v="2.30965"/>
    <s v="POINT (111.830267 2.30965)"/>
    <n v="90"/>
    <x v="19"/>
    <s v="SWK"/>
    <n v="11.833333333333334"/>
    <x v="1"/>
  </r>
  <r>
    <n v="175"/>
    <x v="25"/>
    <s v="SMK"/>
    <s v="YEA8302"/>
    <s v="SEKOLAH MENENGAH KEBANGSAAN GEDONG"/>
    <s v="JALAN GEDONG, SIMUNJAN, VIA SERIAN"/>
    <n v="94700"/>
    <s v="SERIAN"/>
    <n v="82781200"/>
    <n v="82781471"/>
    <s v="YEA8302@moe.edu.my"/>
    <s v="Luar Bandar"/>
    <s v="SK"/>
    <n v="757"/>
    <n v="60"/>
    <n v="110.688667"/>
    <n v="1.2147829999999999"/>
    <s v="POINT (110.688667 1.214783)"/>
    <n v="80"/>
    <x v="38"/>
    <s v="SWK"/>
    <n v="12.616666666666667"/>
    <x v="1"/>
  </r>
  <r>
    <n v="176"/>
    <x v="25"/>
    <s v="SMK"/>
    <s v="YEA8304"/>
    <s v="SEKOLAH MENENGAH KEBANGSAAN SEBUYAU"/>
    <s v="JALAN SAWMILL"/>
    <n v="94850"/>
    <s v="SEBUYAU"/>
    <n v="83467146"/>
    <n v="83467671"/>
    <s v="YEA8304@moe.edu.my"/>
    <s v="Luar Bandar"/>
    <s v="SK"/>
    <n v="852"/>
    <n v="79"/>
    <n v="110.928517"/>
    <n v="1.513633"/>
    <s v="POINT (110.928517 1.513633)"/>
    <n v="80"/>
    <x v="38"/>
    <s v="SWK"/>
    <n v="10.784810126582279"/>
    <x v="1"/>
  </r>
  <r>
    <n v="177"/>
    <x v="25"/>
    <s v="SMK"/>
    <s v="YEE8304"/>
    <s v="SEKOLAH MENENGAH KEBANGSAAN SIMUNJAN NO 1"/>
    <s v="KAMPUNG MELANJOK"/>
    <n v="94800"/>
    <s v="SIMUNJAN"/>
    <s v="TIADA"/>
    <s v="TIADA"/>
    <s v="YEE8304@moe.edu.my"/>
    <s v="Luar Bandar"/>
    <s v="SK"/>
    <n v="690"/>
    <n v="70"/>
    <n v="110.79818400000001"/>
    <n v="1.358476"/>
    <s v="POINT (110.798184 1.358476)"/>
    <n v="80"/>
    <x v="38"/>
    <s v="SWK"/>
    <n v="9.8571428571428577"/>
    <x v="1"/>
  </r>
  <r>
    <n v="178"/>
    <x v="25"/>
    <s v="SMK"/>
    <s v="YEA8301"/>
    <s v="SEKOLAH MENENGAH KEBANGSAAN SRI SADONG"/>
    <s v="JALAN GUNUNG NGELI"/>
    <n v="94800"/>
    <s v="SIMUNJAN"/>
    <n v="82803764"/>
    <n v="82803361"/>
    <s v="YEA8301@moe.edu.my"/>
    <s v="Luar Bandar"/>
    <s v="SK"/>
    <n v="575"/>
    <n v="39"/>
    <n v="110.78"/>
    <n v="1.38"/>
    <s v="POINT (110.78 1.38)"/>
    <n v="80"/>
    <x v="38"/>
    <s v="SWK"/>
    <n v="14.743589743589743"/>
    <x v="1"/>
  </r>
  <r>
    <n v="179"/>
    <x v="26"/>
    <s v="SMK"/>
    <s v="YEA7301"/>
    <s v="SEKOLAH MENENGAH KEBANGSAAN KATIBAS"/>
    <s v="D/A PEJABAT PENDIDIKAN DAERAH SONG"/>
    <n v="96850"/>
    <s v="SONG"/>
    <s v="TIADA"/>
    <s v="TIADA"/>
    <s v="YEA7301@moe.edu.my"/>
    <s v="Luar Bandar"/>
    <s v="SK"/>
    <n v="254"/>
    <n v="36"/>
    <n v="112.558064"/>
    <n v="1.9062699999999999"/>
    <s v="POINT (112.558064 1.90627)"/>
    <n v="96"/>
    <x v="26"/>
    <s v="SWK"/>
    <n v="7.0555555555555554"/>
    <x v="1"/>
  </r>
  <r>
    <n v="180"/>
    <x v="26"/>
    <s v="SMK"/>
    <s v="YEE7301"/>
    <s v="SEKOLAH MENENGAH KEBANGSAAN SONG"/>
    <s v="PETI SURAT NO 3"/>
    <n v="96850"/>
    <s v="SONG"/>
    <n v="84777255"/>
    <n v="84777897"/>
    <s v="YEE7301@moe.edu.my"/>
    <s v="Luar Bandar"/>
    <s v="SK"/>
    <n v="698"/>
    <n v="71"/>
    <n v="112.55615"/>
    <n v="2.0059170000000002"/>
    <s v="POINT (112.55615 2.005917)"/>
    <n v="96"/>
    <x v="26"/>
    <s v="SWK"/>
    <n v="9.830985915492958"/>
    <x v="1"/>
  </r>
  <r>
    <n v="182"/>
    <x v="27"/>
    <s v="SMK"/>
    <s v="YEA2102"/>
    <s v="SEKOLAH MENENGAH KEBANGSAAN LINGGA"/>
    <s v="LOT 907, BLOK 16 SRI AMAN"/>
    <n v="95000"/>
    <s v="SRI AMAN"/>
    <n v="83323230"/>
    <s v="TIADA"/>
    <s v="--"/>
    <s v="Luar Bandar"/>
    <s v="SK"/>
    <n v="305"/>
    <n v="22"/>
    <n v="111.41488099999999"/>
    <n v="1.2615289999999999"/>
    <s v="POINT (111.414881 1.261529)"/>
    <n v="81"/>
    <x v="39"/>
    <s v="SWK"/>
    <n v="13.863636363636363"/>
    <x v="1"/>
  </r>
  <r>
    <n v="183"/>
    <x v="27"/>
    <s v="SMK"/>
    <s v="YEE2102"/>
    <s v="SEKOLAH MENENGAH KEBANGSAAN MELUGU"/>
    <s v="PETI SURAT 228"/>
    <n v="95008"/>
    <s v="SRI AMAN"/>
    <n v="83337223"/>
    <n v="83310544"/>
    <s v="YEE2102@moe.edu.my"/>
    <s v="Luar Bandar"/>
    <s v="SK"/>
    <n v="785"/>
    <n v="72"/>
    <n v="111.424367"/>
    <n v="1.1188830000000001"/>
    <s v="POINT (111.424367 1.118883)"/>
    <n v="81"/>
    <x v="39"/>
    <s v="SWK"/>
    <n v="10.902777777777779"/>
    <x v="1"/>
  </r>
  <r>
    <n v="184"/>
    <x v="27"/>
    <s v="SMK"/>
    <s v="YEE2101"/>
    <s v="SEKOLAH MENENGAH KEBANGSAAN SIMANGGANG"/>
    <s v="PETI SURAT 304"/>
    <n v="95008"/>
    <s v="SRI AMAN"/>
    <n v="83322232"/>
    <n v="83321158"/>
    <s v="YEE2101@moe.edu.my"/>
    <s v="Luar Bandar"/>
    <s v="SK"/>
    <n v="1053"/>
    <n v="105"/>
    <n v="111.453267"/>
    <n v="1.2409330000000001"/>
    <s v="POINT (111.453267 1.240933)"/>
    <n v="81"/>
    <x v="39"/>
    <s v="SWK"/>
    <n v="10.028571428571428"/>
    <x v="1"/>
  </r>
  <r>
    <n v="185"/>
    <x v="27"/>
    <s v="SMK"/>
    <s v="YEA2101"/>
    <s v="SEKOLAH MENENGAH KEBANGSAAN SRI AMAN"/>
    <s v="PETI SURAT 62"/>
    <n v="95007"/>
    <s v="SRI AMAN"/>
    <n v="83326985"/>
    <n v="83327644"/>
    <s v="YEA2101@moe.edu.my"/>
    <s v="Luar Bandar"/>
    <s v="SK"/>
    <n v="1186"/>
    <n v="105"/>
    <n v="111.4747"/>
    <n v="1.2079500000000001"/>
    <s v="POINT (111.4747 1.20795)"/>
    <n v="81"/>
    <x v="39"/>
    <s v="SWK"/>
    <n v="11.295238095238096"/>
    <x v="1"/>
  </r>
  <r>
    <n v="186"/>
    <x v="27"/>
    <s v="SMK"/>
    <s v="YFB2101"/>
    <s v="SEKOLAH MENENGAH KEBANGSAAN ST LUKE"/>
    <s v="JALAN MUNGGU SABUN"/>
    <n v="95000"/>
    <s v="SRI AMAN"/>
    <n v="83322089"/>
    <n v="83320620"/>
    <s v="smkstluke@yahoo.com.my"/>
    <s v="Luar Bandar"/>
    <s v="SBK"/>
    <n v="877"/>
    <n v="63"/>
    <n v="111.46888300000001"/>
    <n v="1.227117"/>
    <s v="POINT (111.468883 1.227117)"/>
    <n v="81"/>
    <x v="39"/>
    <s v="SWK"/>
    <n v="13.920634920634921"/>
    <x v="1"/>
  </r>
  <r>
    <n v="187"/>
    <x v="28"/>
    <s v="SMK"/>
    <s v="YEE4301"/>
    <s v="SEKOLAH MENENGAH KEBANGSAAN BAKONG"/>
    <s v="PETI SURAT 1409Â Â MIRI"/>
    <n v="98008"/>
    <s v="MIRI"/>
    <n v="1118143227"/>
    <n v="1118143203"/>
    <s v="YEE4301@moe.edu.my"/>
    <s v="Luar Bandar"/>
    <s v="SK"/>
    <n v="501"/>
    <n v="40"/>
    <n v="114.09415199999999"/>
    <n v="3.9763359999999999"/>
    <s v="POINT (114.094152 3.976336)"/>
    <n v="114"/>
    <x v="3"/>
    <s v="SWK"/>
    <n v="12.525"/>
    <x v="1"/>
  </r>
  <r>
    <n v="188"/>
    <x v="28"/>
    <s v="SMK"/>
    <s v="YEA4402"/>
    <s v="SEKOLAH MENENGAH KEBANGSAAN BEKENU"/>
    <s v="JALAN PANTAI BUNGAI"/>
    <n v="98150"/>
    <s v="BEKENU"/>
    <n v="85710843"/>
    <n v="85710844"/>
    <s v="YEA4402@moe.edu.my"/>
    <s v="Luar Bandar"/>
    <s v="SK"/>
    <n v="561"/>
    <n v="43"/>
    <n v="113.811836"/>
    <n v="4.0604230000000001"/>
    <s v="POINT (113.811836 4.060423)"/>
    <n v="113"/>
    <x v="29"/>
    <s v="SWK"/>
    <n v="13.046511627906977"/>
    <x v="1"/>
  </r>
  <r>
    <n v="189"/>
    <x v="28"/>
    <s v="SMK"/>
    <s v="YEE4401"/>
    <s v="SEKOLAH MENENGAH KEBANGSAAN LUAR BANDAR MIRI"/>
    <s v="KM 55Â Â JLN MIRI-BINTULUÂ Â C D T 242"/>
    <n v="98009"/>
    <s v="MIRI"/>
    <n v="85710260"/>
    <n v="85710760"/>
    <s v="YEE4401@moe.edu.my"/>
    <s v="Luar Bandar"/>
    <s v="SK"/>
    <n v="1022"/>
    <n v="75"/>
    <n v="113.95946499999999"/>
    <n v="4.0859779999999999"/>
    <s v="POINT (113.959465 4.085978)"/>
    <n v="113"/>
    <x v="29"/>
    <s v="SWK"/>
    <n v="13.626666666666667"/>
    <x v="1"/>
  </r>
  <r>
    <n v="190"/>
    <x v="28"/>
    <s v="SMK"/>
    <s v="YEA4401"/>
    <s v="SEKOLAH MENENGAH KEBANGSAAN SUAI"/>
    <s v="PETI SURAT 235 PEJABAT POS BATU NIAH"/>
    <n v="98200"/>
    <s v="NIAH"/>
    <n v="85738373"/>
    <n v="85736807"/>
    <s v="YEA4401@moe.edu.my"/>
    <s v="Luar Bandar"/>
    <s v="SK"/>
    <n v="1100"/>
    <n v="78"/>
    <n v="113.712445"/>
    <n v="3.8616440000000001"/>
    <s v="POINT (113.712445 3.861644)"/>
    <n v="113"/>
    <x v="29"/>
    <s v="SWK"/>
    <n v="14.102564102564102"/>
    <x v="1"/>
  </r>
  <r>
    <n v="191"/>
    <x v="28"/>
    <s v="SMK"/>
    <s v="YEB4401"/>
    <s v="SEKOLAH MENENGAH KEBANGSAAN SUBIS"/>
    <s v="PETI SURAT 107 PEJABAT POS BATU NIAH"/>
    <n v="98200"/>
    <s v="BATU NIAH"/>
    <n v="85737717"/>
    <n v="85736817"/>
    <s v="YEB4401@moe.edu.my"/>
    <s v="Luar Bandar"/>
    <s v="SK"/>
    <n v="1142"/>
    <n v="64"/>
    <n v="113.943197"/>
    <n v="4.0821579999999997"/>
    <s v="POINT (113.943197 4.082158)"/>
    <n v="113"/>
    <x v="29"/>
    <s v="SWK"/>
    <n v="17.84375"/>
    <x v="1"/>
  </r>
  <r>
    <n v="192"/>
    <x v="30"/>
    <s v="SMK"/>
    <s v="YEB9102"/>
    <s v="SEKOLAH MENENGAH KEBANGSAAN SEBAUH"/>
    <s v="KM1, JALAN SEBAUH - BINTULU"/>
    <n v="97100"/>
    <s v="SEBAUH"/>
    <n v="86422126"/>
    <n v="86422520"/>
    <s v="YEB9102@moe.edu.my"/>
    <s v="Luar Bandar"/>
    <s v="SK"/>
    <n v="835"/>
    <n v="75"/>
    <n v="113.272133"/>
    <n v="3.111367"/>
    <s v="POINT (113.272133 3.111367)"/>
    <n v="95"/>
    <x v="14"/>
    <s v="SWK"/>
    <n v="11.133333333333333"/>
    <x v="1"/>
  </r>
  <r>
    <n v="193"/>
    <x v="30"/>
    <s v="SMK"/>
    <s v="YEA9201"/>
    <s v="SEKOLAH MENENGAH KEBANGSAAN TATAU"/>
    <s v="D/A PEJABAT PENDIDIKAN DAERAH TATAU, JALAN KAMPUNG DAGANG"/>
    <n v="97200"/>
    <s v="TATAU, BINTULU"/>
    <n v="86584616"/>
    <n v="86584251"/>
    <s v="YEA9201@moe.edu.my"/>
    <s v="Luar Bandar"/>
    <s v="SK"/>
    <n v="1742"/>
    <n v="117"/>
    <n v="112.856933"/>
    <n v="2.88565"/>
    <s v="POINT (112.856933 2.88565)"/>
    <n v="100"/>
    <x v="15"/>
    <s v="SWK"/>
    <n v="14.888888888888889"/>
    <x v="1"/>
  </r>
  <r>
    <m/>
    <x v="31"/>
    <s v="Private (Chinese) High School"/>
    <m/>
    <s v="Batu Kawa Min Lit Secondary School, Kuching 石角民立中学"/>
    <m/>
    <m/>
    <m/>
    <m/>
    <m/>
    <m/>
    <m/>
    <s v="Swasta"/>
    <m/>
    <m/>
    <n v="110.26600000000001"/>
    <n v="1.5133000000000001"/>
    <s v="POINT (110.266 1.5133)"/>
    <n v="74"/>
    <x v="27"/>
    <s v="SWK"/>
    <m/>
    <x v="1"/>
  </r>
  <r>
    <m/>
    <x v="31"/>
    <s v="Private (Chinese) High School"/>
    <m/>
    <s v="Catholic High School 诗巫公教中学"/>
    <m/>
    <m/>
    <m/>
    <m/>
    <m/>
    <m/>
    <m/>
    <s v="Swasta"/>
    <m/>
    <m/>
    <n v="111.833"/>
    <n v="2.286"/>
    <s v="POINT (111.833 2.286)"/>
    <n v="90"/>
    <x v="19"/>
    <s v="SWK"/>
    <m/>
    <x v="1"/>
  </r>
  <r>
    <m/>
    <x v="31"/>
    <s v="Private (Chinese) High School"/>
    <m/>
    <s v="Chung Hua Middle School No.1 古晋中华第一中学"/>
    <m/>
    <m/>
    <m/>
    <m/>
    <m/>
    <m/>
    <m/>
    <s v="Swasta"/>
    <m/>
    <m/>
    <n v="110.375"/>
    <n v="1.55"/>
    <s v="POINT (110.375 1.55)"/>
    <n v="74"/>
    <x v="27"/>
    <s v="SWK"/>
    <m/>
    <x v="1"/>
  </r>
  <r>
    <m/>
    <x v="31"/>
    <s v="Private (Chinese) High School"/>
    <m/>
    <s v="Chung Hua Middle School No.3 古晋中华第三中学"/>
    <m/>
    <m/>
    <m/>
    <m/>
    <m/>
    <m/>
    <m/>
    <s v="Swasta"/>
    <m/>
    <m/>
    <n v="110.369922"/>
    <n v="1.5406580000000001"/>
    <s v="POINT (110.369922 1.540658)"/>
    <n v="74"/>
    <x v="27"/>
    <s v="SWK"/>
    <m/>
    <x v="1"/>
  </r>
  <r>
    <m/>
    <x v="31"/>
    <s v="Private (Chinese) High School"/>
    <m/>
    <s v="Chung Hua Middle School No.4 古晋中华第四中学"/>
    <m/>
    <m/>
    <m/>
    <m/>
    <m/>
    <m/>
    <m/>
    <s v="Swasta"/>
    <m/>
    <m/>
    <n v="110.33763999999999"/>
    <n v="1.5545850000000001"/>
    <s v="POINT (110.33764 1.554585)"/>
    <n v="74"/>
    <x v="27"/>
    <s v="SWK"/>
    <m/>
    <x v="1"/>
  </r>
  <r>
    <m/>
    <x v="31"/>
    <s v="Private (Chinese) High School"/>
    <m/>
    <s v="Citizen Middle School 诗巫公民中学"/>
    <m/>
    <m/>
    <m/>
    <m/>
    <m/>
    <m/>
    <m/>
    <s v="Swasta"/>
    <m/>
    <m/>
    <n v="111.98574000000001"/>
    <n v="2.1519189999999999"/>
    <s v="POINT (111.98574 2.151919)"/>
    <n v="90"/>
    <x v="19"/>
    <s v="SWK"/>
    <m/>
    <x v="1"/>
  </r>
  <r>
    <m/>
    <x v="31"/>
    <s v="Private (Chinese) High School"/>
    <m/>
    <s v="Guong Ming Middle School 诗巫光民中学"/>
    <m/>
    <m/>
    <m/>
    <m/>
    <m/>
    <m/>
    <m/>
    <s v="Swasta"/>
    <m/>
    <m/>
    <n v="110.337683"/>
    <n v="1.554567"/>
    <s v="POINT (110.337683 1.554567)"/>
    <n v="74"/>
    <x v="27"/>
    <s v="SWK"/>
    <m/>
    <x v="1"/>
  </r>
  <r>
    <m/>
    <x v="31"/>
    <s v="Private (Chinese) High School"/>
    <m/>
    <s v="Kai Dee Middle School, Bintulu 民都鲁开智中学"/>
    <m/>
    <m/>
    <m/>
    <m/>
    <m/>
    <m/>
    <m/>
    <s v="Swasta"/>
    <m/>
    <m/>
    <n v="113.095761"/>
    <n v="3.1697129999999998"/>
    <s v="POINT (113.095761 3.169713)"/>
    <n v="92"/>
    <x v="13"/>
    <s v="SWK"/>
    <m/>
    <x v="1"/>
  </r>
  <r>
    <m/>
    <x v="31"/>
    <s v="Private (Chinese) High School"/>
    <m/>
    <s v="Kiang Hin Middle School 诗巫建兴中学"/>
    <m/>
    <m/>
    <m/>
    <m/>
    <m/>
    <m/>
    <m/>
    <s v="Swasta"/>
    <m/>
    <m/>
    <n v="111.87266099999999"/>
    <n v="2.3555920000000001"/>
    <s v="POINT (111.872661 2.355592)"/>
    <n v="90"/>
    <x v="19"/>
    <s v="SWK"/>
    <m/>
    <x v="1"/>
  </r>
  <r>
    <m/>
    <x v="31"/>
    <s v="Private (Chinese) High School"/>
    <m/>
    <s v="Ming Lik Secondary School 泗里街民立中学"/>
    <m/>
    <m/>
    <m/>
    <m/>
    <m/>
    <m/>
    <m/>
    <s v="Swasta"/>
    <m/>
    <m/>
    <n v="111.51902"/>
    <n v="2.0648740000000001"/>
    <s v="POINT (111.51902 2.064874)"/>
    <n v="82"/>
    <x v="36"/>
    <s v="SWK"/>
    <m/>
    <x v="1"/>
  </r>
  <r>
    <m/>
    <x v="31"/>
    <s v="Private (Chinese) High School"/>
    <m/>
    <s v="Pei Min Middle School 美里培民中学"/>
    <m/>
    <m/>
    <m/>
    <m/>
    <m/>
    <m/>
    <m/>
    <s v="Swasta"/>
    <m/>
    <m/>
    <n v="114.00461900000001"/>
    <n v="4.4152979999999999"/>
    <s v="POINT (114.004619 4.415298)"/>
    <n v="109"/>
    <x v="2"/>
    <s v="SWK"/>
    <m/>
    <x v="1"/>
  </r>
  <r>
    <m/>
    <x v="31"/>
    <s v="Private (Chinese) High School"/>
    <m/>
    <s v="Riam Road Secondary School, Miri 美里廉律中学"/>
    <m/>
    <m/>
    <m/>
    <m/>
    <m/>
    <m/>
    <m/>
    <s v="Swasta"/>
    <m/>
    <m/>
    <n v="113.994653"/>
    <n v="4.3518699999999999"/>
    <s v="POINT (113.994653 4.35187)"/>
    <n v="109"/>
    <x v="2"/>
    <s v="SWK"/>
    <m/>
    <x v="1"/>
  </r>
  <r>
    <m/>
    <x v="31"/>
    <s v="Private (Chinese) High School"/>
    <m/>
    <s v="Serian Public Secondary School, Samarahan 西连民众中学"/>
    <m/>
    <m/>
    <m/>
    <m/>
    <m/>
    <m/>
    <m/>
    <s v="Swasta"/>
    <m/>
    <m/>
    <n v="114.00459499999999"/>
    <n v="4.4153269999999996"/>
    <s v="POINT (114.004595 4.415327)"/>
    <n v="109"/>
    <x v="2"/>
    <s v="SWK"/>
    <m/>
    <x v="1"/>
  </r>
  <r>
    <m/>
    <x v="31"/>
    <s v="Private (Chinese) High School"/>
    <m/>
    <s v="Wong Nai Siong Secondary School 诗巫黄乃裳中学"/>
    <m/>
    <m/>
    <m/>
    <m/>
    <m/>
    <m/>
    <m/>
    <s v="Swasta"/>
    <m/>
    <m/>
    <n v="111.846946"/>
    <n v="2.2765270000000002"/>
    <s v="POINT (111.846946 2.276527)"/>
    <n v="90"/>
    <x v="19"/>
    <s v="SWK"/>
    <m/>
    <x v="1"/>
  </r>
  <r>
    <m/>
    <x v="31"/>
    <s v="International School"/>
    <m/>
    <s v="Borneo International School, Kuching"/>
    <m/>
    <m/>
    <m/>
    <m/>
    <m/>
    <m/>
    <m/>
    <s v="Swasta"/>
    <m/>
    <m/>
    <n v="110.356863"/>
    <n v="1.5004900000000001"/>
    <s v="POINT (110.356863 1.50049)"/>
    <n v="74"/>
    <x v="27"/>
    <s v="SWK"/>
    <m/>
    <x v="1"/>
  </r>
  <r>
    <m/>
    <x v="31"/>
    <s v="International School"/>
    <m/>
    <s v="Lodge International Primary School, Kuching"/>
    <m/>
    <m/>
    <m/>
    <m/>
    <m/>
    <m/>
    <m/>
    <s v="Swasta"/>
    <m/>
    <m/>
    <n v="110.38771699999999"/>
    <n v="1.5281979999999999"/>
    <s v="POINT (110.387717 1.528198)"/>
    <n v="74"/>
    <x v="27"/>
    <s v="SWK"/>
    <m/>
    <x v="1"/>
  </r>
  <r>
    <m/>
    <x v="31"/>
    <s v="International School"/>
    <m/>
    <s v="Tunku Putra School, Kuching"/>
    <m/>
    <m/>
    <m/>
    <m/>
    <m/>
    <m/>
    <m/>
    <s v="Swasta"/>
    <m/>
    <m/>
    <n v="110.397279"/>
    <n v="1.5093510000000001"/>
    <s v="POINT (110.397279 1.509351)"/>
    <n v="74"/>
    <x v="27"/>
    <s v="SWK"/>
    <m/>
    <x v="0"/>
  </r>
  <r>
    <m/>
    <x v="31"/>
    <s v="International School"/>
    <m/>
    <s v="Knewton Global Schools (Secondary)"/>
    <m/>
    <m/>
    <m/>
    <m/>
    <m/>
    <m/>
    <m/>
    <s v="Swasta"/>
    <m/>
    <m/>
    <n v="114.023011"/>
    <n v="4.5027980000000003"/>
    <s v="POINT (114.023011 4.502798)"/>
    <n v="109"/>
    <x v="2"/>
    <s v="SWK"/>
    <m/>
    <x v="1"/>
  </r>
  <r>
    <m/>
    <x v="31"/>
    <s v="International School"/>
    <m/>
    <s v="Knewton Global Schools (Primary)"/>
    <m/>
    <m/>
    <m/>
    <m/>
    <m/>
    <m/>
    <m/>
    <s v="Swasta"/>
    <m/>
    <m/>
    <n v="114.023011"/>
    <n v="4.5027980000000003"/>
    <s v="POINT (114.023011 4.502798)"/>
    <n v="109"/>
    <x v="2"/>
    <s v="SWK"/>
    <m/>
    <x v="1"/>
  </r>
  <r>
    <m/>
    <x v="31"/>
    <s v="International School"/>
    <m/>
    <s v="Woodlands International School, Sibu (Secondary)"/>
    <m/>
    <m/>
    <m/>
    <m/>
    <m/>
    <m/>
    <m/>
    <s v="Swasta"/>
    <m/>
    <m/>
    <n v="111.84199099999999"/>
    <n v="2.3428499999999999"/>
    <s v="POINT (111.841991 2.34285)"/>
    <n v="90"/>
    <x v="19"/>
    <s v="SWK"/>
    <m/>
    <x v="1"/>
  </r>
  <r>
    <m/>
    <x v="31"/>
    <s v="International School"/>
    <m/>
    <s v="Woodlands International School, Sibu (Primary)"/>
    <m/>
    <m/>
    <m/>
    <m/>
    <m/>
    <m/>
    <m/>
    <s v="Swasta"/>
    <m/>
    <m/>
    <n v="111.84199099999999"/>
    <n v="2.3428499999999999"/>
    <s v="POINT (111.841991 2.34285)"/>
    <n v="90"/>
    <x v="19"/>
    <s v="SWK"/>
    <m/>
    <x v="0"/>
  </r>
  <r>
    <m/>
    <x v="31"/>
    <s v="Private Primary School"/>
    <m/>
    <s v="Sekolah Rendah Lodge (Lodge National Primary School), Kuching"/>
    <m/>
    <m/>
    <m/>
    <m/>
    <m/>
    <m/>
    <m/>
    <s v="Swasta"/>
    <m/>
    <m/>
    <n v="110.388311"/>
    <n v="1.5277339999999999"/>
    <s v="POINT (110.388311 1.527734)"/>
    <n v="74"/>
    <x v="27"/>
    <s v="SWK"/>
    <m/>
    <x v="0"/>
  </r>
  <r>
    <m/>
    <x v="31"/>
    <s v="Private Primary School"/>
    <m/>
    <s v="Sekolah Rendah Sri Mawar, Miri"/>
    <m/>
    <m/>
    <m/>
    <m/>
    <m/>
    <m/>
    <m/>
    <s v="Swasta"/>
    <m/>
    <m/>
    <n v="114.010988"/>
    <n v="4.4257299999999997"/>
    <s v="POINT (114.010988 4.42573)"/>
    <n v="109"/>
    <x v="2"/>
    <s v="SWK"/>
    <m/>
    <x v="0"/>
  </r>
  <r>
    <m/>
    <x v="31"/>
    <s v="Private Primary School"/>
    <m/>
    <s v="Sekolah Rendah Sri Mulia, Miri"/>
    <m/>
    <m/>
    <m/>
    <m/>
    <m/>
    <m/>
    <m/>
    <s v="Swasta"/>
    <m/>
    <m/>
    <n v="114.00340799999999"/>
    <n v="4.4208080000000001"/>
    <s v="POINT (114.003408 4.420808)"/>
    <n v="109"/>
    <x v="2"/>
    <s v="SWK"/>
    <m/>
    <x v="0"/>
  </r>
  <r>
    <m/>
    <x v="31"/>
    <s v="Private Primary School"/>
    <m/>
    <s v="St Joseph's Private Primary School, Kuching"/>
    <m/>
    <m/>
    <m/>
    <m/>
    <m/>
    <m/>
    <m/>
    <s v="Swasta"/>
    <m/>
    <m/>
    <n v="110.34016"/>
    <n v="1.552192"/>
    <s v="POINT (110.34016 1.552192)"/>
    <n v="74"/>
    <x v="27"/>
    <s v="SWK"/>
    <m/>
    <x v="0"/>
  </r>
  <r>
    <m/>
    <x v="31"/>
    <s v="Private Primary School"/>
    <m/>
    <s v="Sunny Hill Primary School, Kuching"/>
    <m/>
    <m/>
    <m/>
    <m/>
    <m/>
    <m/>
    <m/>
    <s v="Swasta"/>
    <m/>
    <m/>
    <n v="110.334497"/>
    <n v="1.5217050000000001"/>
    <s v="POINT (110.334497 1.521705)"/>
    <n v="74"/>
    <x v="27"/>
    <s v="SWK"/>
    <m/>
    <x v="0"/>
  </r>
  <r>
    <m/>
    <x v="31"/>
    <s v="Private Primary School"/>
    <m/>
    <s v="Sekolah Rendah Ma'had Tahfiz Tun Abdul-Rahman Ya'kub (MATTARY), Kuching"/>
    <m/>
    <m/>
    <m/>
    <m/>
    <m/>
    <m/>
    <m/>
    <s v="Swasta"/>
    <m/>
    <m/>
    <n v="110.34107299999999"/>
    <n v="1.5845450000000001"/>
    <s v="POINT (110.341073 1.584545)"/>
    <n v="74"/>
    <x v="27"/>
    <s v="SWK"/>
    <m/>
    <x v="0"/>
  </r>
  <r>
    <m/>
    <x v="31"/>
    <s v="Private Primary School"/>
    <m/>
    <s v="Sekolah Rendah Ayer Manis, Serian"/>
    <m/>
    <m/>
    <m/>
    <m/>
    <m/>
    <m/>
    <m/>
    <s v="Swasta"/>
    <m/>
    <m/>
    <n v="110.56491200000001"/>
    <n v="1.1894739999999999"/>
    <s v="POINT (110.564912 1.189474)"/>
    <n v="77"/>
    <x v="31"/>
    <s v="SWK"/>
    <m/>
    <x v="0"/>
  </r>
  <r>
    <m/>
    <x v="31"/>
    <s v="Private Secondary School"/>
    <m/>
    <s v="Sekolah Menengah Lodge (Lodge National Secondary School), Kuching"/>
    <m/>
    <m/>
    <m/>
    <m/>
    <m/>
    <m/>
    <m/>
    <s v="Swasta"/>
    <m/>
    <m/>
    <n v="110.38771699999999"/>
    <n v="1.5281979999999999"/>
    <s v="POINT (110.387717 1.528198)"/>
    <n v="74"/>
    <x v="27"/>
    <s v="SWK"/>
    <m/>
    <x v="1"/>
  </r>
  <r>
    <m/>
    <x v="31"/>
    <s v="Private Secondary School"/>
    <m/>
    <s v="Sekolah Menengah Tunku Putra (Tunku Putra Secondary School), Kuching"/>
    <m/>
    <m/>
    <m/>
    <m/>
    <m/>
    <m/>
    <m/>
    <s v="Swasta"/>
    <m/>
    <m/>
    <n v="110.397279"/>
    <n v="1.5093510000000001"/>
    <s v="POINT (110.397279 1.509351)"/>
    <n v="74"/>
    <x v="27"/>
    <s v="SWK"/>
    <m/>
    <x v="1"/>
  </r>
  <r>
    <m/>
    <x v="31"/>
    <s v="Private Secondary School"/>
    <m/>
    <s v="Sekolah Menengah Swasta Sunny Hill, Kuching"/>
    <m/>
    <m/>
    <m/>
    <m/>
    <m/>
    <m/>
    <m/>
    <s v="Swasta"/>
    <m/>
    <m/>
    <n v="110.334497"/>
    <n v="1.5217050000000001"/>
    <s v="POINT (110.334497 1.521705)"/>
    <n v="74"/>
    <x v="27"/>
    <s v="SWK"/>
    <m/>
    <x v="1"/>
  </r>
  <r>
    <m/>
    <x v="31"/>
    <s v="Private Secondary School"/>
    <m/>
    <s v="St. Joseph's Private Secondary School, Kuching"/>
    <m/>
    <m/>
    <m/>
    <m/>
    <m/>
    <m/>
    <m/>
    <s v="Swasta"/>
    <m/>
    <m/>
    <n v="110.339349"/>
    <n v="1.551634"/>
    <m/>
    <m/>
    <x v="27"/>
    <s v="SWK"/>
    <m/>
    <x v="1"/>
  </r>
  <r>
    <m/>
    <x v="31"/>
    <s v="MRSM"/>
    <m/>
    <s v="MRSM Betong"/>
    <m/>
    <m/>
    <m/>
    <m/>
    <m/>
    <m/>
    <m/>
    <s v="MRSM"/>
    <n v="675"/>
    <n v="39"/>
    <n v="111.57854500000001"/>
    <n v="1.37138"/>
    <m/>
    <m/>
    <x v="10"/>
    <s v="SWK"/>
    <m/>
    <x v="1"/>
  </r>
  <r>
    <m/>
    <x v="31"/>
    <s v="MRSM"/>
    <m/>
    <s v="MRSM Mukah"/>
    <m/>
    <m/>
    <m/>
    <m/>
    <m/>
    <m/>
    <m/>
    <s v="MRSM"/>
    <n v="450"/>
    <n v="39"/>
    <n v="112.07"/>
    <n v="2.88"/>
    <m/>
    <m/>
    <x v="18"/>
    <s v="SWK"/>
    <m/>
    <x v="1"/>
  </r>
  <r>
    <m/>
    <x v="31"/>
    <s v="MRSM"/>
    <m/>
    <s v="MRSM Kuching"/>
    <m/>
    <m/>
    <m/>
    <m/>
    <m/>
    <m/>
    <m/>
    <s v="MRSM"/>
    <n v="455"/>
    <n v="39"/>
    <n v="110.34"/>
    <n v="1.62"/>
    <m/>
    <m/>
    <x v="27"/>
    <s v="SWK"/>
    <m/>
    <x v="1"/>
  </r>
  <r>
    <m/>
    <x v="31"/>
    <s v="SMK"/>
    <s v="YEA 8102"/>
    <s v="SMK KOTA SAMARAHAN"/>
    <s v="Malaysia Jalan Dato Mohd Musa, 94300, Kota Samarahan"/>
    <n v="94300"/>
    <s v="KOTA SAMARAHAN"/>
    <m/>
    <m/>
    <s v="yea8102@moe.edu.my"/>
    <m/>
    <s v="SK"/>
    <n v="2100"/>
    <n v="157"/>
    <n v="110.46899999999999"/>
    <n v="1.448"/>
    <m/>
    <m/>
    <x v="30"/>
    <s v="SWK"/>
    <n v="13.37579617834394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7FFA1E-623E-4A8C-8088-2E148C28F2E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R34" firstHeaderRow="1" firstDataRow="2" firstDataCol="1"/>
  <pivotFields count="5">
    <pivotField axis="axisRow" showAll="0">
      <items count="32">
        <item x="28"/>
        <item x="1"/>
        <item x="22"/>
        <item x="8"/>
        <item x="18"/>
        <item x="15"/>
        <item x="12"/>
        <item x="13"/>
        <item x="17"/>
        <item x="20"/>
        <item x="0"/>
        <item x="26"/>
        <item x="25"/>
        <item x="7"/>
        <item x="2"/>
        <item x="24"/>
        <item x="27"/>
        <item x="11"/>
        <item x="23"/>
        <item x="16"/>
        <item x="29"/>
        <item x="3"/>
        <item x="9"/>
        <item x="10"/>
        <item x="30"/>
        <item x="4"/>
        <item x="14"/>
        <item x="5"/>
        <item x="21"/>
        <item x="6"/>
        <item x="19"/>
        <item t="default"/>
      </items>
    </pivotField>
    <pivotField showAll="0"/>
    <pivotField showAll="0"/>
    <pivotField axis="axisCol" showAll="0" sortType="ascending">
      <items count="17">
        <item x="0"/>
        <item x="2"/>
        <item x="3"/>
        <item x="4"/>
        <item x="5"/>
        <item x="6"/>
        <item x="7"/>
        <item x="8"/>
        <item x="9"/>
        <item x="10"/>
        <item x="11"/>
        <item x="1"/>
        <item x="12"/>
        <item x="13"/>
        <item x="14"/>
        <item x="15"/>
        <item t="default"/>
      </items>
    </pivotField>
    <pivotField dataField="1"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3"/>
  </colFields>
  <colItems count="17">
    <i>
      <x/>
    </i>
    <i>
      <x v="1"/>
    </i>
    <i>
      <x v="2"/>
    </i>
    <i>
      <x v="3"/>
    </i>
    <i>
      <x v="4"/>
    </i>
    <i>
      <x v="5"/>
    </i>
    <i>
      <x v="6"/>
    </i>
    <i>
      <x v="7"/>
    </i>
    <i>
      <x v="8"/>
    </i>
    <i>
      <x v="9"/>
    </i>
    <i>
      <x v="10"/>
    </i>
    <i>
      <x v="11"/>
    </i>
    <i>
      <x v="12"/>
    </i>
    <i>
      <x v="13"/>
    </i>
    <i>
      <x v="14"/>
    </i>
    <i>
      <x v="15"/>
    </i>
    <i t="grand">
      <x/>
    </i>
  </colItems>
  <dataFields count="1">
    <dataField name="Sum of Popul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967C2C-ED59-41E4-80CE-CFDCB64027D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P36" firstHeaderRow="1" firstDataRow="2" firstDataCol="1"/>
  <pivotFields count="23">
    <pivotField showAll="0"/>
    <pivotField axis="axisRow"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Col" showAll="0">
      <items count="41">
        <item x="33"/>
        <item x="6"/>
        <item x="7"/>
        <item x="3"/>
        <item x="10"/>
        <item x="13"/>
        <item x="8"/>
        <item x="16"/>
        <item x="21"/>
        <item x="23"/>
        <item x="35"/>
        <item x="25"/>
        <item x="9"/>
        <item x="27"/>
        <item x="5"/>
        <item x="4"/>
        <item x="12"/>
        <item x="28"/>
        <item x="0"/>
        <item x="17"/>
        <item x="22"/>
        <item x="2"/>
        <item x="18"/>
        <item x="24"/>
        <item x="11"/>
        <item x="30"/>
        <item x="34"/>
        <item x="36"/>
        <item x="14"/>
        <item x="37"/>
        <item x="31"/>
        <item x="19"/>
        <item x="38"/>
        <item x="26"/>
        <item x="39"/>
        <item x="29"/>
        <item x="20"/>
        <item x="15"/>
        <item x="32"/>
        <item x="1"/>
        <item t="default"/>
      </items>
    </pivotField>
    <pivotField showAll="0"/>
    <pivotField showAll="0"/>
    <pivotField showAll="0"/>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19"/>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Sum of BANCI MURID"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CFEC9A-3F88-4B79-93D0-06EBFEDD0BF3}" autoFormatId="16" applyNumberFormats="0" applyBorderFormats="0" applyFontFormats="0" applyPatternFormats="0" applyAlignmentFormats="0" applyWidthHeightFormats="0">
  <queryTableRefresh nextId="6">
    <queryTableFields count="5">
      <queryTableField id="1" name="District" tableColumnId="1"/>
      <queryTableField id="2" name="Subdistrict" tableColumnId="2"/>
      <queryTableField id="3" name="Area" tableColumnId="3"/>
      <queryTableField id="4" name="Age Group" tableColumnId="4"/>
      <queryTableField id="5" name="Population"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BA4F8A-BFC6-4F32-B7AB-13421E8933C7}" name="Table1" displayName="Table1" ref="A1:S132" totalsRowShown="0">
  <autoFilter ref="A1:S132" xr:uid="{D2BA4F8A-BFC6-4F32-B7AB-13421E8933C7}"/>
  <tableColumns count="19">
    <tableColumn id="1" xr3:uid="{4B9EB8D1-FDA1-49F6-826B-99B954B44760}" name="District"/>
    <tableColumn id="2" xr3:uid="{58E435EA-2ECD-4EAD-AE63-ABEF39AF080A}" name="Subdistrict"/>
    <tableColumn id="3" xr3:uid="{C1B23F8D-7099-4846-847E-018A07651E45}" name="Area"/>
    <tableColumn id="4" xr3:uid="{2CB5B23F-0999-4DF0-8BE8-EFFECF30C131}" name="0-4"/>
    <tableColumn id="5" xr3:uid="{DB85190D-2CB6-43DA-A2CD-10E7BE7B88E9}" name="5-9"/>
    <tableColumn id="6" xr3:uid="{CD90DFA2-BE46-41C3-B8D0-9EDD26A033DD}" name="10-14"/>
    <tableColumn id="7" xr3:uid="{8EC5CD5E-5C88-43B2-8118-F080C72FC981}" name="15-19"/>
    <tableColumn id="8" xr3:uid="{EFB2C8F1-CF4B-44AA-A0D8-3A432F1387E8}" name="20-24"/>
    <tableColumn id="9" xr3:uid="{CCA82607-C830-4266-8D14-FA517C0F5AB1}" name="25-29"/>
    <tableColumn id="10" xr3:uid="{6F6B0790-2888-4577-B33B-78020B77E3EE}" name="30-34"/>
    <tableColumn id="11" xr3:uid="{5FAB5776-A47B-4BCD-BCA7-55B6760D5397}" name="35-39"/>
    <tableColumn id="12" xr3:uid="{FAA62FDD-90FD-4124-92B9-82122641FB9E}" name="40-44"/>
    <tableColumn id="13" xr3:uid="{F14656B5-3AC8-4169-9DFA-795FD0B6CF4C}" name="45-49"/>
    <tableColumn id="14" xr3:uid="{3E633BBD-652F-450D-AC32-0C4F801408FA}" name="50-54"/>
    <tableColumn id="15" xr3:uid="{927B610D-16D2-4324-BDFA-8AB8FBD43EBF}" name="55-59"/>
    <tableColumn id="16" xr3:uid="{D52B5390-DAA2-45B0-9571-A0AAB9160DA7}" name="60-64"/>
    <tableColumn id="17" xr3:uid="{2D3DE950-2B72-4128-AEF9-F0C3770FAEDD}" name="65-69"/>
    <tableColumn id="18" xr3:uid="{D6A39991-D7C5-4090-AA03-3C56BAC8A5CA}" name="70-74"/>
    <tableColumn id="19" xr3:uid="{F447E776-0DD2-4C5B-83A9-364671C084E9}" name="7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C432AD-354E-4192-BB01-80E1F581BC90}" name="Table1_1" displayName="Table1_1" ref="A1:E2097" tableType="queryTable" totalsRowShown="0">
  <autoFilter ref="A1:E2097" xr:uid="{A3C432AD-354E-4192-BB01-80E1F581BC90}"/>
  <tableColumns count="5">
    <tableColumn id="1" xr3:uid="{89A3C0FA-03FA-4109-964C-0154DB86B4DF}" uniqueName="1" name="District" queryTableFieldId="1" dataDxfId="3"/>
    <tableColumn id="2" xr3:uid="{6982D03E-9AF9-4F1D-A25F-9B5D48041CE6}" uniqueName="2" name="Subdistrict" queryTableFieldId="2" dataDxfId="2"/>
    <tableColumn id="3" xr3:uid="{3EC22348-9AA8-47FB-A023-A2140E53CF2C}" uniqueName="3" name="Area" queryTableFieldId="3" dataDxfId="1"/>
    <tableColumn id="4" xr3:uid="{248A27B9-01C1-439F-B147-DE1A8A2A54D5}" uniqueName="4" name="Age Group" queryTableFieldId="4" dataDxfId="0"/>
    <tableColumn id="5" xr3:uid="{ABF6B813-E788-493C-B5B4-482868F2098A}" uniqueName="5" name="Population"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48" dT="2025-05-26T20:19:45.03" personId="{F7B9A2D4-3374-48D2-84AF-7C1E0BFF0689}" id="{99703253-C67C-422C-9961-B0F61DF7203D}">
    <text>Mix Dalat or Daro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myschoolchildren.com/data/SEK_REN_Sarawak.htm" TargetMode="External"/><Relationship Id="rId13" Type="http://schemas.openxmlformats.org/officeDocument/2006/relationships/hyperlink" Target="https://archive.data.gov.my/data/ms_MY/dataset/live-births-by-state-administrative-district-and-sex/resource/4d65fb23-3c35-448f-b2c9-49ee57e6fac8" TargetMode="External"/><Relationship Id="rId18" Type="http://schemas.openxmlformats.org/officeDocument/2006/relationships/hyperlink" Target="https://www.moe.gov.my/muatturun" TargetMode="External"/><Relationship Id="rId3" Type="http://schemas.openxmlformats.org/officeDocument/2006/relationships/hyperlink" Target="https://www.mycensus.gov.my/index.php/census-product/publication/census-2010/681-population-distribution-by-local-authority-and-mukims-2010" TargetMode="External"/><Relationship Id="rId21" Type="http://schemas.openxmlformats.org/officeDocument/2006/relationships/hyperlink" Target="https://archive.data.gov.my/data/ms_MY/dataset/number-of-students-in-private-secondary-schools-by-state-malaysia" TargetMode="External"/><Relationship Id="rId7" Type="http://schemas.openxmlformats.org/officeDocument/2006/relationships/hyperlink" Target="https://en.wikipedia.org/wiki/List_of_schools_in_Sarawak" TargetMode="External"/><Relationship Id="rId12" Type="http://schemas.openxmlformats.org/officeDocument/2006/relationships/hyperlink" Target="https://open.dosm.gov.my/publications/sdg_2023_state" TargetMode="External"/><Relationship Id="rId17" Type="http://schemas.openxmlformats.org/officeDocument/2006/relationships/hyperlink" Target="https://anyflip.com/gtfjp/yiwz/basic" TargetMode="External"/><Relationship Id="rId25" Type="http://schemas.openxmlformats.org/officeDocument/2006/relationships/hyperlink" Target="https://globaldatalab.org/shdi/table/msch/" TargetMode="External"/><Relationship Id="rId2" Type="http://schemas.openxmlformats.org/officeDocument/2006/relationships/hyperlink" Target="https://open.dosm.gov.my/data-catalogue/population_district" TargetMode="External"/><Relationship Id="rId16" Type="http://schemas.openxmlformats.org/officeDocument/2006/relationships/hyperlink" Target="https://open.dosm.gov.my/publications/yearbook_sarawak_2023" TargetMode="External"/><Relationship Id="rId20" Type="http://schemas.openxmlformats.org/officeDocument/2006/relationships/hyperlink" Target="https://open.dosm.gov.my/data-catalogue/enrolment_school_district" TargetMode="External"/><Relationship Id="rId1" Type="http://schemas.openxmlformats.org/officeDocument/2006/relationships/hyperlink" Target="https://www.mycensus.gov.my/index.php/census-product/publication/census-2010/681-population-distribution-by-local-authority-and-mukims-2010" TargetMode="External"/><Relationship Id="rId6" Type="http://schemas.openxmlformats.org/officeDocument/2006/relationships/hyperlink" Target="https://myschoolchildren.com/data/SEK_REN_Sarawak.htm" TargetMode="External"/><Relationship Id="rId11" Type="http://schemas.openxmlformats.org/officeDocument/2006/relationships/hyperlink" Target="https://open.dosm.gov.my/data-catalogue/enrolment_school_district" TargetMode="External"/><Relationship Id="rId24" Type="http://schemas.openxmlformats.org/officeDocument/2006/relationships/hyperlink" Target="https://archive.data.gov.my/data/ms_MY/dataset/enrolment-rate-in-primary-education-malaysia/resource/08f1aee2-7eab-4bb7-8d33-543428d2b432" TargetMode="External"/><Relationship Id="rId5" Type="http://schemas.openxmlformats.org/officeDocument/2006/relationships/hyperlink" Target="https://myschoolchildren.com/data/SEK_REN_Sarawak.htm" TargetMode="External"/><Relationship Id="rId15" Type="http://schemas.openxmlformats.org/officeDocument/2006/relationships/hyperlink" Target="https://www.sarawak.gov.my/web/home/article_apps_view/413/353/?swkid_auth" TargetMode="External"/><Relationship Id="rId23" Type="http://schemas.openxmlformats.org/officeDocument/2006/relationships/hyperlink" Target="https://open.dosm.gov.my/data-catalogue/completion_school_state" TargetMode="External"/><Relationship Id="rId10" Type="http://schemas.openxmlformats.org/officeDocument/2006/relationships/hyperlink" Target="https://open.dosm.gov.my/publications/yearbook_sarawak_2023" TargetMode="External"/><Relationship Id="rId19" Type="http://schemas.openxmlformats.org/officeDocument/2006/relationships/hyperlink" Target="https://open.dosm.gov.my/publications/social_bulletin_2023" TargetMode="External"/><Relationship Id="rId4" Type="http://schemas.openxmlformats.org/officeDocument/2006/relationships/hyperlink" Target="https://www.mycensus.gov.my/index.php/census-product/publication/census-2010/681-population-distribution-by-local-authority-and-mukims-2010" TargetMode="External"/><Relationship Id="rId9" Type="http://schemas.openxmlformats.org/officeDocument/2006/relationships/hyperlink" Target="https://open.dosm.gov.my/publications/sdg_2023_state" TargetMode="External"/><Relationship Id="rId14" Type="http://schemas.openxmlformats.org/officeDocument/2006/relationships/hyperlink" Target="https://open.dosm.gov.my/data-catalogue/births_district_sex" TargetMode="External"/><Relationship Id="rId22" Type="http://schemas.openxmlformats.org/officeDocument/2006/relationships/hyperlink" Target="https://open.dosm.gov.my/data-catalogue/births_annual_sex_ethnic_sta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hyperlink" Target="mailto:yea8102@moe.edu.my" TargetMode="Externa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1" Type="http://schemas.openxmlformats.org/officeDocument/2006/relationships/hyperlink" Target="https://open.dosm.gov.my/data-catalogue/births_district_sex"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sarawak.gov.my/web/home/article_apps_view/413/353/?swkid_auth"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D073-91BB-4E1A-8A01-67501B8097F9}">
  <dimension ref="B2:G45"/>
  <sheetViews>
    <sheetView showGridLines="0" tabSelected="1" topLeftCell="A7" zoomScale="70" zoomScaleNormal="70" workbookViewId="0">
      <selection activeCell="N18" sqref="N18"/>
    </sheetView>
  </sheetViews>
  <sheetFormatPr defaultRowHeight="14.5"/>
  <cols>
    <col min="1" max="1" width="5.1796875" customWidth="1"/>
    <col min="2" max="2" width="23.7265625" style="149" bestFit="1" customWidth="1"/>
    <col min="3" max="3" width="33.90625" style="149" customWidth="1"/>
    <col min="4" max="4" width="87.7265625" style="150" customWidth="1"/>
    <col min="5" max="7" width="10" style="149" customWidth="1"/>
  </cols>
  <sheetData>
    <row r="2" spans="2:7" ht="15.5" customHeight="1">
      <c r="B2" s="151" t="s">
        <v>5448</v>
      </c>
      <c r="C2" s="153" t="s">
        <v>5449</v>
      </c>
      <c r="D2" s="154"/>
      <c r="E2" s="153"/>
      <c r="F2" s="153"/>
      <c r="G2" s="153"/>
    </row>
    <row r="3" spans="2:7" ht="50" customHeight="1">
      <c r="B3" s="151" t="s">
        <v>5450</v>
      </c>
      <c r="C3" s="172" t="s">
        <v>5451</v>
      </c>
      <c r="D3" s="172"/>
      <c r="E3" s="172"/>
      <c r="F3" s="172"/>
      <c r="G3" s="172"/>
    </row>
    <row r="4" spans="2:7">
      <c r="B4" s="151" t="s">
        <v>5452</v>
      </c>
      <c r="C4" s="155" t="s">
        <v>5453</v>
      </c>
      <c r="D4" s="156"/>
      <c r="E4" s="155"/>
      <c r="F4" s="155"/>
      <c r="G4" s="155"/>
    </row>
    <row r="5" spans="2:7">
      <c r="B5" s="151" t="s">
        <v>5454</v>
      </c>
      <c r="C5" s="153" t="s">
        <v>5455</v>
      </c>
      <c r="D5" s="154"/>
      <c r="E5" s="153"/>
      <c r="F5" s="153"/>
      <c r="G5" s="153"/>
    </row>
    <row r="7" spans="2:7">
      <c r="B7" s="151" t="s">
        <v>5456</v>
      </c>
      <c r="C7" s="151"/>
      <c r="D7" s="157"/>
      <c r="E7" s="151"/>
      <c r="F7" s="151"/>
      <c r="G7" s="151"/>
    </row>
    <row r="9" spans="2:7">
      <c r="B9" s="163" t="s">
        <v>5457</v>
      </c>
      <c r="C9" s="158" t="s">
        <v>287</v>
      </c>
      <c r="D9" s="159" t="s">
        <v>5458</v>
      </c>
      <c r="E9" s="158" t="s">
        <v>5459</v>
      </c>
      <c r="F9" s="158" t="s">
        <v>5460</v>
      </c>
      <c r="G9" s="158" t="s">
        <v>5461</v>
      </c>
    </row>
    <row r="10" spans="2:7">
      <c r="B10" s="166" t="s">
        <v>5462</v>
      </c>
      <c r="C10" s="164" t="s">
        <v>5463</v>
      </c>
      <c r="D10" s="161" t="s">
        <v>5464</v>
      </c>
      <c r="E10" s="160" t="s">
        <v>5432</v>
      </c>
      <c r="F10" s="160"/>
      <c r="G10" s="160"/>
    </row>
    <row r="11" spans="2:7" ht="29">
      <c r="B11" s="167"/>
      <c r="C11" s="164" t="s">
        <v>5465</v>
      </c>
      <c r="D11" s="161" t="s">
        <v>5466</v>
      </c>
      <c r="E11" s="160" t="s">
        <v>5432</v>
      </c>
      <c r="F11" s="160"/>
      <c r="G11" s="160"/>
    </row>
    <row r="12" spans="2:7" ht="29">
      <c r="B12" s="168"/>
      <c r="C12" s="164" t="s">
        <v>5467</v>
      </c>
      <c r="D12" s="161" t="s">
        <v>5468</v>
      </c>
      <c r="E12" s="160" t="s">
        <v>5432</v>
      </c>
      <c r="F12" s="160"/>
      <c r="G12" s="160"/>
    </row>
    <row r="13" spans="2:7">
      <c r="B13" s="169"/>
      <c r="C13" s="170"/>
      <c r="D13" s="170"/>
      <c r="E13" s="170"/>
      <c r="F13" s="170"/>
      <c r="G13" s="171"/>
    </row>
    <row r="14" spans="2:7" ht="29">
      <c r="B14" s="166" t="s">
        <v>5469</v>
      </c>
      <c r="C14" s="164" t="s">
        <v>5470</v>
      </c>
      <c r="D14" s="161" t="s">
        <v>5471</v>
      </c>
      <c r="E14" s="162" t="s">
        <v>5472</v>
      </c>
      <c r="F14" s="160"/>
      <c r="G14" s="160"/>
    </row>
    <row r="15" spans="2:7">
      <c r="B15" s="167"/>
      <c r="C15" s="164" t="s">
        <v>5473</v>
      </c>
      <c r="D15" s="161" t="s">
        <v>5474</v>
      </c>
      <c r="E15" s="162" t="s">
        <v>5472</v>
      </c>
      <c r="F15" s="160"/>
      <c r="G15" s="160"/>
    </row>
    <row r="16" spans="2:7">
      <c r="B16" s="167"/>
      <c r="C16" s="164" t="s">
        <v>5475</v>
      </c>
      <c r="D16" s="161" t="s">
        <v>5476</v>
      </c>
      <c r="E16" s="162" t="s">
        <v>5472</v>
      </c>
      <c r="F16" s="160"/>
      <c r="G16" s="160"/>
    </row>
    <row r="17" spans="2:7">
      <c r="B17" s="168"/>
      <c r="C17" s="164" t="s">
        <v>5477</v>
      </c>
      <c r="D17" s="161" t="s">
        <v>5478</v>
      </c>
      <c r="E17" s="162" t="s">
        <v>5479</v>
      </c>
      <c r="F17" s="160"/>
      <c r="G17" s="160"/>
    </row>
    <row r="18" spans="2:7">
      <c r="B18" s="169"/>
      <c r="C18" s="170"/>
      <c r="D18" s="170"/>
      <c r="E18" s="170"/>
      <c r="F18" s="170"/>
      <c r="G18" s="171"/>
    </row>
    <row r="19" spans="2:7" ht="58">
      <c r="B19" s="166" t="s">
        <v>5480</v>
      </c>
      <c r="C19" s="164" t="s">
        <v>5481</v>
      </c>
      <c r="D19" s="161" t="s">
        <v>5482</v>
      </c>
      <c r="E19" s="162" t="s">
        <v>5483</v>
      </c>
      <c r="F19" s="160"/>
      <c r="G19" s="160"/>
    </row>
    <row r="20" spans="2:7" ht="29">
      <c r="B20" s="167"/>
      <c r="C20" s="164" t="s">
        <v>5484</v>
      </c>
      <c r="D20" s="161" t="s">
        <v>5485</v>
      </c>
      <c r="E20" s="162" t="s">
        <v>5483</v>
      </c>
      <c r="F20" s="162" t="s">
        <v>5486</v>
      </c>
      <c r="G20" s="160"/>
    </row>
    <row r="21" spans="2:7" ht="29">
      <c r="B21" s="168"/>
      <c r="C21" s="164" t="s">
        <v>5487</v>
      </c>
      <c r="D21" s="161" t="s">
        <v>5488</v>
      </c>
      <c r="E21" s="162" t="s">
        <v>5483</v>
      </c>
      <c r="F21" s="160"/>
      <c r="G21" s="160"/>
    </row>
    <row r="22" spans="2:7">
      <c r="B22" s="169"/>
      <c r="C22" s="170"/>
      <c r="D22" s="170"/>
      <c r="E22" s="170"/>
      <c r="F22" s="170"/>
      <c r="G22" s="171"/>
    </row>
    <row r="23" spans="2:7" ht="58">
      <c r="B23" s="166" t="s">
        <v>5489</v>
      </c>
      <c r="C23" s="164" t="s">
        <v>5490</v>
      </c>
      <c r="D23" s="161" t="s">
        <v>5491</v>
      </c>
      <c r="E23" s="162" t="s">
        <v>5492</v>
      </c>
      <c r="F23" s="160"/>
      <c r="G23" s="160"/>
    </row>
    <row r="24" spans="2:7">
      <c r="B24" s="167"/>
      <c r="C24" s="164" t="s">
        <v>5493</v>
      </c>
      <c r="D24" s="161" t="s">
        <v>5494</v>
      </c>
      <c r="E24" s="162" t="s">
        <v>5492</v>
      </c>
      <c r="F24" s="162" t="s">
        <v>5479</v>
      </c>
      <c r="G24" s="160"/>
    </row>
    <row r="25" spans="2:7">
      <c r="B25" s="167"/>
      <c r="C25" s="164" t="s">
        <v>5495</v>
      </c>
      <c r="D25" s="161" t="s">
        <v>5496</v>
      </c>
      <c r="E25" s="162" t="s">
        <v>5492</v>
      </c>
      <c r="F25" s="160"/>
      <c r="G25" s="160"/>
    </row>
    <row r="26" spans="2:7">
      <c r="B26" s="168"/>
      <c r="C26" s="164" t="s">
        <v>5497</v>
      </c>
      <c r="D26" s="161" t="s">
        <v>5498</v>
      </c>
      <c r="E26" s="160" t="s">
        <v>5432</v>
      </c>
      <c r="F26" s="162" t="s">
        <v>5499</v>
      </c>
      <c r="G26" s="162" t="s">
        <v>5479</v>
      </c>
    </row>
    <row r="27" spans="2:7">
      <c r="B27" s="169"/>
      <c r="C27" s="170"/>
      <c r="D27" s="170"/>
      <c r="E27" s="170"/>
      <c r="F27" s="170"/>
      <c r="G27" s="171"/>
    </row>
    <row r="28" spans="2:7" ht="29">
      <c r="B28" s="166" t="s">
        <v>5500</v>
      </c>
      <c r="C28" s="164" t="s">
        <v>5501</v>
      </c>
      <c r="D28" s="161" t="s">
        <v>5502</v>
      </c>
      <c r="E28" s="162" t="s">
        <v>53</v>
      </c>
      <c r="F28" s="162" t="s">
        <v>5492</v>
      </c>
      <c r="G28" s="160"/>
    </row>
    <row r="29" spans="2:7" ht="29">
      <c r="B29" s="168"/>
      <c r="C29" s="164" t="s">
        <v>5503</v>
      </c>
      <c r="D29" s="161" t="s">
        <v>5504</v>
      </c>
      <c r="E29" s="162" t="s">
        <v>5505</v>
      </c>
      <c r="F29" s="160"/>
      <c r="G29" s="160"/>
    </row>
    <row r="30" spans="2:7">
      <c r="B30" s="169"/>
      <c r="C30" s="170"/>
      <c r="D30" s="170"/>
      <c r="E30" s="170"/>
      <c r="F30" s="170"/>
      <c r="G30" s="171"/>
    </row>
    <row r="31" spans="2:7" ht="29">
      <c r="B31" s="163" t="s">
        <v>5506</v>
      </c>
      <c r="C31" s="164" t="s">
        <v>5507</v>
      </c>
      <c r="D31" s="161" t="s">
        <v>5508</v>
      </c>
      <c r="E31" s="162" t="s">
        <v>116</v>
      </c>
      <c r="F31" s="160"/>
      <c r="G31" s="160"/>
    </row>
    <row r="32" spans="2:7">
      <c r="B32" s="169"/>
      <c r="C32" s="170"/>
      <c r="D32" s="170"/>
      <c r="E32" s="170"/>
      <c r="F32" s="170"/>
      <c r="G32" s="171"/>
    </row>
    <row r="33" spans="2:7">
      <c r="B33" s="166" t="s">
        <v>5509</v>
      </c>
      <c r="C33" s="164" t="s">
        <v>112</v>
      </c>
      <c r="D33" s="161" t="s">
        <v>5510</v>
      </c>
      <c r="E33" s="162" t="s">
        <v>5492</v>
      </c>
      <c r="F33" s="160"/>
      <c r="G33" s="160"/>
    </row>
    <row r="34" spans="2:7" ht="29">
      <c r="B34" s="167"/>
      <c r="C34" s="164" t="s">
        <v>5511</v>
      </c>
      <c r="D34" s="161" t="s">
        <v>5512</v>
      </c>
      <c r="E34" s="162" t="s">
        <v>5479</v>
      </c>
      <c r="F34" s="162" t="s">
        <v>5499</v>
      </c>
      <c r="G34" s="160"/>
    </row>
    <row r="35" spans="2:7">
      <c r="B35" s="167"/>
      <c r="C35" s="164" t="s">
        <v>5513</v>
      </c>
      <c r="D35" s="161" t="s">
        <v>5514</v>
      </c>
      <c r="E35" s="162" t="s">
        <v>5479</v>
      </c>
      <c r="F35" s="160"/>
      <c r="G35" s="160"/>
    </row>
    <row r="36" spans="2:7">
      <c r="B36" s="167"/>
      <c r="C36" s="164" t="s">
        <v>5515</v>
      </c>
      <c r="D36" s="161" t="s">
        <v>5516</v>
      </c>
      <c r="E36" s="162" t="s">
        <v>5479</v>
      </c>
      <c r="F36" s="160"/>
      <c r="G36" s="160"/>
    </row>
    <row r="37" spans="2:7">
      <c r="B37" s="167"/>
      <c r="C37" s="164" t="s">
        <v>5517</v>
      </c>
      <c r="D37" s="161" t="s">
        <v>5518</v>
      </c>
      <c r="E37" s="162" t="s">
        <v>5499</v>
      </c>
      <c r="F37" s="160"/>
      <c r="G37" s="160"/>
    </row>
    <row r="38" spans="2:7">
      <c r="B38" s="168"/>
      <c r="C38" s="164" t="s">
        <v>160</v>
      </c>
      <c r="D38" s="161" t="s">
        <v>5519</v>
      </c>
      <c r="E38" s="162" t="s">
        <v>5520</v>
      </c>
      <c r="F38" s="160"/>
      <c r="G38" s="160"/>
    </row>
    <row r="41" spans="2:7">
      <c r="B41" s="165" t="s">
        <v>5521</v>
      </c>
      <c r="C41" s="165"/>
      <c r="D41" s="165"/>
      <c r="E41" s="165"/>
      <c r="F41" s="165"/>
      <c r="G41" s="165"/>
    </row>
    <row r="43" spans="2:7">
      <c r="B43" s="152" t="s">
        <v>5522</v>
      </c>
      <c r="C43" s="149" t="s">
        <v>5523</v>
      </c>
    </row>
    <row r="44" spans="2:7">
      <c r="B44" s="152" t="s">
        <v>5524</v>
      </c>
      <c r="C44" s="149" t="s">
        <v>5525</v>
      </c>
    </row>
    <row r="45" spans="2:7">
      <c r="B45" s="152" t="s">
        <v>5526</v>
      </c>
      <c r="C45" s="149" t="s">
        <v>5527</v>
      </c>
    </row>
  </sheetData>
  <mergeCells count="14">
    <mergeCell ref="C3:G3"/>
    <mergeCell ref="B10:B12"/>
    <mergeCell ref="B14:B17"/>
    <mergeCell ref="B19:B21"/>
    <mergeCell ref="B23:B26"/>
    <mergeCell ref="B41:G41"/>
    <mergeCell ref="B33:B38"/>
    <mergeCell ref="B13:G13"/>
    <mergeCell ref="B18:G18"/>
    <mergeCell ref="B22:G22"/>
    <mergeCell ref="B27:G27"/>
    <mergeCell ref="B30:G30"/>
    <mergeCell ref="B32:G32"/>
    <mergeCell ref="B28:B29"/>
  </mergeCells>
  <hyperlinks>
    <hyperlink ref="E14" r:id="rId1" xr:uid="{22DF32FB-42C8-4E85-BC26-6EB987871094}"/>
    <hyperlink ref="E17" r:id="rId2" xr:uid="{433AA813-5BC5-4761-AD38-F2F7084D2929}"/>
    <hyperlink ref="E15" r:id="rId3" xr:uid="{57EDA995-D323-4F7D-AE8D-F7A52A999634}"/>
    <hyperlink ref="E16" r:id="rId4" xr:uid="{D29548D6-EE36-4434-8F13-F1C4D07595E3}"/>
    <hyperlink ref="E19" r:id="rId5" xr:uid="{098D4605-AD02-4FD9-B032-67DB452A82F2}"/>
    <hyperlink ref="E20" r:id="rId6" xr:uid="{1BF53E7A-522A-4ABF-A4B2-AEA5001754BE}"/>
    <hyperlink ref="F20" r:id="rId7" xr:uid="{9FDB1DA1-5F4F-4090-BDE7-B0A969F333DB}"/>
    <hyperlink ref="E21" r:id="rId8" xr:uid="{3DE3AE5F-3881-4DFC-AB84-FA1308337A2B}"/>
    <hyperlink ref="E23" r:id="rId9" xr:uid="{30DA5C58-3A27-4C97-A909-90B7CF8590EC}"/>
    <hyperlink ref="E24" r:id="rId10" xr:uid="{FE087FD5-767F-4711-B527-9A6B37C03F23}"/>
    <hyperlink ref="F24" r:id="rId11" xr:uid="{0B10F8B4-D2CD-44E5-83D1-C59F538E9D27}"/>
    <hyperlink ref="E25" r:id="rId12" xr:uid="{2B1954C7-D895-4C27-968E-920FF6A0145F}"/>
    <hyperlink ref="F26" r:id="rId13" xr:uid="{34808B94-F993-40F5-AAED-0828AB3D4CFE}"/>
    <hyperlink ref="G26" r:id="rId14" xr:uid="{A550781F-CE4F-4416-A96E-9FB2C6DCA40B}"/>
    <hyperlink ref="E28" r:id="rId15" xr:uid="{19153DCF-52A3-48F5-9D4F-ADFECAC8AC7C}"/>
    <hyperlink ref="F28" r:id="rId16" xr:uid="{9AECB332-FDB8-47D7-8021-418B29CE1582}"/>
    <hyperlink ref="E29" r:id="rId17" xr:uid="{8CD8546A-E839-4816-95DA-0A77A6BA2E7E}"/>
    <hyperlink ref="E31" r:id="rId18" location="elf_l1_cGVuZXJiaXRhbl9kYW5fanVybmFsL3F1aWNrLWZhY3Rz" xr:uid="{A2184BCF-85A7-4872-96B0-6E0A3CFE25E7}"/>
    <hyperlink ref="E33" r:id="rId19" xr:uid="{6A4C5E77-22D0-474A-8A39-2ACAAD385A50}"/>
    <hyperlink ref="E34" r:id="rId20" xr:uid="{E50A6B43-E4FF-4569-80AB-89C968EAC396}"/>
    <hyperlink ref="F34" r:id="rId21" xr:uid="{A829CA58-8579-44EE-8187-BDBA563A3475}"/>
    <hyperlink ref="E35" r:id="rId22" xr:uid="{7702D9F9-0C88-42B0-8977-693652B878EC}"/>
    <hyperlink ref="E36" r:id="rId23" xr:uid="{3756C846-6463-4763-8416-DBE9541EB5E3}"/>
    <hyperlink ref="E37" r:id="rId24" xr:uid="{DCC1EAD8-29E9-4A57-825D-E06F9BE4B77B}"/>
    <hyperlink ref="E38" r:id="rId25" xr:uid="{12B4251B-3B7C-4FC3-9E68-C1B5CE2B349C}"/>
    <hyperlink ref="C10" location="'Est. Enrolment Rates, States'!A1" display="Est. Enrolment Rates, States" xr:uid="{E2D47292-5BE2-4ECF-9FFE-4EE25237E869}"/>
    <hyperlink ref="C11" location="'Est. Enrolment Rates, Swk'!A1" display="Est. Enrolment Rates, Swk" xr:uid="{FD02CECA-F013-4B13-804E-112789F73110}"/>
    <hyperlink ref="C12" location="'Est. Enrolment Rates, Dist'!A1" display="Est. Enrolment Rates, Dist" xr:uid="{3F064B45-F755-48C1-9472-BFB966893064}"/>
    <hyperlink ref="C14" location="'2010 Census Data (Granular)'!A1" display="2010 Census Data (Granular)" xr:uid="{2747FF78-4009-42AE-88F6-6B119BEFF07F}"/>
    <hyperlink ref="C15" location="'2010 Census (Granualar Unpivot)'!A1" display="2010 Census (Granular Unpivot)" xr:uid="{05DE98A7-18A1-458F-BE39-A9FA8E31E216}"/>
    <hyperlink ref="C16" location="'2010 Census (by District)'!A1" display="2010 Census (by District)" xr:uid="{0B58A917-6947-408F-8AEC-7A228B154ABE}"/>
    <hyperlink ref="C17" location="'2020 Census (by District)'!A1" display="2020 Census (by District)" xr:uid="{379D673D-1541-4AE1-9898-06E6EA0BAAAF}"/>
    <hyperlink ref="C19" location="'Adminstrative District Edu Fact'!A1" display="Adminstrative District Edu Fact" xr:uid="{CB7174D7-9133-4A00-A377-CCDB999A5AFD}"/>
    <hyperlink ref="C20" location="'List of Schools in Sarawak'!A1" display="List of Schols in Sarawak" xr:uid="{7B4F852E-27DF-44B8-8CB1-02EBEB2B970B}"/>
    <hyperlink ref="C21" location="'Mapping PPDs to Districts'!A1" display="Mapping PPDs to Districts" xr:uid="{DF67C676-9B2E-4A17-AB58-3B2F1D1666C8}"/>
    <hyperlink ref="C23" location="'Adminstrative District Facts'!A1" display="Adminstrative District Facts" xr:uid="{4CF011B0-6E05-4800-811F-F82BF3854FD8}"/>
    <hyperlink ref="C24" location="'Enrolment Numbers by District'!A1" display="Enrolment Numbers by District" xr:uid="{61126514-630C-43C8-A6C9-F294EEBC6845}"/>
    <hyperlink ref="C25" location="'School Completion Rates by Dist'!A1" display="School Completion Rates by District" xr:uid="{6A104E39-D68C-4A85-B834-20C7BBCBFCE0}"/>
    <hyperlink ref="C26" location="'Live Births by District (Est.)'!A1" display="Live Births by District (Est.)" xr:uid="{F69C65A7-ACE9-4D77-BB37-3F9258732B68}"/>
    <hyperlink ref="C28" location="'Total Enrolment in Schools, Swk'!A1" display="Total Enrolment in Schools, Swk" xr:uid="{DA351E85-5AA7-4195-9FFF-4675DC62E588}"/>
    <hyperlink ref="C29" location="'SPM Enrolment, Swk'!A1" display="SPM Enrolment, Swk" xr:uid="{CF14D8BC-E131-4C92-8F0E-DF62BFA9DF67}"/>
    <hyperlink ref="C31" location="'Enrolment and Transition Rates'!A1" display="Enrolment and Transition Rates" xr:uid="{BF6B4A5B-EDF7-4D94-9070-5DF08BF11A37}"/>
    <hyperlink ref="C33" location="'SPM Enrolment by State'!A1" display="SPM Enrolment by State" xr:uid="{4D5BAB80-36CD-49B9-9660-A14A2A67A626}"/>
    <hyperlink ref="C34" location="'Enrolment in Schools by State'!A1" display="Enrolment in Schools by State" xr:uid="{1FDC6190-0FE6-4FA5-A6DB-BB61BED69426}"/>
    <hyperlink ref="C35" location="'Live Birth in Malaysia by State'!A1" display="Live Birth in Malaysia by State" xr:uid="{18384C66-5A79-4026-8DE3-921A349D1042}"/>
    <hyperlink ref="C36" location="'School Completion by State'!A1" display="School Completion by State" xr:uid="{BA6DD06C-55D5-44F7-B354-6B715FE42BA7}"/>
    <hyperlink ref="C37" location="'Enrolment Rates by State'!A1" display="Enrolment Rates by State" xr:uid="{33A6F4ED-FA47-4CDC-BE18-F7F6E1434DD0}"/>
    <hyperlink ref="C38" location="'Mean Years of Schooling'!A1" display="Mean Years of Schooling" xr:uid="{9D4C845A-4766-4287-8479-580C3F02B5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70A63-CC21-4F69-B331-1FEC55421EDD}">
  <sheetPr>
    <tabColor theme="4"/>
  </sheetPr>
  <dimension ref="A1"/>
  <sheetViews>
    <sheetView workbookViewId="0">
      <selection activeCell="J22" sqref="J22"/>
    </sheetView>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1E50-6C2D-436F-B108-2DBCA35955BF}">
  <sheetPr>
    <tabColor theme="4" tint="0.79998168889431442"/>
  </sheetPr>
  <dimension ref="A1:T46"/>
  <sheetViews>
    <sheetView topLeftCell="A10" workbookViewId="0">
      <selection activeCell="B17" sqref="B17"/>
    </sheetView>
  </sheetViews>
  <sheetFormatPr defaultRowHeight="14.5"/>
  <cols>
    <col min="1" max="1" width="37.453125" customWidth="1"/>
  </cols>
  <sheetData>
    <row r="1" spans="1:1">
      <c r="A1" t="s">
        <v>5383</v>
      </c>
    </row>
    <row r="2" spans="1:1">
      <c r="A2" t="s">
        <v>7</v>
      </c>
    </row>
    <row r="3" spans="1:1">
      <c r="A3" s="13" t="s">
        <v>8</v>
      </c>
    </row>
    <row r="4" spans="1:1">
      <c r="A4" s="13" t="s">
        <v>9</v>
      </c>
    </row>
    <row r="5" spans="1:1">
      <c r="A5" s="13" t="s">
        <v>10</v>
      </c>
    </row>
    <row r="6" spans="1:1">
      <c r="A6" s="13"/>
    </row>
    <row r="7" spans="1:1">
      <c r="A7" t="s">
        <v>5388</v>
      </c>
    </row>
    <row r="8" spans="1:1">
      <c r="A8" s="13" t="s">
        <v>5384</v>
      </c>
    </row>
    <row r="9" spans="1:1">
      <c r="A9" s="13" t="s">
        <v>5385</v>
      </c>
    </row>
    <row r="10" spans="1:1">
      <c r="A10" s="13" t="s">
        <v>5386</v>
      </c>
    </row>
    <row r="11" spans="1:1">
      <c r="A11" s="13" t="s">
        <v>5387</v>
      </c>
    </row>
    <row r="12" spans="1:1">
      <c r="A12" s="13" t="s">
        <v>5389</v>
      </c>
    </row>
    <row r="13" spans="1:1">
      <c r="A13" s="13" t="s">
        <v>5391</v>
      </c>
    </row>
    <row r="14" spans="1:1">
      <c r="A14" s="13" t="s">
        <v>5390</v>
      </c>
    </row>
    <row r="16" spans="1:1">
      <c r="A16" s="1" t="s">
        <v>11</v>
      </c>
    </row>
    <row r="17" spans="1:20">
      <c r="B17" s="12" t="s">
        <v>12</v>
      </c>
      <c r="C17" s="12" t="s">
        <v>13</v>
      </c>
      <c r="D17" s="12" t="s">
        <v>14</v>
      </c>
      <c r="E17" s="12" t="s">
        <v>15</v>
      </c>
      <c r="F17" s="12" t="s">
        <v>16</v>
      </c>
      <c r="G17" s="12" t="s">
        <v>17</v>
      </c>
      <c r="H17" s="12" t="s">
        <v>18</v>
      </c>
      <c r="I17" s="12" t="s">
        <v>19</v>
      </c>
      <c r="J17" s="12" t="s">
        <v>20</v>
      </c>
      <c r="K17" s="12" t="s">
        <v>21</v>
      </c>
      <c r="L17" s="12" t="s">
        <v>0</v>
      </c>
      <c r="M17" s="12" t="s">
        <v>22</v>
      </c>
      <c r="N17" s="12" t="s">
        <v>23</v>
      </c>
      <c r="O17" s="12" t="s">
        <v>24</v>
      </c>
      <c r="P17" s="12" t="s">
        <v>25</v>
      </c>
      <c r="Q17" s="12" t="s">
        <v>26</v>
      </c>
      <c r="R17" s="12" t="s">
        <v>27</v>
      </c>
    </row>
    <row r="18" spans="1:20">
      <c r="A18" s="13" t="s">
        <v>28</v>
      </c>
      <c r="B18">
        <f>B25</f>
        <v>0.95633962226105962</v>
      </c>
      <c r="C18">
        <f t="shared" ref="C18:R18" si="0">C25</f>
        <v>0.91342191415684071</v>
      </c>
      <c r="D18">
        <f t="shared" si="0"/>
        <v>0.79106582434402217</v>
      </c>
      <c r="E18">
        <f t="shared" si="0"/>
        <v>1.0043565697323873</v>
      </c>
      <c r="F18">
        <f t="shared" si="0"/>
        <v>1.0051342957130358</v>
      </c>
      <c r="G18">
        <f t="shared" si="0"/>
        <v>0.93779209624472082</v>
      </c>
      <c r="H18">
        <f t="shared" si="0"/>
        <v>0.91822568304056418</v>
      </c>
      <c r="I18">
        <f t="shared" si="0"/>
        <v>1.0296214464575046</v>
      </c>
      <c r="J18">
        <f t="shared" si="0"/>
        <v>0.98436241672473224</v>
      </c>
      <c r="K18">
        <f t="shared" si="0"/>
        <v>0.90630254311604785</v>
      </c>
      <c r="L18">
        <f t="shared" si="0"/>
        <v>0.98514615167917718</v>
      </c>
      <c r="M18">
        <f t="shared" si="0"/>
        <v>0.88381608242241494</v>
      </c>
      <c r="N18">
        <f t="shared" si="0"/>
        <v>0.8693985914622846</v>
      </c>
      <c r="O18">
        <f t="shared" si="0"/>
        <v>0.86090101417496279</v>
      </c>
      <c r="P18">
        <f t="shared" si="0"/>
        <v>0.92759347024749861</v>
      </c>
      <c r="Q18">
        <f t="shared" si="0"/>
        <v>1.093632825794232</v>
      </c>
      <c r="R18">
        <f t="shared" si="0"/>
        <v>0.91837061254867558</v>
      </c>
    </row>
    <row r="19" spans="1:20">
      <c r="A19" s="13" t="s">
        <v>29</v>
      </c>
      <c r="B19">
        <f t="shared" ref="B19:P19" si="1">B31</f>
        <v>0.93967302879962333</v>
      </c>
      <c r="C19">
        <f t="shared" si="1"/>
        <v>0.84781765704258438</v>
      </c>
      <c r="D19">
        <f t="shared" si="1"/>
        <v>0.68412803968786351</v>
      </c>
      <c r="E19">
        <f t="shared" si="1"/>
        <v>0.98599098986982603</v>
      </c>
      <c r="F19">
        <f t="shared" si="1"/>
        <v>1.0241703838908354</v>
      </c>
      <c r="G19">
        <f t="shared" si="1"/>
        <v>0.79343476641863675</v>
      </c>
      <c r="H19">
        <f t="shared" si="1"/>
        <v>0.92112192881130661</v>
      </c>
      <c r="I19">
        <f t="shared" si="1"/>
        <v>0.95783309173741993</v>
      </c>
      <c r="J19">
        <f t="shared" si="1"/>
        <v>0.95339952676853679</v>
      </c>
      <c r="K19">
        <f t="shared" si="1"/>
        <v>0.8425127873925462</v>
      </c>
      <c r="L19">
        <f t="shared" si="1"/>
        <v>0.91703784800659971</v>
      </c>
      <c r="M19">
        <f t="shared" si="1"/>
        <v>0.78553257876710547</v>
      </c>
      <c r="N19">
        <f t="shared" si="1"/>
        <v>0.85536362099009611</v>
      </c>
      <c r="O19">
        <f t="shared" si="1"/>
        <v>0.8294851401132759</v>
      </c>
      <c r="P19">
        <f t="shared" si="1"/>
        <v>0.7698845265588915</v>
      </c>
      <c r="R19">
        <f>R31</f>
        <v>0.86167271174269366</v>
      </c>
    </row>
    <row r="21" spans="1:20">
      <c r="A21" s="1" t="s">
        <v>30</v>
      </c>
    </row>
    <row r="22" spans="1:20">
      <c r="A22" s="1"/>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27</v>
      </c>
    </row>
    <row r="23" spans="1:20">
      <c r="A23" s="13" t="s">
        <v>31</v>
      </c>
      <c r="B23">
        <f>AVERAGE('Live Birth in Malaysia by State'!B8:B20)</f>
        <v>58495.153846153844</v>
      </c>
      <c r="C23">
        <f>AVERAGE('Live Birth in Malaysia by State'!C8:C20)</f>
        <v>35534.692307692305</v>
      </c>
      <c r="D23">
        <f>AVERAGE('Live Birth in Malaysia by State'!D8:D20)</f>
        <v>36553.384615384617</v>
      </c>
      <c r="E23">
        <f>AVERAGE('Live Birth in Malaysia by State'!E8:E20)</f>
        <v>13821.153846153846</v>
      </c>
      <c r="F23">
        <f>AVERAGE('Live Birth in Malaysia by State'!F8:F20)</f>
        <v>17584.615384615383</v>
      </c>
      <c r="G23">
        <f>AVERAGE('Live Birth in Malaysia by State'!G8:G20)</f>
        <v>26658.538461538461</v>
      </c>
      <c r="H23">
        <f>AVERAGE('Live Birth in Malaysia by State'!H8:H20)</f>
        <v>36560.692307692305</v>
      </c>
      <c r="I23">
        <f>AVERAGE('Live Birth in Malaysia by State'!I8:I20)</f>
        <v>4177.8461538461543</v>
      </c>
      <c r="J23">
        <f>AVERAGE('Live Birth in Malaysia by State'!J8:J20)</f>
        <v>22300.153846153848</v>
      </c>
      <c r="K23">
        <f>AVERAGE('Live Birth in Malaysia by State'!K8:K20)</f>
        <v>52630.769230769234</v>
      </c>
      <c r="L23">
        <f>AVERAGE('Live Birth in Malaysia by State'!L8:L20)</f>
        <v>41596.230769230766</v>
      </c>
      <c r="M23">
        <f>AVERAGE('Live Birth in Malaysia by State'!M8:M20)</f>
        <v>102038.46153846153</v>
      </c>
      <c r="N23">
        <f>AVERAGE('Live Birth in Malaysia by State'!N8:N20)</f>
        <v>24903.076923076922</v>
      </c>
      <c r="O23">
        <f>AVERAGE('Live Birth in Malaysia by State'!O8:O20)</f>
        <v>25328.153846153848</v>
      </c>
      <c r="P23">
        <f>AVERAGE('Live Birth in Malaysia by State'!P8:P20)</f>
        <v>1704.2307692307693</v>
      </c>
      <c r="Q23">
        <f>AVERAGE('Live Birth in Malaysia by State'!Q8:Q20)</f>
        <v>2815.875</v>
      </c>
      <c r="R23">
        <f>AVERAGE('Live Birth in Malaysia by State'!R8:R20)</f>
        <v>501620</v>
      </c>
    </row>
    <row r="24" spans="1:20">
      <c r="A24" s="13" t="s">
        <v>32</v>
      </c>
      <c r="B24">
        <f>AVERAGE('Enrolment in Schools by State'!B4:B8)/6</f>
        <v>55941.233333333337</v>
      </c>
      <c r="C24">
        <f>AVERAGE('Enrolment in Schools by State'!C4:C8)/6</f>
        <v>32458.166666666668</v>
      </c>
      <c r="D24">
        <f>AVERAGE('Enrolment in Schools by State'!D4:D8)/6</f>
        <v>28916.133333333331</v>
      </c>
      <c r="E24">
        <f>AVERAGE('Enrolment in Schools by State'!E4:E8)/6</f>
        <v>13881.366666666667</v>
      </c>
      <c r="F24">
        <f>AVERAGE('Enrolment in Schools by State'!F4:F8)/6</f>
        <v>17674.899999999998</v>
      </c>
      <c r="G24">
        <f>AVERAGE('Enrolment in Schools by State'!G4:G8)/6</f>
        <v>25000.166666666668</v>
      </c>
      <c r="H24">
        <f>AVERAGE('Enrolment in Schools by State'!H4:H8)/6</f>
        <v>33570.966666666667</v>
      </c>
      <c r="I24">
        <f>AVERAGE('Enrolment in Schools by State'!I4:I8)/6</f>
        <v>4301.5999999999995</v>
      </c>
      <c r="J24">
        <f>AVERAGE('Enrolment in Schools by State'!J4:J8)/6</f>
        <v>21951.433333333334</v>
      </c>
      <c r="K24">
        <f>AVERAGE('Enrolment in Schools by State'!K4:K8)/6</f>
        <v>47699.4</v>
      </c>
      <c r="L24">
        <f>AVERAGE('Enrolment in Schools by State'!L4:L8)/6</f>
        <v>40978.366666666669</v>
      </c>
      <c r="M24">
        <f>AVERAGE('Enrolment in Schools by State'!M4:M8)/6</f>
        <v>90183.233333333337</v>
      </c>
      <c r="N24">
        <f>AVERAGE('Enrolment in Schools by State'!N4:N8)/6</f>
        <v>21650.7</v>
      </c>
      <c r="O24">
        <f>AVERAGE('Enrolment in Schools by State'!O4:O8)/6</f>
        <v>21805.033333333333</v>
      </c>
      <c r="P24">
        <f>AVERAGE('Enrolment in Schools by State'!P4:P8)/6</f>
        <v>1580.8333333333333</v>
      </c>
      <c r="Q24">
        <f>AVERAGE('Enrolment in Schools by State'!Q4:Q8)/6</f>
        <v>3079.5333333333333</v>
      </c>
      <c r="R24">
        <f>AVERAGE('Enrolment in Schools by State'!R4:R8)/6</f>
        <v>460673.06666666665</v>
      </c>
    </row>
    <row r="25" spans="1:20">
      <c r="A25" s="13" t="s">
        <v>28</v>
      </c>
      <c r="B25">
        <f>B24/B23</f>
        <v>0.95633962226105962</v>
      </c>
      <c r="C25">
        <f t="shared" ref="C25:R25" si="2">C24/C23</f>
        <v>0.91342191415684071</v>
      </c>
      <c r="D25">
        <f t="shared" si="2"/>
        <v>0.79106582434402217</v>
      </c>
      <c r="E25">
        <f t="shared" si="2"/>
        <v>1.0043565697323873</v>
      </c>
      <c r="F25">
        <f t="shared" si="2"/>
        <v>1.0051342957130358</v>
      </c>
      <c r="G25">
        <f t="shared" si="2"/>
        <v>0.93779209624472082</v>
      </c>
      <c r="H25">
        <f t="shared" si="2"/>
        <v>0.91822568304056418</v>
      </c>
      <c r="I25">
        <f t="shared" si="2"/>
        <v>1.0296214464575046</v>
      </c>
      <c r="J25">
        <f t="shared" si="2"/>
        <v>0.98436241672473224</v>
      </c>
      <c r="K25">
        <f t="shared" si="2"/>
        <v>0.90630254311604785</v>
      </c>
      <c r="L25">
        <f t="shared" si="2"/>
        <v>0.98514615167917718</v>
      </c>
      <c r="M25">
        <f t="shared" si="2"/>
        <v>0.88381608242241494</v>
      </c>
      <c r="N25">
        <f t="shared" si="2"/>
        <v>0.8693985914622846</v>
      </c>
      <c r="O25">
        <f t="shared" si="2"/>
        <v>0.86090101417496279</v>
      </c>
      <c r="P25">
        <f t="shared" si="2"/>
        <v>0.92759347024749861</v>
      </c>
      <c r="Q25">
        <f t="shared" si="2"/>
        <v>1.093632825794232</v>
      </c>
      <c r="R25">
        <f t="shared" si="2"/>
        <v>0.91837061254867558</v>
      </c>
      <c r="T25" s="13" t="s">
        <v>5370</v>
      </c>
    </row>
    <row r="27" spans="1:20">
      <c r="A27" s="1" t="s">
        <v>33</v>
      </c>
    </row>
    <row r="28" spans="1:20">
      <c r="A28" s="1"/>
      <c r="B28" s="12" t="s">
        <v>12</v>
      </c>
      <c r="C28" s="12" t="s">
        <v>13</v>
      </c>
      <c r="D28" s="12" t="s">
        <v>14</v>
      </c>
      <c r="E28" s="12" t="s">
        <v>15</v>
      </c>
      <c r="F28" s="12" t="s">
        <v>16</v>
      </c>
      <c r="G28" s="12" t="s">
        <v>17</v>
      </c>
      <c r="H28" s="12" t="s">
        <v>18</v>
      </c>
      <c r="I28" s="12" t="s">
        <v>19</v>
      </c>
      <c r="J28" s="12" t="s">
        <v>20</v>
      </c>
      <c r="K28" s="12" t="s">
        <v>21</v>
      </c>
      <c r="L28" s="12" t="s">
        <v>0</v>
      </c>
      <c r="M28" s="12" t="s">
        <v>22</v>
      </c>
      <c r="N28" s="12" t="s">
        <v>23</v>
      </c>
      <c r="O28" s="12" t="s">
        <v>24</v>
      </c>
      <c r="P28" s="12" t="s">
        <v>25</v>
      </c>
      <c r="Q28" s="12" t="s">
        <v>26</v>
      </c>
      <c r="R28" s="12" t="s">
        <v>27</v>
      </c>
    </row>
    <row r="29" spans="1:20">
      <c r="A29" s="13" t="s">
        <v>34</v>
      </c>
      <c r="B29">
        <f>AVERAGE('Live Birth in Malaysia by State'!B7:B12)</f>
        <v>57344.5</v>
      </c>
      <c r="C29">
        <f>AVERAGE('Live Birth in Malaysia by State'!C7:C12)</f>
        <v>34762.333333333336</v>
      </c>
      <c r="D29">
        <f>AVERAGE('Live Birth in Malaysia by State'!D7:D12)</f>
        <v>34536.166666666664</v>
      </c>
      <c r="E29">
        <f>AVERAGE('Live Birth in Malaysia by State'!E7:E12)</f>
        <v>13392.333333333334</v>
      </c>
      <c r="F29">
        <f>AVERAGE('Live Birth in Malaysia by State'!F7:F12)</f>
        <v>17075.166666666668</v>
      </c>
      <c r="G29">
        <f>AVERAGE('Live Birth in Malaysia by State'!G7:G12)</f>
        <v>25512.166666666668</v>
      </c>
      <c r="H29">
        <f>AVERAGE('Live Birth in Malaysia by State'!H7:H12)</f>
        <v>37370.166666666664</v>
      </c>
      <c r="I29">
        <f>AVERAGE('Live Birth in Malaysia by State'!I7:I12)</f>
        <v>4024.1666666666665</v>
      </c>
      <c r="J29">
        <f>AVERAGE('Live Birth in Malaysia by State'!J7:J12)</f>
        <v>22610.5</v>
      </c>
      <c r="K29">
        <f>AVERAGE('Live Birth in Malaysia by State'!K7:K12)</f>
        <v>48257.166666666664</v>
      </c>
      <c r="L29">
        <f>AVERAGE('Live Birth in Malaysia by State'!L7:L12)</f>
        <v>43234.333333333336</v>
      </c>
      <c r="M29">
        <f>AVERAGE('Live Birth in Malaysia by State'!M7:M12)</f>
        <v>96788.5</v>
      </c>
      <c r="N29">
        <f>AVERAGE('Live Birth in Malaysia by State'!N7:N12)</f>
        <v>22667.833333333332</v>
      </c>
      <c r="O29">
        <f>AVERAGE('Live Birth in Malaysia by State'!O7:O12)</f>
        <v>24747.833333333332</v>
      </c>
      <c r="P29">
        <f>AVERAGE('Live Birth in Malaysia by State'!P7:P12)</f>
        <v>1587.6666666666667</v>
      </c>
      <c r="R29">
        <f>AVERAGE('Live Birth in Malaysia by State'!R7:R12)</f>
        <v>483910.83333333331</v>
      </c>
    </row>
    <row r="30" spans="1:20">
      <c r="A30" s="13" t="s">
        <v>35</v>
      </c>
      <c r="B30">
        <f>'Enrolment in Schools by State'!B18/5</f>
        <v>53885.08</v>
      </c>
      <c r="C30">
        <f>'Enrolment in Schools by State'!C18/5</f>
        <v>29472.120000000003</v>
      </c>
      <c r="D30">
        <f>'Enrolment in Schools by State'!D18/5</f>
        <v>23627.16</v>
      </c>
      <c r="E30">
        <f>'Enrolment in Schools by State'!E18/5</f>
        <v>13204.720000000001</v>
      </c>
      <c r="F30">
        <f>'Enrolment in Schools by State'!F18/5</f>
        <v>17487.879999999997</v>
      </c>
      <c r="G30">
        <f>'Enrolment in Schools by State'!G18/5</f>
        <v>20242.239999999998</v>
      </c>
      <c r="H30">
        <f>'Enrolment in Schools by State'!H18/5</f>
        <v>34422.479999999996</v>
      </c>
      <c r="I30">
        <f>'Enrolment in Schools by State'!I18/5</f>
        <v>3854.4800000000005</v>
      </c>
      <c r="J30">
        <f>'Enrolment in Schools by State'!J18/5</f>
        <v>21556.84</v>
      </c>
      <c r="K30">
        <f>'Enrolment in Schools by State'!K18/5</f>
        <v>40657.279999999999</v>
      </c>
      <c r="L30">
        <f>'Enrolment in Schools by State'!L18/5</f>
        <v>39647.520000000004</v>
      </c>
      <c r="M30">
        <f>'Enrolment in Schools by State'!M18/5</f>
        <v>76030.51999999999</v>
      </c>
      <c r="N30">
        <f>'Enrolment in Schools by State'!N18/5</f>
        <v>19389.239999999998</v>
      </c>
      <c r="O30">
        <f>'Enrolment in Schools by State'!O18/5</f>
        <v>20527.96</v>
      </c>
      <c r="P30">
        <f>'Enrolment in Schools by State'!P18/5</f>
        <v>1222.3200000000002</v>
      </c>
      <c r="R30">
        <f>'Enrolment in Schools by State'!R18/5</f>
        <v>416972.76</v>
      </c>
      <c r="T30" s="13" t="s">
        <v>5372</v>
      </c>
    </row>
    <row r="31" spans="1:20">
      <c r="A31" s="13" t="s">
        <v>29</v>
      </c>
      <c r="B31">
        <f>B30/B29</f>
        <v>0.93967302879962333</v>
      </c>
      <c r="C31">
        <f t="shared" ref="C31:P31" si="3">C30/C29</f>
        <v>0.84781765704258438</v>
      </c>
      <c r="D31">
        <f t="shared" si="3"/>
        <v>0.68412803968786351</v>
      </c>
      <c r="E31">
        <f t="shared" si="3"/>
        <v>0.98599098986982603</v>
      </c>
      <c r="F31">
        <f t="shared" si="3"/>
        <v>1.0241703838908354</v>
      </c>
      <c r="G31">
        <f t="shared" si="3"/>
        <v>0.79343476641863675</v>
      </c>
      <c r="H31">
        <f t="shared" si="3"/>
        <v>0.92112192881130661</v>
      </c>
      <c r="I31">
        <f t="shared" si="3"/>
        <v>0.95783309173741993</v>
      </c>
      <c r="J31">
        <f t="shared" si="3"/>
        <v>0.95339952676853679</v>
      </c>
      <c r="K31">
        <f t="shared" si="3"/>
        <v>0.8425127873925462</v>
      </c>
      <c r="L31">
        <f t="shared" si="3"/>
        <v>0.91703784800659971</v>
      </c>
      <c r="M31">
        <f t="shared" si="3"/>
        <v>0.78553257876710547</v>
      </c>
      <c r="N31">
        <f t="shared" si="3"/>
        <v>0.85536362099009611</v>
      </c>
      <c r="O31">
        <f t="shared" si="3"/>
        <v>0.8294851401132759</v>
      </c>
      <c r="P31">
        <f t="shared" si="3"/>
        <v>0.7698845265588915</v>
      </c>
      <c r="R31">
        <f>R30/R29</f>
        <v>0.86167271174269366</v>
      </c>
      <c r="T31" s="13" t="s">
        <v>5373</v>
      </c>
    </row>
    <row r="32" spans="1:20">
      <c r="A32" s="3"/>
    </row>
    <row r="33" spans="1:20">
      <c r="A33" s="1" t="s">
        <v>36</v>
      </c>
    </row>
    <row r="34" spans="1:20">
      <c r="A34" s="1"/>
      <c r="B34" s="12" t="s">
        <v>12</v>
      </c>
      <c r="C34" s="12" t="s">
        <v>13</v>
      </c>
      <c r="D34" s="12" t="s">
        <v>14</v>
      </c>
      <c r="E34" s="12" t="s">
        <v>15</v>
      </c>
      <c r="F34" s="12" t="s">
        <v>16</v>
      </c>
      <c r="G34" s="12" t="s">
        <v>17</v>
      </c>
      <c r="H34" s="12" t="s">
        <v>18</v>
      </c>
      <c r="I34" s="12" t="s">
        <v>19</v>
      </c>
      <c r="J34" s="12" t="s">
        <v>20</v>
      </c>
      <c r="K34" s="12" t="s">
        <v>21</v>
      </c>
      <c r="L34" s="12" t="s">
        <v>0</v>
      </c>
      <c r="M34" s="12" t="s">
        <v>22</v>
      </c>
      <c r="N34" s="12" t="s">
        <v>23</v>
      </c>
      <c r="O34" s="12" t="s">
        <v>24</v>
      </c>
      <c r="P34" s="12" t="s">
        <v>25</v>
      </c>
      <c r="Q34" s="12" t="s">
        <v>26</v>
      </c>
      <c r="R34" s="12" t="s">
        <v>27</v>
      </c>
    </row>
    <row r="35" spans="1:20">
      <c r="A35" s="13" t="s">
        <v>37</v>
      </c>
      <c r="B35">
        <f>AVERAGE('Live Birth in Malaysia by State'!B7:B9)</f>
        <v>56866.666666666664</v>
      </c>
      <c r="C35">
        <f>AVERAGE('Live Birth in Malaysia by State'!C7:C9)</f>
        <v>34392.333333333336</v>
      </c>
      <c r="D35">
        <f>AVERAGE('Live Birth in Malaysia by State'!D7:D9)</f>
        <v>34286.666666666664</v>
      </c>
      <c r="E35">
        <f>AVERAGE('Live Birth in Malaysia by State'!E7:E9)</f>
        <v>13278.333333333334</v>
      </c>
      <c r="F35">
        <f>AVERAGE('Live Birth in Malaysia by State'!F7:F9)</f>
        <v>16848.333333333332</v>
      </c>
      <c r="G35">
        <f>AVERAGE('Live Birth in Malaysia by State'!G7:G9)</f>
        <v>25466.666666666668</v>
      </c>
      <c r="H35">
        <f>AVERAGE('Live Birth in Malaysia by State'!H7:H9)</f>
        <v>37738.666666666664</v>
      </c>
      <c r="I35">
        <f>AVERAGE('Live Birth in Malaysia by State'!I7:I9)</f>
        <v>3929</v>
      </c>
      <c r="J35">
        <f>AVERAGE('Live Birth in Malaysia by State'!J7:J9)</f>
        <v>22501.666666666668</v>
      </c>
      <c r="K35">
        <f>AVERAGE('Live Birth in Malaysia by State'!K7:K9)</f>
        <v>46490.666666666664</v>
      </c>
      <c r="L35">
        <f>AVERAGE('Live Birth in Malaysia by State'!L7:L9)</f>
        <v>43226</v>
      </c>
      <c r="M35">
        <f>AVERAGE('Live Birth in Malaysia by State'!M7:M9)</f>
        <v>93456.333333333328</v>
      </c>
      <c r="N35">
        <f>AVERAGE('Live Birth in Malaysia by State'!N7:N9)</f>
        <v>22138.333333333332</v>
      </c>
      <c r="O35">
        <f>AVERAGE('Live Birth in Malaysia by State'!O7:O9)</f>
        <v>24167.666666666668</v>
      </c>
      <c r="P35">
        <f>AVERAGE('Live Birth in Malaysia by State'!P7:P9)</f>
        <v>1536.3333333333333</v>
      </c>
      <c r="R35">
        <f>AVERAGE('Live Birth in Malaysia by State'!R7:R9)</f>
        <v>476323.66666666669</v>
      </c>
    </row>
    <row r="36" spans="1:20">
      <c r="A36" s="13" t="s">
        <v>38</v>
      </c>
      <c r="B36" s="4">
        <f>'SPM Enrolment by State'!B6</f>
        <v>47693.666666666664</v>
      </c>
      <c r="C36" s="4">
        <f>'SPM Enrolment by State'!C6</f>
        <v>28496.666666666668</v>
      </c>
      <c r="D36" s="4">
        <f>'SPM Enrolment by State'!D6</f>
        <v>25979</v>
      </c>
      <c r="E36" s="4">
        <f>'SPM Enrolment by State'!E6</f>
        <v>12512</v>
      </c>
      <c r="F36" s="4">
        <f>'SPM Enrolment by State'!F6</f>
        <v>15827.333333333334</v>
      </c>
      <c r="G36" s="4">
        <f>'SPM Enrolment by State'!G6</f>
        <v>19995</v>
      </c>
      <c r="H36" s="4">
        <f>'SPM Enrolment by State'!H6</f>
        <v>31335</v>
      </c>
      <c r="I36" s="4">
        <f>'SPM Enrolment by State'!I6</f>
        <v>3340.6666666666665</v>
      </c>
      <c r="J36" s="4">
        <f>'SPM Enrolment by State'!J6</f>
        <v>18815.666666666668</v>
      </c>
      <c r="K36" s="4">
        <f>'SPM Enrolment by State'!K6</f>
        <v>37742.333333333336</v>
      </c>
      <c r="L36" s="4">
        <f>'SPM Enrolment by State'!L6</f>
        <v>35426.333333333336</v>
      </c>
      <c r="M36" s="4">
        <f>'SPM Enrolment by State'!M6</f>
        <v>71507.666666666672</v>
      </c>
      <c r="N36" s="4">
        <f>'SPM Enrolment by State'!N6</f>
        <v>17944.333333333332</v>
      </c>
      <c r="O36" s="4">
        <f>'SPM Enrolment by State'!O6</f>
        <v>19031.333333333332</v>
      </c>
      <c r="P36" s="4">
        <f>'SPM Enrolment by State'!P6</f>
        <v>1042.6666666666667</v>
      </c>
      <c r="R36" s="4">
        <f>'SPM Enrolment by State'!R6</f>
        <v>388451.33333333331</v>
      </c>
      <c r="T36" s="13" t="s">
        <v>5371</v>
      </c>
    </row>
    <row r="37" spans="1:20">
      <c r="A37" s="13" t="s">
        <v>29</v>
      </c>
      <c r="B37">
        <f>B36/B35</f>
        <v>0.83869284876905037</v>
      </c>
      <c r="C37">
        <f t="shared" ref="C37:P37" si="4">C36/C35</f>
        <v>0.82857613615437542</v>
      </c>
      <c r="D37">
        <f t="shared" si="4"/>
        <v>0.75769978611705235</v>
      </c>
      <c r="E37">
        <f t="shared" si="4"/>
        <v>0.94228693360110449</v>
      </c>
      <c r="F37">
        <f t="shared" si="4"/>
        <v>0.93940053417746572</v>
      </c>
      <c r="G37">
        <f t="shared" si="4"/>
        <v>0.78514397905759159</v>
      </c>
      <c r="H37">
        <f t="shared" si="4"/>
        <v>0.83031550310910129</v>
      </c>
      <c r="I37">
        <f t="shared" si="4"/>
        <v>0.85025875965046238</v>
      </c>
      <c r="J37">
        <f t="shared" si="4"/>
        <v>0.83618991185838087</v>
      </c>
      <c r="K37">
        <f t="shared" si="4"/>
        <v>0.81182602959733863</v>
      </c>
      <c r="L37">
        <f t="shared" si="4"/>
        <v>0.81956075818565988</v>
      </c>
      <c r="M37">
        <f t="shared" si="4"/>
        <v>0.7651452193359467</v>
      </c>
      <c r="N37">
        <f t="shared" si="4"/>
        <v>0.81055484453813142</v>
      </c>
      <c r="O37">
        <f t="shared" si="4"/>
        <v>0.78747086327462301</v>
      </c>
      <c r="P37">
        <f t="shared" si="4"/>
        <v>0.67867216315903678</v>
      </c>
      <c r="R37">
        <f>R36/R35</f>
        <v>0.81551969914015043</v>
      </c>
      <c r="T37" s="13" t="s">
        <v>39</v>
      </c>
    </row>
    <row r="39" spans="1:20">
      <c r="L39" s="4"/>
    </row>
    <row r="41" spans="1:20">
      <c r="A41" s="9"/>
    </row>
    <row r="42" spans="1:20">
      <c r="A42" s="9"/>
    </row>
    <row r="46" spans="1:20">
      <c r="A4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FCE3-004C-4634-ABD7-DAD9814C94C2}">
  <sheetPr>
    <tabColor theme="4" tint="0.79998168889431442"/>
  </sheetPr>
  <dimension ref="A1:I64"/>
  <sheetViews>
    <sheetView showGridLines="0" zoomScale="85" zoomScaleNormal="85" workbookViewId="0">
      <selection activeCell="B5" sqref="B5"/>
    </sheetView>
  </sheetViews>
  <sheetFormatPr defaultRowHeight="14.5"/>
  <cols>
    <col min="1" max="1" width="65.26953125" customWidth="1"/>
    <col min="2" max="3" width="35.1796875" style="25" customWidth="1"/>
    <col min="4" max="4" width="19.1796875" bestFit="1" customWidth="1"/>
    <col min="5" max="9" width="8.54296875" customWidth="1"/>
  </cols>
  <sheetData>
    <row r="1" spans="1:9" s="21" customFormat="1">
      <c r="A1" s="20" t="s">
        <v>182</v>
      </c>
      <c r="B1" s="24"/>
      <c r="C1" s="24"/>
    </row>
    <row r="3" spans="1:9">
      <c r="A3" s="27"/>
      <c r="B3" s="28" t="s">
        <v>181</v>
      </c>
      <c r="C3" s="28" t="s">
        <v>171</v>
      </c>
    </row>
    <row r="4" spans="1:9">
      <c r="A4" s="173" t="s">
        <v>198</v>
      </c>
      <c r="B4" s="174"/>
      <c r="C4" s="175"/>
    </row>
    <row r="5" spans="1:9">
      <c r="A5" s="29" t="s">
        <v>183</v>
      </c>
      <c r="B5" s="34">
        <f>AVERAGE('Enrolment and Transition Rates'!B3:G3)/100</f>
        <v>0.98176666666666668</v>
      </c>
      <c r="C5" s="34">
        <f>B34</f>
        <v>0.96338535226013533</v>
      </c>
      <c r="D5" s="13"/>
    </row>
    <row r="6" spans="1:9">
      <c r="A6" s="29" t="s">
        <v>184</v>
      </c>
      <c r="B6" s="34">
        <f>AVERAGE('Enrolment and Transition Rates'!B4:G4)/100</f>
        <v>0.95589999999999986</v>
      </c>
      <c r="C6" s="34">
        <f>B41</f>
        <v>0.89504971555279089</v>
      </c>
    </row>
    <row r="7" spans="1:9">
      <c r="A7" s="29" t="s">
        <v>186</v>
      </c>
      <c r="B7" s="34">
        <f>AVERAGE('Enrolment and Transition Rates'!B5:G5)/100</f>
        <v>0.8776166666666666</v>
      </c>
      <c r="C7" s="34">
        <f>C8/C12</f>
        <v>0.85317425987179896</v>
      </c>
    </row>
    <row r="8" spans="1:9">
      <c r="A8" s="29" t="s">
        <v>185</v>
      </c>
      <c r="B8" s="34">
        <f>B7*B12</f>
        <v>0.84735542011388898</v>
      </c>
      <c r="C8" s="34">
        <f>B51</f>
        <v>0.81956075818565988</v>
      </c>
      <c r="D8" s="42"/>
    </row>
    <row r="9" spans="1:9">
      <c r="A9" s="173" t="s">
        <v>179</v>
      </c>
      <c r="B9" s="174"/>
      <c r="C9" s="175"/>
    </row>
    <row r="10" spans="1:9">
      <c r="A10" s="29" t="s">
        <v>164</v>
      </c>
      <c r="B10" s="34">
        <f>AVERAGE('School Completion by State'!R4:R9)/100</f>
        <v>0.98406666666666653</v>
      </c>
      <c r="C10" s="35">
        <f>AVERAGE('School Completion by State'!L4:L9)/100</f>
        <v>0.99895000000000023</v>
      </c>
      <c r="E10" s="37"/>
    </row>
    <row r="11" spans="1:9">
      <c r="A11" s="29" t="s">
        <v>166</v>
      </c>
      <c r="B11" s="34">
        <f>AVERAGE('School Completion by State'!R14:R19)/100</f>
        <v>0.97943800000000014</v>
      </c>
      <c r="C11" s="34">
        <f>AVERAGE('School Completion by State'!L14:L19)/100</f>
        <v>0.96491133333333323</v>
      </c>
      <c r="E11" s="37"/>
    </row>
    <row r="12" spans="1:9">
      <c r="A12" s="29" t="s">
        <v>168</v>
      </c>
      <c r="B12" s="34">
        <f>AVERAGE('School Completion by State'!R24:R29)/100</f>
        <v>0.96551883333333355</v>
      </c>
      <c r="C12" s="34">
        <f>AVERAGE('School Completion by State'!L24:L29)/100</f>
        <v>0.96060183333333338</v>
      </c>
      <c r="E12" s="37"/>
    </row>
    <row r="13" spans="1:9">
      <c r="A13" s="173" t="s">
        <v>187</v>
      </c>
      <c r="B13" s="176"/>
      <c r="C13" s="177"/>
    </row>
    <row r="14" spans="1:9">
      <c r="A14" s="29" t="s">
        <v>180</v>
      </c>
      <c r="B14" s="34">
        <f>B6/(B5*B10)</f>
        <v>0.98941765996217468</v>
      </c>
      <c r="C14" s="34">
        <f>C6/(C5*C10)</f>
        <v>0.93004372910759836</v>
      </c>
      <c r="H14" s="33"/>
      <c r="I14" s="33"/>
    </row>
    <row r="15" spans="1:9">
      <c r="A15" s="29" t="s">
        <v>178</v>
      </c>
      <c r="B15" s="34">
        <f>B7/(B6*B11)</f>
        <v>0.93737949890590866</v>
      </c>
      <c r="C15" s="34">
        <f>C7/(C6*C11)</f>
        <v>0.98787769122946567</v>
      </c>
      <c r="H15" s="33"/>
      <c r="I15" s="33"/>
    </row>
    <row r="17" spans="1:3">
      <c r="A17" s="13" t="s">
        <v>199</v>
      </c>
    </row>
    <row r="18" spans="1:3">
      <c r="A18" s="13" t="s">
        <v>200</v>
      </c>
    </row>
    <row r="19" spans="1:3">
      <c r="A19" s="13" t="s">
        <v>201</v>
      </c>
    </row>
    <row r="20" spans="1:3">
      <c r="A20" s="13"/>
    </row>
    <row r="21" spans="1:3">
      <c r="A21" s="13" t="s">
        <v>188</v>
      </c>
    </row>
    <row r="22" spans="1:3">
      <c r="A22" s="13" t="s">
        <v>196</v>
      </c>
    </row>
    <row r="23" spans="1:3">
      <c r="A23" s="13" t="s">
        <v>189</v>
      </c>
    </row>
    <row r="24" spans="1:3">
      <c r="A24" s="13" t="s">
        <v>190</v>
      </c>
    </row>
    <row r="26" spans="1:3">
      <c r="A26" s="13" t="s">
        <v>193</v>
      </c>
    </row>
    <row r="27" spans="1:3">
      <c r="A27" s="13" t="s">
        <v>194</v>
      </c>
    </row>
    <row r="28" spans="1:3">
      <c r="A28" s="13" t="s">
        <v>197</v>
      </c>
    </row>
    <row r="29" spans="1:3">
      <c r="A29" s="13" t="s">
        <v>195</v>
      </c>
    </row>
    <row r="31" spans="1:3" s="21" customFormat="1">
      <c r="A31" s="20" t="s">
        <v>169</v>
      </c>
      <c r="B31" s="24"/>
      <c r="C31" s="24"/>
    </row>
    <row r="33" spans="1:3">
      <c r="A33" s="26"/>
      <c r="B33" s="31" t="s">
        <v>172</v>
      </c>
      <c r="C33" s="36"/>
    </row>
    <row r="34" spans="1:3">
      <c r="A34" s="30" t="s">
        <v>28</v>
      </c>
      <c r="B34" s="41">
        <f>B36/B35</f>
        <v>0.96338535226013533</v>
      </c>
      <c r="C34" s="18"/>
    </row>
    <row r="35" spans="1:3">
      <c r="A35" t="s">
        <v>480</v>
      </c>
      <c r="B35" s="25">
        <f>AVERAGE('Live Birth in Malaysia by State'!L8:L17)</f>
        <v>42535.8</v>
      </c>
    </row>
    <row r="36" spans="1:3">
      <c r="A36" t="s">
        <v>479</v>
      </c>
      <c r="B36" s="25">
        <f>AVERAGE('Enrolment in Schools by State'!L4:L8)/6</f>
        <v>40978.366666666669</v>
      </c>
    </row>
    <row r="38" spans="1:3">
      <c r="A38" s="30" t="s">
        <v>481</v>
      </c>
      <c r="B38" s="41">
        <f>AVERAGE('School Completion by State'!L4:L9)/100</f>
        <v>0.99895000000000023</v>
      </c>
    </row>
    <row r="39" spans="1:3">
      <c r="A39" s="3" t="s">
        <v>173</v>
      </c>
      <c r="B39" s="25">
        <f>B36*B38</f>
        <v>40935.339381666679</v>
      </c>
    </row>
    <row r="40" spans="1:3">
      <c r="A40" s="3"/>
    </row>
    <row r="41" spans="1:3">
      <c r="A41" s="32" t="s">
        <v>165</v>
      </c>
      <c r="B41" s="41">
        <f>B43/B42</f>
        <v>0.89504971555279089</v>
      </c>
    </row>
    <row r="42" spans="1:3">
      <c r="A42" s="3" t="s">
        <v>482</v>
      </c>
      <c r="B42" s="25">
        <f>AVERAGE('Live Birth in Malaysia by State'!L3:L11)</f>
        <v>44296.444444444445</v>
      </c>
    </row>
    <row r="43" spans="1:3">
      <c r="A43" s="3" t="s">
        <v>483</v>
      </c>
      <c r="B43" s="25">
        <f>AVERAGE('Enrolment in Schools by State'!L13:L17)/5</f>
        <v>39647.520000000004</v>
      </c>
    </row>
    <row r="44" spans="1:3">
      <c r="A44" s="3"/>
    </row>
    <row r="45" spans="1:3">
      <c r="A45" s="32" t="s">
        <v>484</v>
      </c>
      <c r="B45" s="41">
        <f>AVERAGE('School Completion by State'!L13:L18)/100</f>
        <v>0.95709566666666657</v>
      </c>
    </row>
    <row r="46" spans="1:3">
      <c r="A46" s="32"/>
    </row>
    <row r="47" spans="1:3">
      <c r="A47" s="32" t="s">
        <v>167</v>
      </c>
      <c r="B47" s="41">
        <f>C8/C12</f>
        <v>0.85317425987179896</v>
      </c>
    </row>
    <row r="48" spans="1:3">
      <c r="A48" s="3"/>
    </row>
    <row r="49" spans="1:4">
      <c r="A49" s="32" t="s">
        <v>485</v>
      </c>
      <c r="B49" s="41">
        <f>AVERAGE('School Completion by State'!L23:L28)/100</f>
        <v>0.95872449999999998</v>
      </c>
    </row>
    <row r="50" spans="1:4">
      <c r="A50" s="3"/>
    </row>
    <row r="51" spans="1:4">
      <c r="A51" s="32" t="s">
        <v>191</v>
      </c>
      <c r="B51" s="41">
        <f>B53/B52</f>
        <v>0.81956075818565988</v>
      </c>
    </row>
    <row r="52" spans="1:4">
      <c r="A52" s="3" t="s">
        <v>192</v>
      </c>
      <c r="B52" s="25">
        <f>AVERAGE('Live Birth in Malaysia by State'!L7:L9)</f>
        <v>43226</v>
      </c>
    </row>
    <row r="53" spans="1:4">
      <c r="A53" s="3" t="s">
        <v>5323</v>
      </c>
      <c r="B53" s="40">
        <f>'SPM Enrolment by State'!L6</f>
        <v>35426.333333333336</v>
      </c>
    </row>
    <row r="55" spans="1:4" s="21" customFormat="1">
      <c r="A55" s="20" t="s">
        <v>208</v>
      </c>
      <c r="B55" s="24"/>
      <c r="C55" s="24"/>
    </row>
    <row r="57" spans="1:4">
      <c r="A57" s="27"/>
      <c r="B57" s="28" t="s">
        <v>181</v>
      </c>
      <c r="C57" s="28" t="s">
        <v>171</v>
      </c>
    </row>
    <row r="58" spans="1:4">
      <c r="A58" s="29" t="s">
        <v>1</v>
      </c>
      <c r="B58" s="43">
        <v>100</v>
      </c>
      <c r="C58" s="43">
        <v>100</v>
      </c>
    </row>
    <row r="59" spans="1:4">
      <c r="A59" s="29" t="s">
        <v>202</v>
      </c>
      <c r="B59" s="43">
        <f>B5*B58</f>
        <v>98.176666666666662</v>
      </c>
      <c r="C59" s="43">
        <f>C5*C58</f>
        <v>96.338535226013533</v>
      </c>
      <c r="D59" s="44"/>
    </row>
    <row r="60" spans="1:4">
      <c r="A60" s="29" t="s">
        <v>203</v>
      </c>
      <c r="B60" s="43">
        <f>B59*B10</f>
        <v>96.612385111111095</v>
      </c>
      <c r="C60" s="43">
        <f>C59*C10</f>
        <v>96.237379764026244</v>
      </c>
      <c r="D60" s="44"/>
    </row>
    <row r="61" spans="1:4">
      <c r="A61" s="29" t="s">
        <v>204</v>
      </c>
      <c r="B61" s="43">
        <f>B60*B14</f>
        <v>95.589999999999989</v>
      </c>
      <c r="C61" s="43">
        <f>C60*C14</f>
        <v>89.504971555279099</v>
      </c>
      <c r="D61" s="44"/>
    </row>
    <row r="62" spans="1:4">
      <c r="A62" s="29" t="s">
        <v>205</v>
      </c>
      <c r="B62" s="43">
        <f>B61*B11</f>
        <v>93.624478420000003</v>
      </c>
      <c r="C62" s="43">
        <f>C61*C11</f>
        <v>86.36436144336642</v>
      </c>
      <c r="D62" s="44"/>
    </row>
    <row r="63" spans="1:4">
      <c r="A63" s="29" t="s">
        <v>206</v>
      </c>
      <c r="B63" s="43">
        <f>B62*B15</f>
        <v>87.761666666666656</v>
      </c>
      <c r="C63" s="43">
        <f>C62*C15</f>
        <v>85.317425987179902</v>
      </c>
      <c r="D63" s="44"/>
    </row>
    <row r="64" spans="1:4">
      <c r="A64" s="29" t="s">
        <v>207</v>
      </c>
      <c r="B64" s="43">
        <f>B63*B12</f>
        <v>84.735542011388901</v>
      </c>
      <c r="C64" s="43">
        <f>C63*C12</f>
        <v>81.956075818565992</v>
      </c>
      <c r="D64" s="44"/>
    </row>
  </sheetData>
  <mergeCells count="3">
    <mergeCell ref="A4:C4"/>
    <mergeCell ref="A9:C9"/>
    <mergeCell ref="A13:C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8532-A3DE-4E93-89BE-CFFD2489A448}">
  <sheetPr>
    <tabColor theme="7" tint="0.79998168889431442"/>
  </sheetPr>
  <dimension ref="A1:AV181"/>
  <sheetViews>
    <sheetView zoomScale="70" zoomScaleNormal="70" workbookViewId="0">
      <selection activeCell="I83" sqref="I83"/>
    </sheetView>
  </sheetViews>
  <sheetFormatPr defaultRowHeight="14.5"/>
  <cols>
    <col min="1" max="1" width="22.54296875" customWidth="1"/>
    <col min="2" max="2" width="12.453125" bestFit="1" customWidth="1"/>
    <col min="3" max="10" width="18.1796875" customWidth="1"/>
    <col min="15" max="15" width="20.54296875" customWidth="1"/>
    <col min="16" max="16" width="15.453125" customWidth="1"/>
    <col min="17" max="24" width="20.54296875" customWidth="1"/>
    <col min="43" max="43" width="3.453125" customWidth="1"/>
  </cols>
  <sheetData>
    <row r="1" spans="1:35" s="45" customFormat="1">
      <c r="A1" s="20" t="s">
        <v>264</v>
      </c>
    </row>
    <row r="2" spans="1:35">
      <c r="A2" s="115" t="s">
        <v>5399</v>
      </c>
      <c r="O2" s="1" t="s">
        <v>5400</v>
      </c>
      <c r="Z2" s="1" t="s">
        <v>5398</v>
      </c>
      <c r="AI2" s="1" t="s">
        <v>5336</v>
      </c>
    </row>
    <row r="3" spans="1:35">
      <c r="A3" s="134" t="s">
        <v>5401</v>
      </c>
      <c r="O3" s="13" t="s">
        <v>5402</v>
      </c>
      <c r="Z3" s="13" t="s">
        <v>5403</v>
      </c>
      <c r="AI3" s="13" t="s">
        <v>5404</v>
      </c>
    </row>
    <row r="4" spans="1:35">
      <c r="A4" s="115"/>
    </row>
    <row r="5" spans="1:35">
      <c r="A5" s="29"/>
      <c r="B5" s="29"/>
      <c r="C5" s="181" t="s">
        <v>5326</v>
      </c>
      <c r="D5" s="181"/>
      <c r="E5" s="181"/>
      <c r="F5" s="181" t="s">
        <v>5325</v>
      </c>
      <c r="G5" s="181"/>
      <c r="H5" s="181"/>
      <c r="I5" s="181" t="s">
        <v>5327</v>
      </c>
      <c r="J5" s="181"/>
      <c r="O5" s="29"/>
      <c r="P5" s="29"/>
      <c r="Q5" s="178" t="s">
        <v>4</v>
      </c>
      <c r="R5" s="179"/>
      <c r="S5" s="178" t="s">
        <v>5314</v>
      </c>
      <c r="T5" s="180"/>
      <c r="U5" s="180"/>
      <c r="V5" s="179"/>
      <c r="W5" s="178" t="s">
        <v>5315</v>
      </c>
      <c r="X5" s="179"/>
      <c r="Z5" s="29"/>
      <c r="AA5" s="29"/>
      <c r="AB5" s="178" t="s">
        <v>4</v>
      </c>
      <c r="AC5" s="179"/>
      <c r="AD5" s="178" t="s">
        <v>5314</v>
      </c>
      <c r="AE5" s="180"/>
      <c r="AF5" s="180"/>
      <c r="AG5" s="179"/>
    </row>
    <row r="6" spans="1:35">
      <c r="A6" s="70" t="s">
        <v>214</v>
      </c>
      <c r="B6" s="70" t="s">
        <v>209</v>
      </c>
      <c r="C6" s="74" t="s">
        <v>4</v>
      </c>
      <c r="D6" s="74" t="s">
        <v>261</v>
      </c>
      <c r="E6" s="74" t="s">
        <v>262</v>
      </c>
      <c r="F6" s="74" t="s">
        <v>4</v>
      </c>
      <c r="G6" s="74" t="s">
        <v>261</v>
      </c>
      <c r="H6" s="74" t="s">
        <v>262</v>
      </c>
      <c r="I6" s="74" t="s">
        <v>260</v>
      </c>
      <c r="J6" s="74" t="s">
        <v>178</v>
      </c>
      <c r="O6" s="70" t="s">
        <v>214</v>
      </c>
      <c r="P6" s="70" t="s">
        <v>209</v>
      </c>
      <c r="Q6" s="74" t="s">
        <v>202</v>
      </c>
      <c r="R6" s="74" t="s">
        <v>203</v>
      </c>
      <c r="S6" s="74" t="s">
        <v>204</v>
      </c>
      <c r="T6" s="74" t="s">
        <v>205</v>
      </c>
      <c r="U6" s="74" t="s">
        <v>206</v>
      </c>
      <c r="V6" s="74" t="s">
        <v>207</v>
      </c>
      <c r="W6" s="74" t="s">
        <v>260</v>
      </c>
      <c r="X6" s="74" t="s">
        <v>178</v>
      </c>
      <c r="Z6" s="70" t="s">
        <v>214</v>
      </c>
      <c r="AA6" s="70" t="s">
        <v>209</v>
      </c>
      <c r="AB6" s="74" t="s">
        <v>202</v>
      </c>
      <c r="AC6" s="74" t="s">
        <v>203</v>
      </c>
      <c r="AD6" s="74" t="s">
        <v>204</v>
      </c>
      <c r="AE6" s="74" t="s">
        <v>205</v>
      </c>
      <c r="AF6" s="74" t="s">
        <v>206</v>
      </c>
      <c r="AG6" s="74" t="s">
        <v>207</v>
      </c>
    </row>
    <row r="7" spans="1:35">
      <c r="A7" s="75" t="s">
        <v>5311</v>
      </c>
      <c r="B7" s="75" t="s">
        <v>263</v>
      </c>
      <c r="C7" s="97" cm="1">
        <f t="array" ref="C7:C8">TRANSPOSE('Est. Enrolment Rates, Swk'!B5:C5)</f>
        <v>0.98176666666666668</v>
      </c>
      <c r="D7" s="97" cm="1">
        <f t="array" ref="D7:D8">TRANSPOSE('Est. Enrolment Rates, Swk'!B6:C6)</f>
        <v>0.95589999999999986</v>
      </c>
      <c r="E7" s="97" cm="1">
        <f t="array" ref="E7:E8">TRANSPOSE('Est. Enrolment Rates, Swk'!B7:C7)</f>
        <v>0.8776166666666666</v>
      </c>
      <c r="F7" s="97" cm="1">
        <f t="array" ref="F7:F8">TRANSPOSE('Est. Enrolment Rates, Swk'!B10:C10)</f>
        <v>0.98406666666666653</v>
      </c>
      <c r="G7" s="97" cm="1">
        <f t="array" ref="G7:G8">TRANSPOSE('Est. Enrolment Rates, Swk'!B11:C11)</f>
        <v>0.97943800000000014</v>
      </c>
      <c r="H7" s="97" cm="1">
        <f t="array" ref="H7:H8">TRANSPOSE('Est. Enrolment Rates, Swk'!B12:C12)</f>
        <v>0.96551883333333355</v>
      </c>
      <c r="I7" s="97" cm="1">
        <f t="array" ref="I7:I8">TRANSPOSE('Est. Enrolment Rates, Swk'!B14:C14)</f>
        <v>0.98941765996217468</v>
      </c>
      <c r="J7" s="97" cm="1">
        <f t="array" ref="J7:J8">TRANSPOSE('Est. Enrolment Rates, Swk'!B15:C15)</f>
        <v>0.93737949890590866</v>
      </c>
      <c r="O7" s="75" t="s">
        <v>5311</v>
      </c>
      <c r="P7" s="75" t="s">
        <v>263</v>
      </c>
      <c r="Q7" s="97">
        <f>C7</f>
        <v>0.98176666666666668</v>
      </c>
      <c r="R7" s="97">
        <f>Q7*F7</f>
        <v>0.96612385111111099</v>
      </c>
      <c r="S7" s="97">
        <f>R7*I7</f>
        <v>0.95589999999999986</v>
      </c>
      <c r="T7" s="97">
        <f>S7*G7</f>
        <v>0.93624478420000001</v>
      </c>
      <c r="U7" s="97">
        <f>T7*J7</f>
        <v>0.8776166666666666</v>
      </c>
      <c r="V7" s="97">
        <f>U7*H7</f>
        <v>0.84735542011388898</v>
      </c>
      <c r="W7" s="117">
        <f>S7-R7</f>
        <v>-1.0223851111111126E-2</v>
      </c>
      <c r="X7" s="117">
        <f>U7-T7</f>
        <v>-5.8628117533333413E-2</v>
      </c>
      <c r="Z7" s="75" t="s">
        <v>5311</v>
      </c>
      <c r="AA7" s="75" t="s">
        <v>263</v>
      </c>
      <c r="AB7" s="127"/>
      <c r="AC7" s="127"/>
      <c r="AD7" s="127"/>
      <c r="AE7" s="127"/>
      <c r="AF7" s="127"/>
      <c r="AG7" s="127"/>
    </row>
    <row r="8" spans="1:35">
      <c r="A8" s="75" t="s">
        <v>5312</v>
      </c>
      <c r="B8" s="75" t="s">
        <v>263</v>
      </c>
      <c r="C8" s="97">
        <v>0.96338535226013533</v>
      </c>
      <c r="D8" s="97">
        <v>0.89504971555279089</v>
      </c>
      <c r="E8" s="97">
        <v>0.85317425987179896</v>
      </c>
      <c r="F8" s="97">
        <v>0.99895000000000023</v>
      </c>
      <c r="G8" s="97">
        <v>0.96491133333333323</v>
      </c>
      <c r="H8" s="97">
        <v>0.96060183333333338</v>
      </c>
      <c r="I8" s="97">
        <v>0.93004372910759836</v>
      </c>
      <c r="J8" s="97">
        <v>0.98787769122946567</v>
      </c>
      <c r="O8" s="75" t="s">
        <v>5312</v>
      </c>
      <c r="P8" s="75" t="s">
        <v>263</v>
      </c>
      <c r="Q8" s="97">
        <f t="shared" ref="Q8:Q9" si="0">C8</f>
        <v>0.96338535226013533</v>
      </c>
      <c r="R8" s="97">
        <f t="shared" ref="R8:R9" si="1">Q8*F8</f>
        <v>0.96237379764026243</v>
      </c>
      <c r="S8" s="97">
        <f t="shared" ref="S8" si="2">R8*I8</f>
        <v>0.89504971555279089</v>
      </c>
      <c r="T8" s="97">
        <f t="shared" ref="T8:T9" si="3">S8*G8</f>
        <v>0.86364361443366411</v>
      </c>
      <c r="U8" s="97">
        <f t="shared" ref="U8:U9" si="4">T8*J8</f>
        <v>0.85317425987179896</v>
      </c>
      <c r="V8" s="97">
        <f t="shared" ref="V8:V9" si="5">U8*H8</f>
        <v>0.81956075818565988</v>
      </c>
      <c r="W8" s="117">
        <f t="shared" ref="W8:W21" si="6">S8-R8</f>
        <v>-6.7324082087471537E-2</v>
      </c>
      <c r="X8" s="117">
        <f t="shared" ref="X8:X21" si="7">U8-T8</f>
        <v>-1.0469354561865152E-2</v>
      </c>
      <c r="Z8" s="75" t="s">
        <v>5312</v>
      </c>
      <c r="AA8" s="75" t="s">
        <v>263</v>
      </c>
      <c r="AB8" s="127">
        <f>AB9/SUM(M24:M63)</f>
        <v>0.94840709246353783</v>
      </c>
      <c r="AC8" s="127"/>
      <c r="AD8" s="127"/>
      <c r="AE8" s="127"/>
      <c r="AF8" s="127"/>
      <c r="AG8" s="127"/>
    </row>
    <row r="9" spans="1:35">
      <c r="A9" s="75" t="s">
        <v>5313</v>
      </c>
      <c r="B9" s="75" t="s">
        <v>263</v>
      </c>
      <c r="C9" s="97">
        <f>H178</f>
        <v>0.95872044224147912</v>
      </c>
      <c r="D9" s="97">
        <f>I178</f>
        <v>0.89891016706750293</v>
      </c>
      <c r="E9" s="97">
        <f>D9*H9*J9</f>
        <v>0.85302720445138791</v>
      </c>
      <c r="F9" s="97">
        <f>F8</f>
        <v>0.99895000000000023</v>
      </c>
      <c r="G9" s="97">
        <f>G8</f>
        <v>0.96491133333333323</v>
      </c>
      <c r="H9" s="97">
        <f>H8</f>
        <v>0.96060183333333338</v>
      </c>
      <c r="I9" s="97">
        <f>D9/(C9*F9)</f>
        <v>0.9386000080787108</v>
      </c>
      <c r="J9" s="97">
        <f>J8</f>
        <v>0.98787769122946567</v>
      </c>
      <c r="O9" s="75" t="s">
        <v>5313</v>
      </c>
      <c r="P9" s="75" t="s">
        <v>263</v>
      </c>
      <c r="Q9" s="97">
        <f t="shared" si="0"/>
        <v>0.95872044224147912</v>
      </c>
      <c r="R9" s="97">
        <f t="shared" si="1"/>
        <v>0.95771378577712574</v>
      </c>
      <c r="S9" s="97">
        <f>R9*I9</f>
        <v>0.89891016706750293</v>
      </c>
      <c r="T9" s="97">
        <f t="shared" si="3"/>
        <v>0.86736860785199354</v>
      </c>
      <c r="U9" s="97">
        <f t="shared" si="4"/>
        <v>0.85685409776974319</v>
      </c>
      <c r="V9" s="97">
        <f t="shared" si="5"/>
        <v>0.82309561721679458</v>
      </c>
      <c r="W9" s="117">
        <f t="shared" si="6"/>
        <v>-5.8803618709622807E-2</v>
      </c>
      <c r="X9" s="117">
        <f t="shared" si="7"/>
        <v>-1.051451008225035E-2</v>
      </c>
      <c r="Z9" s="75" t="s">
        <v>5313</v>
      </c>
      <c r="AA9" s="75" t="s">
        <v>263</v>
      </c>
      <c r="AB9" s="127">
        <f t="shared" ref="AB9:AG9" si="8">SUM(AB10:AB21)</f>
        <v>41189.072480314135</v>
      </c>
      <c r="AC9" s="127">
        <f t="shared" si="8"/>
        <v>39966.083556036268</v>
      </c>
      <c r="AD9" s="127">
        <f t="shared" si="8"/>
        <v>38320.826646487934</v>
      </c>
      <c r="AE9" s="127">
        <f t="shared" si="8"/>
        <v>38141.730508905093</v>
      </c>
      <c r="AF9" s="127">
        <f t="shared" si="8"/>
        <v>37679.364674633631</v>
      </c>
      <c r="AG9" s="127">
        <f t="shared" si="8"/>
        <v>36587.192314098676</v>
      </c>
    </row>
    <row r="10" spans="1:35">
      <c r="A10" s="29" t="s">
        <v>120</v>
      </c>
      <c r="B10" s="66" t="s">
        <v>263</v>
      </c>
      <c r="C10" s="34">
        <f t="shared" ref="C10:C21" si="9">INDEX($A$163:$N$176,MATCH($A10,$A$163:$A$176,0),MATCH($H$163,$A$163:$N$163,0))</f>
        <v>0.93060695854287745</v>
      </c>
      <c r="D10" s="34">
        <f t="shared" ref="D10:D21" si="10">INDEX($A$163:$N$176,MATCH($A10,$A$163:$A$176,0),MATCH($I$163,$A$163:$N$163,0))</f>
        <v>1.0625961530824415</v>
      </c>
      <c r="E10" s="34">
        <f>D10*J10</f>
        <v>1.0497150344163941</v>
      </c>
      <c r="F10" s="34">
        <f>AC10/AB10</f>
        <v>0.99013103957516169</v>
      </c>
      <c r="G10" s="34">
        <f>AE10/AD10</f>
        <v>1</v>
      </c>
      <c r="H10" s="34">
        <f>AG10/AF10</f>
        <v>0.98099505893782135</v>
      </c>
      <c r="I10" s="34">
        <f>AD10/AC10</f>
        <v>1.1523049584622764</v>
      </c>
      <c r="J10" s="34">
        <f>J9</f>
        <v>0.98787769122946567</v>
      </c>
      <c r="O10" s="29" t="s">
        <v>120</v>
      </c>
      <c r="P10" s="66" t="s">
        <v>263</v>
      </c>
      <c r="Q10" s="34">
        <f>IF(C10&gt;1,1,C10)</f>
        <v>0.93060695854287745</v>
      </c>
      <c r="R10" s="34">
        <f>IF(Q10*F10&lt;Q10,Q10*F10,Q10)</f>
        <v>0.92142283529793867</v>
      </c>
      <c r="S10" s="34">
        <f>R10*I10</f>
        <v>1.0617601019541842</v>
      </c>
      <c r="T10" s="34">
        <f>IF(S10*G10&lt;S10,S10*G10,S10)</f>
        <v>1.0617601019541842</v>
      </c>
      <c r="U10" s="34">
        <f>T10*J10</f>
        <v>1.0488891181580615</v>
      </c>
      <c r="V10" s="34">
        <f>IF(U10*H10&lt;U10,U10*H10,U10)</f>
        <v>1.0289550422867071</v>
      </c>
      <c r="W10" s="116">
        <f t="shared" si="6"/>
        <v>0.14033726665624557</v>
      </c>
      <c r="X10" s="116">
        <f t="shared" si="7"/>
        <v>-1.2870983796122726E-2</v>
      </c>
      <c r="Z10" s="29" t="s">
        <v>120</v>
      </c>
      <c r="AA10" s="66" t="s">
        <v>263</v>
      </c>
      <c r="AB10" s="43">
        <f>SUMIF($Z$23:$Z$63,$Z10,AB$23:AB$63)</f>
        <v>1963.2930291754428</v>
      </c>
      <c r="AC10" s="43">
        <f t="shared" ref="AC10:AG21" si="11">SUMIF($Z$23:$Z$63,$Z10,AC$23:AC$63)</f>
        <v>1943.9173679681494</v>
      </c>
      <c r="AD10" s="43">
        <f t="shared" si="11"/>
        <v>2239.985621950636</v>
      </c>
      <c r="AE10" s="43">
        <f t="shared" si="11"/>
        <v>2239.985621950636</v>
      </c>
      <c r="AF10" s="43">
        <f t="shared" si="11"/>
        <v>2212.8318245997925</v>
      </c>
      <c r="AG10" s="43">
        <f t="shared" si="11"/>
        <v>2170.7770861927602</v>
      </c>
    </row>
    <row r="11" spans="1:35">
      <c r="A11" s="29" t="s">
        <v>121</v>
      </c>
      <c r="B11" s="66" t="s">
        <v>263</v>
      </c>
      <c r="C11" s="34">
        <f t="shared" si="9"/>
        <v>0.91788266820051356</v>
      </c>
      <c r="D11" s="34">
        <f t="shared" si="10"/>
        <v>0.85207849475653397</v>
      </c>
      <c r="E11" s="34">
        <f t="shared" ref="E11:E21" si="12">D11*J11</f>
        <v>0.84174933614636316</v>
      </c>
      <c r="F11" s="34">
        <f t="shared" ref="F11:F21" si="13">AC11/AB11</f>
        <v>0.98086302767814437</v>
      </c>
      <c r="G11" s="34">
        <f t="shared" ref="G11:G21" si="14">AE11/AD11</f>
        <v>0.98256069435399351</v>
      </c>
      <c r="H11" s="34">
        <f t="shared" ref="H11:H21" si="15">AG11/AF11</f>
        <v>0.97070625492954032</v>
      </c>
      <c r="I11" s="34">
        <f t="shared" ref="I11:I21" si="16">AD11/AC11</f>
        <v>0.92926887688605897</v>
      </c>
      <c r="J11" s="34">
        <f t="shared" ref="J11:J21" si="17">J10</f>
        <v>0.98787769122946567</v>
      </c>
      <c r="O11" s="29" t="s">
        <v>121</v>
      </c>
      <c r="P11" s="66" t="s">
        <v>263</v>
      </c>
      <c r="Q11" s="34">
        <f t="shared" ref="Q11:Q21" si="18">IF(C11&gt;1,1,C11)</f>
        <v>0.91788266820051356</v>
      </c>
      <c r="R11" s="34">
        <f t="shared" ref="R11:R21" si="19">IF(Q11*F11&lt;Q11,Q11*F11,Q11)</f>
        <v>0.90031717298444935</v>
      </c>
      <c r="S11" s="34">
        <f t="shared" ref="S11:S21" si="20">R11*I11</f>
        <v>0.83663672818049095</v>
      </c>
      <c r="T11" s="34">
        <f t="shared" ref="T11:T21" si="21">IF(S11*G11&lt;S11,S11*G11,S11)</f>
        <v>0.82204636456307656</v>
      </c>
      <c r="U11" s="34">
        <f t="shared" ref="U11:U21" si="22">T11*J11</f>
        <v>0.81208126470814768</v>
      </c>
      <c r="V11" s="34">
        <f t="shared" ref="V11:V21" si="23">IF(U11*H11&lt;U11,U11*H11,U11)</f>
        <v>0.78829236316329077</v>
      </c>
      <c r="W11" s="116">
        <f t="shared" si="6"/>
        <v>-6.3680444803958403E-2</v>
      </c>
      <c r="X11" s="116">
        <f t="shared" si="7"/>
        <v>-9.9650998549288827E-3</v>
      </c>
      <c r="Z11" s="29" t="s">
        <v>121</v>
      </c>
      <c r="AA11" s="66" t="s">
        <v>263</v>
      </c>
      <c r="AB11" s="43">
        <f t="shared" ref="AB11:AB21" si="24">SUMIF($Z$23:$Z$63,$Z11,AB$23:AB$63)</f>
        <v>3454.2334178136889</v>
      </c>
      <c r="AC11" s="43">
        <f t="shared" si="11"/>
        <v>3388.1298485037596</v>
      </c>
      <c r="AD11" s="43">
        <f t="shared" si="11"/>
        <v>3148.4836190632218</v>
      </c>
      <c r="AE11" s="43">
        <f t="shared" si="11"/>
        <v>3093.5762509089336</v>
      </c>
      <c r="AF11" s="43">
        <f t="shared" si="11"/>
        <v>3056.0749643902236</v>
      </c>
      <c r="AG11" s="43">
        <f t="shared" si="11"/>
        <v>2966.5510834671622</v>
      </c>
    </row>
    <row r="12" spans="1:35">
      <c r="A12" s="29" t="s">
        <v>127</v>
      </c>
      <c r="B12" s="66" t="s">
        <v>263</v>
      </c>
      <c r="C12" s="34">
        <f t="shared" si="9"/>
        <v>0.87390554624823535</v>
      </c>
      <c r="D12" s="34">
        <f t="shared" si="10"/>
        <v>0.64455861042671192</v>
      </c>
      <c r="E12" s="34">
        <f t="shared" si="12"/>
        <v>0.63674507193041274</v>
      </c>
      <c r="F12" s="34">
        <f t="shared" si="13"/>
        <v>0.94522526562004372</v>
      </c>
      <c r="G12" s="34">
        <f t="shared" si="14"/>
        <v>0.99782153287044084</v>
      </c>
      <c r="H12" s="34">
        <f t="shared" si="15"/>
        <v>0.96797202884232358</v>
      </c>
      <c r="I12" s="34">
        <f t="shared" si="16"/>
        <v>0.80011500770792243</v>
      </c>
      <c r="J12" s="34">
        <f t="shared" si="17"/>
        <v>0.98787769122946567</v>
      </c>
      <c r="O12" s="29" t="s">
        <v>127</v>
      </c>
      <c r="P12" s="66" t="s">
        <v>263</v>
      </c>
      <c r="Q12" s="34">
        <f t="shared" si="18"/>
        <v>0.87390554624823535</v>
      </c>
      <c r="R12" s="34">
        <f t="shared" si="19"/>
        <v>0.82603760207931765</v>
      </c>
      <c r="S12" s="34">
        <f t="shared" si="20"/>
        <v>0.66092508235472702</v>
      </c>
      <c r="T12" s="34">
        <f t="shared" si="21"/>
        <v>0.65948527878771612</v>
      </c>
      <c r="U12" s="34">
        <f t="shared" si="22"/>
        <v>0.65149079460862946</v>
      </c>
      <c r="V12" s="34">
        <f t="shared" si="23"/>
        <v>0.63062486622941261</v>
      </c>
      <c r="W12" s="116">
        <f t="shared" si="6"/>
        <v>-0.16511251972459062</v>
      </c>
      <c r="X12" s="116">
        <f t="shared" si="7"/>
        <v>-7.9944841790866583E-3</v>
      </c>
      <c r="Z12" s="29" t="s">
        <v>127</v>
      </c>
      <c r="AA12" s="66" t="s">
        <v>263</v>
      </c>
      <c r="AB12" s="43">
        <f t="shared" si="24"/>
        <v>1835.8497089092693</v>
      </c>
      <c r="AC12" s="43">
        <f t="shared" si="11"/>
        <v>1735.2915287422441</v>
      </c>
      <c r="AD12" s="43">
        <f t="shared" si="11"/>
        <v>1388.4327948950931</v>
      </c>
      <c r="AE12" s="43">
        <f t="shared" si="11"/>
        <v>1385.4081396898123</v>
      </c>
      <c r="AF12" s="43">
        <f t="shared" si="11"/>
        <v>1368.613794447281</v>
      </c>
      <c r="AG12" s="43">
        <f t="shared" si="11"/>
        <v>1324.7798713127254</v>
      </c>
    </row>
    <row r="13" spans="1:35">
      <c r="A13" s="29" t="s">
        <v>128</v>
      </c>
      <c r="B13" s="66" t="s">
        <v>263</v>
      </c>
      <c r="C13" s="34">
        <f t="shared" si="9"/>
        <v>0.94621686198465793</v>
      </c>
      <c r="D13" s="34">
        <f t="shared" si="10"/>
        <v>0.97027906604390879</v>
      </c>
      <c r="E13" s="34">
        <f t="shared" si="12"/>
        <v>0.95851704361173884</v>
      </c>
      <c r="F13" s="34">
        <f t="shared" si="13"/>
        <v>0.96217700717612464</v>
      </c>
      <c r="G13" s="34">
        <f t="shared" si="14"/>
        <v>0.99474956693411853</v>
      </c>
      <c r="H13" s="34">
        <f t="shared" si="15"/>
        <v>0.96479386735350525</v>
      </c>
      <c r="I13" s="34">
        <f t="shared" si="16"/>
        <v>1.0660137496319579</v>
      </c>
      <c r="J13" s="34">
        <f t="shared" si="17"/>
        <v>0.98787769122946567</v>
      </c>
      <c r="O13" s="29" t="s">
        <v>128</v>
      </c>
      <c r="P13" s="66" t="s">
        <v>263</v>
      </c>
      <c r="Q13" s="34">
        <f t="shared" si="18"/>
        <v>0.94621686198465793</v>
      </c>
      <c r="R13" s="34">
        <f t="shared" si="19"/>
        <v>0.91042810840398236</v>
      </c>
      <c r="S13" s="34">
        <f t="shared" si="20"/>
        <v>0.9705288816100599</v>
      </c>
      <c r="T13" s="34">
        <f t="shared" si="21"/>
        <v>0.96543318467866146</v>
      </c>
      <c r="U13" s="34">
        <f t="shared" si="22"/>
        <v>0.95372990551666648</v>
      </c>
      <c r="V13" s="34">
        <f t="shared" si="23"/>
        <v>0.92015276395411782</v>
      </c>
      <c r="W13" s="116">
        <f t="shared" si="6"/>
        <v>6.010077320607754E-2</v>
      </c>
      <c r="X13" s="116">
        <f t="shared" si="7"/>
        <v>-1.1703279161994984E-2</v>
      </c>
      <c r="Z13" s="29" t="s">
        <v>128</v>
      </c>
      <c r="AA13" s="66" t="s">
        <v>263</v>
      </c>
      <c r="AB13" s="43">
        <f t="shared" si="24"/>
        <v>11191.195767646899</v>
      </c>
      <c r="AC13" s="43">
        <f t="shared" si="11"/>
        <v>10767.911250436606</v>
      </c>
      <c r="AD13" s="43">
        <f t="shared" si="11"/>
        <v>11478.741447782071</v>
      </c>
      <c r="AE13" s="43">
        <f t="shared" si="11"/>
        <v>11418.473084129932</v>
      </c>
      <c r="AF13" s="43">
        <f t="shared" si="11"/>
        <v>11280.054827716072</v>
      </c>
      <c r="AG13" s="43">
        <f t="shared" si="11"/>
        <v>10882.927721191767</v>
      </c>
    </row>
    <row r="14" spans="1:35">
      <c r="A14" s="29" t="s">
        <v>130</v>
      </c>
      <c r="B14" s="66" t="s">
        <v>263</v>
      </c>
      <c r="C14" s="34">
        <f t="shared" si="9"/>
        <v>0.92674824382705656</v>
      </c>
      <c r="D14" s="34">
        <f t="shared" si="10"/>
        <v>0.78792203628969393</v>
      </c>
      <c r="E14" s="34">
        <f t="shared" si="12"/>
        <v>0.77837060207868214</v>
      </c>
      <c r="F14" s="34">
        <f t="shared" si="13"/>
        <v>0.96804253715191357</v>
      </c>
      <c r="G14" s="34">
        <f t="shared" si="14"/>
        <v>0.98885030512462901</v>
      </c>
      <c r="H14" s="34">
        <f t="shared" si="15"/>
        <v>0.97158334853988682</v>
      </c>
      <c r="I14" s="34">
        <f t="shared" si="16"/>
        <v>0.87935488595868438</v>
      </c>
      <c r="J14" s="34">
        <f t="shared" si="17"/>
        <v>0.98787769122946567</v>
      </c>
      <c r="O14" s="29" t="s">
        <v>130</v>
      </c>
      <c r="P14" s="66" t="s">
        <v>263</v>
      </c>
      <c r="Q14" s="34">
        <f t="shared" si="18"/>
        <v>0.92674824382705656</v>
      </c>
      <c r="R14" s="34">
        <f t="shared" si="19"/>
        <v>0.89713172125542406</v>
      </c>
      <c r="S14" s="34">
        <f t="shared" si="20"/>
        <v>0.7888971624344816</v>
      </c>
      <c r="T14" s="34">
        <f t="shared" si="21"/>
        <v>0.78010119978529113</v>
      </c>
      <c r="U14" s="34">
        <f t="shared" si="22"/>
        <v>0.77064457216922955</v>
      </c>
      <c r="V14" s="34">
        <f t="shared" si="23"/>
        <v>0.74874543396226856</v>
      </c>
      <c r="W14" s="116">
        <f t="shared" si="6"/>
        <v>-0.10823455882094246</v>
      </c>
      <c r="X14" s="116">
        <f t="shared" si="7"/>
        <v>-9.4566276160615859E-3</v>
      </c>
      <c r="Z14" s="29" t="s">
        <v>130</v>
      </c>
      <c r="AA14" s="66" t="s">
        <v>263</v>
      </c>
      <c r="AB14" s="43">
        <f t="shared" si="24"/>
        <v>1584.1023154729755</v>
      </c>
      <c r="AC14" s="43">
        <f t="shared" si="11"/>
        <v>1533.4784245786802</v>
      </c>
      <c r="AD14" s="43">
        <f t="shared" si="11"/>
        <v>1348.4717451654883</v>
      </c>
      <c r="AE14" s="43">
        <f t="shared" si="11"/>
        <v>1333.4366966588341</v>
      </c>
      <c r="AF14" s="43">
        <f t="shared" si="11"/>
        <v>1317.2723652959744</v>
      </c>
      <c r="AG14" s="43">
        <f t="shared" si="11"/>
        <v>1279.8398956133199</v>
      </c>
    </row>
    <row r="15" spans="1:35">
      <c r="A15" s="29" t="s">
        <v>135</v>
      </c>
      <c r="B15" s="66" t="s">
        <v>263</v>
      </c>
      <c r="C15" s="34">
        <f t="shared" si="9"/>
        <v>1.0207703398881134</v>
      </c>
      <c r="D15" s="34">
        <f t="shared" si="10"/>
        <v>0.9191086013371762</v>
      </c>
      <c r="E15" s="34">
        <f t="shared" si="12"/>
        <v>0.90796688307811302</v>
      </c>
      <c r="F15" s="34">
        <f t="shared" si="13"/>
        <v>0.97266488298986398</v>
      </c>
      <c r="G15" s="34">
        <f t="shared" si="14"/>
        <v>0.99764209014297123</v>
      </c>
      <c r="H15" s="34">
        <f t="shared" si="15"/>
        <v>0.97248497890493757</v>
      </c>
      <c r="I15" s="34">
        <f t="shared" si="16"/>
        <v>0.94028292150760495</v>
      </c>
      <c r="J15" s="34">
        <f t="shared" si="17"/>
        <v>0.98787769122946567</v>
      </c>
      <c r="O15" s="29" t="s">
        <v>135</v>
      </c>
      <c r="P15" s="66" t="s">
        <v>263</v>
      </c>
      <c r="Q15" s="34">
        <f t="shared" si="18"/>
        <v>1</v>
      </c>
      <c r="R15" s="34">
        <f t="shared" si="19"/>
        <v>0.97266488298986398</v>
      </c>
      <c r="S15" s="34">
        <f t="shared" si="20"/>
        <v>0.914580177825562</v>
      </c>
      <c r="T15" s="34">
        <f t="shared" si="21"/>
        <v>0.91242368020922393</v>
      </c>
      <c r="U15" s="34">
        <f t="shared" si="22"/>
        <v>0.90136299862818048</v>
      </c>
      <c r="V15" s="34">
        <f t="shared" si="23"/>
        <v>0.8765619767066174</v>
      </c>
      <c r="W15" s="116">
        <f t="shared" si="6"/>
        <v>-5.8084705164301975E-2</v>
      </c>
      <c r="X15" s="116">
        <f t="shared" si="7"/>
        <v>-1.1060681581043452E-2</v>
      </c>
      <c r="Z15" s="29" t="s">
        <v>135</v>
      </c>
      <c r="AA15" s="66" t="s">
        <v>263</v>
      </c>
      <c r="AB15" s="43">
        <f t="shared" si="24"/>
        <v>5944.8160947851102</v>
      </c>
      <c r="AC15" s="43">
        <f t="shared" si="11"/>
        <v>5782.3138512304195</v>
      </c>
      <c r="AD15" s="43">
        <f t="shared" si="11"/>
        <v>5437.0109611088292</v>
      </c>
      <c r="AE15" s="43">
        <f t="shared" si="11"/>
        <v>5424.1909793708573</v>
      </c>
      <c r="AF15" s="43">
        <f t="shared" si="11"/>
        <v>5358.4372614885751</v>
      </c>
      <c r="AG15" s="43">
        <f t="shared" si="11"/>
        <v>5210.9997472021487</v>
      </c>
    </row>
    <row r="16" spans="1:35">
      <c r="A16" s="29" t="s">
        <v>136</v>
      </c>
      <c r="B16" s="66" t="s">
        <v>263</v>
      </c>
      <c r="C16" s="34">
        <f t="shared" si="9"/>
        <v>1.0720868238113694</v>
      </c>
      <c r="D16" s="34">
        <f t="shared" si="10"/>
        <v>0.88952717553792116</v>
      </c>
      <c r="E16" s="34">
        <f t="shared" si="12"/>
        <v>0.87874405245626919</v>
      </c>
      <c r="F16" s="34">
        <f t="shared" si="13"/>
        <v>0.96839930299952548</v>
      </c>
      <c r="G16" s="34">
        <f t="shared" si="14"/>
        <v>1</v>
      </c>
      <c r="H16" s="34">
        <f t="shared" si="15"/>
        <v>0.97630941275032601</v>
      </c>
      <c r="I16" s="34">
        <f t="shared" si="16"/>
        <v>0.85274403193962323</v>
      </c>
      <c r="J16" s="34">
        <f t="shared" si="17"/>
        <v>0.98787769122946567</v>
      </c>
      <c r="O16" s="29" t="s">
        <v>136</v>
      </c>
      <c r="P16" s="66" t="s">
        <v>263</v>
      </c>
      <c r="Q16" s="34">
        <f t="shared" si="18"/>
        <v>1</v>
      </c>
      <c r="R16" s="34">
        <f t="shared" si="19"/>
        <v>0.96839930299952548</v>
      </c>
      <c r="S16" s="34">
        <f t="shared" si="20"/>
        <v>0.82579672616733624</v>
      </c>
      <c r="T16" s="34">
        <f t="shared" si="21"/>
        <v>0.82579672616733624</v>
      </c>
      <c r="U16" s="34">
        <f t="shared" si="22"/>
        <v>0.81578616327103937</v>
      </c>
      <c r="V16" s="34">
        <f t="shared" si="23"/>
        <v>0.79645970999298998</v>
      </c>
      <c r="W16" s="116">
        <f t="shared" si="6"/>
        <v>-0.14260257683218924</v>
      </c>
      <c r="X16" s="116">
        <f t="shared" si="7"/>
        <v>-1.0010562896296871E-2</v>
      </c>
      <c r="Z16" s="29" t="s">
        <v>136</v>
      </c>
      <c r="AA16" s="66" t="s">
        <v>263</v>
      </c>
      <c r="AB16" s="43">
        <f t="shared" si="24"/>
        <v>1962.0795496405362</v>
      </c>
      <c r="AC16" s="43">
        <f t="shared" si="11"/>
        <v>1900.0764683015182</v>
      </c>
      <c r="AD16" s="43">
        <f t="shared" si="11"/>
        <v>1620.2788685730363</v>
      </c>
      <c r="AE16" s="43">
        <f t="shared" si="11"/>
        <v>1620.2788685730363</v>
      </c>
      <c r="AF16" s="43">
        <f t="shared" si="11"/>
        <v>1600.6373478338219</v>
      </c>
      <c r="AG16" s="43">
        <f t="shared" si="11"/>
        <v>1562.717309089878</v>
      </c>
    </row>
    <row r="17" spans="1:48">
      <c r="A17" s="29" t="s">
        <v>138</v>
      </c>
      <c r="B17" s="66" t="s">
        <v>263</v>
      </c>
      <c r="C17" s="34">
        <f t="shared" si="9"/>
        <v>0.95483931002707711</v>
      </c>
      <c r="D17" s="34">
        <f t="shared" si="10"/>
        <v>0.84449043747750752</v>
      </c>
      <c r="E17" s="34">
        <f t="shared" si="12"/>
        <v>0.83425326364064156</v>
      </c>
      <c r="F17" s="34">
        <f t="shared" si="13"/>
        <v>0.98283292480580697</v>
      </c>
      <c r="G17" s="34">
        <f t="shared" si="14"/>
        <v>0.99627049728430661</v>
      </c>
      <c r="H17" s="34">
        <f t="shared" si="15"/>
        <v>0.97641090269134712</v>
      </c>
      <c r="I17" s="34">
        <f t="shared" si="16"/>
        <v>0.89518573172153115</v>
      </c>
      <c r="J17" s="34">
        <f t="shared" si="17"/>
        <v>0.98787769122946567</v>
      </c>
      <c r="O17" s="29" t="s">
        <v>138</v>
      </c>
      <c r="P17" s="66" t="s">
        <v>263</v>
      </c>
      <c r="Q17" s="34">
        <f t="shared" si="18"/>
        <v>0.95483931002707711</v>
      </c>
      <c r="R17" s="34">
        <f t="shared" si="19"/>
        <v>0.93844751179347086</v>
      </c>
      <c r="S17" s="34">
        <f t="shared" si="20"/>
        <v>0.84008482252708849</v>
      </c>
      <c r="T17" s="34">
        <f t="shared" si="21"/>
        <v>0.8369517239000609</v>
      </c>
      <c r="U17" s="34">
        <f t="shared" si="22"/>
        <v>0.82680593667691338</v>
      </c>
      <c r="V17" s="34">
        <f t="shared" si="23"/>
        <v>0.8073023309812698</v>
      </c>
      <c r="W17" s="116">
        <f t="shared" si="6"/>
        <v>-9.8362689266382364E-2</v>
      </c>
      <c r="X17" s="116">
        <f t="shared" si="7"/>
        <v>-1.0145787223147518E-2</v>
      </c>
      <c r="Z17" s="29" t="s">
        <v>138</v>
      </c>
      <c r="AA17" s="66" t="s">
        <v>263</v>
      </c>
      <c r="AB17" s="43">
        <f t="shared" si="24"/>
        <v>3175.1414710624431</v>
      </c>
      <c r="AC17" s="43">
        <f t="shared" si="11"/>
        <v>3120.6335786765135</v>
      </c>
      <c r="AD17" s="43">
        <f t="shared" si="11"/>
        <v>2793.546653562315</v>
      </c>
      <c r="AE17" s="43">
        <f t="shared" si="11"/>
        <v>2783.1281137314381</v>
      </c>
      <c r="AF17" s="43">
        <f t="shared" si="11"/>
        <v>2749.3901753888313</v>
      </c>
      <c r="AG17" s="43">
        <f t="shared" si="11"/>
        <v>2684.5345430021298</v>
      </c>
    </row>
    <row r="18" spans="1:48">
      <c r="A18" s="29" t="s">
        <v>140</v>
      </c>
      <c r="B18" s="66" t="s">
        <v>263</v>
      </c>
      <c r="C18" s="34">
        <f t="shared" si="9"/>
        <v>0.9774418406595744</v>
      </c>
      <c r="D18" s="34">
        <f t="shared" si="10"/>
        <v>0.89826878292603973</v>
      </c>
      <c r="E18" s="34">
        <f t="shared" si="12"/>
        <v>0.88737969138047823</v>
      </c>
      <c r="F18" s="34">
        <f t="shared" si="13"/>
        <v>0.97887720339493667</v>
      </c>
      <c r="G18" s="34">
        <f t="shared" si="14"/>
        <v>0.99517902625804122</v>
      </c>
      <c r="H18" s="34">
        <f t="shared" si="15"/>
        <v>0.97038748254830165</v>
      </c>
      <c r="I18" s="34">
        <f t="shared" si="16"/>
        <v>0.86590763599052478</v>
      </c>
      <c r="J18" s="34">
        <f t="shared" si="17"/>
        <v>0.98787769122946567</v>
      </c>
      <c r="O18" s="29" t="s">
        <v>140</v>
      </c>
      <c r="P18" s="66" t="s">
        <v>263</v>
      </c>
      <c r="Q18" s="34">
        <f t="shared" si="18"/>
        <v>0.9774418406595744</v>
      </c>
      <c r="R18" s="34">
        <f t="shared" si="19"/>
        <v>0.95679553546604346</v>
      </c>
      <c r="S18" s="34">
        <f t="shared" si="20"/>
        <v>0.82849656024169005</v>
      </c>
      <c r="T18" s="34">
        <f t="shared" si="21"/>
        <v>0.82450240007946174</v>
      </c>
      <c r="U18" s="34">
        <f t="shared" si="22"/>
        <v>0.81450752740365184</v>
      </c>
      <c r="V18" s="34">
        <f t="shared" si="23"/>
        <v>0.79038790903387157</v>
      </c>
      <c r="W18" s="116">
        <f t="shared" si="6"/>
        <v>-0.12829897522435341</v>
      </c>
      <c r="X18" s="116">
        <f t="shared" si="7"/>
        <v>-9.994872675809896E-3</v>
      </c>
      <c r="Z18" s="29" t="s">
        <v>140</v>
      </c>
      <c r="AA18" s="66" t="s">
        <v>263</v>
      </c>
      <c r="AB18" s="43">
        <f t="shared" si="24"/>
        <v>2039.8714370533189</v>
      </c>
      <c r="AC18" s="43">
        <f t="shared" si="11"/>
        <v>1996.7836475879635</v>
      </c>
      <c r="AD18" s="43">
        <f t="shared" si="11"/>
        <v>1729.0302078674306</v>
      </c>
      <c r="AE18" s="43">
        <f t="shared" si="11"/>
        <v>1720.6945986362482</v>
      </c>
      <c r="AF18" s="43">
        <f t="shared" si="11"/>
        <v>1699.8358074117891</v>
      </c>
      <c r="AG18" s="43">
        <f t="shared" si="11"/>
        <v>1649.4993898997857</v>
      </c>
    </row>
    <row r="19" spans="1:48">
      <c r="A19" s="29" t="s">
        <v>143</v>
      </c>
      <c r="B19" s="66" t="s">
        <v>263</v>
      </c>
      <c r="C19" s="34">
        <f t="shared" si="9"/>
        <v>0.92433472064265476</v>
      </c>
      <c r="D19" s="34">
        <f t="shared" si="10"/>
        <v>0.95962058106869097</v>
      </c>
      <c r="E19" s="34">
        <f t="shared" si="12"/>
        <v>0.9479877640824167</v>
      </c>
      <c r="F19" s="34">
        <f t="shared" si="13"/>
        <v>1</v>
      </c>
      <c r="G19" s="34">
        <f t="shared" si="14"/>
        <v>1</v>
      </c>
      <c r="H19" s="34">
        <f t="shared" si="15"/>
        <v>1</v>
      </c>
      <c r="I19" s="34">
        <f t="shared" si="16"/>
        <v>0.86263392836190356</v>
      </c>
      <c r="J19" s="34">
        <f t="shared" si="17"/>
        <v>0.98787769122946567</v>
      </c>
      <c r="O19" s="29" t="s">
        <v>143</v>
      </c>
      <c r="P19" s="66" t="s">
        <v>263</v>
      </c>
      <c r="Q19" s="34">
        <f t="shared" si="18"/>
        <v>0.92433472064265476</v>
      </c>
      <c r="R19" s="34">
        <f t="shared" si="19"/>
        <v>0.92433472064265476</v>
      </c>
      <c r="S19" s="34">
        <f t="shared" si="20"/>
        <v>0.79736249118927593</v>
      </c>
      <c r="T19" s="34">
        <f t="shared" si="21"/>
        <v>0.79736249118927593</v>
      </c>
      <c r="U19" s="34">
        <f t="shared" si="22"/>
        <v>0.78769661686903703</v>
      </c>
      <c r="V19" s="34">
        <f t="shared" si="23"/>
        <v>0.78769661686903703</v>
      </c>
      <c r="W19" s="116">
        <f t="shared" si="6"/>
        <v>-0.12697222945337883</v>
      </c>
      <c r="X19" s="116">
        <f t="shared" si="7"/>
        <v>-9.6658743202389097E-3</v>
      </c>
      <c r="Z19" s="29" t="s">
        <v>143</v>
      </c>
      <c r="AA19" s="66" t="s">
        <v>263</v>
      </c>
      <c r="AB19" s="43">
        <f t="shared" si="24"/>
        <v>1554.9411230923108</v>
      </c>
      <c r="AC19" s="43">
        <f t="shared" si="11"/>
        <v>1554.9411230923108</v>
      </c>
      <c r="AD19" s="43">
        <f t="shared" si="11"/>
        <v>1341.3449693845903</v>
      </c>
      <c r="AE19" s="43">
        <f t="shared" si="11"/>
        <v>1341.3449693845903</v>
      </c>
      <c r="AF19" s="43">
        <f t="shared" si="11"/>
        <v>1325.0847714979072</v>
      </c>
      <c r="AG19" s="43">
        <f t="shared" si="11"/>
        <v>1325.0847714979072</v>
      </c>
    </row>
    <row r="20" spans="1:48">
      <c r="A20" s="29" t="s">
        <v>144</v>
      </c>
      <c r="B20" s="66" t="s">
        <v>263</v>
      </c>
      <c r="C20" s="34">
        <f t="shared" si="9"/>
        <v>1.0002111573637049</v>
      </c>
      <c r="D20" s="34">
        <f t="shared" si="10"/>
        <v>0.91432399608503478</v>
      </c>
      <c r="E20" s="34">
        <f t="shared" si="12"/>
        <v>0.90324027828818321</v>
      </c>
      <c r="F20" s="34">
        <f t="shared" si="13"/>
        <v>0.96003606286983767</v>
      </c>
      <c r="G20" s="34">
        <f t="shared" si="14"/>
        <v>0.99692107509895911</v>
      </c>
      <c r="H20" s="34">
        <f t="shared" si="15"/>
        <v>0.96449346646396106</v>
      </c>
      <c r="I20" s="34">
        <f t="shared" si="16"/>
        <v>0.94645471205497567</v>
      </c>
      <c r="J20" s="34">
        <f t="shared" si="17"/>
        <v>0.98787769122946567</v>
      </c>
      <c r="O20" s="29" t="s">
        <v>144</v>
      </c>
      <c r="P20" s="66" t="s">
        <v>263</v>
      </c>
      <c r="Q20" s="34">
        <f t="shared" si="18"/>
        <v>1</v>
      </c>
      <c r="R20" s="34">
        <f t="shared" si="19"/>
        <v>0.96003606286983767</v>
      </c>
      <c r="S20" s="34">
        <f t="shared" si="20"/>
        <v>0.90863065544586474</v>
      </c>
      <c r="T20" s="34">
        <f t="shared" si="21"/>
        <v>0.90583304989496338</v>
      </c>
      <c r="U20" s="34">
        <f t="shared" si="22"/>
        <v>0.89485226196958179</v>
      </c>
      <c r="V20" s="34">
        <f t="shared" si="23"/>
        <v>0.86307916012015851</v>
      </c>
      <c r="W20" s="116">
        <f t="shared" si="6"/>
        <v>-5.1405407423972926E-2</v>
      </c>
      <c r="X20" s="116">
        <f t="shared" si="7"/>
        <v>-1.0980787925381597E-2</v>
      </c>
      <c r="Z20" s="29" t="s">
        <v>144</v>
      </c>
      <c r="AA20" s="66" t="s">
        <v>263</v>
      </c>
      <c r="AB20" s="43">
        <f t="shared" si="24"/>
        <v>5106.713939655936</v>
      </c>
      <c r="AC20" s="43">
        <f t="shared" si="11"/>
        <v>4902.6295448298024</v>
      </c>
      <c r="AD20" s="43">
        <f t="shared" si="11"/>
        <v>4640.1168341641069</v>
      </c>
      <c r="AE20" s="43">
        <f t="shared" si="11"/>
        <v>4625.8302628996598</v>
      </c>
      <c r="AF20" s="43">
        <f t="shared" si="11"/>
        <v>4569.7545201327084</v>
      </c>
      <c r="AG20" s="43">
        <f t="shared" si="11"/>
        <v>4407.4983780121511</v>
      </c>
    </row>
    <row r="21" spans="1:48">
      <c r="A21" s="29" t="s">
        <v>147</v>
      </c>
      <c r="B21" s="66" t="s">
        <v>263</v>
      </c>
      <c r="C21" s="34">
        <f t="shared" si="9"/>
        <v>0.85151746849666576</v>
      </c>
      <c r="D21" s="34">
        <f t="shared" si="10"/>
        <v>0.71336698525486364</v>
      </c>
      <c r="E21" s="34">
        <f t="shared" si="12"/>
        <v>0.70471933039289902</v>
      </c>
      <c r="F21" s="34">
        <f t="shared" si="13"/>
        <v>0.97323011549701277</v>
      </c>
      <c r="G21" s="34">
        <f t="shared" si="14"/>
        <v>1</v>
      </c>
      <c r="H21" s="34">
        <f t="shared" si="15"/>
        <v>0.98300780849052805</v>
      </c>
      <c r="I21" s="34">
        <f t="shared" si="16"/>
        <v>0.862240911709511</v>
      </c>
      <c r="J21" s="34">
        <f t="shared" si="17"/>
        <v>0.98787769122946567</v>
      </c>
      <c r="O21" s="29" t="s">
        <v>147</v>
      </c>
      <c r="P21" s="66" t="s">
        <v>263</v>
      </c>
      <c r="Q21" s="34">
        <f t="shared" si="18"/>
        <v>0.85151746849666576</v>
      </c>
      <c r="R21" s="34">
        <f t="shared" si="19"/>
        <v>0.828722444212734</v>
      </c>
      <c r="S21" s="34">
        <f t="shared" si="20"/>
        <v>0.71455839585212211</v>
      </c>
      <c r="T21" s="34">
        <f t="shared" si="21"/>
        <v>0.71455839585212211</v>
      </c>
      <c r="U21" s="34">
        <f t="shared" si="22"/>
        <v>0.70589629834302503</v>
      </c>
      <c r="V21" s="34">
        <f t="shared" si="23"/>
        <v>0.69390157325575297</v>
      </c>
      <c r="W21" s="116">
        <f t="shared" si="6"/>
        <v>-0.11416404836061189</v>
      </c>
      <c r="X21" s="116">
        <f t="shared" si="7"/>
        <v>-8.6620975090970775E-3</v>
      </c>
      <c r="Z21" s="29" t="s">
        <v>147</v>
      </c>
      <c r="AA21" s="66" t="s">
        <v>263</v>
      </c>
      <c r="AB21" s="43">
        <f t="shared" si="24"/>
        <v>1376.8346260061935</v>
      </c>
      <c r="AC21" s="43">
        <f t="shared" si="11"/>
        <v>1339.976922088294</v>
      </c>
      <c r="AD21" s="43">
        <f t="shared" si="11"/>
        <v>1155.382922971115</v>
      </c>
      <c r="AE21" s="43">
        <f t="shared" si="11"/>
        <v>1155.382922971115</v>
      </c>
      <c r="AF21" s="43">
        <f t="shared" si="11"/>
        <v>1141.3770144306568</v>
      </c>
      <c r="AG21" s="43">
        <f t="shared" si="11"/>
        <v>1121.9825176169418</v>
      </c>
    </row>
    <row r="22" spans="1:48">
      <c r="O22" s="1"/>
    </row>
    <row r="23" spans="1:48">
      <c r="A23" s="70" t="s">
        <v>214</v>
      </c>
      <c r="B23" s="70" t="s">
        <v>209</v>
      </c>
      <c r="C23" s="74" t="s">
        <v>4</v>
      </c>
      <c r="D23" s="74" t="s">
        <v>261</v>
      </c>
      <c r="E23" s="74" t="s">
        <v>262</v>
      </c>
      <c r="F23" s="74" t="s">
        <v>4</v>
      </c>
      <c r="G23" s="74" t="s">
        <v>261</v>
      </c>
      <c r="H23" s="74" t="s">
        <v>262</v>
      </c>
      <c r="I23" s="74" t="s">
        <v>180</v>
      </c>
      <c r="J23" s="74" t="s">
        <v>178</v>
      </c>
      <c r="L23" s="74" t="s">
        <v>5436</v>
      </c>
      <c r="M23" s="74" t="s">
        <v>5397</v>
      </c>
      <c r="O23" s="70" t="s">
        <v>214</v>
      </c>
      <c r="P23" s="70" t="s">
        <v>209</v>
      </c>
      <c r="Q23" s="74" t="s">
        <v>202</v>
      </c>
      <c r="R23" s="74" t="s">
        <v>203</v>
      </c>
      <c r="S23" s="74" t="s">
        <v>204</v>
      </c>
      <c r="T23" s="74" t="s">
        <v>205</v>
      </c>
      <c r="U23" s="74" t="s">
        <v>206</v>
      </c>
      <c r="V23" s="74" t="s">
        <v>207</v>
      </c>
      <c r="W23" s="74" t="s">
        <v>260</v>
      </c>
      <c r="X23" s="74" t="s">
        <v>178</v>
      </c>
      <c r="Y23" s="129"/>
      <c r="Z23" s="70" t="s">
        <v>214</v>
      </c>
      <c r="AA23" s="70" t="s">
        <v>209</v>
      </c>
      <c r="AB23" s="74" t="s">
        <v>202</v>
      </c>
      <c r="AC23" s="74" t="s">
        <v>203</v>
      </c>
      <c r="AD23" s="74" t="s">
        <v>204</v>
      </c>
      <c r="AE23" s="74" t="s">
        <v>205</v>
      </c>
      <c r="AF23" s="74" t="s">
        <v>206</v>
      </c>
      <c r="AG23" s="74" t="s">
        <v>207</v>
      </c>
      <c r="AI23" s="70" t="s">
        <v>214</v>
      </c>
      <c r="AJ23" s="70" t="s">
        <v>209</v>
      </c>
      <c r="AK23" s="74" t="s">
        <v>202</v>
      </c>
      <c r="AL23" s="74" t="s">
        <v>203</v>
      </c>
      <c r="AM23" s="74" t="s">
        <v>204</v>
      </c>
      <c r="AN23" s="74" t="s">
        <v>205</v>
      </c>
      <c r="AO23" s="74" t="s">
        <v>206</v>
      </c>
      <c r="AP23" s="74" t="s">
        <v>207</v>
      </c>
      <c r="AQ23" s="125"/>
      <c r="AR23" s="74" t="s">
        <v>260</v>
      </c>
      <c r="AS23" s="74" t="s">
        <v>178</v>
      </c>
      <c r="AT23" s="76"/>
      <c r="AU23" s="25"/>
    </row>
    <row r="24" spans="1:48">
      <c r="A24" s="29" t="s">
        <v>120</v>
      </c>
      <c r="B24" s="66" t="s">
        <v>120</v>
      </c>
      <c r="C24" s="98">
        <f t="shared" ref="C24:C63" si="25">INDEX($A$69:$I$109,MATCH($B24,$B$69:$B$109,0),MATCH($H$69,$A$69:$I$69,0))</f>
        <v>0.94537482348975721</v>
      </c>
      <c r="D24" s="98">
        <f t="shared" ref="D24:D63" si="26">INDEX($A$69:$I$109,MATCH($B24,$B$69:$B$109,0),MATCH($I$69,$A$69:$I$69,0))</f>
        <v>1.3131597097683556</v>
      </c>
      <c r="E24" s="118">
        <f>_xlfn.IFNA(C24*F24*I24*G24*J24*H24,"")</f>
        <v>1.2852346807277018</v>
      </c>
      <c r="F24" s="98">
        <f>_xlfn.IFNA(INDEX('School Completion Rates by Dist'!$A$101:$E$132,MATCH($B24,'School Completion Rates by Dist'!$A$101:$A$132,0),MATCH('School Completion Rates by Dist'!$C$101,'School Completion Rates by Dist'!$A$101:$E$101,0))/100,INDEX('School Completion Rates by Dist'!$A$101:$E$132,MATCH($L24,'School Completion Rates by Dist'!$A$101:$A$132,0),MATCH('School Completion Rates by Dist'!$C$101,'School Completion Rates by Dist'!$A$101:$E$101,0))/100)</f>
        <v>1.001271967097197</v>
      </c>
      <c r="G24" s="98">
        <f>_xlfn.IFNA(INDEX('School Completion Rates by Dist'!$A$101:$E$132,MATCH($B24,'School Completion Rates by Dist'!$A$101:$A$132,0),MATCH('School Completion Rates by Dist'!$D$101,'School Completion Rates by Dist'!$A$101:$E$101,0))/100,INDEX('School Completion Rates by Dist'!$A$101:$E$132,MATCH($L24,'School Completion Rates by Dist'!$A$101:$A$132,0),MATCH('School Completion Rates by Dist'!$D$101,'School Completion Rates by Dist'!$A$101:$E$101,0))/100)</f>
        <v>1.0084716743562629</v>
      </c>
      <c r="H24" s="98">
        <f>_xlfn.IFNA(INDEX('School Completion Rates by Dist'!$A$101:$E$132,MATCH($B24,'School Completion Rates by Dist'!$A$101:$A$132,0),MATCH('School Completion Rates by Dist'!$E$101,'School Completion Rates by Dist'!$A$101:$E$101,0))/100,INDEX('School Completion Rates by Dist'!$A$101:$E$132,MATCH($L24,'School Completion Rates by Dist'!$A$101:$A$132,0),MATCH('School Completion Rates by Dist'!$E$101,'School Completion Rates by Dist'!$A$101:$E$101,0))/100)</f>
        <v>0.98242183019854978</v>
      </c>
      <c r="I24" s="118">
        <f>_xlfn.IFNA(D24/(F24*C24),"")</f>
        <v>1.387271485446872</v>
      </c>
      <c r="J24" s="98">
        <f>$J$8</f>
        <v>0.98787769122946567</v>
      </c>
      <c r="L24" s="29"/>
      <c r="M24" s="131">
        <f t="shared" ref="M24:M63" si="27">AVERAGE(INDEX($A$69:$I$109,MATCH($B24,$B$69:$B$109,0),MATCH($C$69,$A$69:$I$69,0)),INDEX($A$69:$I$109,MATCH($B24,$B$69:$B$109,0),MATCH($E$69,$A$69:$I$69,0)))</f>
        <v>792.36995958445709</v>
      </c>
      <c r="O24" s="29" t="s">
        <v>120</v>
      </c>
      <c r="P24" s="66" t="s">
        <v>120</v>
      </c>
      <c r="Q24" s="98">
        <f>IF(C24&gt;1,1,C24)</f>
        <v>0.94537482348975721</v>
      </c>
      <c r="R24" s="98">
        <f>IF(Q24*F24&lt;Q24,Q24*F24,Q24)</f>
        <v>0.94537482348975721</v>
      </c>
      <c r="S24" s="118">
        <f>R24*I24</f>
        <v>1.3114915356867098</v>
      </c>
      <c r="T24" s="98">
        <f>IF(S24*G24&lt;S24,S24*G24,S24)</f>
        <v>1.3114915356867098</v>
      </c>
      <c r="U24" s="98">
        <f>T24*J24</f>
        <v>1.2955932303411732</v>
      </c>
      <c r="V24" s="98">
        <f>IF(U24*H24&lt;U24,U24*H24,U24)</f>
        <v>1.2728190725446267</v>
      </c>
      <c r="W24" s="118">
        <f t="shared" ref="W24:W63" si="28">S24-R24</f>
        <v>0.36611671219695263</v>
      </c>
      <c r="X24" s="98">
        <f t="shared" ref="X24:X63" si="29">U24-T24</f>
        <v>-1.5898305345536601E-2</v>
      </c>
      <c r="Y24" s="37"/>
      <c r="Z24" s="29" t="s">
        <v>120</v>
      </c>
      <c r="AA24" s="66" t="s">
        <v>120</v>
      </c>
      <c r="AB24" s="84">
        <f>$M24*Q24</f>
        <v>749.08661068074218</v>
      </c>
      <c r="AC24" s="84">
        <f t="shared" ref="AC24:AC63" si="30">$M24*R24</f>
        <v>749.08661068074218</v>
      </c>
      <c r="AD24" s="84">
        <f t="shared" ref="AD24:AD63" si="31">$M24*S24</f>
        <v>1039.1864951274358</v>
      </c>
      <c r="AE24" s="84">
        <f t="shared" ref="AE24:AE63" si="32">$M24*T24</f>
        <v>1039.1864951274358</v>
      </c>
      <c r="AF24" s="84">
        <f t="shared" ref="AF24:AF63" si="33">$M24*U24</f>
        <v>1026.5891555633316</v>
      </c>
      <c r="AG24" s="84">
        <f t="shared" ref="AG24:AG63" si="34">$M24*V24</f>
        <v>1008.543597070512</v>
      </c>
      <c r="AI24" s="29" t="s">
        <v>120</v>
      </c>
      <c r="AJ24" s="66" t="s">
        <v>120</v>
      </c>
      <c r="AK24" s="84">
        <f>AB24-M24</f>
        <v>-43.283348903714909</v>
      </c>
      <c r="AL24" s="84">
        <f>AC24-AB24</f>
        <v>0</v>
      </c>
      <c r="AM24" s="84">
        <f t="shared" ref="AM24:AM63" si="35">AD24-AC24</f>
        <v>290.09988444669364</v>
      </c>
      <c r="AN24" s="84">
        <f t="shared" ref="AN24:AN63" si="36">AE24-AD24</f>
        <v>0</v>
      </c>
      <c r="AO24" s="84">
        <f t="shared" ref="AO24:AO63" si="37">AF24-AE24</f>
        <v>-12.597339564104232</v>
      </c>
      <c r="AP24" s="84">
        <f t="shared" ref="AP24:AP63" si="38">AG24-AF24</f>
        <v>-18.045558492819623</v>
      </c>
      <c r="AQ24" s="126"/>
      <c r="AR24" s="84">
        <f>W24*$M24</f>
        <v>290.09988444669369</v>
      </c>
      <c r="AS24" s="84">
        <f t="shared" ref="AS24:AS63" si="39">X24*$M24</f>
        <v>-12.597339564104194</v>
      </c>
      <c r="AU24" s="3"/>
      <c r="AV24" s="130"/>
    </row>
    <row r="25" spans="1:48">
      <c r="A25" s="29" t="s">
        <v>120</v>
      </c>
      <c r="B25" s="66" t="s">
        <v>139</v>
      </c>
      <c r="C25" s="98">
        <f t="shared" si="25"/>
        <v>1</v>
      </c>
      <c r="D25" s="98">
        <f t="shared" si="26"/>
        <v>0.98776885932105452</v>
      </c>
      <c r="E25" s="118">
        <f t="shared" ref="E25:E63" si="40">C25*F25*I25*G25*J25*H25</f>
        <v>0.97533040971965157</v>
      </c>
      <c r="F25" s="98">
        <f>_xlfn.IFNA(INDEX('School Completion Rates by Dist'!$A$101:$E$132,MATCH($B25,'School Completion Rates by Dist'!$A$101:$A$132,0),MATCH('School Completion Rates by Dist'!$C$101,'School Completion Rates by Dist'!$A$101:$E$101,0))/100,INDEX('School Completion Rates by Dist'!$A$101:$E$132,MATCH($L25,'School Completion Rates by Dist'!$A$101:$A$132,0),MATCH('School Completion Rates by Dist'!$C$101,'School Completion Rates by Dist'!$A$101:$E$101,0))/100)</f>
        <v>0.97636339752953294</v>
      </c>
      <c r="G25" s="98">
        <f>_xlfn.IFNA(INDEX('School Completion Rates by Dist'!$A$101:$E$132,MATCH($B25,'School Completion Rates by Dist'!$A$101:$A$132,0),MATCH('School Completion Rates by Dist'!$D$101,'School Completion Rates by Dist'!$A$101:$E$101,0))/100,INDEX('School Completion Rates by Dist'!$A$101:$E$132,MATCH($L25,'School Completion Rates by Dist'!$A$101:$A$132,0),MATCH('School Completion Rates by Dist'!$D$101,'School Completion Rates by Dist'!$A$101:$E$101,0))/100)</f>
        <v>1.0214728826375792</v>
      </c>
      <c r="H25" s="98">
        <f>_xlfn.IFNA(INDEX('School Completion Rates by Dist'!$A$101:$E$132,MATCH($B25,'School Completion Rates by Dist'!$A$101:$A$132,0),MATCH('School Completion Rates by Dist'!$E$101,'School Completion Rates by Dist'!$A$101:$E$101,0))/100,INDEX('School Completion Rates by Dist'!$A$101:$E$132,MATCH($L25,'School Completion Rates by Dist'!$A$101:$A$132,0),MATCH('School Completion Rates by Dist'!$E$101,'School Completion Rates by Dist'!$A$101:$E$101,0))/100)</f>
        <v>0.97851258365422855</v>
      </c>
      <c r="I25" s="118">
        <f t="shared" ref="I25:I63" si="41">D25/(F25*C25)</f>
        <v>1.0116815745247933</v>
      </c>
      <c r="J25" s="98">
        <f t="shared" ref="J25:J63" si="42">$J$8</f>
        <v>0.98787769122946567</v>
      </c>
      <c r="L25" s="29"/>
      <c r="M25" s="131">
        <f t="shared" si="27"/>
        <v>474.41626126941856</v>
      </c>
      <c r="O25" s="29" t="s">
        <v>120</v>
      </c>
      <c r="P25" s="66" t="s">
        <v>139</v>
      </c>
      <c r="Q25" s="98">
        <f t="shared" ref="Q25:Q63" si="43">IF(C25&gt;1,1,C25)</f>
        <v>1</v>
      </c>
      <c r="R25" s="98">
        <f t="shared" ref="R25:R63" si="44">IF(Q25*F25&lt;Q25,Q25*F25,Q25)</f>
        <v>0.97636339752953294</v>
      </c>
      <c r="S25" s="118">
        <f t="shared" ref="S25:S63" si="45">R25*I25</f>
        <v>0.98776885932105463</v>
      </c>
      <c r="T25" s="98">
        <f t="shared" ref="T25:T63" si="46">IF(S25*G25&lt;S25,S25*G25,S25)</f>
        <v>0.98776885932105463</v>
      </c>
      <c r="U25" s="98">
        <f t="shared" ref="U25:U63" si="47">T25*J25</f>
        <v>0.9757948202144463</v>
      </c>
      <c r="V25" s="98">
        <f t="shared" ref="V25:V63" si="48">IF(U25*H25&lt;U25,U25*H25,U25)</f>
        <v>0.95482751064445126</v>
      </c>
      <c r="W25" s="118">
        <f t="shared" si="28"/>
        <v>1.1405461791521687E-2</v>
      </c>
      <c r="X25" s="98">
        <f t="shared" si="29"/>
        <v>-1.1974039106608325E-2</v>
      </c>
      <c r="Y25" s="37"/>
      <c r="Z25" s="29" t="s">
        <v>120</v>
      </c>
      <c r="AA25" s="66" t="s">
        <v>139</v>
      </c>
      <c r="AB25" s="84">
        <f t="shared" ref="AB25:AB63" si="49">$M25*Q25</f>
        <v>474.41626126941856</v>
      </c>
      <c r="AC25" s="84">
        <f t="shared" si="30"/>
        <v>463.20267269626805</v>
      </c>
      <c r="AD25" s="84">
        <f t="shared" si="31"/>
        <v>468.61360923745298</v>
      </c>
      <c r="AE25" s="84">
        <f t="shared" si="32"/>
        <v>468.61360923745298</v>
      </c>
      <c r="AF25" s="84">
        <f t="shared" si="33"/>
        <v>462.93293037220207</v>
      </c>
      <c r="AG25" s="84">
        <f t="shared" si="34"/>
        <v>452.9856977571265</v>
      </c>
      <c r="AI25" s="29" t="s">
        <v>120</v>
      </c>
      <c r="AJ25" s="66" t="s">
        <v>139</v>
      </c>
      <c r="AK25" s="84">
        <f t="shared" ref="AK25:AK63" si="50">AB25-M25</f>
        <v>0</v>
      </c>
      <c r="AL25" s="84">
        <f t="shared" ref="AL25:AL63" si="51">AC25-AB25</f>
        <v>-11.213588573150503</v>
      </c>
      <c r="AM25" s="84">
        <f t="shared" si="35"/>
        <v>5.410936541184924</v>
      </c>
      <c r="AN25" s="84">
        <f t="shared" si="36"/>
        <v>0</v>
      </c>
      <c r="AO25" s="84">
        <f t="shared" si="37"/>
        <v>-5.6806788652509113</v>
      </c>
      <c r="AP25" s="84">
        <f t="shared" si="38"/>
        <v>-9.9472326150755634</v>
      </c>
      <c r="AQ25" s="126"/>
      <c r="AR25" s="84">
        <f>W25*$M25</f>
        <v>5.4109365411849231</v>
      </c>
      <c r="AS25" s="84">
        <f t="shared" si="39"/>
        <v>-5.6806788652509299</v>
      </c>
      <c r="AU25" s="3"/>
      <c r="AV25" s="130"/>
    </row>
    <row r="26" spans="1:48">
      <c r="A26" s="29" t="s">
        <v>120</v>
      </c>
      <c r="B26" s="66" t="s">
        <v>125</v>
      </c>
      <c r="C26" s="98">
        <f t="shared" si="25"/>
        <v>0.80123035309829449</v>
      </c>
      <c r="D26" s="98">
        <f t="shared" si="26"/>
        <v>0.8095990273179785</v>
      </c>
      <c r="E26" s="118">
        <f t="shared" si="40"/>
        <v>0.79940417595815605</v>
      </c>
      <c r="F26" s="98">
        <f>_xlfn.IFNA(INDEX('School Completion Rates by Dist'!$A$101:$E$132,MATCH($B26,'School Completion Rates by Dist'!$A$101:$A$132,0),MATCH('School Completion Rates by Dist'!$C$101,'School Completion Rates by Dist'!$A$101:$E$101,0))/100,INDEX('School Completion Rates by Dist'!$A$101:$E$132,MATCH($L26,'School Completion Rates by Dist'!$A$101:$A$132,0),MATCH('School Completion Rates by Dist'!$C$101,'School Completion Rates by Dist'!$A$101:$E$101,0))/100)</f>
        <v>0.97636339752953294</v>
      </c>
      <c r="G26" s="98">
        <f>_xlfn.IFNA(INDEX('School Completion Rates by Dist'!$A$101:$E$132,MATCH($B26,'School Completion Rates by Dist'!$A$101:$A$132,0),MATCH('School Completion Rates by Dist'!$D$101,'School Completion Rates by Dist'!$A$101:$E$101,0))/100,INDEX('School Completion Rates by Dist'!$A$101:$E$132,MATCH($L26,'School Completion Rates by Dist'!$A$101:$A$132,0),MATCH('School Completion Rates by Dist'!$D$101,'School Completion Rates by Dist'!$A$101:$E$101,0))/100)</f>
        <v>1.0214728826375792</v>
      </c>
      <c r="H26" s="98">
        <f>_xlfn.IFNA(INDEX('School Completion Rates by Dist'!$A$101:$E$132,MATCH($B26,'School Completion Rates by Dist'!$A$101:$A$132,0),MATCH('School Completion Rates by Dist'!$E$101,'School Completion Rates by Dist'!$A$101:$E$101,0))/100,INDEX('School Completion Rates by Dist'!$A$101:$E$132,MATCH($L26,'School Completion Rates by Dist'!$A$101:$A$132,0),MATCH('School Completion Rates by Dist'!$E$101,'School Completion Rates by Dist'!$A$101:$E$101,0))/100)</f>
        <v>0.97851258365422855</v>
      </c>
      <c r="I26" s="118">
        <f t="shared" si="41"/>
        <v>1.0349064517095441</v>
      </c>
      <c r="J26" s="98">
        <f t="shared" si="42"/>
        <v>0.98787769122946567</v>
      </c>
      <c r="L26" s="132" t="s">
        <v>139</v>
      </c>
      <c r="M26" s="131">
        <f t="shared" si="27"/>
        <v>430.98088710834099</v>
      </c>
      <c r="O26" s="29" t="s">
        <v>120</v>
      </c>
      <c r="P26" s="66" t="s">
        <v>125</v>
      </c>
      <c r="Q26" s="98">
        <f t="shared" si="43"/>
        <v>0.80123035309829449</v>
      </c>
      <c r="R26" s="98">
        <f t="shared" si="44"/>
        <v>0.78229198975483816</v>
      </c>
      <c r="S26" s="118">
        <f t="shared" si="45"/>
        <v>0.80959902731797861</v>
      </c>
      <c r="T26" s="98">
        <f t="shared" si="46"/>
        <v>0.80959902731797861</v>
      </c>
      <c r="U26" s="98">
        <f t="shared" si="47"/>
        <v>0.79978481792850586</v>
      </c>
      <c r="V26" s="98">
        <f t="shared" si="48"/>
        <v>0.78259950855864902</v>
      </c>
      <c r="W26" s="118">
        <f t="shared" si="28"/>
        <v>2.7307037563140457E-2</v>
      </c>
      <c r="X26" s="98">
        <f t="shared" si="29"/>
        <v>-9.81420938947275E-3</v>
      </c>
      <c r="Y26" s="37"/>
      <c r="Z26" s="29" t="s">
        <v>120</v>
      </c>
      <c r="AA26" s="66" t="s">
        <v>125</v>
      </c>
      <c r="AB26" s="84">
        <f t="shared" si="49"/>
        <v>345.31496835643225</v>
      </c>
      <c r="AC26" s="84">
        <f t="shared" si="30"/>
        <v>337.15289572228937</v>
      </c>
      <c r="AD26" s="84">
        <f t="shared" si="31"/>
        <v>348.92170699555243</v>
      </c>
      <c r="AE26" s="84">
        <f t="shared" si="32"/>
        <v>348.92170699555243</v>
      </c>
      <c r="AF26" s="84">
        <f t="shared" si="33"/>
        <v>344.69197032661043</v>
      </c>
      <c r="AG26" s="84">
        <f t="shared" si="34"/>
        <v>337.28543044915824</v>
      </c>
      <c r="AI26" s="29" t="s">
        <v>120</v>
      </c>
      <c r="AJ26" s="66" t="s">
        <v>125</v>
      </c>
      <c r="AK26" s="84">
        <f t="shared" si="50"/>
        <v>-85.665918751908748</v>
      </c>
      <c r="AL26" s="84">
        <f t="shared" si="51"/>
        <v>-8.1620726341428735</v>
      </c>
      <c r="AM26" s="84">
        <f t="shared" si="35"/>
        <v>11.768811273263054</v>
      </c>
      <c r="AN26" s="84">
        <f t="shared" si="36"/>
        <v>0</v>
      </c>
      <c r="AO26" s="84">
        <f t="shared" si="37"/>
        <v>-4.229736668941996</v>
      </c>
      <c r="AP26" s="84">
        <f t="shared" si="38"/>
        <v>-7.4065398774521896</v>
      </c>
      <c r="AQ26" s="126"/>
      <c r="AR26" s="84">
        <f t="shared" ref="AR26:AR63" si="52">W26*$M26</f>
        <v>11.768811273263065</v>
      </c>
      <c r="AS26" s="84">
        <f t="shared" si="39"/>
        <v>-4.2297366689419755</v>
      </c>
      <c r="AU26" s="3"/>
      <c r="AV26" s="130"/>
    </row>
    <row r="27" spans="1:48">
      <c r="A27" s="29" t="s">
        <v>120</v>
      </c>
      <c r="B27" s="66" t="s">
        <v>137</v>
      </c>
      <c r="C27" s="98">
        <f t="shared" si="25"/>
        <v>0.96160587944623166</v>
      </c>
      <c r="D27" s="98">
        <f t="shared" si="26"/>
        <v>0.93546444977580423</v>
      </c>
      <c r="E27" s="118">
        <f t="shared" si="40"/>
        <v>0.91557130826973654</v>
      </c>
      <c r="F27" s="98">
        <f>_xlfn.IFNA(INDEX('School Completion Rates by Dist'!$A$101:$E$132,MATCH($B27,'School Completion Rates by Dist'!$A$101:$A$132,0),MATCH('School Completion Rates by Dist'!$C$101,'School Completion Rates by Dist'!$A$101:$E$101,0))/100,INDEX('School Completion Rates by Dist'!$A$101:$E$132,MATCH($L27,'School Completion Rates by Dist'!$A$101:$A$132,0),MATCH('School Completion Rates by Dist'!$C$101,'School Completion Rates by Dist'!$A$101:$E$101,0))/100)</f>
        <v>1.001271967097197</v>
      </c>
      <c r="G27" s="98">
        <f>_xlfn.IFNA(INDEX('School Completion Rates by Dist'!$A$101:$E$132,MATCH($B27,'School Completion Rates by Dist'!$A$101:$A$132,0),MATCH('School Completion Rates by Dist'!$D$101,'School Completion Rates by Dist'!$A$101:$E$101,0))/100,INDEX('School Completion Rates by Dist'!$A$101:$E$132,MATCH($L27,'School Completion Rates by Dist'!$A$101:$A$132,0),MATCH('School Completion Rates by Dist'!$D$101,'School Completion Rates by Dist'!$A$101:$E$101,0))/100)</f>
        <v>1.0084716743562629</v>
      </c>
      <c r="H27" s="98">
        <f>_xlfn.IFNA(INDEX('School Completion Rates by Dist'!$A$101:$E$132,MATCH($B27,'School Completion Rates by Dist'!$A$101:$A$132,0),MATCH('School Completion Rates by Dist'!$E$101,'School Completion Rates by Dist'!$A$101:$E$101,0))/100,INDEX('School Completion Rates by Dist'!$A$101:$E$132,MATCH($L27,'School Completion Rates by Dist'!$A$101:$A$132,0),MATCH('School Completion Rates by Dist'!$E$101,'School Completion Rates by Dist'!$A$101:$E$101,0))/100)</f>
        <v>0.98242183019854978</v>
      </c>
      <c r="I27" s="118">
        <f t="shared" si="41"/>
        <v>0.97157900269772723</v>
      </c>
      <c r="J27" s="98">
        <f t="shared" si="42"/>
        <v>0.98787769122946567</v>
      </c>
      <c r="L27" s="132" t="s">
        <v>120</v>
      </c>
      <c r="M27" s="131">
        <f t="shared" si="27"/>
        <v>410.22543362153704</v>
      </c>
      <c r="O27" s="29" t="s">
        <v>120</v>
      </c>
      <c r="P27" s="66" t="s">
        <v>137</v>
      </c>
      <c r="Q27" s="98">
        <f t="shared" si="43"/>
        <v>0.96160587944623166</v>
      </c>
      <c r="R27" s="98">
        <f t="shared" si="44"/>
        <v>0.96160587944623166</v>
      </c>
      <c r="S27" s="118">
        <f t="shared" si="45"/>
        <v>0.93427608134064066</v>
      </c>
      <c r="T27" s="98">
        <f t="shared" si="46"/>
        <v>0.93427608134064066</v>
      </c>
      <c r="U27" s="98">
        <f t="shared" si="47"/>
        <v>0.92295049820570452</v>
      </c>
      <c r="V27" s="98">
        <f t="shared" si="48"/>
        <v>0.90672671762991153</v>
      </c>
      <c r="W27" s="118">
        <f t="shared" si="28"/>
        <v>-2.7329798105590997E-2</v>
      </c>
      <c r="X27" s="98">
        <f t="shared" si="29"/>
        <v>-1.1325583134936146E-2</v>
      </c>
      <c r="Y27" s="37"/>
      <c r="Z27" s="29" t="s">
        <v>120</v>
      </c>
      <c r="AA27" s="66" t="s">
        <v>137</v>
      </c>
      <c r="AB27" s="84">
        <f t="shared" si="49"/>
        <v>394.47518886884984</v>
      </c>
      <c r="AC27" s="84">
        <f t="shared" si="30"/>
        <v>394.47518886884984</v>
      </c>
      <c r="AD27" s="84">
        <f t="shared" si="31"/>
        <v>383.26381059019474</v>
      </c>
      <c r="AE27" s="84">
        <f t="shared" si="32"/>
        <v>383.26381059019474</v>
      </c>
      <c r="AF27" s="84">
        <f t="shared" si="33"/>
        <v>378.61776833764878</v>
      </c>
      <c r="AG27" s="84">
        <f t="shared" si="34"/>
        <v>371.96236091596342</v>
      </c>
      <c r="AI27" s="29" t="s">
        <v>120</v>
      </c>
      <c r="AJ27" s="66" t="s">
        <v>137</v>
      </c>
      <c r="AK27" s="84">
        <f t="shared" si="50"/>
        <v>-15.750244752687195</v>
      </c>
      <c r="AL27" s="84">
        <f t="shared" si="51"/>
        <v>0</v>
      </c>
      <c r="AM27" s="84">
        <f t="shared" si="35"/>
        <v>-11.211378278655104</v>
      </c>
      <c r="AN27" s="84">
        <f t="shared" si="36"/>
        <v>0</v>
      </c>
      <c r="AO27" s="84">
        <f t="shared" si="37"/>
        <v>-4.6460422525459535</v>
      </c>
      <c r="AP27" s="84">
        <f t="shared" si="38"/>
        <v>-6.6554074216853678</v>
      </c>
      <c r="AQ27" s="126"/>
      <c r="AR27" s="84">
        <f t="shared" si="52"/>
        <v>-11.211378278655127</v>
      </c>
      <c r="AS27" s="84">
        <f t="shared" si="39"/>
        <v>-4.6460422525459473</v>
      </c>
      <c r="AU27" s="3"/>
      <c r="AV27" s="130"/>
    </row>
    <row r="28" spans="1:48">
      <c r="A28" s="29" t="s">
        <v>121</v>
      </c>
      <c r="B28" s="66" t="s">
        <v>121</v>
      </c>
      <c r="C28" s="98">
        <f t="shared" si="25"/>
        <v>1.0538938485847948</v>
      </c>
      <c r="D28" s="98">
        <f t="shared" si="26"/>
        <v>0.97714835630586927</v>
      </c>
      <c r="E28" s="118">
        <f t="shared" si="40"/>
        <v>0.91789477517800511</v>
      </c>
      <c r="F28" s="98">
        <f>_xlfn.IFNA(INDEX('School Completion Rates by Dist'!$A$101:$E$132,MATCH($B28,'School Completion Rates by Dist'!$A$101:$A$132,0),MATCH('School Completion Rates by Dist'!$C$101,'School Completion Rates by Dist'!$A$101:$E$101,0))/100,INDEX('School Completion Rates by Dist'!$A$101:$E$132,MATCH($L28,'School Completion Rates by Dist'!$A$101:$A$132,0),MATCH('School Completion Rates by Dist'!$C$101,'School Completion Rates by Dist'!$A$101:$E$101,0))/100)</f>
        <v>0.98314437610796135</v>
      </c>
      <c r="G28" s="98">
        <f>_xlfn.IFNA(INDEX('School Completion Rates by Dist'!$A$101:$E$132,MATCH($B28,'School Completion Rates by Dist'!$A$101:$A$132,0),MATCH('School Completion Rates by Dist'!$D$101,'School Completion Rates by Dist'!$A$101:$E$101,0))/100,INDEX('School Completion Rates by Dist'!$A$101:$E$132,MATCH($L28,'School Completion Rates by Dist'!$A$101:$A$132,0),MATCH('School Completion Rates by Dist'!$D$101,'School Completion Rates by Dist'!$A$101:$E$101,0))/100)</f>
        <v>0.97948227065555027</v>
      </c>
      <c r="H28" s="98">
        <f>_xlfn.IFNA(INDEX('School Completion Rates by Dist'!$A$101:$E$132,MATCH($B28,'School Completion Rates by Dist'!$A$101:$A$132,0),MATCH('School Completion Rates by Dist'!$E$101,'School Completion Rates by Dist'!$A$101:$E$101,0))/100,INDEX('School Completion Rates by Dist'!$A$101:$E$132,MATCH($L28,'School Completion Rates by Dist'!$A$101:$A$132,0),MATCH('School Completion Rates by Dist'!$E$101,'School Completion Rates by Dist'!$A$101:$E$101,0))/100)</f>
        <v>0.97080640847682464</v>
      </c>
      <c r="I28" s="118">
        <f t="shared" si="41"/>
        <v>0.94307522729148796</v>
      </c>
      <c r="J28" s="98">
        <f t="shared" si="42"/>
        <v>0.98787769122946567</v>
      </c>
      <c r="L28" s="132"/>
      <c r="M28" s="131">
        <f t="shared" si="27"/>
        <v>2804.7162708131264</v>
      </c>
      <c r="O28" s="29" t="s">
        <v>121</v>
      </c>
      <c r="P28" s="66" t="s">
        <v>121</v>
      </c>
      <c r="Q28" s="98">
        <f t="shared" si="43"/>
        <v>1</v>
      </c>
      <c r="R28" s="98">
        <f t="shared" si="44"/>
        <v>0.98314437610796135</v>
      </c>
      <c r="S28" s="118">
        <f t="shared" si="45"/>
        <v>0.92717910595836373</v>
      </c>
      <c r="T28" s="98">
        <f t="shared" si="46"/>
        <v>0.90815549600848111</v>
      </c>
      <c r="U28" s="98">
        <f t="shared" si="47"/>
        <v>0.89714655467420856</v>
      </c>
      <c r="V28" s="98">
        <f t="shared" si="48"/>
        <v>0.87095562462062559</v>
      </c>
      <c r="W28" s="118">
        <f t="shared" si="28"/>
        <v>-5.5965270149597623E-2</v>
      </c>
      <c r="X28" s="98">
        <f t="shared" si="29"/>
        <v>-1.1008941334272548E-2</v>
      </c>
      <c r="Y28" s="37"/>
      <c r="Z28" s="29" t="s">
        <v>121</v>
      </c>
      <c r="AA28" s="66" t="s">
        <v>121</v>
      </c>
      <c r="AB28" s="84">
        <f t="shared" si="49"/>
        <v>2804.7162708131264</v>
      </c>
      <c r="AC28" s="84">
        <f t="shared" si="30"/>
        <v>2757.4410282284189</v>
      </c>
      <c r="AD28" s="84">
        <f t="shared" si="31"/>
        <v>2600.4743244393903</v>
      </c>
      <c r="AE28" s="84">
        <f t="shared" si="32"/>
        <v>2547.1184960833521</v>
      </c>
      <c r="AF28" s="84">
        <f t="shared" si="33"/>
        <v>2516.2415391986906</v>
      </c>
      <c r="AG28" s="84">
        <f t="shared" si="34"/>
        <v>2442.7834115296782</v>
      </c>
      <c r="AI28" s="29" t="s">
        <v>121</v>
      </c>
      <c r="AJ28" s="66" t="s">
        <v>121</v>
      </c>
      <c r="AK28" s="84">
        <f t="shared" si="50"/>
        <v>0</v>
      </c>
      <c r="AL28" s="84">
        <f t="shared" si="51"/>
        <v>-47.275242584707485</v>
      </c>
      <c r="AM28" s="84">
        <f t="shared" si="35"/>
        <v>-156.96670378902854</v>
      </c>
      <c r="AN28" s="84">
        <f t="shared" si="36"/>
        <v>-53.355828356038273</v>
      </c>
      <c r="AO28" s="84">
        <f t="shared" si="37"/>
        <v>-30.876956884661467</v>
      </c>
      <c r="AP28" s="84">
        <f t="shared" si="38"/>
        <v>-73.458127669012356</v>
      </c>
      <c r="AQ28" s="126"/>
      <c r="AR28" s="84">
        <f t="shared" si="52"/>
        <v>-156.96670378902863</v>
      </c>
      <c r="AS28" s="84">
        <f t="shared" si="39"/>
        <v>-30.876956884661386</v>
      </c>
      <c r="AU28" s="3"/>
      <c r="AV28" s="130"/>
    </row>
    <row r="29" spans="1:48">
      <c r="A29" s="29" t="s">
        <v>121</v>
      </c>
      <c r="B29" s="66" t="s">
        <v>149</v>
      </c>
      <c r="C29" s="98">
        <f t="shared" si="25"/>
        <v>0.63298505847247866</v>
      </c>
      <c r="D29" s="98">
        <f t="shared" si="26"/>
        <v>0.59151918739090659</v>
      </c>
      <c r="E29" s="118">
        <f t="shared" si="40"/>
        <v>0.56535287033544823</v>
      </c>
      <c r="F29" s="98">
        <f>_xlfn.IFNA(INDEX('School Completion Rates by Dist'!$A$101:$E$132,MATCH($B29,'School Completion Rates by Dist'!$A$101:$A$132,0),MATCH('School Completion Rates by Dist'!$C$101,'School Completion Rates by Dist'!$A$101:$E$101,0))/100,INDEX('School Completion Rates by Dist'!$A$101:$E$132,MATCH($L29,'School Completion Rates by Dist'!$A$101:$A$132,0),MATCH('School Completion Rates by Dist'!$C$101,'School Completion Rates by Dist'!$A$101:$E$101,0))/100)</f>
        <v>0.97101180960014644</v>
      </c>
      <c r="G29" s="98">
        <f>_xlfn.IFNA(INDEX('School Completion Rates by Dist'!$A$101:$E$132,MATCH($B29,'School Completion Rates by Dist'!$A$101:$A$132,0),MATCH('School Completion Rates by Dist'!$D$101,'School Completion Rates by Dist'!$A$101:$E$101,0))/100,INDEX('School Completion Rates by Dist'!$A$101:$E$132,MATCH($L29,'School Completion Rates by Dist'!$A$101:$A$132,0),MATCH('School Completion Rates by Dist'!$D$101,'School Completion Rates by Dist'!$A$101:$E$101,0))/100)</f>
        <v>0.99716877101634738</v>
      </c>
      <c r="H29" s="98">
        <f>_xlfn.IFNA(INDEX('School Completion Rates by Dist'!$A$101:$E$132,MATCH($B29,'School Completion Rates by Dist'!$A$101:$A$132,0),MATCH('School Completion Rates by Dist'!$E$101,'School Completion Rates by Dist'!$A$101:$E$101,0))/100,INDEX('School Completion Rates by Dist'!$A$101:$E$132,MATCH($L29,'School Completion Rates by Dist'!$A$101:$A$132,0),MATCH('School Completion Rates by Dist'!$E$101,'School Completion Rates by Dist'!$A$101:$E$101,0))/100)</f>
        <v>0.97023942478487923</v>
      </c>
      <c r="I29" s="118">
        <f t="shared" si="41"/>
        <v>0.96238947779734263</v>
      </c>
      <c r="J29" s="98">
        <f t="shared" si="42"/>
        <v>0.98787769122946567</v>
      </c>
      <c r="L29" s="133" t="s">
        <v>257</v>
      </c>
      <c r="M29" s="131">
        <f t="shared" si="27"/>
        <v>626.25732699044431</v>
      </c>
      <c r="O29" s="29" t="s">
        <v>121</v>
      </c>
      <c r="P29" s="66" t="s">
        <v>149</v>
      </c>
      <c r="Q29" s="98">
        <f t="shared" si="43"/>
        <v>0.63298505847247866</v>
      </c>
      <c r="R29" s="98">
        <f t="shared" si="44"/>
        <v>0.61463596707721602</v>
      </c>
      <c r="S29" s="118">
        <f t="shared" si="45"/>
        <v>0.59151918739090659</v>
      </c>
      <c r="T29" s="98">
        <f t="shared" si="46"/>
        <v>0.58984446112317879</v>
      </c>
      <c r="U29" s="98">
        <f t="shared" si="47"/>
        <v>0.58269418443885423</v>
      </c>
      <c r="V29" s="98">
        <f t="shared" si="48"/>
        <v>0.56535287033544823</v>
      </c>
      <c r="W29" s="118">
        <f t="shared" si="28"/>
        <v>-2.311677968630943E-2</v>
      </c>
      <c r="X29" s="98">
        <f t="shared" si="29"/>
        <v>-7.1502766843245524E-3</v>
      </c>
      <c r="Y29" s="37"/>
      <c r="Z29" s="29" t="s">
        <v>121</v>
      </c>
      <c r="AA29" s="66" t="s">
        <v>149</v>
      </c>
      <c r="AB29" s="84">
        <f t="shared" si="49"/>
        <v>396.4115307438646</v>
      </c>
      <c r="AC29" s="84">
        <f t="shared" si="30"/>
        <v>384.92027781396405</v>
      </c>
      <c r="AD29" s="84">
        <f t="shared" si="31"/>
        <v>370.44322515898887</v>
      </c>
      <c r="AE29" s="84">
        <f t="shared" si="32"/>
        <v>369.39441556312102</v>
      </c>
      <c r="AF29" s="84">
        <f t="shared" si="33"/>
        <v>364.91650239955379</v>
      </c>
      <c r="AG29" s="84">
        <f t="shared" si="34"/>
        <v>354.05637738265307</v>
      </c>
      <c r="AI29" s="29" t="s">
        <v>121</v>
      </c>
      <c r="AJ29" s="66" t="s">
        <v>149</v>
      </c>
      <c r="AK29" s="84">
        <f>AB29-M29</f>
        <v>-229.84579624657971</v>
      </c>
      <c r="AL29" s="84">
        <f t="shared" si="51"/>
        <v>-11.491252929900554</v>
      </c>
      <c r="AM29" s="84">
        <f t="shared" si="35"/>
        <v>-14.477052654975182</v>
      </c>
      <c r="AN29" s="84">
        <f t="shared" si="36"/>
        <v>-1.0488095958678514</v>
      </c>
      <c r="AO29" s="84">
        <f t="shared" si="37"/>
        <v>-4.4779131635672229</v>
      </c>
      <c r="AP29" s="84">
        <f t="shared" si="38"/>
        <v>-10.860125016900724</v>
      </c>
      <c r="AQ29" s="126"/>
      <c r="AR29" s="84">
        <f t="shared" si="52"/>
        <v>-14.477052654975145</v>
      </c>
      <c r="AS29" s="84">
        <f t="shared" si="39"/>
        <v>-4.4779131635671909</v>
      </c>
      <c r="AU29" s="3"/>
      <c r="AV29" s="130"/>
    </row>
    <row r="30" spans="1:48">
      <c r="A30" s="29" t="s">
        <v>121</v>
      </c>
      <c r="B30" s="66" t="s">
        <v>141</v>
      </c>
      <c r="C30" s="98">
        <f t="shared" si="25"/>
        <v>0.54473191393286358</v>
      </c>
      <c r="D30" s="98">
        <f t="shared" si="26"/>
        <v>0.38215629625152553</v>
      </c>
      <c r="E30" s="118">
        <f t="shared" si="40"/>
        <v>0.36525131155176666</v>
      </c>
      <c r="F30" s="98">
        <f>_xlfn.IFNA(INDEX('School Completion Rates by Dist'!$A$101:$E$132,MATCH($B30,'School Completion Rates by Dist'!$A$101:$A$132,0),MATCH('School Completion Rates by Dist'!$C$101,'School Completion Rates by Dist'!$A$101:$E$101,0))/100,INDEX('School Completion Rates by Dist'!$A$101:$E$132,MATCH($L30,'School Completion Rates by Dist'!$A$101:$A$132,0),MATCH('School Completion Rates by Dist'!$C$101,'School Completion Rates by Dist'!$A$101:$E$101,0))/100)</f>
        <v>0.97101180960014644</v>
      </c>
      <c r="G30" s="98">
        <f>_xlfn.IFNA(INDEX('School Completion Rates by Dist'!$A$101:$E$132,MATCH($B30,'School Completion Rates by Dist'!$A$101:$A$132,0),MATCH('School Completion Rates by Dist'!$D$101,'School Completion Rates by Dist'!$A$101:$E$101,0))/100,INDEX('School Completion Rates by Dist'!$A$101:$E$132,MATCH($L30,'School Completion Rates by Dist'!$A$101:$A$132,0),MATCH('School Completion Rates by Dist'!$D$101,'School Completion Rates by Dist'!$A$101:$E$101,0))/100)</f>
        <v>0.99716877101634738</v>
      </c>
      <c r="H30" s="98">
        <f>_xlfn.IFNA(INDEX('School Completion Rates by Dist'!$A$101:$E$132,MATCH($B30,'School Completion Rates by Dist'!$A$101:$A$132,0),MATCH('School Completion Rates by Dist'!$E$101,'School Completion Rates by Dist'!$A$101:$E$101,0))/100,INDEX('School Completion Rates by Dist'!$A$101:$E$132,MATCH($L30,'School Completion Rates by Dist'!$A$101:$A$132,0),MATCH('School Completion Rates by Dist'!$E$101,'School Completion Rates by Dist'!$A$101:$E$101,0))/100)</f>
        <v>0.97023942478487923</v>
      </c>
      <c r="I30" s="118">
        <f t="shared" si="41"/>
        <v>0.72249307289905884</v>
      </c>
      <c r="J30" s="98">
        <f t="shared" si="42"/>
        <v>0.98787769122946567</v>
      </c>
      <c r="L30" s="133" t="s">
        <v>257</v>
      </c>
      <c r="M30" s="131">
        <f t="shared" si="27"/>
        <v>464.64253292839408</v>
      </c>
      <c r="O30" s="29" t="s">
        <v>121</v>
      </c>
      <c r="P30" s="66" t="s">
        <v>141</v>
      </c>
      <c r="Q30" s="98">
        <f t="shared" si="43"/>
        <v>0.54473191393286358</v>
      </c>
      <c r="R30" s="98">
        <f t="shared" si="44"/>
        <v>0.52894112149490113</v>
      </c>
      <c r="S30" s="118">
        <f t="shared" si="45"/>
        <v>0.38215629625152553</v>
      </c>
      <c r="T30" s="98">
        <f t="shared" si="46"/>
        <v>0.38107432426929289</v>
      </c>
      <c r="U30" s="98">
        <f t="shared" si="47"/>
        <v>0.37645482364597782</v>
      </c>
      <c r="V30" s="98">
        <f t="shared" si="48"/>
        <v>0.36525131155176666</v>
      </c>
      <c r="W30" s="118">
        <f t="shared" si="28"/>
        <v>-0.14678482524337561</v>
      </c>
      <c r="X30" s="98">
        <f t="shared" si="29"/>
        <v>-4.6195006233150648E-3</v>
      </c>
      <c r="Y30" s="37"/>
      <c r="Z30" s="29" t="s">
        <v>121</v>
      </c>
      <c r="AA30" s="66" t="s">
        <v>141</v>
      </c>
      <c r="AB30" s="84">
        <f t="shared" si="49"/>
        <v>253.10561625669769</v>
      </c>
      <c r="AC30" s="84">
        <f t="shared" si="30"/>
        <v>245.76854246137628</v>
      </c>
      <c r="AD30" s="84">
        <f t="shared" si="31"/>
        <v>177.56606946484257</v>
      </c>
      <c r="AE30" s="84">
        <f t="shared" si="32"/>
        <v>177.06333926246043</v>
      </c>
      <c r="AF30" s="84">
        <f t="shared" si="33"/>
        <v>174.91692279197903</v>
      </c>
      <c r="AG30" s="84">
        <f t="shared" si="34"/>
        <v>169.71129455483086</v>
      </c>
      <c r="AI30" s="29" t="s">
        <v>121</v>
      </c>
      <c r="AJ30" s="66" t="s">
        <v>141</v>
      </c>
      <c r="AK30" s="84">
        <f t="shared" si="50"/>
        <v>-211.53691667169639</v>
      </c>
      <c r="AL30" s="84">
        <f t="shared" si="51"/>
        <v>-7.3370737953214018</v>
      </c>
      <c r="AM30" s="84">
        <f t="shared" si="35"/>
        <v>-68.202472996533714</v>
      </c>
      <c r="AN30" s="84">
        <f t="shared" si="36"/>
        <v>-0.50273020238213917</v>
      </c>
      <c r="AO30" s="84">
        <f t="shared" si="37"/>
        <v>-2.1464164704813982</v>
      </c>
      <c r="AP30" s="84">
        <f t="shared" si="38"/>
        <v>-5.2056282371481757</v>
      </c>
      <c r="AQ30" s="126"/>
      <c r="AR30" s="84">
        <f t="shared" si="52"/>
        <v>-68.202472996533714</v>
      </c>
      <c r="AS30" s="84">
        <f t="shared" si="39"/>
        <v>-2.146416470481407</v>
      </c>
      <c r="AU30" s="3"/>
      <c r="AV30" s="130"/>
    </row>
    <row r="31" spans="1:48">
      <c r="A31" s="29" t="s">
        <v>127</v>
      </c>
      <c r="B31" s="66" t="s">
        <v>127</v>
      </c>
      <c r="C31" s="98">
        <f t="shared" si="25"/>
        <v>0.96111190093574783</v>
      </c>
      <c r="D31" s="98">
        <f t="shared" si="26"/>
        <v>0.8025465982576937</v>
      </c>
      <c r="E31" s="118">
        <f t="shared" si="40"/>
        <v>0.75386723204049166</v>
      </c>
      <c r="F31" s="98">
        <f>_xlfn.IFNA(INDEX('School Completion Rates by Dist'!$A$101:$E$132,MATCH($B31,'School Completion Rates by Dist'!$A$101:$A$132,0),MATCH('School Completion Rates by Dist'!$C$101,'School Completion Rates by Dist'!$A$101:$E$101,0))/100,INDEX('School Completion Rates by Dist'!$A$101:$E$132,MATCH($L31,'School Completion Rates by Dist'!$A$101:$A$132,0),MATCH('School Completion Rates by Dist'!$C$101,'School Completion Rates by Dist'!$A$101:$E$101,0))/100)</f>
        <v>0.97585070967656451</v>
      </c>
      <c r="G31" s="98">
        <f>_xlfn.IFNA(INDEX('School Completion Rates by Dist'!$A$101:$E$132,MATCH($B31,'School Completion Rates by Dist'!$A$101:$A$132,0),MATCH('School Completion Rates by Dist'!$D$101,'School Completion Rates by Dist'!$A$101:$E$101,0))/100,INDEX('School Completion Rates by Dist'!$A$101:$E$132,MATCH($L31,'School Completion Rates by Dist'!$A$101:$A$132,0),MATCH('School Completion Rates by Dist'!$D$101,'School Completion Rates by Dist'!$A$101:$E$101,0))/100)</f>
        <v>0.99635372135185829</v>
      </c>
      <c r="H31" s="98">
        <f>_xlfn.IFNA(INDEX('School Completion Rates by Dist'!$A$101:$E$132,MATCH($B31,'School Completion Rates by Dist'!$A$101:$A$132,0),MATCH('School Completion Rates by Dist'!$E$101,'School Completion Rates by Dist'!$A$101:$E$101,0))/100,INDEX('School Completion Rates by Dist'!$A$101:$E$132,MATCH($L31,'School Completion Rates by Dist'!$A$101:$A$132,0),MATCH('School Completion Rates by Dist'!$E$101,'School Completion Rates by Dist'!$A$101:$E$101,0))/100)</f>
        <v>0.95435045066797397</v>
      </c>
      <c r="I31" s="118">
        <f t="shared" si="41"/>
        <v>0.85568303380623389</v>
      </c>
      <c r="J31" s="98">
        <f t="shared" si="42"/>
        <v>0.98787769122946567</v>
      </c>
      <c r="L31" s="132"/>
      <c r="M31" s="131">
        <f t="shared" si="27"/>
        <v>982.08981769135198</v>
      </c>
      <c r="O31" s="29" t="s">
        <v>127</v>
      </c>
      <c r="P31" s="66" t="s">
        <v>127</v>
      </c>
      <c r="Q31" s="98">
        <f t="shared" si="43"/>
        <v>0.96111190093574783</v>
      </c>
      <c r="R31" s="98">
        <f t="shared" si="44"/>
        <v>0.93790173060674153</v>
      </c>
      <c r="S31" s="118">
        <f t="shared" si="45"/>
        <v>0.8025465982576937</v>
      </c>
      <c r="T31" s="98">
        <f t="shared" si="46"/>
        <v>0.7996202897323279</v>
      </c>
      <c r="U31" s="98">
        <f t="shared" si="47"/>
        <v>0.78992704568100847</v>
      </c>
      <c r="V31" s="98">
        <f t="shared" si="48"/>
        <v>0.75386723204049166</v>
      </c>
      <c r="W31" s="118">
        <f t="shared" si="28"/>
        <v>-0.13535513234904784</v>
      </c>
      <c r="X31" s="98">
        <f t="shared" si="29"/>
        <v>-9.6932440513194384E-3</v>
      </c>
      <c r="Y31" s="37"/>
      <c r="Z31" s="29" t="s">
        <v>127</v>
      </c>
      <c r="AA31" s="66" t="s">
        <v>127</v>
      </c>
      <c r="AB31" s="84">
        <f t="shared" si="49"/>
        <v>943.89821157097731</v>
      </c>
      <c r="AC31" s="84">
        <f t="shared" si="30"/>
        <v>921.1037396239783</v>
      </c>
      <c r="AD31" s="84">
        <f t="shared" si="31"/>
        <v>788.17284237171316</v>
      </c>
      <c r="AE31" s="84">
        <f t="shared" si="32"/>
        <v>785.29894456552802</v>
      </c>
      <c r="AF31" s="84">
        <f t="shared" si="33"/>
        <v>775.77930828232991</v>
      </c>
      <c r="AG31" s="84">
        <f t="shared" si="34"/>
        <v>740.36533247813065</v>
      </c>
      <c r="AI31" s="29" t="s">
        <v>127</v>
      </c>
      <c r="AJ31" s="66" t="s">
        <v>127</v>
      </c>
      <c r="AK31" s="84">
        <f t="shared" si="50"/>
        <v>-38.191606120374672</v>
      </c>
      <c r="AL31" s="84">
        <f t="shared" si="51"/>
        <v>-22.79447194699901</v>
      </c>
      <c r="AM31" s="84">
        <f t="shared" si="35"/>
        <v>-132.93089725226514</v>
      </c>
      <c r="AN31" s="84">
        <f t="shared" si="36"/>
        <v>-2.8738978061851412</v>
      </c>
      <c r="AO31" s="84">
        <f t="shared" si="37"/>
        <v>-9.5196362831981105</v>
      </c>
      <c r="AP31" s="84">
        <f t="shared" si="38"/>
        <v>-35.413975804199254</v>
      </c>
      <c r="AQ31" s="126"/>
      <c r="AR31" s="84">
        <f t="shared" si="52"/>
        <v>-132.9308972522652</v>
      </c>
      <c r="AS31" s="84">
        <f t="shared" si="39"/>
        <v>-9.5196362831980892</v>
      </c>
      <c r="AU31" s="3"/>
      <c r="AV31" s="130"/>
    </row>
    <row r="32" spans="1:48">
      <c r="A32" s="29" t="s">
        <v>127</v>
      </c>
      <c r="B32" s="66" t="s">
        <v>119</v>
      </c>
      <c r="C32" s="98">
        <f t="shared" si="25"/>
        <v>0.82811215009825601</v>
      </c>
      <c r="D32" s="98">
        <f t="shared" si="26"/>
        <v>0.67087112781076541</v>
      </c>
      <c r="E32" s="118">
        <f t="shared" si="40"/>
        <v>0.67029887210775341</v>
      </c>
      <c r="F32" s="98">
        <f>_xlfn.IFNA(INDEX('School Completion Rates by Dist'!$A$101:$E$132,MATCH($B32,'School Completion Rates by Dist'!$A$101:$A$132,0),MATCH('School Completion Rates by Dist'!$C$101,'School Completion Rates by Dist'!$A$101:$E$101,0))/100,INDEX('School Completion Rates by Dist'!$A$101:$E$132,MATCH($L32,'School Completion Rates by Dist'!$A$101:$A$132,0),MATCH('School Completion Rates by Dist'!$C$101,'School Completion Rates by Dist'!$A$101:$E$101,0))/100)</f>
        <v>0.85537179978541811</v>
      </c>
      <c r="G32" s="98">
        <f>_xlfn.IFNA(INDEX('School Completion Rates by Dist'!$A$101:$E$132,MATCH($B32,'School Completion Rates by Dist'!$A$101:$A$132,0),MATCH('School Completion Rates by Dist'!$D$101,'School Completion Rates by Dist'!$A$101:$E$101,0))/100,INDEX('School Completion Rates by Dist'!$A$101:$E$132,MATCH($L32,'School Completion Rates by Dist'!$A$101:$A$132,0),MATCH('School Completion Rates by Dist'!$D$101,'School Completion Rates by Dist'!$A$101:$E$101,0))/100)</f>
        <v>1.0163815835665151</v>
      </c>
      <c r="H32" s="98">
        <f>_xlfn.IFNA(INDEX('School Completion Rates by Dist'!$A$101:$E$132,MATCH($B32,'School Completion Rates by Dist'!$A$101:$A$132,0),MATCH('School Completion Rates by Dist'!$E$101,'School Completion Rates by Dist'!$A$101:$E$101,0))/100,INDEX('School Completion Rates by Dist'!$A$101:$E$132,MATCH($L32,'School Completion Rates by Dist'!$A$101:$A$132,0),MATCH('School Completion Rates by Dist'!$E$101,'School Completion Rates by Dist'!$A$101:$E$101,0))/100)</f>
        <v>0.99510617620842157</v>
      </c>
      <c r="I32" s="118">
        <f t="shared" si="41"/>
        <v>0.94709821207220868</v>
      </c>
      <c r="J32" s="98">
        <f t="shared" si="42"/>
        <v>0.98787769122946567</v>
      </c>
      <c r="L32" s="132"/>
      <c r="M32" s="131">
        <f t="shared" si="27"/>
        <v>553.02940528799763</v>
      </c>
      <c r="O32" s="29" t="s">
        <v>127</v>
      </c>
      <c r="P32" s="66" t="s">
        <v>119</v>
      </c>
      <c r="Q32" s="98">
        <f t="shared" si="43"/>
        <v>0.82811215009825601</v>
      </c>
      <c r="R32" s="98">
        <f t="shared" si="44"/>
        <v>0.70834378025371758</v>
      </c>
      <c r="S32" s="118">
        <f t="shared" si="45"/>
        <v>0.67087112781076541</v>
      </c>
      <c r="T32" s="98">
        <f t="shared" si="46"/>
        <v>0.67087112781076541</v>
      </c>
      <c r="U32" s="98">
        <f t="shared" si="47"/>
        <v>0.66273862085420676</v>
      </c>
      <c r="V32" s="98">
        <f t="shared" si="48"/>
        <v>0.65949529482387259</v>
      </c>
      <c r="W32" s="118">
        <f t="shared" si="28"/>
        <v>-3.747265244295217E-2</v>
      </c>
      <c r="X32" s="98">
        <f t="shared" si="29"/>
        <v>-8.1325069565586494E-3</v>
      </c>
      <c r="Y32" s="37"/>
      <c r="Z32" s="29" t="s">
        <v>127</v>
      </c>
      <c r="AA32" s="66" t="s">
        <v>119</v>
      </c>
      <c r="AB32" s="84">
        <f t="shared" si="49"/>
        <v>457.97036988060353</v>
      </c>
      <c r="AC32" s="84">
        <f t="shared" si="30"/>
        <v>391.73493953316552</v>
      </c>
      <c r="AD32" s="84">
        <f t="shared" si="31"/>
        <v>371.01146083807583</v>
      </c>
      <c r="AE32" s="84">
        <f t="shared" si="32"/>
        <v>371.01146083807583</v>
      </c>
      <c r="AF32" s="84">
        <f t="shared" si="33"/>
        <v>366.51394535238973</v>
      </c>
      <c r="AG32" s="84">
        <f t="shared" si="34"/>
        <v>364.72029068667894</v>
      </c>
      <c r="AI32" s="29" t="s">
        <v>127</v>
      </c>
      <c r="AJ32" s="66" t="s">
        <v>119</v>
      </c>
      <c r="AK32" s="84">
        <f t="shared" si="50"/>
        <v>-95.059035407394106</v>
      </c>
      <c r="AL32" s="84">
        <f t="shared" si="51"/>
        <v>-66.235430347438012</v>
      </c>
      <c r="AM32" s="84">
        <f t="shared" si="35"/>
        <v>-20.723478695089682</v>
      </c>
      <c r="AN32" s="84">
        <f t="shared" si="36"/>
        <v>0</v>
      </c>
      <c r="AO32" s="84">
        <f t="shared" si="37"/>
        <v>-4.4975154856861081</v>
      </c>
      <c r="AP32" s="84">
        <f t="shared" si="38"/>
        <v>-1.7936546657107897</v>
      </c>
      <c r="AQ32" s="126"/>
      <c r="AR32" s="84">
        <f t="shared" si="52"/>
        <v>-20.723478695089671</v>
      </c>
      <c r="AS32" s="84">
        <f t="shared" si="39"/>
        <v>-4.4975154856861339</v>
      </c>
      <c r="AU32" s="3"/>
      <c r="AV32" s="130"/>
    </row>
    <row r="33" spans="1:48">
      <c r="A33" s="29" t="s">
        <v>127</v>
      </c>
      <c r="B33" s="66" t="s">
        <v>146</v>
      </c>
      <c r="C33" s="98">
        <f t="shared" si="25"/>
        <v>1</v>
      </c>
      <c r="D33" s="98">
        <f t="shared" si="26"/>
        <v>0.69957334616555555</v>
      </c>
      <c r="E33" s="118">
        <f t="shared" si="40"/>
        <v>0.70480748769721091</v>
      </c>
      <c r="F33" s="98">
        <f>_xlfn.IFNA(INDEX('School Completion Rates by Dist'!$A$101:$E$132,MATCH($B33,'School Completion Rates by Dist'!$A$101:$A$132,0),MATCH('School Completion Rates by Dist'!$C$101,'School Completion Rates by Dist'!$A$101:$E$101,0))/100,INDEX('School Completion Rates by Dist'!$A$101:$E$132,MATCH($L33,'School Completion Rates by Dist'!$A$101:$A$132,0),MATCH('School Completion Rates by Dist'!$C$101,'School Completion Rates by Dist'!$A$101:$E$101,0))/100)</f>
        <v>0.97194916332633452</v>
      </c>
      <c r="G33" s="98">
        <f>_xlfn.IFNA(INDEX('School Completion Rates by Dist'!$A$101:$E$132,MATCH($B33,'School Completion Rates by Dist'!$A$101:$A$132,0),MATCH('School Completion Rates by Dist'!$D$101,'School Completion Rates by Dist'!$A$101:$E$101,0))/100,INDEX('School Completion Rates by Dist'!$A$101:$E$132,MATCH($L33,'School Completion Rates by Dist'!$A$101:$A$132,0),MATCH('School Completion Rates by Dist'!$D$101,'School Completion Rates by Dist'!$A$101:$E$101,0))/100)</f>
        <v>1.046734576633118</v>
      </c>
      <c r="H33" s="98">
        <f>_xlfn.IFNA(INDEX('School Completion Rates by Dist'!$A$101:$E$132,MATCH($B33,'School Completion Rates by Dist'!$A$101:$A$132,0),MATCH('School Completion Rates by Dist'!$E$101,'School Completion Rates by Dist'!$A$101:$E$101,0))/100,INDEX('School Completion Rates by Dist'!$A$101:$E$132,MATCH($L33,'School Completion Rates by Dist'!$A$101:$A$132,0),MATCH('School Completion Rates by Dist'!$E$101,'School Completion Rates by Dist'!$A$101:$E$101,0))/100)</f>
        <v>0.97431077694235579</v>
      </c>
      <c r="I33" s="118">
        <f t="shared" si="41"/>
        <v>0.71976330919549536</v>
      </c>
      <c r="J33" s="98">
        <f t="shared" si="42"/>
        <v>0.98787769122946567</v>
      </c>
      <c r="L33" s="132"/>
      <c r="M33" s="131">
        <f t="shared" si="27"/>
        <v>268.5964837143656</v>
      </c>
      <c r="O33" s="29" t="s">
        <v>127</v>
      </c>
      <c r="P33" s="66" t="s">
        <v>146</v>
      </c>
      <c r="Q33" s="98">
        <f t="shared" si="43"/>
        <v>1</v>
      </c>
      <c r="R33" s="98">
        <f t="shared" si="44"/>
        <v>0.97194916332633452</v>
      </c>
      <c r="S33" s="118">
        <f t="shared" si="45"/>
        <v>0.69957334616555555</v>
      </c>
      <c r="T33" s="98">
        <f t="shared" si="46"/>
        <v>0.69957334616555555</v>
      </c>
      <c r="U33" s="98">
        <f t="shared" si="47"/>
        <v>0.69109290205570084</v>
      </c>
      <c r="V33" s="98">
        <f t="shared" si="48"/>
        <v>0.67333926234123731</v>
      </c>
      <c r="W33" s="118">
        <f t="shared" si="28"/>
        <v>-0.27237581716077897</v>
      </c>
      <c r="X33" s="98">
        <f t="shared" si="29"/>
        <v>-8.4804441098547123E-3</v>
      </c>
      <c r="Y33" s="37"/>
      <c r="Z33" s="29" t="s">
        <v>127</v>
      </c>
      <c r="AA33" s="66" t="s">
        <v>146</v>
      </c>
      <c r="AB33" s="84">
        <f t="shared" si="49"/>
        <v>268.5964837143656</v>
      </c>
      <c r="AC33" s="84">
        <f t="shared" si="30"/>
        <v>261.06212761857307</v>
      </c>
      <c r="AD33" s="84">
        <f t="shared" si="31"/>
        <v>187.90294088036089</v>
      </c>
      <c r="AE33" s="84">
        <f t="shared" si="32"/>
        <v>187.90294088036089</v>
      </c>
      <c r="AF33" s="84">
        <f t="shared" si="33"/>
        <v>185.62512341211772</v>
      </c>
      <c r="AG33" s="84">
        <f t="shared" si="34"/>
        <v>180.85655821168109</v>
      </c>
      <c r="AI33" s="29" t="s">
        <v>127</v>
      </c>
      <c r="AJ33" s="66" t="s">
        <v>146</v>
      </c>
      <c r="AK33" s="84">
        <f t="shared" si="50"/>
        <v>0</v>
      </c>
      <c r="AL33" s="84">
        <f t="shared" si="51"/>
        <v>-7.534356095792532</v>
      </c>
      <c r="AM33" s="84">
        <f t="shared" si="35"/>
        <v>-73.159186738212185</v>
      </c>
      <c r="AN33" s="84">
        <f t="shared" si="36"/>
        <v>0</v>
      </c>
      <c r="AO33" s="84">
        <f t="shared" si="37"/>
        <v>-2.2778174682431711</v>
      </c>
      <c r="AP33" s="84">
        <f t="shared" si="38"/>
        <v>-4.7685652004366261</v>
      </c>
      <c r="AQ33" s="126"/>
      <c r="AR33" s="84">
        <f t="shared" si="52"/>
        <v>-73.159186738212185</v>
      </c>
      <c r="AS33" s="84">
        <f t="shared" si="39"/>
        <v>-2.2778174682431791</v>
      </c>
      <c r="AU33" s="3"/>
      <c r="AV33" s="130"/>
    </row>
    <row r="34" spans="1:48">
      <c r="A34" s="29" t="s">
        <v>127</v>
      </c>
      <c r="B34" s="66" t="s">
        <v>216</v>
      </c>
      <c r="C34" s="98">
        <f t="shared" si="25"/>
        <v>0.47458387981208966</v>
      </c>
      <c r="D34" s="98">
        <f t="shared" si="26"/>
        <v>0.11864421913579326</v>
      </c>
      <c r="E34" s="118">
        <f t="shared" si="40"/>
        <v>0.1114477206328979</v>
      </c>
      <c r="F34" s="98">
        <f>_xlfn.IFNA(INDEX('School Completion Rates by Dist'!$A$101:$E$132,MATCH($B34,'School Completion Rates by Dist'!$A$101:$A$132,0),MATCH('School Completion Rates by Dist'!$C$101,'School Completion Rates by Dist'!$A$101:$E$101,0))/100,INDEX('School Completion Rates by Dist'!$A$101:$E$132,MATCH($L34,'School Completion Rates by Dist'!$A$101:$A$132,0),MATCH('School Completion Rates by Dist'!$C$101,'School Completion Rates by Dist'!$A$101:$E$101,0))/100)</f>
        <v>0.97585070967656451</v>
      </c>
      <c r="G34" s="98">
        <f>_xlfn.IFNA(INDEX('School Completion Rates by Dist'!$A$101:$E$132,MATCH($B34,'School Completion Rates by Dist'!$A$101:$A$132,0),MATCH('School Completion Rates by Dist'!$D$101,'School Completion Rates by Dist'!$A$101:$E$101,0))/100,INDEX('School Completion Rates by Dist'!$A$101:$E$132,MATCH($L34,'School Completion Rates by Dist'!$A$101:$A$132,0),MATCH('School Completion Rates by Dist'!$D$101,'School Completion Rates by Dist'!$A$101:$E$101,0))/100)</f>
        <v>0.99635372135185829</v>
      </c>
      <c r="H34" s="98">
        <f>_xlfn.IFNA(INDEX('School Completion Rates by Dist'!$A$101:$E$132,MATCH($B34,'School Completion Rates by Dist'!$A$101:$A$132,0),MATCH('School Completion Rates by Dist'!$E$101,'School Completion Rates by Dist'!$A$101:$E$101,0))/100,INDEX('School Completion Rates by Dist'!$A$101:$E$132,MATCH($L34,'School Completion Rates by Dist'!$A$101:$A$132,0),MATCH('School Completion Rates by Dist'!$E$101,'School Completion Rates by Dist'!$A$101:$E$101,0))/100)</f>
        <v>0.95435045066797397</v>
      </c>
      <c r="I34" s="118">
        <f t="shared" si="41"/>
        <v>0.25618294720509699</v>
      </c>
      <c r="J34" s="98">
        <f t="shared" si="42"/>
        <v>0.98787769122946567</v>
      </c>
      <c r="L34" s="132" t="s">
        <v>127</v>
      </c>
      <c r="M34" s="131">
        <f t="shared" si="27"/>
        <v>348.48348369693144</v>
      </c>
      <c r="O34" s="29" t="s">
        <v>127</v>
      </c>
      <c r="P34" s="66" t="s">
        <v>216</v>
      </c>
      <c r="Q34" s="98">
        <f t="shared" si="43"/>
        <v>0.47458387981208966</v>
      </c>
      <c r="R34" s="98">
        <f t="shared" si="44"/>
        <v>0.46312301591568511</v>
      </c>
      <c r="S34" s="118">
        <f t="shared" si="45"/>
        <v>0.11864421913579325</v>
      </c>
      <c r="T34" s="98">
        <f t="shared" si="46"/>
        <v>0.11821160925283296</v>
      </c>
      <c r="U34" s="98">
        <f t="shared" si="47"/>
        <v>0.11677861162520836</v>
      </c>
      <c r="V34" s="98">
        <f t="shared" si="48"/>
        <v>0.1114477206328979</v>
      </c>
      <c r="W34" s="118">
        <f t="shared" si="28"/>
        <v>-0.34447879677989185</v>
      </c>
      <c r="X34" s="98">
        <f t="shared" si="29"/>
        <v>-1.4329976276245965E-3</v>
      </c>
      <c r="Y34" s="37"/>
      <c r="Z34" s="29" t="s">
        <v>127</v>
      </c>
      <c r="AA34" s="66" t="s">
        <v>216</v>
      </c>
      <c r="AB34" s="84">
        <f t="shared" si="49"/>
        <v>165.38464374332281</v>
      </c>
      <c r="AC34" s="84">
        <f t="shared" si="30"/>
        <v>161.39072196652737</v>
      </c>
      <c r="AD34" s="84">
        <f t="shared" si="31"/>
        <v>41.345550804943365</v>
      </c>
      <c r="AE34" s="84">
        <f t="shared" si="32"/>
        <v>41.194793405847648</v>
      </c>
      <c r="AF34" s="84">
        <f t="shared" si="33"/>
        <v>40.695417400443588</v>
      </c>
      <c r="AG34" s="84">
        <f t="shared" si="34"/>
        <v>38.837689936234646</v>
      </c>
      <c r="AI34" s="29" t="s">
        <v>127</v>
      </c>
      <c r="AJ34" s="66" t="s">
        <v>216</v>
      </c>
      <c r="AK34" s="84">
        <f t="shared" si="50"/>
        <v>-183.09883995360863</v>
      </c>
      <c r="AL34" s="84">
        <f t="shared" si="51"/>
        <v>-3.993921776795446</v>
      </c>
      <c r="AM34" s="84">
        <f t="shared" si="35"/>
        <v>-120.04517116158399</v>
      </c>
      <c r="AN34" s="84">
        <f t="shared" si="36"/>
        <v>-0.15075739909571695</v>
      </c>
      <c r="AO34" s="84">
        <f t="shared" si="37"/>
        <v>-0.49937600540405924</v>
      </c>
      <c r="AP34" s="84">
        <f t="shared" si="38"/>
        <v>-1.8577274642089421</v>
      </c>
      <c r="AQ34" s="126"/>
      <c r="AR34" s="84">
        <f t="shared" si="52"/>
        <v>-120.04517116158401</v>
      </c>
      <c r="AS34" s="84">
        <f t="shared" si="39"/>
        <v>-0.49937600540405752</v>
      </c>
      <c r="AU34" s="3"/>
      <c r="AV34" s="130"/>
    </row>
    <row r="35" spans="1:48">
      <c r="A35" s="29" t="s">
        <v>128</v>
      </c>
      <c r="B35" s="66" t="s">
        <v>128</v>
      </c>
      <c r="C35" s="98">
        <f t="shared" si="25"/>
        <v>0.9459420974526338</v>
      </c>
      <c r="D35" s="98">
        <f t="shared" si="26"/>
        <v>0.97848821355963189</v>
      </c>
      <c r="E35" s="118">
        <f t="shared" si="40"/>
        <v>0.92691876393539163</v>
      </c>
      <c r="F35" s="98">
        <f>_xlfn.IFNA(INDEX('School Completion Rates by Dist'!$A$101:$E$132,MATCH($B35,'School Completion Rates by Dist'!$A$101:$A$132,0),MATCH('School Completion Rates by Dist'!$C$101,'School Completion Rates by Dist'!$A$101:$E$101,0))/100,INDEX('School Completion Rates by Dist'!$A$101:$E$132,MATCH($L35,'School Completion Rates by Dist'!$A$101:$A$132,0),MATCH('School Completion Rates by Dist'!$C$101,'School Completion Rates by Dist'!$A$101:$E$101,0))/100)</f>
        <v>0.95852688527646768</v>
      </c>
      <c r="G35" s="98">
        <f>_xlfn.IFNA(INDEX('School Completion Rates by Dist'!$A$101:$E$132,MATCH($B35,'School Completion Rates by Dist'!$A$101:$A$132,0),MATCH('School Completion Rates by Dist'!$D$101,'School Completion Rates by Dist'!$A$101:$E$101,0))/100,INDEX('School Completion Rates by Dist'!$A$101:$E$132,MATCH($L35,'School Completion Rates by Dist'!$A$101:$A$132,0),MATCH('School Completion Rates by Dist'!$D$101,'School Completion Rates by Dist'!$A$101:$E$101,0))/100)</f>
        <v>0.99393810761318502</v>
      </c>
      <c r="H35" s="98">
        <f>_xlfn.IFNA(INDEX('School Completion Rates by Dist'!$A$101:$E$132,MATCH($B35,'School Completion Rates by Dist'!$A$101:$A$132,0),MATCH('School Completion Rates by Dist'!$E$101,'School Completion Rates by Dist'!$A$101:$E$101,0))/100,INDEX('School Completion Rates by Dist'!$A$101:$E$132,MATCH($L35,'School Completion Rates by Dist'!$A$101:$A$132,0),MATCH('School Completion Rates by Dist'!$E$101,'School Completion Rates by Dist'!$A$101:$E$101,0))/100)</f>
        <v>0.96476947762581677</v>
      </c>
      <c r="I35" s="118">
        <f t="shared" si="41"/>
        <v>1.0791622541183696</v>
      </c>
      <c r="J35" s="98">
        <f t="shared" si="42"/>
        <v>0.98787769122946567</v>
      </c>
      <c r="L35" s="132"/>
      <c r="M35" s="131">
        <f t="shared" si="27"/>
        <v>10160.745628488232</v>
      </c>
      <c r="O35" s="29" t="s">
        <v>128</v>
      </c>
      <c r="P35" s="66" t="s">
        <v>128</v>
      </c>
      <c r="Q35" s="98">
        <f t="shared" si="43"/>
        <v>0.9459420974526338</v>
      </c>
      <c r="R35" s="98">
        <f t="shared" si="44"/>
        <v>0.90671093232316191</v>
      </c>
      <c r="S35" s="118">
        <f t="shared" si="45"/>
        <v>0.97848821355963189</v>
      </c>
      <c r="T35" s="98">
        <f t="shared" si="46"/>
        <v>0.97255672330726661</v>
      </c>
      <c r="U35" s="98">
        <f t="shared" si="47"/>
        <v>0.96076709041047681</v>
      </c>
      <c r="V35" s="98">
        <f t="shared" si="48"/>
        <v>0.92691876393539163</v>
      </c>
      <c r="W35" s="118">
        <f t="shared" si="28"/>
        <v>7.1777281236469981E-2</v>
      </c>
      <c r="X35" s="98">
        <f t="shared" si="29"/>
        <v>-1.1789632896789803E-2</v>
      </c>
      <c r="Y35" s="37"/>
      <c r="Z35" s="29" t="s">
        <v>128</v>
      </c>
      <c r="AA35" s="66" t="s">
        <v>128</v>
      </c>
      <c r="AB35" s="84">
        <f t="shared" si="49"/>
        <v>9611.4770314948382</v>
      </c>
      <c r="AC35" s="84">
        <f t="shared" si="30"/>
        <v>9212.8591419050572</v>
      </c>
      <c r="AD35" s="84">
        <f t="shared" si="31"/>
        <v>9942.1698384532883</v>
      </c>
      <c r="AE35" s="84">
        <f t="shared" si="32"/>
        <v>9881.9014748011487</v>
      </c>
      <c r="AF35" s="84">
        <f t="shared" si="33"/>
        <v>9762.11001388361</v>
      </c>
      <c r="AG35" s="84">
        <f t="shared" si="34"/>
        <v>9418.1857786202454</v>
      </c>
      <c r="AI35" s="29" t="s">
        <v>128</v>
      </c>
      <c r="AJ35" s="66" t="s">
        <v>128</v>
      </c>
      <c r="AK35" s="84">
        <f t="shared" si="50"/>
        <v>-549.26859699339366</v>
      </c>
      <c r="AL35" s="84">
        <f t="shared" si="51"/>
        <v>-398.61788958978104</v>
      </c>
      <c r="AM35" s="84">
        <f t="shared" si="35"/>
        <v>729.31069654823114</v>
      </c>
      <c r="AN35" s="84">
        <f t="shared" si="36"/>
        <v>-60.268363652139669</v>
      </c>
      <c r="AO35" s="84">
        <f t="shared" si="37"/>
        <v>-119.79146091753864</v>
      </c>
      <c r="AP35" s="84">
        <f t="shared" si="38"/>
        <v>-343.92423526336461</v>
      </c>
      <c r="AQ35" s="126"/>
      <c r="AR35" s="84">
        <f t="shared" si="52"/>
        <v>729.31069654823273</v>
      </c>
      <c r="AS35" s="84">
        <f t="shared" si="39"/>
        <v>-119.79146091753805</v>
      </c>
      <c r="AU35" s="3"/>
      <c r="AV35" s="130"/>
    </row>
    <row r="36" spans="1:48">
      <c r="A36" s="29" t="s">
        <v>128</v>
      </c>
      <c r="B36" s="66" t="s">
        <v>118</v>
      </c>
      <c r="C36" s="98">
        <f t="shared" si="25"/>
        <v>0.91394369297613454</v>
      </c>
      <c r="D36" s="98">
        <f t="shared" si="26"/>
        <v>0.99202640980207568</v>
      </c>
      <c r="E36" s="118">
        <f t="shared" si="40"/>
        <v>0.99289100370239514</v>
      </c>
      <c r="F36" s="98">
        <f>_xlfn.IFNA(INDEX('School Completion Rates by Dist'!$A$101:$E$132,MATCH($B36,'School Completion Rates by Dist'!$A$101:$A$132,0),MATCH('School Completion Rates by Dist'!$C$101,'School Completion Rates by Dist'!$A$101:$E$101,0))/100,INDEX('School Completion Rates by Dist'!$A$101:$E$132,MATCH($L36,'School Completion Rates by Dist'!$A$101:$A$132,0),MATCH('School Completion Rates by Dist'!$C$101,'School Completion Rates by Dist'!$A$101:$E$101,0))/100)</f>
        <v>0.99512983117475229</v>
      </c>
      <c r="G36" s="98">
        <f>_xlfn.IFNA(INDEX('School Completion Rates by Dist'!$A$101:$E$132,MATCH($B36,'School Completion Rates by Dist'!$A$101:$A$132,0),MATCH('School Completion Rates by Dist'!$D$101,'School Completion Rates by Dist'!$A$101:$E$101,0))/100,INDEX('School Completion Rates by Dist'!$A$101:$E$132,MATCH($L36,'School Completion Rates by Dist'!$A$101:$A$132,0),MATCH('School Completion Rates by Dist'!$D$101,'School Completion Rates by Dist'!$A$101:$E$101,0))/100)</f>
        <v>1.064441413400389</v>
      </c>
      <c r="H36" s="98">
        <f>_xlfn.IFNA(INDEX('School Completion Rates by Dist'!$A$101:$E$132,MATCH($B36,'School Completion Rates by Dist'!$A$101:$A$132,0),MATCH('School Completion Rates by Dist'!$E$101,'School Completion Rates by Dist'!$A$101:$E$101,0))/100,INDEX('School Completion Rates by Dist'!$A$101:$E$132,MATCH($L36,'School Completion Rates by Dist'!$A$101:$A$132,0),MATCH('School Completion Rates by Dist'!$E$101,'School Completion Rates by Dist'!$A$101:$E$101,0))/100)</f>
        <v>0.95181687560545314</v>
      </c>
      <c r="I36" s="118">
        <f t="shared" si="41"/>
        <v>1.0907470538214603</v>
      </c>
      <c r="J36" s="98">
        <f t="shared" si="42"/>
        <v>0.98787769122946567</v>
      </c>
      <c r="L36" s="29"/>
      <c r="M36" s="131">
        <f t="shared" si="27"/>
        <v>1005.5499752833015</v>
      </c>
      <c r="O36" s="29" t="s">
        <v>128</v>
      </c>
      <c r="P36" s="66" t="s">
        <v>118</v>
      </c>
      <c r="Q36" s="98">
        <f t="shared" si="43"/>
        <v>0.91394369297613454</v>
      </c>
      <c r="R36" s="98">
        <f t="shared" si="44"/>
        <v>0.90949263289457039</v>
      </c>
      <c r="S36" s="118">
        <f t="shared" si="45"/>
        <v>0.99202640980207557</v>
      </c>
      <c r="T36" s="98">
        <f t="shared" si="46"/>
        <v>0.99202640980207557</v>
      </c>
      <c r="U36" s="98">
        <f t="shared" si="47"/>
        <v>0.98000075935393016</v>
      </c>
      <c r="V36" s="98">
        <f t="shared" si="48"/>
        <v>0.93278126085922941</v>
      </c>
      <c r="W36" s="118">
        <f t="shared" si="28"/>
        <v>8.2533776907505185E-2</v>
      </c>
      <c r="X36" s="98">
        <f t="shared" si="29"/>
        <v>-1.2025650448145409E-2</v>
      </c>
      <c r="Y36" s="37"/>
      <c r="Z36" s="29" t="s">
        <v>128</v>
      </c>
      <c r="AA36" s="66" t="s">
        <v>118</v>
      </c>
      <c r="AB36" s="84">
        <f t="shared" si="49"/>
        <v>919.01605788248139</v>
      </c>
      <c r="AC36" s="84">
        <f t="shared" si="30"/>
        <v>914.54029452748</v>
      </c>
      <c r="AD36" s="84">
        <f t="shared" si="31"/>
        <v>997.53213185685934</v>
      </c>
      <c r="AE36" s="84">
        <f t="shared" si="32"/>
        <v>997.53213185685934</v>
      </c>
      <c r="AF36" s="84">
        <f t="shared" si="33"/>
        <v>985.43973934596113</v>
      </c>
      <c r="AG36" s="84">
        <f t="shared" si="34"/>
        <v>937.95817380172491</v>
      </c>
      <c r="AI36" s="29" t="s">
        <v>128</v>
      </c>
      <c r="AJ36" s="66" t="s">
        <v>118</v>
      </c>
      <c r="AK36" s="84">
        <f t="shared" si="50"/>
        <v>-86.533917400820087</v>
      </c>
      <c r="AL36" s="84">
        <f t="shared" si="51"/>
        <v>-4.4757633550013907</v>
      </c>
      <c r="AM36" s="84">
        <f t="shared" si="35"/>
        <v>82.991837329379337</v>
      </c>
      <c r="AN36" s="84">
        <f t="shared" si="36"/>
        <v>0</v>
      </c>
      <c r="AO36" s="84">
        <f t="shared" si="37"/>
        <v>-12.092392510898208</v>
      </c>
      <c r="AP36" s="84">
        <f t="shared" si="38"/>
        <v>-47.481565544236219</v>
      </c>
      <c r="AQ36" s="126"/>
      <c r="AR36" s="84">
        <f t="shared" si="52"/>
        <v>82.991837329379351</v>
      </c>
      <c r="AS36" s="84">
        <f t="shared" si="39"/>
        <v>-12.09239251089824</v>
      </c>
      <c r="AU36" s="3"/>
      <c r="AV36" s="130"/>
    </row>
    <row r="37" spans="1:48">
      <c r="A37" s="29" t="s">
        <v>128</v>
      </c>
      <c r="B37" s="66" t="s">
        <v>132</v>
      </c>
      <c r="C37" s="98">
        <f t="shared" si="25"/>
        <v>1</v>
      </c>
      <c r="D37" s="98">
        <f t="shared" si="26"/>
        <v>0.81585786648194125</v>
      </c>
      <c r="E37" s="118">
        <f t="shared" si="40"/>
        <v>0.80491182530320227</v>
      </c>
      <c r="F37" s="98">
        <f>_xlfn.IFNA(INDEX('School Completion Rates by Dist'!$A$101:$E$132,MATCH($B37,'School Completion Rates by Dist'!$A$101:$A$132,0),MATCH('School Completion Rates by Dist'!$C$101,'School Completion Rates by Dist'!$A$101:$E$101,0))/100,INDEX('School Completion Rates by Dist'!$A$101:$E$132,MATCH($L37,'School Completion Rates by Dist'!$A$101:$A$132,0),MATCH('School Completion Rates by Dist'!$C$101,'School Completion Rates by Dist'!$A$101:$E$101,0))/100)</f>
        <v>0.96944031721137836</v>
      </c>
      <c r="G37" s="98">
        <f>_xlfn.IFNA(INDEX('School Completion Rates by Dist'!$A$101:$E$132,MATCH($B37,'School Completion Rates by Dist'!$A$101:$A$132,0),MATCH('School Completion Rates by Dist'!$D$101,'School Completion Rates by Dist'!$A$101:$E$101,0))/100,INDEX('School Completion Rates by Dist'!$A$101:$E$132,MATCH($L37,'School Completion Rates by Dist'!$A$101:$A$132,0),MATCH('School Completion Rates by Dist'!$D$101,'School Completion Rates by Dist'!$A$101:$E$101,0))/100)</f>
        <v>1.0095364175525303</v>
      </c>
      <c r="H37" s="98">
        <f>_xlfn.IFNA(INDEX('School Completion Rates by Dist'!$A$101:$E$132,MATCH($B37,'School Completion Rates by Dist'!$A$101:$A$132,0),MATCH('School Completion Rates by Dist'!$E$101,'School Completion Rates by Dist'!$A$101:$E$101,0))/100,INDEX('School Completion Rates by Dist'!$A$101:$E$132,MATCH($L37,'School Completion Rates by Dist'!$A$101:$A$132,0),MATCH('School Completion Rates by Dist'!$E$101,'School Completion Rates by Dist'!$A$101:$E$101,0))/100)</f>
        <v>0.98925586629907469</v>
      </c>
      <c r="I37" s="118">
        <f t="shared" si="41"/>
        <v>0.84157616719384931</v>
      </c>
      <c r="J37" s="98">
        <f t="shared" si="42"/>
        <v>0.98787769122946567</v>
      </c>
      <c r="L37" s="29"/>
      <c r="M37" s="131">
        <f t="shared" si="27"/>
        <v>660.70267826958025</v>
      </c>
      <c r="O37" s="29" t="s">
        <v>128</v>
      </c>
      <c r="P37" s="66" t="s">
        <v>132</v>
      </c>
      <c r="Q37" s="98">
        <f t="shared" si="43"/>
        <v>1</v>
      </c>
      <c r="R37" s="98">
        <f t="shared" si="44"/>
        <v>0.96944031721137836</v>
      </c>
      <c r="S37" s="118">
        <f t="shared" si="45"/>
        <v>0.81585786648194125</v>
      </c>
      <c r="T37" s="98">
        <f t="shared" si="46"/>
        <v>0.81585786648194125</v>
      </c>
      <c r="U37" s="98">
        <f t="shared" si="47"/>
        <v>0.80596778551157777</v>
      </c>
      <c r="V37" s="98">
        <f t="shared" si="48"/>
        <v>0.79730835986540272</v>
      </c>
      <c r="W37" s="118">
        <f t="shared" si="28"/>
        <v>-0.1535824507294371</v>
      </c>
      <c r="X37" s="98">
        <f t="shared" si="29"/>
        <v>-9.8900809703634796E-3</v>
      </c>
      <c r="Y37" s="37"/>
      <c r="Z37" s="29" t="s">
        <v>128</v>
      </c>
      <c r="AA37" s="66" t="s">
        <v>132</v>
      </c>
      <c r="AB37" s="84">
        <f t="shared" si="49"/>
        <v>660.70267826958025</v>
      </c>
      <c r="AC37" s="84">
        <f t="shared" si="30"/>
        <v>640.51181400406915</v>
      </c>
      <c r="AD37" s="84">
        <f t="shared" si="31"/>
        <v>539.03947747192422</v>
      </c>
      <c r="AE37" s="84">
        <f t="shared" si="32"/>
        <v>539.03947747192422</v>
      </c>
      <c r="AF37" s="84">
        <f t="shared" si="33"/>
        <v>532.50507448650205</v>
      </c>
      <c r="AG37" s="84">
        <f t="shared" si="34"/>
        <v>526.78376876979792</v>
      </c>
      <c r="AI37" s="29" t="s">
        <v>128</v>
      </c>
      <c r="AJ37" s="66" t="s">
        <v>132</v>
      </c>
      <c r="AK37" s="84">
        <f t="shared" si="50"/>
        <v>0</v>
      </c>
      <c r="AL37" s="84">
        <f t="shared" si="51"/>
        <v>-20.190864265511095</v>
      </c>
      <c r="AM37" s="84">
        <f t="shared" si="35"/>
        <v>-101.47233653214494</v>
      </c>
      <c r="AN37" s="84">
        <f t="shared" si="36"/>
        <v>0</v>
      </c>
      <c r="AO37" s="84">
        <f t="shared" si="37"/>
        <v>-6.5344029854221617</v>
      </c>
      <c r="AP37" s="84">
        <f t="shared" si="38"/>
        <v>-5.721305716704137</v>
      </c>
      <c r="AQ37" s="126"/>
      <c r="AR37" s="84">
        <f t="shared" si="52"/>
        <v>-101.47233653214494</v>
      </c>
      <c r="AS37" s="84">
        <f t="shared" si="39"/>
        <v>-6.5344029854221599</v>
      </c>
      <c r="AU37" s="3"/>
      <c r="AV37" s="130"/>
    </row>
    <row r="38" spans="1:48">
      <c r="A38" s="29" t="s">
        <v>130</v>
      </c>
      <c r="B38" s="66" t="s">
        <v>130</v>
      </c>
      <c r="C38" s="98">
        <f t="shared" si="25"/>
        <v>0.87146586683083649</v>
      </c>
      <c r="D38" s="98">
        <f t="shared" si="26"/>
        <v>0.87960493034961085</v>
      </c>
      <c r="E38" s="118">
        <f t="shared" si="40"/>
        <v>0.82654648027477151</v>
      </c>
      <c r="F38" s="98">
        <f>_xlfn.IFNA(INDEX('School Completion Rates by Dist'!$A$101:$E$132,MATCH($B38,'School Completion Rates by Dist'!$A$101:$A$132,0),MATCH('School Completion Rates by Dist'!$C$101,'School Completion Rates by Dist'!$A$101:$E$101,0))/100,INDEX('School Completion Rates by Dist'!$A$101:$E$132,MATCH($L38,'School Completion Rates by Dist'!$A$101:$A$132,0),MATCH('School Completion Rates by Dist'!$C$101,'School Completion Rates by Dist'!$A$101:$E$101,0))/100)</f>
        <v>0.95615201009036621</v>
      </c>
      <c r="G38" s="98">
        <f>_xlfn.IFNA(INDEX('School Completion Rates by Dist'!$A$101:$E$132,MATCH($B38,'School Completion Rates by Dist'!$A$101:$A$132,0),MATCH('School Completion Rates by Dist'!$D$101,'School Completion Rates by Dist'!$A$101:$E$101,0))/100,INDEX('School Completion Rates by Dist'!$A$101:$E$132,MATCH($L38,'School Completion Rates by Dist'!$A$101:$A$132,0),MATCH('School Completion Rates by Dist'!$D$101,'School Completion Rates by Dist'!$A$101:$E$101,0))/100)</f>
        <v>0.98206085521239894</v>
      </c>
      <c r="H38" s="98">
        <f>_xlfn.IFNA(INDEX('School Completion Rates by Dist'!$A$101:$E$132,MATCH($B38,'School Completion Rates by Dist'!$A$101:$A$132,0),MATCH('School Completion Rates by Dist'!$E$101,'School Completion Rates by Dist'!$A$101:$E$101,0))/100,INDEX('School Completion Rates by Dist'!$A$101:$E$132,MATCH($L38,'School Completion Rates by Dist'!$A$101:$A$132,0),MATCH('School Completion Rates by Dist'!$E$101,'School Completion Rates by Dist'!$A$101:$E$101,0))/100)</f>
        <v>0.96858568744231277</v>
      </c>
      <c r="I38" s="118">
        <f t="shared" si="41"/>
        <v>1.055626614379273</v>
      </c>
      <c r="J38" s="98">
        <f t="shared" si="42"/>
        <v>0.98787769122946567</v>
      </c>
      <c r="L38" s="29"/>
      <c r="M38" s="131">
        <f t="shared" si="27"/>
        <v>952.83004600479387</v>
      </c>
      <c r="O38" s="29" t="s">
        <v>130</v>
      </c>
      <c r="P38" s="66" t="s">
        <v>130</v>
      </c>
      <c r="Q38" s="98">
        <f t="shared" si="43"/>
        <v>0.87146586683083649</v>
      </c>
      <c r="R38" s="98">
        <f t="shared" si="44"/>
        <v>0.83325384029544769</v>
      </c>
      <c r="S38" s="118">
        <f t="shared" si="45"/>
        <v>0.87960493034961085</v>
      </c>
      <c r="T38" s="98">
        <f t="shared" si="46"/>
        <v>0.8638255701481814</v>
      </c>
      <c r="U38" s="98">
        <f t="shared" si="47"/>
        <v>0.85335400986296228</v>
      </c>
      <c r="V38" s="98">
        <f t="shared" si="48"/>
        <v>0.82654648027477151</v>
      </c>
      <c r="W38" s="118">
        <f t="shared" si="28"/>
        <v>4.6351090054163158E-2</v>
      </c>
      <c r="X38" s="98">
        <f t="shared" si="29"/>
        <v>-1.0471560285219117E-2</v>
      </c>
      <c r="Y38" s="37"/>
      <c r="Z38" s="29" t="s">
        <v>130</v>
      </c>
      <c r="AA38" s="66" t="s">
        <v>130</v>
      </c>
      <c r="AB38" s="84">
        <f t="shared" si="49"/>
        <v>830.35886198403352</v>
      </c>
      <c r="AC38" s="84">
        <f t="shared" si="30"/>
        <v>793.94929498238264</v>
      </c>
      <c r="AD38" s="84">
        <f t="shared" si="31"/>
        <v>838.11400625106319</v>
      </c>
      <c r="AE38" s="84">
        <f t="shared" si="32"/>
        <v>823.07895774440897</v>
      </c>
      <c r="AF38" s="84">
        <f t="shared" si="33"/>
        <v>813.10134047610165</v>
      </c>
      <c r="AG38" s="84">
        <f t="shared" si="34"/>
        <v>787.55832082531094</v>
      </c>
      <c r="AI38" s="29" t="s">
        <v>130</v>
      </c>
      <c r="AJ38" s="66" t="s">
        <v>130</v>
      </c>
      <c r="AK38" s="84">
        <f t="shared" si="50"/>
        <v>-122.47118402076035</v>
      </c>
      <c r="AL38" s="84">
        <f t="shared" si="51"/>
        <v>-36.409567001650885</v>
      </c>
      <c r="AM38" s="84">
        <f t="shared" si="35"/>
        <v>44.164711268680549</v>
      </c>
      <c r="AN38" s="84">
        <f t="shared" si="36"/>
        <v>-15.035048506654221</v>
      </c>
      <c r="AO38" s="84">
        <f t="shared" si="37"/>
        <v>-9.9776172683073128</v>
      </c>
      <c r="AP38" s="84">
        <f t="shared" si="38"/>
        <v>-25.543019650790711</v>
      </c>
      <c r="AQ38" s="126"/>
      <c r="AR38" s="84">
        <f t="shared" si="52"/>
        <v>44.164711268680627</v>
      </c>
      <c r="AS38" s="84">
        <f t="shared" si="39"/>
        <v>-9.9776172683073039</v>
      </c>
      <c r="AU38" s="3"/>
      <c r="AV38" s="130"/>
    </row>
    <row r="39" spans="1:48">
      <c r="A39" s="29" t="s">
        <v>130</v>
      </c>
      <c r="B39" s="66" t="s">
        <v>129</v>
      </c>
      <c r="C39" s="98">
        <f t="shared" si="25"/>
        <v>1</v>
      </c>
      <c r="D39" s="98">
        <f t="shared" si="26"/>
        <v>0.67709740834506937</v>
      </c>
      <c r="E39" s="118">
        <f t="shared" si="40"/>
        <v>0.6776914182810102</v>
      </c>
      <c r="F39" s="98">
        <f>_xlfn.IFNA(INDEX('School Completion Rates by Dist'!$A$101:$E$132,MATCH($B39,'School Completion Rates by Dist'!$A$101:$A$132,0),MATCH('School Completion Rates by Dist'!$C$101,'School Completion Rates by Dist'!$A$101:$E$101,0))/100,INDEX('School Completion Rates by Dist'!$A$101:$E$132,MATCH($L39,'School Completion Rates by Dist'!$A$101:$A$132,0),MATCH('School Completion Rates by Dist'!$C$101,'School Completion Rates by Dist'!$A$101:$E$101,0))/100)</f>
        <v>0.98114169505970628</v>
      </c>
      <c r="G39" s="98">
        <f>_xlfn.IFNA(INDEX('School Completion Rates by Dist'!$A$101:$E$132,MATCH($B39,'School Completion Rates by Dist'!$A$101:$A$132,0),MATCH('School Completion Rates by Dist'!$D$101,'School Completion Rates by Dist'!$A$101:$E$101,0))/100,INDEX('School Completion Rates by Dist'!$A$101:$E$132,MATCH($L39,'School Completion Rates by Dist'!$A$101:$A$132,0),MATCH('School Completion Rates by Dist'!$D$101,'School Completion Rates by Dist'!$A$101:$E$101,0))/100)</f>
        <v>1.0376286584256496</v>
      </c>
      <c r="H39" s="98">
        <f>_xlfn.IFNA(INDEX('School Completion Rates by Dist'!$A$101:$E$132,MATCH($B39,'School Completion Rates by Dist'!$A$101:$A$132,0),MATCH('School Completion Rates by Dist'!$E$101,'School Completion Rates by Dist'!$A$101:$E$101,0))/100,INDEX('School Completion Rates by Dist'!$A$101:$E$132,MATCH($L39,'School Completion Rates by Dist'!$A$101:$A$132,0),MATCH('School Completion Rates by Dist'!$E$101,'School Completion Rates by Dist'!$A$101:$E$101,0))/100)</f>
        <v>0.97641782362222918</v>
      </c>
      <c r="I39" s="118">
        <f t="shared" si="41"/>
        <v>0.69011174609582293</v>
      </c>
      <c r="J39" s="98">
        <f t="shared" si="42"/>
        <v>0.98787769122946567</v>
      </c>
      <c r="L39" s="29"/>
      <c r="M39" s="131">
        <f t="shared" si="27"/>
        <v>753.74345348894212</v>
      </c>
      <c r="O39" s="29" t="s">
        <v>130</v>
      </c>
      <c r="P39" s="66" t="s">
        <v>129</v>
      </c>
      <c r="Q39" s="98">
        <f t="shared" si="43"/>
        <v>1</v>
      </c>
      <c r="R39" s="98">
        <f t="shared" si="44"/>
        <v>0.98114169505970628</v>
      </c>
      <c r="S39" s="118">
        <f t="shared" si="45"/>
        <v>0.67709740834506937</v>
      </c>
      <c r="T39" s="98">
        <f t="shared" si="46"/>
        <v>0.67709740834506937</v>
      </c>
      <c r="U39" s="98">
        <f t="shared" si="47"/>
        <v>0.66888942449338185</v>
      </c>
      <c r="V39" s="98">
        <f t="shared" si="48"/>
        <v>0.65311555610775329</v>
      </c>
      <c r="W39" s="118">
        <f t="shared" si="28"/>
        <v>-0.3040442867146369</v>
      </c>
      <c r="X39" s="98">
        <f t="shared" si="29"/>
        <v>-8.2079838516875281E-3</v>
      </c>
      <c r="Y39" s="37"/>
      <c r="Z39" s="29" t="s">
        <v>130</v>
      </c>
      <c r="AA39" s="66" t="s">
        <v>129</v>
      </c>
      <c r="AB39" s="84">
        <f t="shared" si="49"/>
        <v>753.74345348894212</v>
      </c>
      <c r="AC39" s="84">
        <f t="shared" si="30"/>
        <v>739.52912959629759</v>
      </c>
      <c r="AD39" s="84">
        <f t="shared" si="31"/>
        <v>510.35773891442506</v>
      </c>
      <c r="AE39" s="84">
        <f t="shared" si="32"/>
        <v>510.35773891442506</v>
      </c>
      <c r="AF39" s="84">
        <f t="shared" si="33"/>
        <v>504.17102481987263</v>
      </c>
      <c r="AG39" s="84">
        <f t="shared" si="34"/>
        <v>492.28157478800892</v>
      </c>
      <c r="AI39" s="29" t="s">
        <v>130</v>
      </c>
      <c r="AJ39" s="66" t="s">
        <v>129</v>
      </c>
      <c r="AK39" s="84">
        <f t="shared" si="50"/>
        <v>0</v>
      </c>
      <c r="AL39" s="84">
        <f t="shared" si="51"/>
        <v>-14.214323892644529</v>
      </c>
      <c r="AM39" s="84">
        <f t="shared" si="35"/>
        <v>-229.17139068187254</v>
      </c>
      <c r="AN39" s="84">
        <f t="shared" si="36"/>
        <v>0</v>
      </c>
      <c r="AO39" s="84">
        <f t="shared" si="37"/>
        <v>-6.1867140945524284</v>
      </c>
      <c r="AP39" s="84">
        <f t="shared" si="38"/>
        <v>-11.889450031863703</v>
      </c>
      <c r="AQ39" s="126"/>
      <c r="AR39" s="84">
        <f t="shared" si="52"/>
        <v>-229.17139068187251</v>
      </c>
      <c r="AS39" s="84">
        <f t="shared" si="39"/>
        <v>-6.1867140945524266</v>
      </c>
      <c r="AU39" s="3"/>
      <c r="AV39" s="130"/>
    </row>
    <row r="40" spans="1:48">
      <c r="A40" s="29" t="s">
        <v>135</v>
      </c>
      <c r="B40" s="66" t="s">
        <v>135</v>
      </c>
      <c r="C40" s="98">
        <f t="shared" si="25"/>
        <v>1</v>
      </c>
      <c r="D40" s="98">
        <f t="shared" si="26"/>
        <v>1.01742754937175</v>
      </c>
      <c r="E40" s="118">
        <f t="shared" si="40"/>
        <v>0.97369650815051434</v>
      </c>
      <c r="F40" s="98">
        <f>_xlfn.IFNA(INDEX('School Completion Rates by Dist'!$A$101:$E$132,MATCH($B40,'School Completion Rates by Dist'!$A$101:$A$132,0),MATCH('School Completion Rates by Dist'!$C$101,'School Completion Rates by Dist'!$A$101:$E$101,0))/100,INDEX('School Completion Rates by Dist'!$A$101:$E$132,MATCH($L40,'School Completion Rates by Dist'!$A$101:$A$132,0),MATCH('School Completion Rates by Dist'!$C$101,'School Completion Rates by Dist'!$A$101:$E$101,0))/100)</f>
        <v>0.98527038617458862</v>
      </c>
      <c r="G40" s="98">
        <f>_xlfn.IFNA(INDEX('School Completion Rates by Dist'!$A$101:$E$132,MATCH($B40,'School Completion Rates by Dist'!$A$101:$A$132,0),MATCH('School Completion Rates by Dist'!$D$101,'School Completion Rates by Dist'!$A$101:$E$101,0))/100,INDEX('School Completion Rates by Dist'!$A$101:$E$132,MATCH($L40,'School Completion Rates by Dist'!$A$101:$A$132,0),MATCH('School Completion Rates by Dist'!$D$101,'School Completion Rates by Dist'!$A$101:$E$101,0))/100)</f>
        <v>0.99834037925872277</v>
      </c>
      <c r="H40" s="98">
        <f>_xlfn.IFNA(INDEX('School Completion Rates by Dist'!$A$101:$E$132,MATCH($B40,'School Completion Rates by Dist'!$A$101:$A$132,0),MATCH('School Completion Rates by Dist'!$E$101,'School Completion Rates by Dist'!$A$101:$E$101,0))/100,INDEX('School Completion Rates by Dist'!$A$101:$E$132,MATCH($L40,'School Completion Rates by Dist'!$A$101:$A$132,0),MATCH('School Completion Rates by Dist'!$E$101,'School Completion Rates by Dist'!$A$101:$E$101,0))/100)</f>
        <v>0.97037210680502084</v>
      </c>
      <c r="I40" s="118">
        <f t="shared" si="41"/>
        <v>1.0326379069627929</v>
      </c>
      <c r="J40" s="98">
        <f t="shared" si="42"/>
        <v>0.98787769122946567</v>
      </c>
      <c r="L40" s="29"/>
      <c r="M40" s="131">
        <f t="shared" si="27"/>
        <v>3819.3892913040936</v>
      </c>
      <c r="O40" s="29" t="s">
        <v>135</v>
      </c>
      <c r="P40" s="66" t="s">
        <v>135</v>
      </c>
      <c r="Q40" s="98">
        <f t="shared" si="43"/>
        <v>1</v>
      </c>
      <c r="R40" s="98">
        <f t="shared" si="44"/>
        <v>0.98527038617458862</v>
      </c>
      <c r="S40" s="118">
        <f t="shared" si="45"/>
        <v>1.01742754937175</v>
      </c>
      <c r="T40" s="98">
        <f t="shared" si="46"/>
        <v>1.0157390055080657</v>
      </c>
      <c r="U40" s="98">
        <f t="shared" si="47"/>
        <v>1.0034259036530215</v>
      </c>
      <c r="V40" s="98">
        <f t="shared" si="48"/>
        <v>0.97369650815051434</v>
      </c>
      <c r="W40" s="118">
        <f t="shared" si="28"/>
        <v>3.2157163197161331E-2</v>
      </c>
      <c r="X40" s="98">
        <f t="shared" si="29"/>
        <v>-1.2313101855044195E-2</v>
      </c>
      <c r="Y40" s="37"/>
      <c r="Z40" s="29" t="s">
        <v>135</v>
      </c>
      <c r="AA40" s="66" t="s">
        <v>135</v>
      </c>
      <c r="AB40" s="84">
        <f t="shared" si="49"/>
        <v>3819.3892913040936</v>
      </c>
      <c r="AC40" s="84">
        <f t="shared" si="30"/>
        <v>3763.1311619942726</v>
      </c>
      <c r="AD40" s="84">
        <f t="shared" si="31"/>
        <v>3885.9518867482288</v>
      </c>
      <c r="AE40" s="84">
        <f t="shared" si="32"/>
        <v>3879.502680397376</v>
      </c>
      <c r="AF40" s="84">
        <f t="shared" si="33"/>
        <v>3832.4741510294834</v>
      </c>
      <c r="AG40" s="84">
        <f t="shared" si="34"/>
        <v>3718.9260162102637</v>
      </c>
      <c r="AI40" s="29" t="s">
        <v>135</v>
      </c>
      <c r="AJ40" s="66" t="s">
        <v>135</v>
      </c>
      <c r="AK40" s="84">
        <f t="shared" si="50"/>
        <v>0</v>
      </c>
      <c r="AL40" s="84">
        <f t="shared" si="51"/>
        <v>-56.258129309821015</v>
      </c>
      <c r="AM40" s="84">
        <f t="shared" si="35"/>
        <v>122.82072475395626</v>
      </c>
      <c r="AN40" s="84">
        <f t="shared" si="36"/>
        <v>-6.449206350852819</v>
      </c>
      <c r="AO40" s="84">
        <f t="shared" si="37"/>
        <v>-47.028529367892588</v>
      </c>
      <c r="AP40" s="84">
        <f t="shared" si="38"/>
        <v>-113.54813481921974</v>
      </c>
      <c r="AQ40" s="126"/>
      <c r="AR40" s="84">
        <f t="shared" si="52"/>
        <v>122.8207247539561</v>
      </c>
      <c r="AS40" s="84">
        <f t="shared" si="39"/>
        <v>-47.028529367892368</v>
      </c>
      <c r="AU40" s="3"/>
      <c r="AV40" s="130"/>
    </row>
    <row r="41" spans="1:48">
      <c r="A41" s="29" t="s">
        <v>135</v>
      </c>
      <c r="B41" s="66" t="s">
        <v>134</v>
      </c>
      <c r="C41" s="98">
        <f t="shared" si="25"/>
        <v>1.0951688236486068</v>
      </c>
      <c r="D41" s="98">
        <f t="shared" si="26"/>
        <v>0.90786961318716786</v>
      </c>
      <c r="E41" s="118">
        <f t="shared" si="40"/>
        <v>0.87943577368107495</v>
      </c>
      <c r="F41" s="98">
        <f>_xlfn.IFNA(INDEX('School Completion Rates by Dist'!$A$101:$E$132,MATCH($B41,'School Completion Rates by Dist'!$A$101:$A$132,0),MATCH('School Completion Rates by Dist'!$C$101,'School Completion Rates by Dist'!$A$101:$E$101,0))/100,INDEX('School Completion Rates by Dist'!$A$101:$E$132,MATCH($L41,'School Completion Rates by Dist'!$A$101:$A$132,0),MATCH('School Completion Rates by Dist'!$C$101,'School Completion Rates by Dist'!$A$101:$E$101,0))/100)</f>
        <v>0.93698791146410276</v>
      </c>
      <c r="G41" s="98">
        <f>_xlfn.IFNA(INDEX('School Completion Rates by Dist'!$A$101:$E$132,MATCH($B41,'School Completion Rates by Dist'!$A$101:$A$132,0),MATCH('School Completion Rates by Dist'!$D$101,'School Completion Rates by Dist'!$A$101:$E$101,0))/100,INDEX('School Completion Rates by Dist'!$A$101:$E$132,MATCH($L41,'School Completion Rates by Dist'!$A$101:$A$132,0),MATCH('School Completion Rates by Dist'!$D$101,'School Completion Rates by Dist'!$A$101:$E$101,0))/100)</f>
        <v>0.9997209894256639</v>
      </c>
      <c r="H41" s="98">
        <f>_xlfn.IFNA(INDEX('School Completion Rates by Dist'!$A$101:$E$132,MATCH($B41,'School Completion Rates by Dist'!$A$101:$A$132,0),MATCH('School Completion Rates by Dist'!$E$101,'School Completion Rates by Dist'!$A$101:$E$101,0))/100,INDEX('School Completion Rates by Dist'!$A$101:$E$132,MATCH($L41,'School Completion Rates by Dist'!$A$101:$A$132,0),MATCH('School Completion Rates by Dist'!$E$101,'School Completion Rates by Dist'!$A$101:$E$101,0))/100)</f>
        <v>0.98084110775076894</v>
      </c>
      <c r="I41" s="118">
        <f t="shared" si="41"/>
        <v>0.88472524607338365</v>
      </c>
      <c r="J41" s="98">
        <f t="shared" si="42"/>
        <v>0.98787769122946567</v>
      </c>
      <c r="L41" s="29" t="s">
        <v>442</v>
      </c>
      <c r="M41" s="131">
        <f t="shared" si="27"/>
        <v>341.01690100929403</v>
      </c>
      <c r="O41" s="29" t="s">
        <v>135</v>
      </c>
      <c r="P41" s="66" t="s">
        <v>134</v>
      </c>
      <c r="Q41" s="98">
        <f t="shared" si="43"/>
        <v>1</v>
      </c>
      <c r="R41" s="98">
        <f t="shared" si="44"/>
        <v>0.93698791146410276</v>
      </c>
      <c r="S41" s="118">
        <f t="shared" si="45"/>
        <v>0.82897686053786412</v>
      </c>
      <c r="T41" s="98">
        <f t="shared" si="46"/>
        <v>0.82874556722789416</v>
      </c>
      <c r="U41" s="98">
        <f t="shared" si="47"/>
        <v>0.81869925756974604</v>
      </c>
      <c r="V41" s="98">
        <f t="shared" si="48"/>
        <v>0.80301388670944185</v>
      </c>
      <c r="W41" s="118">
        <f t="shared" si="28"/>
        <v>-0.10801105092623864</v>
      </c>
      <c r="X41" s="98">
        <f t="shared" si="29"/>
        <v>-1.0046309658148123E-2</v>
      </c>
      <c r="Y41" s="37"/>
      <c r="Z41" s="29" t="s">
        <v>135</v>
      </c>
      <c r="AA41" s="66" t="s">
        <v>134</v>
      </c>
      <c r="AB41" s="84">
        <f t="shared" si="49"/>
        <v>341.01690100929403</v>
      </c>
      <c r="AC41" s="84">
        <f t="shared" si="30"/>
        <v>319.52871385065907</v>
      </c>
      <c r="AD41" s="84">
        <f t="shared" si="31"/>
        <v>282.69511998903613</v>
      </c>
      <c r="AE41" s="84">
        <f t="shared" si="32"/>
        <v>282.61624506124599</v>
      </c>
      <c r="AF41" s="84">
        <f t="shared" si="33"/>
        <v>279.19028367504461</v>
      </c>
      <c r="AG41" s="84">
        <f t="shared" si="34"/>
        <v>273.84130711308217</v>
      </c>
      <c r="AI41" s="29" t="s">
        <v>135</v>
      </c>
      <c r="AJ41" s="66" t="s">
        <v>134</v>
      </c>
      <c r="AK41" s="84">
        <f t="shared" si="50"/>
        <v>0</v>
      </c>
      <c r="AL41" s="84">
        <f t="shared" si="51"/>
        <v>-21.488187158634958</v>
      </c>
      <c r="AM41" s="84">
        <f t="shared" si="35"/>
        <v>-36.833593861622944</v>
      </c>
      <c r="AN41" s="84">
        <f t="shared" si="36"/>
        <v>-7.8874927790138827E-2</v>
      </c>
      <c r="AO41" s="84">
        <f t="shared" si="37"/>
        <v>-3.4259613862013794</v>
      </c>
      <c r="AP41" s="84">
        <f t="shared" si="38"/>
        <v>-5.348976561962445</v>
      </c>
      <c r="AQ41" s="126"/>
      <c r="AR41" s="84">
        <f t="shared" si="52"/>
        <v>-36.833593861622937</v>
      </c>
      <c r="AS41" s="84">
        <f t="shared" si="39"/>
        <v>-3.4259613862014127</v>
      </c>
      <c r="AU41" s="3"/>
      <c r="AV41" s="130"/>
    </row>
    <row r="42" spans="1:48">
      <c r="A42" s="29" t="s">
        <v>135</v>
      </c>
      <c r="B42" s="66" t="s">
        <v>148</v>
      </c>
      <c r="C42" s="98">
        <f t="shared" si="25"/>
        <v>1.0142926317668839</v>
      </c>
      <c r="D42" s="98">
        <f t="shared" si="26"/>
        <v>0.85561554980557752</v>
      </c>
      <c r="E42" s="118">
        <f t="shared" si="40"/>
        <v>0.81691269336000882</v>
      </c>
      <c r="F42" s="98">
        <f>_xlfn.IFNA(INDEX('School Completion Rates by Dist'!$A$101:$E$132,MATCH($B42,'School Completion Rates by Dist'!$A$101:$A$132,0),MATCH('School Completion Rates by Dist'!$C$101,'School Completion Rates by Dist'!$A$101:$E$101,0))/100,INDEX('School Completion Rates by Dist'!$A$101:$E$132,MATCH($L42,'School Completion Rates by Dist'!$A$101:$A$132,0),MATCH('School Completion Rates by Dist'!$C$101,'School Completion Rates by Dist'!$A$101:$E$101,0))/100)</f>
        <v>0.96821066768201869</v>
      </c>
      <c r="G42" s="98">
        <f>_xlfn.IFNA(INDEX('School Completion Rates by Dist'!$A$101:$E$132,MATCH($B42,'School Completion Rates by Dist'!$A$101:$A$132,0),MATCH('School Completion Rates by Dist'!$D$101,'School Completion Rates by Dist'!$A$101:$E$101,0))/100,INDEX('School Completion Rates by Dist'!$A$101:$E$132,MATCH($L42,'School Completion Rates by Dist'!$A$101:$A$132,0),MATCH('School Completion Rates by Dist'!$D$101,'School Completion Rates by Dist'!$A$101:$E$101,0))/100)</f>
        <v>0.99178179328720417</v>
      </c>
      <c r="H42" s="98">
        <f>_xlfn.IFNA(INDEX('School Completion Rates by Dist'!$A$101:$E$132,MATCH($B42,'School Completion Rates by Dist'!$A$101:$A$132,0),MATCH('School Completion Rates by Dist'!$E$101,'School Completion Rates by Dist'!$A$101:$E$101,0))/100,INDEX('School Completion Rates by Dist'!$A$101:$E$132,MATCH($L42,'School Completion Rates by Dist'!$A$101:$A$132,0),MATCH('School Completion Rates by Dist'!$E$101,'School Completion Rates by Dist'!$A$101:$E$101,0))/100)</f>
        <v>0.97449062638104877</v>
      </c>
      <c r="I42" s="118">
        <f t="shared" si="41"/>
        <v>0.87125550421084652</v>
      </c>
      <c r="J42" s="98">
        <f t="shared" si="42"/>
        <v>0.98787769122946567</v>
      </c>
      <c r="L42" s="29"/>
      <c r="M42" s="131">
        <f t="shared" si="27"/>
        <v>886.64394262416454</v>
      </c>
      <c r="O42" s="29" t="s">
        <v>135</v>
      </c>
      <c r="P42" s="66" t="s">
        <v>148</v>
      </c>
      <c r="Q42" s="98">
        <f t="shared" si="43"/>
        <v>1</v>
      </c>
      <c r="R42" s="98">
        <f t="shared" si="44"/>
        <v>0.96821066768201869</v>
      </c>
      <c r="S42" s="118">
        <f t="shared" si="45"/>
        <v>0.84355887345361757</v>
      </c>
      <c r="T42" s="98">
        <f t="shared" si="46"/>
        <v>0.83662633225716254</v>
      </c>
      <c r="U42" s="98">
        <f t="shared" si="47"/>
        <v>0.82648448953198161</v>
      </c>
      <c r="V42" s="98">
        <f t="shared" si="48"/>
        <v>0.80540138789824212</v>
      </c>
      <c r="W42" s="118">
        <f t="shared" si="28"/>
        <v>-0.12465179422840111</v>
      </c>
      <c r="X42" s="98">
        <f t="shared" si="29"/>
        <v>-1.0141842725180927E-2</v>
      </c>
      <c r="Y42" s="37"/>
      <c r="Z42" s="29" t="s">
        <v>135</v>
      </c>
      <c r="AA42" s="66" t="s">
        <v>148</v>
      </c>
      <c r="AB42" s="84">
        <f t="shared" si="49"/>
        <v>886.64394262416454</v>
      </c>
      <c r="AC42" s="84">
        <f t="shared" si="30"/>
        <v>858.45812368435986</v>
      </c>
      <c r="AD42" s="84">
        <f t="shared" si="31"/>
        <v>747.93636539451416</v>
      </c>
      <c r="AE42" s="84">
        <f t="shared" si="32"/>
        <v>741.78966973568481</v>
      </c>
      <c r="AF42" s="84">
        <f t="shared" si="33"/>
        <v>732.79746631635624</v>
      </c>
      <c r="AG42" s="84">
        <f t="shared" si="34"/>
        <v>714.10426196107142</v>
      </c>
      <c r="AI42" s="29" t="s">
        <v>135</v>
      </c>
      <c r="AJ42" s="66" t="s">
        <v>148</v>
      </c>
      <c r="AK42" s="84">
        <f t="shared" si="50"/>
        <v>0</v>
      </c>
      <c r="AL42" s="84">
        <f t="shared" si="51"/>
        <v>-28.185818939804676</v>
      </c>
      <c r="AM42" s="84">
        <f t="shared" si="35"/>
        <v>-110.52175828984571</v>
      </c>
      <c r="AN42" s="84">
        <f t="shared" si="36"/>
        <v>-6.1466956588293442</v>
      </c>
      <c r="AO42" s="84">
        <f t="shared" si="37"/>
        <v>-8.9922034193285754</v>
      </c>
      <c r="AP42" s="84">
        <f t="shared" si="38"/>
        <v>-18.69320435528482</v>
      </c>
      <c r="AQ42" s="126"/>
      <c r="AR42" s="84">
        <f t="shared" si="52"/>
        <v>-110.52175828984564</v>
      </c>
      <c r="AS42" s="84">
        <f t="shared" si="39"/>
        <v>-8.992203419328618</v>
      </c>
      <c r="AU42" s="3"/>
      <c r="AV42" s="130"/>
    </row>
    <row r="43" spans="1:48">
      <c r="A43" s="29" t="s">
        <v>135</v>
      </c>
      <c r="B43" s="66" t="s">
        <v>215</v>
      </c>
      <c r="C43" s="98">
        <f t="shared" si="25"/>
        <v>0.98035438643579265</v>
      </c>
      <c r="D43" s="98">
        <f t="shared" si="26"/>
        <v>0.46438114546310572</v>
      </c>
      <c r="E43" s="118">
        <f t="shared" si="40"/>
        <v>0.44983705370371851</v>
      </c>
      <c r="F43" s="98">
        <f>_xlfn.IFNA(INDEX('School Completion Rates by Dist'!$A$101:$E$132,MATCH($B43,'School Completion Rates by Dist'!$A$101:$A$132,0),MATCH('School Completion Rates by Dist'!$C$101,'School Completion Rates by Dist'!$A$101:$E$101,0))/100,INDEX('School Completion Rates by Dist'!$A$101:$E$132,MATCH($L43,'School Completion Rates by Dist'!$A$101:$A$132,0),MATCH('School Completion Rates by Dist'!$C$101,'School Completion Rates by Dist'!$A$101:$E$101,0))/100)</f>
        <v>0.93698791146410276</v>
      </c>
      <c r="G43" s="98">
        <f>_xlfn.IFNA(INDEX('School Completion Rates by Dist'!$A$101:$E$132,MATCH($B43,'School Completion Rates by Dist'!$A$101:$A$132,0),MATCH('School Completion Rates by Dist'!$D$101,'School Completion Rates by Dist'!$A$101:$E$101,0))/100,INDEX('School Completion Rates by Dist'!$A$101:$E$132,MATCH($L43,'School Completion Rates by Dist'!$A$101:$A$132,0),MATCH('School Completion Rates by Dist'!$D$101,'School Completion Rates by Dist'!$A$101:$E$101,0))/100)</f>
        <v>0.9997209894256639</v>
      </c>
      <c r="H43" s="98">
        <f>_xlfn.IFNA(INDEX('School Completion Rates by Dist'!$A$101:$E$132,MATCH($B43,'School Completion Rates by Dist'!$A$101:$A$132,0),MATCH('School Completion Rates by Dist'!$E$101,'School Completion Rates by Dist'!$A$101:$E$101,0))/100,INDEX('School Completion Rates by Dist'!$A$101:$E$132,MATCH($L43,'School Completion Rates by Dist'!$A$101:$A$132,0),MATCH('School Completion Rates by Dist'!$E$101,'School Completion Rates by Dist'!$A$101:$E$101,0))/100)</f>
        <v>0.98084110775076894</v>
      </c>
      <c r="I43" s="118">
        <f t="shared" si="41"/>
        <v>0.50554229330484635</v>
      </c>
      <c r="J43" s="98">
        <f t="shared" si="42"/>
        <v>0.98787769122946567</v>
      </c>
      <c r="L43" s="29" t="s">
        <v>442</v>
      </c>
      <c r="M43" s="131">
        <f t="shared" si="27"/>
        <v>591.09596174944295</v>
      </c>
      <c r="O43" s="29" t="s">
        <v>135</v>
      </c>
      <c r="P43" s="66" t="s">
        <v>215</v>
      </c>
      <c r="Q43" s="98">
        <f>IF(C43&gt;1,1,C43)</f>
        <v>0.98035438643579265</v>
      </c>
      <c r="R43" s="98">
        <f t="shared" si="44"/>
        <v>0.91858020904114523</v>
      </c>
      <c r="S43" s="118">
        <f t="shared" si="45"/>
        <v>0.46438114546310572</v>
      </c>
      <c r="T43" s="98">
        <f t="shared" si="46"/>
        <v>0.46425157821299917</v>
      </c>
      <c r="U43" s="98">
        <f t="shared" si="47"/>
        <v>0.45862377723469333</v>
      </c>
      <c r="V43" s="98">
        <f t="shared" si="48"/>
        <v>0.44983705370371851</v>
      </c>
      <c r="W43" s="118">
        <f t="shared" si="28"/>
        <v>-0.45419906357803952</v>
      </c>
      <c r="X43" s="98">
        <f t="shared" si="29"/>
        <v>-5.6278009783058414E-3</v>
      </c>
      <c r="Y43" s="37"/>
      <c r="Z43" s="29" t="s">
        <v>135</v>
      </c>
      <c r="AA43" s="66" t="s">
        <v>215</v>
      </c>
      <c r="AB43" s="84">
        <f t="shared" si="49"/>
        <v>579.48351890554989</v>
      </c>
      <c r="AC43" s="84">
        <f t="shared" si="30"/>
        <v>542.96905210718012</v>
      </c>
      <c r="AD43" s="84">
        <f t="shared" si="31"/>
        <v>274.49381979582245</v>
      </c>
      <c r="AE43" s="84">
        <f t="shared" si="32"/>
        <v>274.41723311750945</v>
      </c>
      <c r="AF43" s="84">
        <f t="shared" si="33"/>
        <v>271.09066268570331</v>
      </c>
      <c r="AG43" s="84">
        <f t="shared" si="34"/>
        <v>265.89686588953532</v>
      </c>
      <c r="AI43" s="29" t="s">
        <v>135</v>
      </c>
      <c r="AJ43" s="66" t="s">
        <v>215</v>
      </c>
      <c r="AK43" s="84">
        <f t="shared" si="50"/>
        <v>-11.612442843893064</v>
      </c>
      <c r="AL43" s="84">
        <f t="shared" si="51"/>
        <v>-36.514466798369767</v>
      </c>
      <c r="AM43" s="84">
        <f t="shared" si="35"/>
        <v>-268.47523231135767</v>
      </c>
      <c r="AN43" s="84">
        <f t="shared" si="36"/>
        <v>-7.6586678312992262E-2</v>
      </c>
      <c r="AO43" s="84">
        <f t="shared" si="37"/>
        <v>-3.3265704318061466</v>
      </c>
      <c r="AP43" s="84">
        <f t="shared" si="38"/>
        <v>-5.1937967961679874</v>
      </c>
      <c r="AQ43" s="126"/>
      <c r="AR43" s="84">
        <f t="shared" si="52"/>
        <v>-268.47523231135767</v>
      </c>
      <c r="AS43" s="84">
        <f t="shared" si="39"/>
        <v>-3.3265704318061471</v>
      </c>
      <c r="AU43" s="3"/>
      <c r="AV43" s="130"/>
    </row>
    <row r="44" spans="1:48">
      <c r="A44" s="29" t="s">
        <v>135</v>
      </c>
      <c r="B44" s="66" t="s">
        <v>222</v>
      </c>
      <c r="C44" s="98">
        <f t="shared" si="25"/>
        <v>1</v>
      </c>
      <c r="D44" s="98">
        <f t="shared" si="26"/>
        <v>0.77269034525859459</v>
      </c>
      <c r="E44" s="118">
        <f t="shared" si="40"/>
        <v>0.74849022560940781</v>
      </c>
      <c r="F44" s="98">
        <f>_xlfn.IFNA(INDEX('School Completion Rates by Dist'!$A$101:$E$132,MATCH($B44,'School Completion Rates by Dist'!$A$101:$A$132,0),MATCH('School Completion Rates by Dist'!$C$101,'School Completion Rates by Dist'!$A$101:$E$101,0))/100,INDEX('School Completion Rates by Dist'!$A$101:$E$132,MATCH($L44,'School Completion Rates by Dist'!$A$101:$A$132,0),MATCH('School Completion Rates by Dist'!$C$101,'School Completion Rates by Dist'!$A$101:$E$101,0))/100)</f>
        <v>0.93698791146410276</v>
      </c>
      <c r="G44" s="98">
        <f>_xlfn.IFNA(INDEX('School Completion Rates by Dist'!$A$101:$E$132,MATCH($B44,'School Completion Rates by Dist'!$A$101:$A$132,0),MATCH('School Completion Rates by Dist'!$D$101,'School Completion Rates by Dist'!$A$101:$E$101,0))/100,INDEX('School Completion Rates by Dist'!$A$101:$E$132,MATCH($L44,'School Completion Rates by Dist'!$A$101:$A$132,0),MATCH('School Completion Rates by Dist'!$D$101,'School Completion Rates by Dist'!$A$101:$E$101,0))/100)</f>
        <v>0.9997209894256639</v>
      </c>
      <c r="H44" s="98">
        <f>_xlfn.IFNA(INDEX('School Completion Rates by Dist'!$A$101:$E$132,MATCH($B44,'School Completion Rates by Dist'!$A$101:$A$132,0),MATCH('School Completion Rates by Dist'!$E$101,'School Completion Rates by Dist'!$A$101:$E$101,0))/100,INDEX('School Completion Rates by Dist'!$A$101:$E$132,MATCH($L44,'School Completion Rates by Dist'!$A$101:$A$132,0),MATCH('School Completion Rates by Dist'!$E$101,'School Completion Rates by Dist'!$A$101:$E$101,0))/100)</f>
        <v>0.98084110775076894</v>
      </c>
      <c r="I44" s="118">
        <f t="shared" si="41"/>
        <v>0.82465348357719703</v>
      </c>
      <c r="J44" s="98">
        <f t="shared" si="42"/>
        <v>0.98787769122946567</v>
      </c>
      <c r="L44" s="29" t="s">
        <v>442</v>
      </c>
      <c r="M44" s="131">
        <f t="shared" si="27"/>
        <v>318.28244094200772</v>
      </c>
      <c r="O44" s="29" t="s">
        <v>135</v>
      </c>
      <c r="P44" s="66" t="s">
        <v>222</v>
      </c>
      <c r="Q44" s="98">
        <f t="shared" si="43"/>
        <v>1</v>
      </c>
      <c r="R44" s="98">
        <f t="shared" si="44"/>
        <v>0.93698791146410276</v>
      </c>
      <c r="S44" s="118">
        <f t="shared" si="45"/>
        <v>0.77269034525859459</v>
      </c>
      <c r="T44" s="98">
        <f t="shared" si="46"/>
        <v>0.77247475648158004</v>
      </c>
      <c r="U44" s="98">
        <f t="shared" si="47"/>
        <v>0.76311057896606704</v>
      </c>
      <c r="V44" s="98">
        <f t="shared" si="48"/>
        <v>0.74849022560940781</v>
      </c>
      <c r="W44" s="118">
        <f t="shared" si="28"/>
        <v>-0.16429756620550817</v>
      </c>
      <c r="X44" s="98">
        <f t="shared" si="29"/>
        <v>-9.3641775155129947E-3</v>
      </c>
      <c r="Y44" s="37"/>
      <c r="Z44" s="29" t="s">
        <v>135</v>
      </c>
      <c r="AA44" s="66" t="s">
        <v>222</v>
      </c>
      <c r="AB44" s="84">
        <f t="shared" si="49"/>
        <v>318.28244094200772</v>
      </c>
      <c r="AC44" s="84">
        <f t="shared" si="30"/>
        <v>298.22679959394844</v>
      </c>
      <c r="AD44" s="84">
        <f t="shared" si="31"/>
        <v>245.9337691812282</v>
      </c>
      <c r="AE44" s="84">
        <f t="shared" si="32"/>
        <v>245.8651510590403</v>
      </c>
      <c r="AF44" s="84">
        <f t="shared" si="33"/>
        <v>242.88469778198856</v>
      </c>
      <c r="AG44" s="84">
        <f t="shared" si="34"/>
        <v>238.23129602819637</v>
      </c>
      <c r="AI44" s="29" t="s">
        <v>135</v>
      </c>
      <c r="AJ44" s="66" t="s">
        <v>222</v>
      </c>
      <c r="AK44" s="84">
        <f t="shared" si="50"/>
        <v>0</v>
      </c>
      <c r="AL44" s="84">
        <f t="shared" si="51"/>
        <v>-20.055641348059282</v>
      </c>
      <c r="AM44" s="84">
        <f t="shared" si="35"/>
        <v>-52.293030412720242</v>
      </c>
      <c r="AN44" s="84">
        <f t="shared" si="36"/>
        <v>-6.8618122187899644E-2</v>
      </c>
      <c r="AO44" s="84">
        <f t="shared" si="37"/>
        <v>-2.9804532770517369</v>
      </c>
      <c r="AP44" s="84">
        <f t="shared" si="38"/>
        <v>-4.6534017537921954</v>
      </c>
      <c r="AQ44" s="126"/>
      <c r="AR44" s="84">
        <f t="shared" si="52"/>
        <v>-52.293030412720256</v>
      </c>
      <c r="AS44" s="84">
        <f t="shared" si="39"/>
        <v>-2.9804532770517413</v>
      </c>
      <c r="AU44" s="3"/>
      <c r="AV44" s="130"/>
    </row>
    <row r="45" spans="1:48">
      <c r="A45" s="29" t="s">
        <v>136</v>
      </c>
      <c r="B45" s="66" t="s">
        <v>136</v>
      </c>
      <c r="C45" s="98">
        <f t="shared" si="25"/>
        <v>1.0917279352267188</v>
      </c>
      <c r="D45" s="98">
        <f t="shared" si="26"/>
        <v>1.1640047492902563</v>
      </c>
      <c r="E45" s="118">
        <f t="shared" si="40"/>
        <v>1.1465591855476414</v>
      </c>
      <c r="F45" s="98">
        <f>_xlfn.IFNA(INDEX('School Completion Rates by Dist'!$A$101:$E$132,MATCH($B45,'School Completion Rates by Dist'!$A$101:$A$132,0),MATCH('School Completion Rates by Dist'!$C$101,'School Completion Rates by Dist'!$A$101:$E$101,0))/100,INDEX('School Completion Rates by Dist'!$A$101:$E$132,MATCH($L45,'School Completion Rates by Dist'!$A$101:$A$132,0),MATCH('School Completion Rates by Dist'!$C$101,'School Completion Rates by Dist'!$A$101:$E$101,0))/100)</f>
        <v>0.95839179769708038</v>
      </c>
      <c r="G45" s="98">
        <f>_xlfn.IFNA(INDEX('School Completion Rates by Dist'!$A$101:$E$132,MATCH($B45,'School Completion Rates by Dist'!$A$101:$A$132,0),MATCH('School Completion Rates by Dist'!$D$101,'School Completion Rates by Dist'!$A$101:$E$101,0))/100,INDEX('School Completion Rates by Dist'!$A$101:$E$132,MATCH($L45,'School Completion Rates by Dist'!$A$101:$A$132,0),MATCH('School Completion Rates by Dist'!$D$101,'School Completion Rates by Dist'!$A$101:$E$101,0))/100)</f>
        <v>1.0323137612272801</v>
      </c>
      <c r="H45" s="98">
        <f>_xlfn.IFNA(INDEX('School Completion Rates by Dist'!$A$101:$E$132,MATCH($B45,'School Completion Rates by Dist'!$A$101:$A$132,0),MATCH('School Completion Rates by Dist'!$E$101,'School Completion Rates by Dist'!$A$101:$E$101,0))/100,INDEX('School Completion Rates by Dist'!$A$101:$E$132,MATCH($L45,'School Completion Rates by Dist'!$A$101:$A$132,0),MATCH('School Completion Rates by Dist'!$E$101,'School Completion Rates by Dist'!$A$101:$E$101,0))/100)</f>
        <v>0.96588813427270115</v>
      </c>
      <c r="I45" s="118">
        <f>D45/(F45*C45)</f>
        <v>1.1124928818694191</v>
      </c>
      <c r="J45" s="98">
        <f t="shared" si="42"/>
        <v>0.98787769122946567</v>
      </c>
      <c r="L45" s="29"/>
      <c r="M45" s="131">
        <f t="shared" si="27"/>
        <v>765.68958034752632</v>
      </c>
      <c r="O45" s="29" t="s">
        <v>136</v>
      </c>
      <c r="P45" s="66" t="s">
        <v>136</v>
      </c>
      <c r="Q45" s="98">
        <f t="shared" si="43"/>
        <v>1</v>
      </c>
      <c r="R45" s="98">
        <f t="shared" si="44"/>
        <v>0.95839179769708038</v>
      </c>
      <c r="S45" s="118">
        <f t="shared" si="45"/>
        <v>1.0662040529800383</v>
      </c>
      <c r="T45" s="98">
        <f t="shared" si="46"/>
        <v>1.0662040529800383</v>
      </c>
      <c r="U45" s="98">
        <f t="shared" si="47"/>
        <v>1.0532791982374192</v>
      </c>
      <c r="V45" s="98">
        <f t="shared" si="48"/>
        <v>1.0173498796537874</v>
      </c>
      <c r="W45" s="118">
        <f t="shared" si="28"/>
        <v>0.1078122552829579</v>
      </c>
      <c r="X45" s="98">
        <f t="shared" si="29"/>
        <v>-1.2924854742619063E-2</v>
      </c>
      <c r="Y45" s="37"/>
      <c r="Z45" s="29" t="s">
        <v>136</v>
      </c>
      <c r="AA45" s="66" t="s">
        <v>136</v>
      </c>
      <c r="AB45" s="84">
        <f t="shared" si="49"/>
        <v>765.68958034752632</v>
      </c>
      <c r="AC45" s="84">
        <f t="shared" si="30"/>
        <v>733.83061338718881</v>
      </c>
      <c r="AD45" s="84">
        <f t="shared" si="31"/>
        <v>816.38133389111727</v>
      </c>
      <c r="AE45" s="84">
        <f t="shared" si="32"/>
        <v>816.38133389111727</v>
      </c>
      <c r="AF45" s="84">
        <f t="shared" si="33"/>
        <v>806.48490728718855</v>
      </c>
      <c r="AG45" s="84">
        <f t="shared" si="34"/>
        <v>778.97420241871487</v>
      </c>
      <c r="AI45" s="29" t="s">
        <v>136</v>
      </c>
      <c r="AJ45" s="66" t="s">
        <v>136</v>
      </c>
      <c r="AK45" s="84">
        <f t="shared" si="50"/>
        <v>0</v>
      </c>
      <c r="AL45" s="84">
        <f t="shared" si="51"/>
        <v>-31.858966960337511</v>
      </c>
      <c r="AM45" s="84">
        <f t="shared" si="35"/>
        <v>82.55072050392846</v>
      </c>
      <c r="AN45" s="84">
        <f t="shared" si="36"/>
        <v>0</v>
      </c>
      <c r="AO45" s="84">
        <f t="shared" si="37"/>
        <v>-9.8964266039287168</v>
      </c>
      <c r="AP45" s="84">
        <f t="shared" si="38"/>
        <v>-27.510704868473681</v>
      </c>
      <c r="AQ45" s="126"/>
      <c r="AR45" s="84">
        <f t="shared" si="52"/>
        <v>82.550720503928417</v>
      </c>
      <c r="AS45" s="84">
        <f t="shared" si="39"/>
        <v>-9.8964266039287256</v>
      </c>
      <c r="AU45" s="3"/>
      <c r="AV45" s="130"/>
    </row>
    <row r="46" spans="1:48">
      <c r="A46" s="29" t="s">
        <v>136</v>
      </c>
      <c r="B46" s="66" t="s">
        <v>123</v>
      </c>
      <c r="C46" s="98">
        <f t="shared" si="25"/>
        <v>1.0880460932052893</v>
      </c>
      <c r="D46" s="98">
        <f t="shared" si="26"/>
        <v>0.67977718213391292</v>
      </c>
      <c r="E46" s="118">
        <f t="shared" si="40"/>
        <v>0.69737707758924072</v>
      </c>
      <c r="F46" s="98">
        <f>_xlfn.IFNA(INDEX('School Completion Rates by Dist'!$A$101:$E$132,MATCH($B46,'School Completion Rates by Dist'!$A$101:$A$132,0),MATCH('School Completion Rates by Dist'!$C$101,'School Completion Rates by Dist'!$A$101:$E$101,0))/100,INDEX('School Completion Rates by Dist'!$A$101:$E$132,MATCH($L46,'School Completion Rates by Dist'!$A$101:$A$132,0),MATCH('School Completion Rates by Dist'!$C$101,'School Completion Rates by Dist'!$A$101:$E$101,0))/100)</f>
        <v>0.97982979560755212</v>
      </c>
      <c r="G46" s="98">
        <f>_xlfn.IFNA(INDEX('School Completion Rates by Dist'!$A$101:$E$132,MATCH($B46,'School Completion Rates by Dist'!$A$101:$A$132,0),MATCH('School Completion Rates by Dist'!$D$101,'School Completion Rates by Dist'!$A$101:$E$101,0))/100,INDEX('School Completion Rates by Dist'!$A$101:$E$132,MATCH($L46,'School Completion Rates by Dist'!$A$101:$A$132,0),MATCH('School Completion Rates by Dist'!$D$101,'School Completion Rates by Dist'!$A$101:$E$101,0))/100)</f>
        <v>1.0504321821268949</v>
      </c>
      <c r="H46" s="98">
        <f>_xlfn.IFNA(INDEX('School Completion Rates by Dist'!$A$101:$E$132,MATCH($B46,'School Completion Rates by Dist'!$A$101:$A$132,0),MATCH('School Completion Rates by Dist'!$E$101,'School Completion Rates by Dist'!$A$101:$E$101,0))/100,INDEX('School Completion Rates by Dist'!$A$101:$E$132,MATCH($L46,'School Completion Rates by Dist'!$A$101:$A$132,0),MATCH('School Completion Rates by Dist'!$E$101,'School Completion Rates by Dist'!$A$101:$E$101,0))/100)</f>
        <v>0.98862113053787359</v>
      </c>
      <c r="I46" s="118">
        <f t="shared" si="41"/>
        <v>0.63762986040176295</v>
      </c>
      <c r="J46" s="98">
        <f t="shared" si="42"/>
        <v>0.98787769122946567</v>
      </c>
      <c r="L46" s="29"/>
      <c r="M46" s="131">
        <f t="shared" si="27"/>
        <v>430.7003889454835</v>
      </c>
      <c r="O46" s="29" t="s">
        <v>136</v>
      </c>
      <c r="P46" s="66" t="s">
        <v>123</v>
      </c>
      <c r="Q46" s="98">
        <f t="shared" si="43"/>
        <v>1</v>
      </c>
      <c r="R46" s="98">
        <f t="shared" si="44"/>
        <v>0.97982979560755212</v>
      </c>
      <c r="S46" s="118">
        <f t="shared" si="45"/>
        <v>0.62476873579073133</v>
      </c>
      <c r="T46" s="98">
        <f t="shared" si="46"/>
        <v>0.62476873579073133</v>
      </c>
      <c r="U46" s="98">
        <f t="shared" si="47"/>
        <v>0.61719509626529967</v>
      </c>
      <c r="V46" s="98">
        <f t="shared" si="48"/>
        <v>0.61017211383223224</v>
      </c>
      <c r="W46" s="118">
        <f t="shared" si="28"/>
        <v>-0.35506105981682079</v>
      </c>
      <c r="X46" s="98">
        <f t="shared" si="29"/>
        <v>-7.5736395254316635E-3</v>
      </c>
      <c r="Y46" s="37"/>
      <c r="Z46" s="29" t="s">
        <v>136</v>
      </c>
      <c r="AA46" s="66" t="s">
        <v>123</v>
      </c>
      <c r="AB46" s="84">
        <f t="shared" si="49"/>
        <v>430.7003889454835</v>
      </c>
      <c r="AC46" s="84">
        <f t="shared" si="30"/>
        <v>422.0130740685463</v>
      </c>
      <c r="AD46" s="84">
        <f t="shared" si="31"/>
        <v>269.088137506046</v>
      </c>
      <c r="AE46" s="84">
        <f t="shared" si="32"/>
        <v>269.088137506046</v>
      </c>
      <c r="AF46" s="84">
        <f t="shared" si="33"/>
        <v>265.82616801670969</v>
      </c>
      <c r="AG46" s="84">
        <f t="shared" si="34"/>
        <v>262.80136675123026</v>
      </c>
      <c r="AI46" s="29" t="s">
        <v>136</v>
      </c>
      <c r="AJ46" s="66" t="s">
        <v>123</v>
      </c>
      <c r="AK46" s="84">
        <f t="shared" si="50"/>
        <v>0</v>
      </c>
      <c r="AL46" s="84">
        <f t="shared" si="51"/>
        <v>-8.6873148769371937</v>
      </c>
      <c r="AM46" s="84">
        <f t="shared" si="35"/>
        <v>-152.92493656250031</v>
      </c>
      <c r="AN46" s="84">
        <f t="shared" si="36"/>
        <v>0</v>
      </c>
      <c r="AO46" s="84">
        <f t="shared" si="37"/>
        <v>-3.2619694893363089</v>
      </c>
      <c r="AP46" s="84">
        <f t="shared" si="38"/>
        <v>-3.0248012654794252</v>
      </c>
      <c r="AQ46" s="126"/>
      <c r="AR46" s="84">
        <f t="shared" si="52"/>
        <v>-152.92493656250031</v>
      </c>
      <c r="AS46" s="84">
        <f t="shared" si="39"/>
        <v>-3.2619694893363045</v>
      </c>
      <c r="AU46" s="3"/>
      <c r="AV46" s="130"/>
    </row>
    <row r="47" spans="1:48">
      <c r="A47" s="29" t="s">
        <v>136</v>
      </c>
      <c r="B47" s="66" t="s">
        <v>122</v>
      </c>
      <c r="C47" s="98">
        <f t="shared" si="25"/>
        <v>1.0271597929314467</v>
      </c>
      <c r="D47" s="98">
        <f t="shared" si="26"/>
        <v>0.4632488248548699</v>
      </c>
      <c r="E47" s="118">
        <f t="shared" si="40"/>
        <v>0.46016024807899225</v>
      </c>
      <c r="F47" s="98">
        <f>_xlfn.IFNA(INDEX('School Completion Rates by Dist'!$A$101:$E$132,MATCH($B47,'School Completion Rates by Dist'!$A$101:$A$132,0),MATCH('School Completion Rates by Dist'!$C$101,'School Completion Rates by Dist'!$A$101:$E$101,0))/100,INDEX('School Completion Rates by Dist'!$A$101:$E$132,MATCH($L47,'School Completion Rates by Dist'!$A$101:$A$132,0),MATCH('School Completion Rates by Dist'!$C$101,'School Completion Rates by Dist'!$A$101:$E$101,0))/100)</f>
        <v>0.96307749822601296</v>
      </c>
      <c r="G47" s="98">
        <f>_xlfn.IFNA(INDEX('School Completion Rates by Dist'!$A$101:$E$132,MATCH($B47,'School Completion Rates by Dist'!$A$101:$A$132,0),MATCH('School Completion Rates by Dist'!$D$101,'School Completion Rates by Dist'!$A$101:$E$101,0))/100,INDEX('School Completion Rates by Dist'!$A$101:$E$132,MATCH($L47,'School Completion Rates by Dist'!$A$101:$A$132,0),MATCH('School Completion Rates by Dist'!$D$101,'School Completion Rates by Dist'!$A$101:$E$101,0))/100)</f>
        <v>1.0260047844111018</v>
      </c>
      <c r="H47" s="98">
        <f>_xlfn.IFNA(INDEX('School Completion Rates by Dist'!$A$101:$E$132,MATCH($B47,'School Completion Rates by Dist'!$A$101:$A$132,0),MATCH('School Completion Rates by Dist'!$E$101,'School Completion Rates by Dist'!$A$101:$E$101,0))/100,INDEX('School Completion Rates by Dist'!$A$101:$E$132,MATCH($L47,'School Completion Rates by Dist'!$A$101:$A$132,0),MATCH('School Completion Rates by Dist'!$E$101,'School Completion Rates by Dist'!$A$101:$E$101,0))/100)</f>
        <v>0.98003640414445881</v>
      </c>
      <c r="I47" s="118">
        <f t="shared" si="41"/>
        <v>0.46829021077326199</v>
      </c>
      <c r="J47" s="98">
        <f t="shared" si="42"/>
        <v>0.98787769122946567</v>
      </c>
      <c r="L47" s="29"/>
      <c r="M47" s="131">
        <f t="shared" si="27"/>
        <v>358.91699078790293</v>
      </c>
      <c r="O47" s="29" t="s">
        <v>136</v>
      </c>
      <c r="P47" s="66" t="s">
        <v>122</v>
      </c>
      <c r="Q47" s="98">
        <f t="shared" si="43"/>
        <v>1</v>
      </c>
      <c r="R47" s="98">
        <f t="shared" si="44"/>
        <v>0.96307749822601296</v>
      </c>
      <c r="S47" s="118">
        <f t="shared" si="45"/>
        <v>0.45099976463524549</v>
      </c>
      <c r="T47" s="98">
        <f t="shared" si="46"/>
        <v>0.45099976463524549</v>
      </c>
      <c r="U47" s="98">
        <f t="shared" si="47"/>
        <v>0.44553260623289875</v>
      </c>
      <c r="V47" s="98">
        <f t="shared" si="48"/>
        <v>0.43663817334159921</v>
      </c>
      <c r="W47" s="118">
        <f t="shared" si="28"/>
        <v>-0.51207773359076747</v>
      </c>
      <c r="X47" s="98">
        <f t="shared" si="29"/>
        <v>-5.467158402346739E-3</v>
      </c>
      <c r="Y47" s="37"/>
      <c r="Z47" s="29" t="s">
        <v>136</v>
      </c>
      <c r="AA47" s="66" t="s">
        <v>122</v>
      </c>
      <c r="AB47" s="84">
        <f t="shared" si="49"/>
        <v>358.91699078790293</v>
      </c>
      <c r="AC47" s="84">
        <f t="shared" si="30"/>
        <v>345.66487755882252</v>
      </c>
      <c r="AD47" s="84">
        <f t="shared" si="31"/>
        <v>161.87147836893479</v>
      </c>
      <c r="AE47" s="84">
        <f t="shared" si="32"/>
        <v>161.87147836893479</v>
      </c>
      <c r="AF47" s="84">
        <f t="shared" si="33"/>
        <v>159.9092223270037</v>
      </c>
      <c r="AG47" s="84">
        <f t="shared" si="34"/>
        <v>156.71685923889353</v>
      </c>
      <c r="AI47" s="29" t="s">
        <v>136</v>
      </c>
      <c r="AJ47" s="66" t="s">
        <v>122</v>
      </c>
      <c r="AK47" s="84">
        <f t="shared" si="50"/>
        <v>0</v>
      </c>
      <c r="AL47" s="84">
        <f t="shared" si="51"/>
        <v>-13.252113229080408</v>
      </c>
      <c r="AM47" s="84">
        <f t="shared" si="35"/>
        <v>-183.79339918988774</v>
      </c>
      <c r="AN47" s="84">
        <f t="shared" si="36"/>
        <v>0</v>
      </c>
      <c r="AO47" s="84">
        <f t="shared" si="37"/>
        <v>-1.9622560419310844</v>
      </c>
      <c r="AP47" s="84">
        <f t="shared" si="38"/>
        <v>-3.1923630881101701</v>
      </c>
      <c r="AQ47" s="126"/>
      <c r="AR47" s="84">
        <f t="shared" si="52"/>
        <v>-183.79339918988771</v>
      </c>
      <c r="AS47" s="84">
        <f t="shared" si="39"/>
        <v>-1.9622560419310906</v>
      </c>
      <c r="AU47" s="3"/>
      <c r="AV47" s="130"/>
    </row>
    <row r="48" spans="1:48">
      <c r="A48" s="29" t="s">
        <v>136</v>
      </c>
      <c r="B48" s="66" t="s">
        <v>217</v>
      </c>
      <c r="C48" s="98">
        <f t="shared" si="25"/>
        <v>1.0636053115133097</v>
      </c>
      <c r="D48" s="98">
        <f t="shared" si="26"/>
        <v>1.0974815558318871</v>
      </c>
      <c r="E48" s="118">
        <f t="shared" si="40"/>
        <v>1.125896102766454</v>
      </c>
      <c r="F48" s="98">
        <f>_xlfn.IFNA(INDEX('School Completion Rates by Dist'!$A$101:$E$132,MATCH($B48,'School Completion Rates by Dist'!$A$101:$A$132,0),MATCH('School Completion Rates by Dist'!$C$101,'School Completion Rates by Dist'!$A$101:$E$101,0))/100,INDEX('School Completion Rates by Dist'!$A$101:$E$132,MATCH($L48,'School Completion Rates by Dist'!$A$101:$A$132,0),MATCH('School Completion Rates by Dist'!$C$101,'School Completion Rates by Dist'!$A$101:$E$101,0))/100)</f>
        <v>0.97982979560755212</v>
      </c>
      <c r="G48" s="98">
        <f>_xlfn.IFNA(INDEX('School Completion Rates by Dist'!$A$101:$E$132,MATCH($B48,'School Completion Rates by Dist'!$A$101:$A$132,0),MATCH('School Completion Rates by Dist'!$D$101,'School Completion Rates by Dist'!$A$101:$E$101,0))/100,INDEX('School Completion Rates by Dist'!$A$101:$E$132,MATCH($L48,'School Completion Rates by Dist'!$A$101:$A$132,0),MATCH('School Completion Rates by Dist'!$D$101,'School Completion Rates by Dist'!$A$101:$E$101,0))/100)</f>
        <v>1.0504321821268949</v>
      </c>
      <c r="H48" s="98">
        <f>_xlfn.IFNA(INDEX('School Completion Rates by Dist'!$A$101:$E$132,MATCH($B48,'School Completion Rates by Dist'!$A$101:$A$132,0),MATCH('School Completion Rates by Dist'!$E$101,'School Completion Rates by Dist'!$A$101:$E$101,0))/100,INDEX('School Completion Rates by Dist'!$A$101:$E$132,MATCH($L48,'School Completion Rates by Dist'!$A$101:$A$132,0),MATCH('School Completion Rates by Dist'!$E$101,'School Completion Rates by Dist'!$A$101:$E$101,0))/100)</f>
        <v>0.98862113053787359</v>
      </c>
      <c r="I48" s="118">
        <f t="shared" si="41"/>
        <v>1.0530914603190018</v>
      </c>
      <c r="J48" s="98">
        <f t="shared" si="42"/>
        <v>0.98787769122946567</v>
      </c>
      <c r="L48" s="29" t="s">
        <v>123</v>
      </c>
      <c r="M48" s="131">
        <f t="shared" si="27"/>
        <v>263.2057932444622</v>
      </c>
      <c r="O48" s="29" t="s">
        <v>136</v>
      </c>
      <c r="P48" s="66" t="s">
        <v>217</v>
      </c>
      <c r="Q48" s="98">
        <f t="shared" si="43"/>
        <v>1</v>
      </c>
      <c r="R48" s="98">
        <f t="shared" si="44"/>
        <v>0.97982979560755212</v>
      </c>
      <c r="S48" s="118">
        <f t="shared" si="45"/>
        <v>1.0318503903204261</v>
      </c>
      <c r="T48" s="98">
        <f t="shared" si="46"/>
        <v>1.0318503903204261</v>
      </c>
      <c r="U48" s="98">
        <f t="shared" si="47"/>
        <v>1.0193419812839655</v>
      </c>
      <c r="V48" s="98">
        <f t="shared" si="48"/>
        <v>1.0077430219416699</v>
      </c>
      <c r="W48" s="118">
        <f t="shared" si="28"/>
        <v>5.2020594712874013E-2</v>
      </c>
      <c r="X48" s="98">
        <f t="shared" si="29"/>
        <v>-1.2508409036460666E-2</v>
      </c>
      <c r="Y48" s="37"/>
      <c r="Z48" s="29" t="s">
        <v>136</v>
      </c>
      <c r="AA48" s="66" t="s">
        <v>217</v>
      </c>
      <c r="AB48" s="84">
        <f t="shared" si="49"/>
        <v>263.2057932444622</v>
      </c>
      <c r="AC48" s="84">
        <f t="shared" si="30"/>
        <v>257.89687859744504</v>
      </c>
      <c r="AD48" s="84">
        <f t="shared" si="31"/>
        <v>271.5890004938957</v>
      </c>
      <c r="AE48" s="84">
        <f t="shared" si="32"/>
        <v>271.5890004938957</v>
      </c>
      <c r="AF48" s="84">
        <f t="shared" si="33"/>
        <v>268.29671477122787</v>
      </c>
      <c r="AG48" s="84">
        <f t="shared" si="34"/>
        <v>265.24380147672872</v>
      </c>
      <c r="AI48" s="29" t="s">
        <v>136</v>
      </c>
      <c r="AJ48" s="66" t="s">
        <v>217</v>
      </c>
      <c r="AK48" s="84">
        <f t="shared" si="50"/>
        <v>0</v>
      </c>
      <c r="AL48" s="84">
        <f t="shared" si="51"/>
        <v>-5.3089146470171613</v>
      </c>
      <c r="AM48" s="84">
        <f t="shared" si="35"/>
        <v>13.692121896450658</v>
      </c>
      <c r="AN48" s="84">
        <f t="shared" si="36"/>
        <v>0</v>
      </c>
      <c r="AO48" s="84">
        <f t="shared" si="37"/>
        <v>-3.2922857226678275</v>
      </c>
      <c r="AP48" s="84">
        <f t="shared" si="38"/>
        <v>-3.0529132944991488</v>
      </c>
      <c r="AQ48" s="126"/>
      <c r="AR48" s="84">
        <f t="shared" si="52"/>
        <v>13.692121896450681</v>
      </c>
      <c r="AS48" s="84">
        <f t="shared" si="39"/>
        <v>-3.2922857226678288</v>
      </c>
      <c r="AU48" s="3"/>
      <c r="AV48" s="130"/>
    </row>
    <row r="49" spans="1:48">
      <c r="A49" s="29" t="s">
        <v>136</v>
      </c>
      <c r="B49" s="66" t="s">
        <v>220</v>
      </c>
      <c r="C49" s="98">
        <f t="shared" si="25"/>
        <v>1.0473234378273297</v>
      </c>
      <c r="D49" s="98">
        <f t="shared" si="26"/>
        <v>0.73934294190618211</v>
      </c>
      <c r="E49" s="118">
        <f t="shared" si="40"/>
        <v>0.75848503555859892</v>
      </c>
      <c r="F49" s="98">
        <f>_xlfn.IFNA(INDEX('School Completion Rates by Dist'!$A$101:$E$132,MATCH($B49,'School Completion Rates by Dist'!$A$101:$A$132,0),MATCH('School Completion Rates by Dist'!$C$101,'School Completion Rates by Dist'!$A$101:$E$101,0))/100,INDEX('School Completion Rates by Dist'!$A$101:$E$132,MATCH($L49,'School Completion Rates by Dist'!$A$101:$A$132,0),MATCH('School Completion Rates by Dist'!$C$101,'School Completion Rates by Dist'!$A$101:$E$101,0))/100)</f>
        <v>0.97982979560755212</v>
      </c>
      <c r="G49" s="98">
        <f>_xlfn.IFNA(INDEX('School Completion Rates by Dist'!$A$101:$E$132,MATCH($B49,'School Completion Rates by Dist'!$A$101:$A$132,0),MATCH('School Completion Rates by Dist'!$D$101,'School Completion Rates by Dist'!$A$101:$E$101,0))/100,INDEX('School Completion Rates by Dist'!$A$101:$E$132,MATCH($L49,'School Completion Rates by Dist'!$A$101:$A$132,0),MATCH('School Completion Rates by Dist'!$D$101,'School Completion Rates by Dist'!$A$101:$E$101,0))/100)</f>
        <v>1.0504321821268949</v>
      </c>
      <c r="H49" s="98">
        <f>_xlfn.IFNA(INDEX('School Completion Rates by Dist'!$A$101:$E$132,MATCH($B49,'School Completion Rates by Dist'!$A$101:$A$132,0),MATCH('School Completion Rates by Dist'!$E$101,'School Completion Rates by Dist'!$A$101:$E$101,0))/100,INDEX('School Completion Rates by Dist'!$A$101:$E$132,MATCH($L49,'School Completion Rates by Dist'!$A$101:$A$132,0),MATCH('School Completion Rates by Dist'!$E$101,'School Completion Rates by Dist'!$A$101:$E$101,0))/100)</f>
        <v>0.98862113053787359</v>
      </c>
      <c r="I49" s="118">
        <f t="shared" si="41"/>
        <v>0.72046761965896378</v>
      </c>
      <c r="J49" s="98">
        <f t="shared" si="42"/>
        <v>0.98787769122946567</v>
      </c>
      <c r="L49" s="29" t="s">
        <v>123</v>
      </c>
      <c r="M49" s="131">
        <f t="shared" si="27"/>
        <v>143.56679631516118</v>
      </c>
      <c r="O49" s="29" t="s">
        <v>136</v>
      </c>
      <c r="P49" s="66" t="s">
        <v>220</v>
      </c>
      <c r="Q49" s="98">
        <f t="shared" si="43"/>
        <v>1</v>
      </c>
      <c r="R49" s="98">
        <f t="shared" si="44"/>
        <v>0.97982979560755212</v>
      </c>
      <c r="S49" s="118">
        <f t="shared" si="45"/>
        <v>0.70593564051230207</v>
      </c>
      <c r="T49" s="98">
        <f t="shared" si="46"/>
        <v>0.70593564051230207</v>
      </c>
      <c r="U49" s="98">
        <f t="shared" si="47"/>
        <v>0.69737807070588698</v>
      </c>
      <c r="V49" s="98">
        <f t="shared" si="48"/>
        <v>0.68944269667357516</v>
      </c>
      <c r="W49" s="118">
        <f t="shared" si="28"/>
        <v>-0.27389415509525006</v>
      </c>
      <c r="X49" s="98">
        <f t="shared" si="29"/>
        <v>-8.5575698064150885E-3</v>
      </c>
      <c r="Y49" s="37"/>
      <c r="Z49" s="29" t="s">
        <v>136</v>
      </c>
      <c r="AA49" s="66" t="s">
        <v>220</v>
      </c>
      <c r="AB49" s="84">
        <f t="shared" si="49"/>
        <v>143.56679631516118</v>
      </c>
      <c r="AC49" s="84">
        <f t="shared" si="30"/>
        <v>140.67102468951546</v>
      </c>
      <c r="AD49" s="84">
        <f t="shared" si="31"/>
        <v>101.34891831304252</v>
      </c>
      <c r="AE49" s="84">
        <f t="shared" si="32"/>
        <v>101.34891831304252</v>
      </c>
      <c r="AF49" s="84">
        <f t="shared" si="33"/>
        <v>100.12033543169215</v>
      </c>
      <c r="AG49" s="84">
        <f t="shared" si="34"/>
        <v>98.981079204310618</v>
      </c>
      <c r="AI49" s="29" t="s">
        <v>136</v>
      </c>
      <c r="AJ49" s="66" t="s">
        <v>220</v>
      </c>
      <c r="AK49" s="84">
        <f t="shared" si="50"/>
        <v>0</v>
      </c>
      <c r="AL49" s="84">
        <f t="shared" si="51"/>
        <v>-2.8957716256457218</v>
      </c>
      <c r="AM49" s="84">
        <f t="shared" si="35"/>
        <v>-39.322106376472945</v>
      </c>
      <c r="AN49" s="84">
        <f t="shared" si="36"/>
        <v>0</v>
      </c>
      <c r="AO49" s="84">
        <f t="shared" si="37"/>
        <v>-1.2285828813503628</v>
      </c>
      <c r="AP49" s="84">
        <f t="shared" si="38"/>
        <v>-1.1392562273815372</v>
      </c>
      <c r="AQ49" s="126"/>
      <c r="AR49" s="84">
        <f t="shared" si="52"/>
        <v>-39.322106376472931</v>
      </c>
      <c r="AS49" s="84">
        <f t="shared" si="39"/>
        <v>-1.2285828813503683</v>
      </c>
      <c r="AU49" s="3"/>
      <c r="AV49" s="130"/>
    </row>
    <row r="50" spans="1:48">
      <c r="A50" s="29" t="s">
        <v>138</v>
      </c>
      <c r="B50" s="66" t="s">
        <v>138</v>
      </c>
      <c r="C50" s="98">
        <f t="shared" si="25"/>
        <v>0.92659547393780128</v>
      </c>
      <c r="D50" s="98">
        <f t="shared" si="26"/>
        <v>0.73703371495711523</v>
      </c>
      <c r="E50" s="118">
        <f t="shared" si="40"/>
        <v>0.75907105482021164</v>
      </c>
      <c r="F50" s="98">
        <f>_xlfn.IFNA(INDEX('School Completion Rates by Dist'!$A$101:$E$132,MATCH($B50,'School Completion Rates by Dist'!$A$101:$A$132,0),MATCH('School Completion Rates by Dist'!$C$101,'School Completion Rates by Dist'!$A$101:$E$101,0))/100,INDEX('School Completion Rates by Dist'!$A$101:$E$132,MATCH($L50,'School Completion Rates by Dist'!$A$101:$A$132,0),MATCH('School Completion Rates by Dist'!$C$101,'School Completion Rates by Dist'!$A$101:$E$101,0))/100)</f>
        <v>0.98330438253022512</v>
      </c>
      <c r="G50" s="98">
        <f>_xlfn.IFNA(INDEX('School Completion Rates by Dist'!$A$101:$E$132,MATCH($B50,'School Completion Rates by Dist'!$A$101:$A$132,0),MATCH('School Completion Rates by Dist'!$D$101,'School Completion Rates by Dist'!$A$101:$E$101,0))/100,INDEX('School Completion Rates by Dist'!$A$101:$E$132,MATCH($L50,'School Completion Rates by Dist'!$A$101:$A$132,0),MATCH('School Completion Rates by Dist'!$D$101,'School Completion Rates by Dist'!$A$101:$E$101,0))/100)</f>
        <v>1.0634730187068799</v>
      </c>
      <c r="H50" s="98">
        <f>_xlfn.IFNA(INDEX('School Completion Rates by Dist'!$A$101:$E$132,MATCH($B50,'School Completion Rates by Dist'!$A$101:$A$132,0),MATCH('School Completion Rates by Dist'!$E$101,'School Completion Rates by Dist'!$A$101:$E$101,0))/100,INDEX('School Completion Rates by Dist'!$A$101:$E$132,MATCH($L50,'School Completion Rates by Dist'!$A$101:$A$132,0),MATCH('School Completion Rates by Dist'!$E$101,'School Completion Rates by Dist'!$A$101:$E$101,0))/100)</f>
        <v>0.98031449078637478</v>
      </c>
      <c r="I50" s="118">
        <f t="shared" si="41"/>
        <v>0.80892676546898901</v>
      </c>
      <c r="J50" s="98">
        <f t="shared" si="42"/>
        <v>0.98787769122946567</v>
      </c>
      <c r="L50" s="29"/>
      <c r="M50" s="131">
        <f t="shared" si="27"/>
        <v>1988.7255191142665</v>
      </c>
      <c r="O50" s="29" t="s">
        <v>138</v>
      </c>
      <c r="P50" s="66" t="s">
        <v>138</v>
      </c>
      <c r="Q50" s="98">
        <f t="shared" si="43"/>
        <v>0.92659547393780128</v>
      </c>
      <c r="R50" s="98">
        <f t="shared" si="44"/>
        <v>0.91112539035571094</v>
      </c>
      <c r="S50" s="118">
        <f t="shared" si="45"/>
        <v>0.73703371495711523</v>
      </c>
      <c r="T50" s="98">
        <f t="shared" si="46"/>
        <v>0.73703371495711523</v>
      </c>
      <c r="U50" s="98">
        <f t="shared" si="47"/>
        <v>0.72809916469011104</v>
      </c>
      <c r="V50" s="98">
        <f t="shared" si="48"/>
        <v>0.71376616187517106</v>
      </c>
      <c r="W50" s="118">
        <f t="shared" si="28"/>
        <v>-0.17409167539859571</v>
      </c>
      <c r="X50" s="98">
        <f t="shared" si="29"/>
        <v>-8.9345502670041821E-3</v>
      </c>
      <c r="Y50" s="37"/>
      <c r="Z50" s="29" t="s">
        <v>138</v>
      </c>
      <c r="AA50" s="66" t="s">
        <v>138</v>
      </c>
      <c r="AB50" s="84">
        <f t="shared" si="49"/>
        <v>1842.7440649158837</v>
      </c>
      <c r="AC50" s="84">
        <f t="shared" si="30"/>
        <v>1811.97831491335</v>
      </c>
      <c r="AD50" s="84">
        <f t="shared" si="31"/>
        <v>1465.7577573828053</v>
      </c>
      <c r="AE50" s="84">
        <f t="shared" si="32"/>
        <v>1465.7577573828053</v>
      </c>
      <c r="AF50" s="84">
        <f t="shared" si="33"/>
        <v>1447.989389265005</v>
      </c>
      <c r="AG50" s="84">
        <f t="shared" si="34"/>
        <v>1419.4849808013971</v>
      </c>
      <c r="AI50" s="29" t="s">
        <v>138</v>
      </c>
      <c r="AJ50" s="66" t="s">
        <v>138</v>
      </c>
      <c r="AK50" s="84">
        <f t="shared" si="50"/>
        <v>-145.98145419838283</v>
      </c>
      <c r="AL50" s="84">
        <f t="shared" si="51"/>
        <v>-30.76575000253365</v>
      </c>
      <c r="AM50" s="84">
        <f t="shared" si="35"/>
        <v>-346.22055753054474</v>
      </c>
      <c r="AN50" s="84">
        <f t="shared" si="36"/>
        <v>0</v>
      </c>
      <c r="AO50" s="84">
        <f t="shared" si="37"/>
        <v>-17.768368117800264</v>
      </c>
      <c r="AP50" s="84">
        <f t="shared" si="38"/>
        <v>-28.504408463607888</v>
      </c>
      <c r="AQ50" s="126"/>
      <c r="AR50" s="84">
        <f t="shared" si="52"/>
        <v>-346.22055753054462</v>
      </c>
      <c r="AS50" s="84">
        <f t="shared" si="39"/>
        <v>-17.768368117800399</v>
      </c>
      <c r="AU50" s="3"/>
      <c r="AV50" s="130"/>
    </row>
    <row r="51" spans="1:48">
      <c r="A51" s="29" t="s">
        <v>138</v>
      </c>
      <c r="B51" s="66" t="s">
        <v>145</v>
      </c>
      <c r="C51" s="98">
        <f t="shared" si="25"/>
        <v>1</v>
      </c>
      <c r="D51" s="98">
        <f t="shared" si="26"/>
        <v>0.7776665778287879</v>
      </c>
      <c r="E51" s="118">
        <f t="shared" si="40"/>
        <v>0.72353953208305988</v>
      </c>
      <c r="F51" s="98">
        <f>_xlfn.IFNA(INDEX('School Completion Rates by Dist'!$A$101:$E$132,MATCH($B51,'School Completion Rates by Dist'!$A$101:$A$132,0),MATCH('School Completion Rates by Dist'!$C$101,'School Completion Rates by Dist'!$A$101:$E$101,0))/100,INDEX('School Completion Rates by Dist'!$A$101:$E$132,MATCH($L51,'School Completion Rates by Dist'!$A$101:$A$132,0),MATCH('School Completion Rates by Dist'!$C$101,'School Completion Rates by Dist'!$A$101:$E$101,0))/100)</f>
        <v>0.98117804967201205</v>
      </c>
      <c r="G51" s="98">
        <f>_xlfn.IFNA(INDEX('School Completion Rates by Dist'!$A$101:$E$132,MATCH($B51,'School Completion Rates by Dist'!$A$101:$A$132,0),MATCH('School Completion Rates by Dist'!$D$101,'School Completion Rates by Dist'!$A$101:$E$101,0))/100,INDEX('School Completion Rates by Dist'!$A$101:$E$132,MATCH($L51,'School Completion Rates by Dist'!$A$101:$A$132,0),MATCH('School Completion Rates by Dist'!$D$101,'School Completion Rates by Dist'!$A$101:$E$101,0))/100)</f>
        <v>0.98096999789778694</v>
      </c>
      <c r="H51" s="98">
        <f>_xlfn.IFNA(INDEX('School Completion Rates by Dist'!$A$101:$E$132,MATCH($B51,'School Completion Rates by Dist'!$A$101:$A$132,0),MATCH('School Completion Rates by Dist'!$E$101,'School Completion Rates by Dist'!$A$101:$E$101,0))/100,INDEX('School Completion Rates by Dist'!$A$101:$E$132,MATCH($L51,'School Completion Rates by Dist'!$A$101:$A$132,0),MATCH('School Completion Rates by Dist'!$E$101,'School Completion Rates by Dist'!$A$101:$E$101,0))/100)</f>
        <v>0.96008553626652993</v>
      </c>
      <c r="I51" s="118">
        <f t="shared" si="41"/>
        <v>0.79258456514467079</v>
      </c>
      <c r="J51" s="98">
        <f t="shared" si="42"/>
        <v>0.98787769122946567</v>
      </c>
      <c r="L51" s="29"/>
      <c r="M51" s="131">
        <f t="shared" si="27"/>
        <v>704.00312296857976</v>
      </c>
      <c r="O51" s="29" t="s">
        <v>138</v>
      </c>
      <c r="P51" s="66" t="s">
        <v>145</v>
      </c>
      <c r="Q51" s="98">
        <f t="shared" si="43"/>
        <v>1</v>
      </c>
      <c r="R51" s="98">
        <f t="shared" si="44"/>
        <v>0.98117804967201205</v>
      </c>
      <c r="S51" s="118">
        <f t="shared" si="45"/>
        <v>0.7776665778287879</v>
      </c>
      <c r="T51" s="98">
        <f t="shared" si="46"/>
        <v>0.76286758121788523</v>
      </c>
      <c r="U51" s="98">
        <f t="shared" si="47"/>
        <v>0.75361986484733134</v>
      </c>
      <c r="V51" s="98">
        <f t="shared" si="48"/>
        <v>0.72353953208305988</v>
      </c>
      <c r="W51" s="118">
        <f t="shared" si="28"/>
        <v>-0.20351147184322416</v>
      </c>
      <c r="X51" s="98">
        <f t="shared" si="29"/>
        <v>-9.2477163705538823E-3</v>
      </c>
      <c r="Y51" s="37"/>
      <c r="Z51" s="29" t="s">
        <v>138</v>
      </c>
      <c r="AA51" s="66" t="s">
        <v>145</v>
      </c>
      <c r="AB51" s="84">
        <f t="shared" si="49"/>
        <v>704.00312296857976</v>
      </c>
      <c r="AC51" s="84">
        <f t="shared" si="30"/>
        <v>690.75241115731671</v>
      </c>
      <c r="AD51" s="84">
        <f t="shared" si="31"/>
        <v>547.47969941975475</v>
      </c>
      <c r="AE51" s="84">
        <f t="shared" si="32"/>
        <v>537.0611595888779</v>
      </c>
      <c r="AF51" s="84">
        <f t="shared" si="33"/>
        <v>530.55073838368025</v>
      </c>
      <c r="AG51" s="84">
        <f t="shared" si="34"/>
        <v>509.37409017769909</v>
      </c>
      <c r="AI51" s="29" t="s">
        <v>138</v>
      </c>
      <c r="AJ51" s="66" t="s">
        <v>145</v>
      </c>
      <c r="AK51" s="84">
        <f t="shared" si="50"/>
        <v>0</v>
      </c>
      <c r="AL51" s="84">
        <f t="shared" si="51"/>
        <v>-13.250711811263045</v>
      </c>
      <c r="AM51" s="84">
        <f t="shared" si="35"/>
        <v>-143.27271173756196</v>
      </c>
      <c r="AN51" s="84">
        <f t="shared" si="36"/>
        <v>-10.418539830876853</v>
      </c>
      <c r="AO51" s="84">
        <f t="shared" si="37"/>
        <v>-6.5104212051976447</v>
      </c>
      <c r="AP51" s="84">
        <f t="shared" si="38"/>
        <v>-21.176648205981166</v>
      </c>
      <c r="AQ51" s="126"/>
      <c r="AR51" s="84">
        <f t="shared" si="52"/>
        <v>-143.27271173756199</v>
      </c>
      <c r="AS51" s="84">
        <f t="shared" si="39"/>
        <v>-6.5104212051975932</v>
      </c>
      <c r="AU51" s="3"/>
      <c r="AV51" s="130"/>
    </row>
    <row r="52" spans="1:48">
      <c r="A52" s="29" t="s">
        <v>138</v>
      </c>
      <c r="B52" s="66" t="s">
        <v>117</v>
      </c>
      <c r="C52" s="98">
        <f t="shared" si="25"/>
        <v>1</v>
      </c>
      <c r="D52" s="98">
        <f t="shared" si="26"/>
        <v>1.2417509478499642</v>
      </c>
      <c r="E52" s="118">
        <f t="shared" si="40"/>
        <v>1.2788793547433774</v>
      </c>
      <c r="F52" s="98">
        <f>_xlfn.IFNA(INDEX('School Completion Rates by Dist'!$A$101:$E$132,MATCH($B52,'School Completion Rates by Dist'!$A$101:$A$132,0),MATCH('School Completion Rates by Dist'!$C$101,'School Completion Rates by Dist'!$A$101:$E$101,0))/100,INDEX('School Completion Rates by Dist'!$A$101:$E$132,MATCH($L52,'School Completion Rates by Dist'!$A$101:$A$132,0),MATCH('School Completion Rates by Dist'!$C$101,'School Completion Rates by Dist'!$A$101:$E$101,0))/100)</f>
        <v>0.98330438253022512</v>
      </c>
      <c r="G52" s="98">
        <f>_xlfn.IFNA(INDEX('School Completion Rates by Dist'!$A$101:$E$132,MATCH($B52,'School Completion Rates by Dist'!$A$101:$A$132,0),MATCH('School Completion Rates by Dist'!$D$101,'School Completion Rates by Dist'!$A$101:$E$101,0))/100,INDEX('School Completion Rates by Dist'!$A$101:$E$132,MATCH($L52,'School Completion Rates by Dist'!$A$101:$A$132,0),MATCH('School Completion Rates by Dist'!$D$101,'School Completion Rates by Dist'!$A$101:$E$101,0))/100)</f>
        <v>1.0634730187068799</v>
      </c>
      <c r="H52" s="98">
        <f>_xlfn.IFNA(INDEX('School Completion Rates by Dist'!$A$101:$E$132,MATCH($B52,'School Completion Rates by Dist'!$A$101:$A$132,0),MATCH('School Completion Rates by Dist'!$E$101,'School Completion Rates by Dist'!$A$101:$E$101,0))/100,INDEX('School Completion Rates by Dist'!$A$101:$E$132,MATCH($L52,'School Completion Rates by Dist'!$A$101:$A$132,0),MATCH('School Completion Rates by Dist'!$E$101,'School Completion Rates by Dist'!$A$101:$E$101,0))/100)</f>
        <v>0.98031449078637478</v>
      </c>
      <c r="I52" s="118">
        <f t="shared" si="41"/>
        <v>1.2628347538274038</v>
      </c>
      <c r="J52" s="98">
        <f t="shared" si="42"/>
        <v>0.98787769122946567</v>
      </c>
      <c r="L52" s="29" t="s">
        <v>138</v>
      </c>
      <c r="M52" s="131">
        <f t="shared" si="27"/>
        <v>628.39428317797967</v>
      </c>
      <c r="O52" s="29" t="s">
        <v>138</v>
      </c>
      <c r="P52" s="66" t="s">
        <v>117</v>
      </c>
      <c r="Q52" s="98">
        <f t="shared" si="43"/>
        <v>1</v>
      </c>
      <c r="R52" s="98">
        <f t="shared" si="44"/>
        <v>0.98330438253022512</v>
      </c>
      <c r="S52" s="118">
        <f t="shared" si="45"/>
        <v>1.2417509478499642</v>
      </c>
      <c r="T52" s="98">
        <f t="shared" si="46"/>
        <v>1.2417509478499642</v>
      </c>
      <c r="U52" s="98">
        <f t="shared" si="47"/>
        <v>1.2266980594440233</v>
      </c>
      <c r="V52" s="98">
        <f t="shared" si="48"/>
        <v>1.2025498834925019</v>
      </c>
      <c r="W52" s="118">
        <f t="shared" si="28"/>
        <v>0.25844656531973909</v>
      </c>
      <c r="X52" s="98">
        <f t="shared" si="29"/>
        <v>-1.5052888405940879E-2</v>
      </c>
      <c r="Y52" s="37"/>
      <c r="Z52" s="29" t="s">
        <v>138</v>
      </c>
      <c r="AA52" s="66" t="s">
        <v>117</v>
      </c>
      <c r="AB52" s="84">
        <f t="shared" si="49"/>
        <v>628.39428317797967</v>
      </c>
      <c r="AC52" s="84">
        <f t="shared" si="30"/>
        <v>617.90285260584676</v>
      </c>
      <c r="AD52" s="84">
        <f t="shared" si="31"/>
        <v>780.30919675975508</v>
      </c>
      <c r="AE52" s="84">
        <f t="shared" si="32"/>
        <v>780.30919675975508</v>
      </c>
      <c r="AF52" s="84">
        <f t="shared" si="33"/>
        <v>770.85004774014578</v>
      </c>
      <c r="AG52" s="84">
        <f t="shared" si="34"/>
        <v>755.67547202303376</v>
      </c>
      <c r="AI52" s="29" t="s">
        <v>138</v>
      </c>
      <c r="AJ52" s="66" t="s">
        <v>117</v>
      </c>
      <c r="AK52" s="84">
        <f t="shared" si="50"/>
        <v>0</v>
      </c>
      <c r="AL52" s="84">
        <f t="shared" si="51"/>
        <v>-10.491430572132913</v>
      </c>
      <c r="AM52" s="84">
        <f t="shared" si="35"/>
        <v>162.40634415390832</v>
      </c>
      <c r="AN52" s="84">
        <f t="shared" si="36"/>
        <v>0</v>
      </c>
      <c r="AO52" s="84">
        <f t="shared" si="37"/>
        <v>-9.4591490196092991</v>
      </c>
      <c r="AP52" s="84">
        <f t="shared" si="38"/>
        <v>-15.17457571711202</v>
      </c>
      <c r="AQ52" s="126"/>
      <c r="AR52" s="84">
        <f t="shared" si="52"/>
        <v>162.40634415390835</v>
      </c>
      <c r="AS52" s="84">
        <f t="shared" si="39"/>
        <v>-9.45914901960934</v>
      </c>
      <c r="AU52" s="3"/>
      <c r="AV52" s="130"/>
    </row>
    <row r="53" spans="1:48">
      <c r="A53" s="29" t="s">
        <v>140</v>
      </c>
      <c r="B53" s="66" t="s">
        <v>140</v>
      </c>
      <c r="C53" s="98">
        <f t="shared" si="25"/>
        <v>1</v>
      </c>
      <c r="D53" s="98">
        <f t="shared" si="26"/>
        <v>0.89401538095776489</v>
      </c>
      <c r="E53" s="118">
        <f t="shared" si="40"/>
        <v>0.85256179137726229</v>
      </c>
      <c r="F53" s="98">
        <f>_xlfn.IFNA(INDEX('School Completion Rates by Dist'!$A$101:$E$132,MATCH($B53,'School Completion Rates by Dist'!$A$101:$A$132,0),MATCH('School Completion Rates by Dist'!$C$101,'School Completion Rates by Dist'!$A$101:$E$101,0))/100,INDEX('School Completion Rates by Dist'!$A$101:$E$132,MATCH($L53,'School Completion Rates by Dist'!$A$101:$A$132,0),MATCH('School Completion Rates by Dist'!$C$101,'School Completion Rates by Dist'!$A$101:$E$101,0))/100)</f>
        <v>1.1939661805327528</v>
      </c>
      <c r="G53" s="98">
        <f>_xlfn.IFNA(INDEX('School Completion Rates by Dist'!$A$101:$E$132,MATCH($B53,'School Completion Rates by Dist'!$A$101:$A$132,0),MATCH('School Completion Rates by Dist'!$D$101,'School Completion Rates by Dist'!$A$101:$E$101,0))/100,INDEX('School Completion Rates by Dist'!$A$101:$E$132,MATCH($L53,'School Completion Rates by Dist'!$A$101:$A$132,0),MATCH('School Completion Rates by Dist'!$D$101,'School Completion Rates by Dist'!$A$101:$E$101,0))/100)</f>
        <v>0.99318137382690297</v>
      </c>
      <c r="H53" s="98">
        <f>_xlfn.IFNA(INDEX('School Completion Rates by Dist'!$A$101:$E$132,MATCH($B53,'School Completion Rates by Dist'!$A$101:$A$132,0),MATCH('School Completion Rates by Dist'!$E$101,'School Completion Rates by Dist'!$A$101:$E$101,0))/100,INDEX('School Completion Rates by Dist'!$A$101:$E$132,MATCH($L53,'School Completion Rates by Dist'!$A$101:$A$132,0),MATCH('School Completion Rates by Dist'!$E$101,'School Completion Rates by Dist'!$A$101:$E$101,0))/100)</f>
        <v>0.97196165181078298</v>
      </c>
      <c r="I53" s="118">
        <f t="shared" si="41"/>
        <v>0.74877780923313209</v>
      </c>
      <c r="J53" s="98">
        <f t="shared" si="42"/>
        <v>0.98787769122946567</v>
      </c>
      <c r="L53" s="29"/>
      <c r="M53" s="131">
        <f t="shared" si="27"/>
        <v>953.59280376219021</v>
      </c>
      <c r="O53" s="29" t="s">
        <v>140</v>
      </c>
      <c r="P53" s="66" t="s">
        <v>140</v>
      </c>
      <c r="Q53" s="98">
        <f t="shared" si="43"/>
        <v>1</v>
      </c>
      <c r="R53" s="98">
        <f t="shared" si="44"/>
        <v>1</v>
      </c>
      <c r="S53" s="118">
        <f t="shared" si="45"/>
        <v>0.74877780923313209</v>
      </c>
      <c r="T53" s="98">
        <f t="shared" si="46"/>
        <v>0.74367217326526081</v>
      </c>
      <c r="U53" s="98">
        <f t="shared" si="47"/>
        <v>0.73465714955688499</v>
      </c>
      <c r="V53" s="98">
        <f t="shared" si="48"/>
        <v>0.71405857659791139</v>
      </c>
      <c r="W53" s="118">
        <f t="shared" si="28"/>
        <v>-0.25122219076686791</v>
      </c>
      <c r="X53" s="98">
        <f t="shared" si="29"/>
        <v>-9.0150237083758133E-3</v>
      </c>
      <c r="Y53" s="37"/>
      <c r="Z53" s="29" t="s">
        <v>140</v>
      </c>
      <c r="AA53" s="66" t="s">
        <v>140</v>
      </c>
      <c r="AB53" s="84">
        <f t="shared" si="49"/>
        <v>953.59280376219021</v>
      </c>
      <c r="AC53" s="84">
        <f t="shared" si="30"/>
        <v>953.59280376219021</v>
      </c>
      <c r="AD53" s="84">
        <f t="shared" si="31"/>
        <v>714.02913050153279</v>
      </c>
      <c r="AE53" s="84">
        <f t="shared" si="32"/>
        <v>709.16043278394136</v>
      </c>
      <c r="AF53" s="84">
        <f t="shared" si="33"/>
        <v>700.56377104988871</v>
      </c>
      <c r="AG53" s="84">
        <f t="shared" si="34"/>
        <v>680.92112010844096</v>
      </c>
      <c r="AI53" s="29" t="s">
        <v>140</v>
      </c>
      <c r="AJ53" s="66" t="s">
        <v>140</v>
      </c>
      <c r="AK53" s="84">
        <f t="shared" si="50"/>
        <v>0</v>
      </c>
      <c r="AL53" s="84">
        <f t="shared" si="51"/>
        <v>0</v>
      </c>
      <c r="AM53" s="84">
        <f t="shared" si="35"/>
        <v>-239.56367326065742</v>
      </c>
      <c r="AN53" s="84">
        <f t="shared" si="36"/>
        <v>-4.8686977175914308</v>
      </c>
      <c r="AO53" s="84">
        <f t="shared" si="37"/>
        <v>-8.5966617340526454</v>
      </c>
      <c r="AP53" s="84">
        <f t="shared" si="38"/>
        <v>-19.642650941447755</v>
      </c>
      <c r="AQ53" s="126"/>
      <c r="AR53" s="84">
        <f t="shared" si="52"/>
        <v>-239.5636732606574</v>
      </c>
      <c r="AS53" s="84">
        <f t="shared" si="39"/>
        <v>-8.5966617340527094</v>
      </c>
      <c r="AU53" s="3"/>
      <c r="AV53" s="130"/>
    </row>
    <row r="54" spans="1:48">
      <c r="A54" s="29" t="s">
        <v>140</v>
      </c>
      <c r="B54" s="66" t="s">
        <v>124</v>
      </c>
      <c r="C54" s="98">
        <f t="shared" si="25"/>
        <v>0.85608968006913666</v>
      </c>
      <c r="D54" s="98">
        <f t="shared" si="26"/>
        <v>0.9350505960980976</v>
      </c>
      <c r="E54" s="118">
        <f t="shared" si="40"/>
        <v>0.89706750504796973</v>
      </c>
      <c r="F54" s="98">
        <f>_xlfn.IFNA(INDEX('School Completion Rates by Dist'!$A$101:$E$132,MATCH($B54,'School Completion Rates by Dist'!$A$101:$A$132,0),MATCH('School Completion Rates by Dist'!$C$101,'School Completion Rates by Dist'!$A$101:$E$101,0))/100,INDEX('School Completion Rates by Dist'!$A$101:$E$132,MATCH($L54,'School Completion Rates by Dist'!$A$101:$A$132,0),MATCH('School Completion Rates by Dist'!$C$101,'School Completion Rates by Dist'!$A$101:$E$101,0))/100)</f>
        <v>0.95799060417691706</v>
      </c>
      <c r="G54" s="98">
        <f>_xlfn.IFNA(INDEX('School Completion Rates by Dist'!$A$101:$E$132,MATCH($B54,'School Completion Rates by Dist'!$A$101:$A$132,0),MATCH('School Completion Rates by Dist'!$D$101,'School Completion Rates by Dist'!$A$101:$E$101,0))/100,INDEX('School Completion Rates by Dist'!$A$101:$E$132,MATCH($L54,'School Completion Rates by Dist'!$A$101:$A$132,0),MATCH('School Completion Rates by Dist'!$D$101,'School Completion Rates by Dist'!$A$101:$E$101,0))/100)</f>
        <v>0.99856031563893</v>
      </c>
      <c r="H54" s="98">
        <f>_xlfn.IFNA(INDEX('School Completion Rates by Dist'!$A$101:$E$132,MATCH($B54,'School Completion Rates by Dist'!$A$101:$A$132,0),MATCH('School Completion Rates by Dist'!$E$101,'School Completion Rates by Dist'!$A$101:$E$101,0))/100,INDEX('School Completion Rates by Dist'!$A$101:$E$132,MATCH($L54,'School Completion Rates by Dist'!$A$101:$A$132,0),MATCH('School Completion Rates by Dist'!$E$101,'School Completion Rates by Dist'!$A$101:$E$101,0))/100)</f>
        <v>0.97255133261203008</v>
      </c>
      <c r="I54" s="118">
        <f t="shared" si="41"/>
        <v>1.1401305951750977</v>
      </c>
      <c r="J54" s="98">
        <f t="shared" si="42"/>
        <v>0.98787769122946567</v>
      </c>
      <c r="L54" s="29"/>
      <c r="M54" s="131">
        <f t="shared" si="27"/>
        <v>297.32483960718787</v>
      </c>
      <c r="O54" s="29" t="s">
        <v>140</v>
      </c>
      <c r="P54" s="66" t="s">
        <v>124</v>
      </c>
      <c r="Q54" s="98">
        <f t="shared" si="43"/>
        <v>0.85608968006913666</v>
      </c>
      <c r="R54" s="98">
        <f t="shared" si="44"/>
        <v>0.82012586983905589</v>
      </c>
      <c r="S54" s="118">
        <f t="shared" si="45"/>
        <v>0.93505059609809749</v>
      </c>
      <c r="T54" s="98">
        <f t="shared" si="46"/>
        <v>0.93370441837808582</v>
      </c>
      <c r="U54" s="98">
        <f t="shared" si="47"/>
        <v>0.92238576511809445</v>
      </c>
      <c r="V54" s="98">
        <f t="shared" si="48"/>
        <v>0.89706750504796973</v>
      </c>
      <c r="W54" s="118">
        <f t="shared" si="28"/>
        <v>0.1149247262590416</v>
      </c>
      <c r="X54" s="98">
        <f t="shared" si="29"/>
        <v>-1.1318653259991374E-2</v>
      </c>
      <c r="Y54" s="37"/>
      <c r="Z54" s="29" t="s">
        <v>140</v>
      </c>
      <c r="AA54" s="66" t="s">
        <v>124</v>
      </c>
      <c r="AB54" s="84">
        <f t="shared" si="49"/>
        <v>254.53672681592482</v>
      </c>
      <c r="AC54" s="84">
        <f t="shared" si="30"/>
        <v>243.84379270760272</v>
      </c>
      <c r="AD54" s="84">
        <f t="shared" si="31"/>
        <v>278.01376850947224</v>
      </c>
      <c r="AE54" s="84">
        <f t="shared" si="32"/>
        <v>277.61351643478702</v>
      </c>
      <c r="AF54" s="84">
        <f t="shared" si="33"/>
        <v>274.24819966969068</v>
      </c>
      <c r="AG54" s="84">
        <f t="shared" si="34"/>
        <v>266.72045205520777</v>
      </c>
      <c r="AI54" s="29" t="s">
        <v>140</v>
      </c>
      <c r="AJ54" s="66" t="s">
        <v>124</v>
      </c>
      <c r="AK54" s="84">
        <f t="shared" si="50"/>
        <v>-42.788112791263046</v>
      </c>
      <c r="AL54" s="84">
        <f t="shared" si="51"/>
        <v>-10.692934108322106</v>
      </c>
      <c r="AM54" s="84">
        <f t="shared" si="35"/>
        <v>34.169975801869526</v>
      </c>
      <c r="AN54" s="84">
        <f t="shared" si="36"/>
        <v>-0.40025207468522694</v>
      </c>
      <c r="AO54" s="84">
        <f t="shared" si="37"/>
        <v>-3.3653167650963383</v>
      </c>
      <c r="AP54" s="84">
        <f t="shared" si="38"/>
        <v>-7.5277476144829052</v>
      </c>
      <c r="AQ54" s="126"/>
      <c r="AR54" s="84">
        <f t="shared" si="52"/>
        <v>34.169975801869512</v>
      </c>
      <c r="AS54" s="84">
        <f t="shared" si="39"/>
        <v>-3.3653167650963094</v>
      </c>
      <c r="AU54" s="3"/>
      <c r="AV54" s="130"/>
    </row>
    <row r="55" spans="1:48">
      <c r="A55" s="29" t="s">
        <v>140</v>
      </c>
      <c r="B55" s="66" t="s">
        <v>218</v>
      </c>
      <c r="C55" s="98">
        <f t="shared" si="25"/>
        <v>0.99875406145825363</v>
      </c>
      <c r="D55" s="98">
        <f t="shared" si="26"/>
        <v>0.99250966931565354</v>
      </c>
      <c r="E55" s="118">
        <f t="shared" si="40"/>
        <v>0.94306897761479458</v>
      </c>
      <c r="F55" s="98">
        <f>_xlfn.IFNA(INDEX('School Completion Rates by Dist'!$A$101:$E$132,MATCH($B55,'School Completion Rates by Dist'!$A$101:$A$132,0),MATCH('School Completion Rates by Dist'!$C$101,'School Completion Rates by Dist'!$A$101:$E$101,0))/100,INDEX('School Completion Rates by Dist'!$A$101:$E$132,MATCH($L55,'School Completion Rates by Dist'!$A$101:$A$132,0),MATCH('School Completion Rates by Dist'!$C$101,'School Completion Rates by Dist'!$A$101:$E$101,0))/100)</f>
        <v>0.96247028799749546</v>
      </c>
      <c r="G55" s="98">
        <f>_xlfn.IFNA(INDEX('School Completion Rates by Dist'!$A$101:$E$132,MATCH($B55,'School Completion Rates by Dist'!$A$101:$A$132,0),MATCH('School Completion Rates by Dist'!$D$101,'School Completion Rates by Dist'!$A$101:$E$101,0))/100,INDEX('School Completion Rates by Dist'!$A$101:$E$132,MATCH($L55,'School Completion Rates by Dist'!$A$101:$A$132,0),MATCH('School Completion Rates by Dist'!$D$101,'School Completion Rates by Dist'!$A$101:$E$101,0))/100)</f>
        <v>0.99500937623311203</v>
      </c>
      <c r="H55" s="98">
        <f>_xlfn.IFNA(INDEX('School Completion Rates by Dist'!$A$101:$E$132,MATCH($B55,'School Completion Rates by Dist'!$A$101:$A$132,0),MATCH('School Completion Rates by Dist'!$E$101,'School Completion Rates by Dist'!$A$101:$E$101,0))/100,INDEX('School Completion Rates by Dist'!$A$101:$E$132,MATCH($L55,'School Completion Rates by Dist'!$A$101:$A$132,0),MATCH('School Completion Rates by Dist'!$E$101,'School Completion Rates by Dist'!$A$101:$E$101,0))/100)</f>
        <v>0.96667026793947297</v>
      </c>
      <c r="I55" s="118">
        <f t="shared" si="41"/>
        <v>1.0324971382654158</v>
      </c>
      <c r="J55" s="98">
        <f t="shared" si="42"/>
        <v>0.98787769122946567</v>
      </c>
      <c r="L55" s="29"/>
      <c r="M55" s="131">
        <f t="shared" si="27"/>
        <v>569.07942230446486</v>
      </c>
      <c r="O55" s="29" t="s">
        <v>140</v>
      </c>
      <c r="P55" s="66" t="s">
        <v>218</v>
      </c>
      <c r="Q55" s="98">
        <f t="shared" si="43"/>
        <v>0.99875406145825363</v>
      </c>
      <c r="R55" s="98">
        <f t="shared" si="44"/>
        <v>0.9612711091703936</v>
      </c>
      <c r="S55" s="118">
        <f t="shared" si="45"/>
        <v>0.99250966931565343</v>
      </c>
      <c r="T55" s="98">
        <f t="shared" si="46"/>
        <v>0.98755642697110058</v>
      </c>
      <c r="U55" s="98">
        <f t="shared" si="47"/>
        <v>0.97558496303503128</v>
      </c>
      <c r="V55" s="98">
        <f t="shared" si="48"/>
        <v>0.94306897761479458</v>
      </c>
      <c r="W55" s="118">
        <f t="shared" si="28"/>
        <v>3.123856014525983E-2</v>
      </c>
      <c r="X55" s="98">
        <f t="shared" si="29"/>
        <v>-1.1971463936069293E-2</v>
      </c>
      <c r="Y55" s="37"/>
      <c r="Z55" s="29" t="s">
        <v>140</v>
      </c>
      <c r="AA55" s="66" t="s">
        <v>218</v>
      </c>
      <c r="AB55" s="84">
        <f t="shared" si="49"/>
        <v>568.37038431890096</v>
      </c>
      <c r="AC55" s="84">
        <f t="shared" si="30"/>
        <v>547.03960748465977</v>
      </c>
      <c r="AD55" s="84">
        <f t="shared" si="31"/>
        <v>564.8168292457475</v>
      </c>
      <c r="AE55" s="84">
        <f t="shared" si="32"/>
        <v>561.99804095377533</v>
      </c>
      <c r="AF55" s="84">
        <f t="shared" si="33"/>
        <v>555.18532717289827</v>
      </c>
      <c r="AG55" s="84">
        <f t="shared" si="34"/>
        <v>536.68114897428961</v>
      </c>
      <c r="AI55" s="29" t="s">
        <v>140</v>
      </c>
      <c r="AJ55" s="66" t="s">
        <v>218</v>
      </c>
      <c r="AK55" s="84">
        <f t="shared" si="50"/>
        <v>-0.70903798556389575</v>
      </c>
      <c r="AL55" s="84">
        <f t="shared" si="51"/>
        <v>-21.330776834241192</v>
      </c>
      <c r="AM55" s="84">
        <f t="shared" si="35"/>
        <v>17.777221761087731</v>
      </c>
      <c r="AN55" s="84">
        <f t="shared" si="36"/>
        <v>-2.8187882919721687</v>
      </c>
      <c r="AO55" s="84">
        <f t="shared" si="37"/>
        <v>-6.8127137808770613</v>
      </c>
      <c r="AP55" s="84">
        <f t="shared" si="38"/>
        <v>-18.504178198608656</v>
      </c>
      <c r="AQ55" s="126"/>
      <c r="AR55" s="84">
        <f t="shared" si="52"/>
        <v>17.777221761087745</v>
      </c>
      <c r="AS55" s="84">
        <f t="shared" si="39"/>
        <v>-6.8127137808770479</v>
      </c>
      <c r="AU55" s="3"/>
      <c r="AV55" s="130"/>
    </row>
    <row r="56" spans="1:48">
      <c r="A56" s="29" t="s">
        <v>140</v>
      </c>
      <c r="B56" s="66" t="s">
        <v>219</v>
      </c>
      <c r="C56" s="98">
        <f t="shared" si="25"/>
        <v>0.99626498472115832</v>
      </c>
      <c r="D56" s="98">
        <f t="shared" si="26"/>
        <v>0.65127550174908566</v>
      </c>
      <c r="E56" s="118">
        <f t="shared" si="40"/>
        <v>0.62481976043959842</v>
      </c>
      <c r="F56" s="98">
        <f>_xlfn.IFNA(INDEX('School Completion Rates by Dist'!$A$101:$E$132,MATCH($B56,'School Completion Rates by Dist'!$A$101:$A$132,0),MATCH('School Completion Rates by Dist'!$C$101,'School Completion Rates by Dist'!$A$101:$E$101,0))/100,INDEX('School Completion Rates by Dist'!$A$101:$E$132,MATCH($L56,'School Completion Rates by Dist'!$A$101:$A$132,0),MATCH('School Completion Rates by Dist'!$C$101,'School Completion Rates by Dist'!$A$101:$E$101,0))/100)</f>
        <v>0.95799060417691706</v>
      </c>
      <c r="G56" s="98">
        <f>_xlfn.IFNA(INDEX('School Completion Rates by Dist'!$A$101:$E$132,MATCH($B56,'School Completion Rates by Dist'!$A$101:$A$132,0),MATCH('School Completion Rates by Dist'!$D$101,'School Completion Rates by Dist'!$A$101:$E$101,0))/100,INDEX('School Completion Rates by Dist'!$A$101:$E$132,MATCH($L56,'School Completion Rates by Dist'!$A$101:$A$132,0),MATCH('School Completion Rates by Dist'!$D$101,'School Completion Rates by Dist'!$A$101:$E$101,0))/100)</f>
        <v>0.99856031563893</v>
      </c>
      <c r="H56" s="98">
        <f>_xlfn.IFNA(INDEX('School Completion Rates by Dist'!$A$101:$E$132,MATCH($B56,'School Completion Rates by Dist'!$A$101:$A$132,0),MATCH('School Completion Rates by Dist'!$E$101,'School Completion Rates by Dist'!$A$101:$E$101,0))/100,INDEX('School Completion Rates by Dist'!$A$101:$E$132,MATCH($L56,'School Completion Rates by Dist'!$A$101:$A$132,0),MATCH('School Completion Rates by Dist'!$E$101,'School Completion Rates by Dist'!$A$101:$E$101,0))/100)</f>
        <v>0.97255133261203008</v>
      </c>
      <c r="I56" s="118">
        <f t="shared" si="41"/>
        <v>0.68238367101354391</v>
      </c>
      <c r="J56" s="98">
        <f t="shared" si="42"/>
        <v>0.98787769122946567</v>
      </c>
      <c r="L56" s="29" t="s">
        <v>124</v>
      </c>
      <c r="M56" s="131">
        <f t="shared" si="27"/>
        <v>264.35890671197001</v>
      </c>
      <c r="O56" s="29" t="s">
        <v>140</v>
      </c>
      <c r="P56" s="66" t="s">
        <v>219</v>
      </c>
      <c r="Q56" s="98">
        <f t="shared" si="43"/>
        <v>0.99626498472115832</v>
      </c>
      <c r="R56" s="98">
        <f t="shared" si="44"/>
        <v>0.95441249463332956</v>
      </c>
      <c r="S56" s="118">
        <f t="shared" si="45"/>
        <v>0.65127550174908566</v>
      </c>
      <c r="T56" s="98">
        <f t="shared" si="46"/>
        <v>0.65033787059446946</v>
      </c>
      <c r="U56" s="98">
        <f t="shared" si="47"/>
        <v>0.64245427412195155</v>
      </c>
      <c r="V56" s="98">
        <f t="shared" si="48"/>
        <v>0.62481976043959842</v>
      </c>
      <c r="W56" s="118">
        <f t="shared" si="28"/>
        <v>-0.30313699288424389</v>
      </c>
      <c r="X56" s="98">
        <f t="shared" si="29"/>
        <v>-7.8835964725179064E-3</v>
      </c>
      <c r="Y56" s="37"/>
      <c r="Z56" s="29" t="s">
        <v>140</v>
      </c>
      <c r="AA56" s="66" t="s">
        <v>219</v>
      </c>
      <c r="AB56" s="84">
        <f t="shared" si="49"/>
        <v>263.37152215630294</v>
      </c>
      <c r="AC56" s="84">
        <f t="shared" si="30"/>
        <v>252.30744363351096</v>
      </c>
      <c r="AD56" s="84">
        <f t="shared" si="31"/>
        <v>172.170479610678</v>
      </c>
      <c r="AE56" s="84">
        <f t="shared" si="32"/>
        <v>171.92260846374458</v>
      </c>
      <c r="AF56" s="84">
        <f t="shared" si="33"/>
        <v>169.8385095193114</v>
      </c>
      <c r="AG56" s="84">
        <f t="shared" si="34"/>
        <v>165.17666876184725</v>
      </c>
      <c r="AI56" s="29" t="s">
        <v>140</v>
      </c>
      <c r="AJ56" s="66" t="s">
        <v>219</v>
      </c>
      <c r="AK56" s="84">
        <f t="shared" si="50"/>
        <v>-0.98738455566706307</v>
      </c>
      <c r="AL56" s="84">
        <f t="shared" si="51"/>
        <v>-11.064078522791988</v>
      </c>
      <c r="AM56" s="84">
        <f t="shared" si="35"/>
        <v>-80.136964022832956</v>
      </c>
      <c r="AN56" s="84">
        <f t="shared" si="36"/>
        <v>-0.24787114693342005</v>
      </c>
      <c r="AO56" s="84">
        <f t="shared" si="37"/>
        <v>-2.0840989444331797</v>
      </c>
      <c r="AP56" s="84">
        <f t="shared" si="38"/>
        <v>-4.6618407574641481</v>
      </c>
      <c r="AQ56" s="126"/>
      <c r="AR56" s="84">
        <f t="shared" si="52"/>
        <v>-80.136964022832942</v>
      </c>
      <c r="AS56" s="84">
        <f t="shared" si="39"/>
        <v>-2.084098944433177</v>
      </c>
      <c r="AU56" s="3"/>
      <c r="AV56" s="130"/>
    </row>
    <row r="57" spans="1:48">
      <c r="A57" s="29" t="s">
        <v>143</v>
      </c>
      <c r="B57" s="66" t="s">
        <v>143</v>
      </c>
      <c r="C57" s="98">
        <f t="shared" si="25"/>
        <v>0.9253685103263799</v>
      </c>
      <c r="D57" s="98">
        <f t="shared" si="26"/>
        <v>1.1008626855769017</v>
      </c>
      <c r="E57" s="118">
        <f t="shared" si="40"/>
        <v>1.8064628603509518</v>
      </c>
      <c r="F57" s="98">
        <f>_xlfn.IFNA(INDEX('School Completion Rates by Dist'!$A$101:$E$132,MATCH($B57,'School Completion Rates by Dist'!$A$101:$A$132,0),MATCH('School Completion Rates by Dist'!$C$101,'School Completion Rates by Dist'!$A$101:$E$101,0))/100,INDEX('School Completion Rates by Dist'!$A$101:$E$132,MATCH($L57,'School Completion Rates by Dist'!$A$101:$A$132,0),MATCH('School Completion Rates by Dist'!$C$101,'School Completion Rates by Dist'!$A$101:$E$101,0))/100)</f>
        <v>1.2034935072471307</v>
      </c>
      <c r="G57" s="98">
        <f>_xlfn.IFNA(INDEX('School Completion Rates by Dist'!$A$101:$E$132,MATCH($B57,'School Completion Rates by Dist'!$A$101:$A$132,0),MATCH('School Completion Rates by Dist'!$D$101,'School Completion Rates by Dist'!$A$101:$E$101,0))/100,INDEX('School Completion Rates by Dist'!$A$101:$E$132,MATCH($L57,'School Completion Rates by Dist'!$A$101:$A$132,0),MATCH('School Completion Rates by Dist'!$D$101,'School Completion Rates by Dist'!$A$101:$E$101,0))/100)</f>
        <v>1.391932399918193</v>
      </c>
      <c r="H57" s="98">
        <f>_xlfn.IFNA(INDEX('School Completion Rates by Dist'!$A$101:$E$132,MATCH($B57,'School Completion Rates by Dist'!$A$101:$A$132,0),MATCH('School Completion Rates by Dist'!$E$101,'School Completion Rates by Dist'!$A$101:$E$101,0))/100,INDEX('School Completion Rates by Dist'!$A$101:$E$132,MATCH($L57,'School Completion Rates by Dist'!$A$101:$A$132,0),MATCH('School Completion Rates by Dist'!$E$101,'School Completion Rates by Dist'!$A$101:$E$101,0))/100)</f>
        <v>1.193368482824114</v>
      </c>
      <c r="I57" s="118">
        <f t="shared" si="41"/>
        <v>0.98849546907221364</v>
      </c>
      <c r="J57" s="98">
        <f t="shared" si="42"/>
        <v>0.98787769122946567</v>
      </c>
      <c r="L57" s="29"/>
      <c r="M57" s="131">
        <f t="shared" si="27"/>
        <v>1272.4540010823766</v>
      </c>
      <c r="O57" s="29" t="s">
        <v>143</v>
      </c>
      <c r="P57" s="66" t="s">
        <v>143</v>
      </c>
      <c r="Q57" s="98">
        <f t="shared" si="43"/>
        <v>0.9253685103263799</v>
      </c>
      <c r="R57" s="98">
        <f t="shared" si="44"/>
        <v>0.9253685103263799</v>
      </c>
      <c r="S57" s="118">
        <f t="shared" si="45"/>
        <v>0.91472257967973047</v>
      </c>
      <c r="T57" s="98">
        <f t="shared" si="46"/>
        <v>0.91472257967973047</v>
      </c>
      <c r="U57" s="98">
        <f t="shared" si="47"/>
        <v>0.90363403012947308</v>
      </c>
      <c r="V57" s="98">
        <f t="shared" si="48"/>
        <v>0.90363403012947308</v>
      </c>
      <c r="W57" s="118">
        <f t="shared" si="28"/>
        <v>-1.0645930646649426E-2</v>
      </c>
      <c r="X57" s="98">
        <f t="shared" si="29"/>
        <v>-1.1088549550257398E-2</v>
      </c>
      <c r="Y57" s="37"/>
      <c r="Z57" s="29" t="s">
        <v>143</v>
      </c>
      <c r="AA57" s="66" t="s">
        <v>143</v>
      </c>
      <c r="AB57" s="84">
        <f t="shared" si="49"/>
        <v>1177.4888634404406</v>
      </c>
      <c r="AC57" s="84">
        <f t="shared" si="30"/>
        <v>1177.4888634404406</v>
      </c>
      <c r="AD57" s="84">
        <f t="shared" si="31"/>
        <v>1163.9424063938661</v>
      </c>
      <c r="AE57" s="84">
        <f t="shared" si="32"/>
        <v>1163.9424063938661</v>
      </c>
      <c r="AF57" s="84">
        <f t="shared" si="33"/>
        <v>1149.8327371524408</v>
      </c>
      <c r="AG57" s="84">
        <f t="shared" si="34"/>
        <v>1149.8327371524408</v>
      </c>
      <c r="AI57" s="29" t="s">
        <v>143</v>
      </c>
      <c r="AJ57" s="66" t="s">
        <v>143</v>
      </c>
      <c r="AK57" s="84">
        <f t="shared" si="50"/>
        <v>-94.965137641936053</v>
      </c>
      <c r="AL57" s="84">
        <f t="shared" si="51"/>
        <v>0</v>
      </c>
      <c r="AM57" s="84">
        <f t="shared" si="35"/>
        <v>-13.54645704657446</v>
      </c>
      <c r="AN57" s="84">
        <f t="shared" si="36"/>
        <v>0</v>
      </c>
      <c r="AO57" s="84">
        <f t="shared" si="37"/>
        <v>-14.109669241425308</v>
      </c>
      <c r="AP57" s="84">
        <f t="shared" si="38"/>
        <v>0</v>
      </c>
      <c r="AQ57" s="126"/>
      <c r="AR57" s="84">
        <f t="shared" si="52"/>
        <v>-13.546457046574556</v>
      </c>
      <c r="AS57" s="84">
        <f t="shared" si="39"/>
        <v>-14.109669241425214</v>
      </c>
      <c r="AU57" s="3"/>
      <c r="AV57" s="130"/>
    </row>
    <row r="58" spans="1:48">
      <c r="A58" s="29" t="s">
        <v>143</v>
      </c>
      <c r="B58" s="66" t="s">
        <v>221</v>
      </c>
      <c r="C58" s="98">
        <f t="shared" si="25"/>
        <v>0.92112453162477126</v>
      </c>
      <c r="D58" s="98">
        <f t="shared" si="26"/>
        <v>0.52102667759582622</v>
      </c>
      <c r="E58" s="118">
        <f t="shared" si="40"/>
        <v>0.85497978509069916</v>
      </c>
      <c r="F58" s="98">
        <f>_xlfn.IFNA(INDEX('School Completion Rates by Dist'!$A$101:$E$132,MATCH($B58,'School Completion Rates by Dist'!$A$101:$A$132,0),MATCH('School Completion Rates by Dist'!$C$101,'School Completion Rates by Dist'!$A$101:$E$101,0))/100,INDEX('School Completion Rates by Dist'!$A$101:$E$132,MATCH($L58,'School Completion Rates by Dist'!$A$101:$A$132,0),MATCH('School Completion Rates by Dist'!$C$101,'School Completion Rates by Dist'!$A$101:$E$101,0))/100)</f>
        <v>1.2034935072471307</v>
      </c>
      <c r="G58" s="98">
        <f>_xlfn.IFNA(INDEX('School Completion Rates by Dist'!$A$101:$E$132,MATCH($B58,'School Completion Rates by Dist'!$A$101:$A$132,0),MATCH('School Completion Rates by Dist'!$D$101,'School Completion Rates by Dist'!$A$101:$E$101,0))/100,INDEX('School Completion Rates by Dist'!$A$101:$E$132,MATCH($L58,'School Completion Rates by Dist'!$A$101:$A$132,0),MATCH('School Completion Rates by Dist'!$D$101,'School Completion Rates by Dist'!$A$101:$E$101,0))/100)</f>
        <v>1.391932399918193</v>
      </c>
      <c r="H58" s="98">
        <f>_xlfn.IFNA(INDEX('School Completion Rates by Dist'!$A$101:$E$132,MATCH($B58,'School Completion Rates by Dist'!$A$101:$A$132,0),MATCH('School Completion Rates by Dist'!$E$101,'School Completion Rates by Dist'!$A$101:$E$101,0))/100,INDEX('School Completion Rates by Dist'!$A$101:$E$132,MATCH($L58,'School Completion Rates by Dist'!$A$101:$A$132,0),MATCH('School Completion Rates by Dist'!$E$101,'School Completion Rates by Dist'!$A$101:$E$101,0))/100)</f>
        <v>1.193368482824114</v>
      </c>
      <c r="I58" s="118">
        <f t="shared" si="41"/>
        <v>0.47000000252838658</v>
      </c>
      <c r="J58" s="98">
        <f t="shared" si="42"/>
        <v>0.98787769122946567</v>
      </c>
      <c r="L58" s="29" t="s">
        <v>143</v>
      </c>
      <c r="M58" s="131">
        <f t="shared" si="27"/>
        <v>409.77332238246032</v>
      </c>
      <c r="O58" s="29" t="s">
        <v>143</v>
      </c>
      <c r="P58" s="66" t="s">
        <v>221</v>
      </c>
      <c r="Q58" s="98">
        <f t="shared" si="43"/>
        <v>0.92112453162477126</v>
      </c>
      <c r="R58" s="98">
        <f t="shared" si="44"/>
        <v>0.92112453162477126</v>
      </c>
      <c r="S58" s="118">
        <f t="shared" si="45"/>
        <v>0.43292853219260141</v>
      </c>
      <c r="T58" s="98">
        <f t="shared" si="46"/>
        <v>0.43292853219260141</v>
      </c>
      <c r="U58" s="98">
        <f t="shared" si="47"/>
        <v>0.42768043884978851</v>
      </c>
      <c r="V58" s="98">
        <f t="shared" si="48"/>
        <v>0.42768043884978851</v>
      </c>
      <c r="W58" s="118">
        <f t="shared" si="28"/>
        <v>-0.48819599943216985</v>
      </c>
      <c r="X58" s="98">
        <f t="shared" si="29"/>
        <v>-5.2480933428128984E-3</v>
      </c>
      <c r="Y58" s="37"/>
      <c r="Z58" s="29" t="s">
        <v>143</v>
      </c>
      <c r="AA58" s="66" t="s">
        <v>221</v>
      </c>
      <c r="AB58" s="84">
        <f t="shared" si="49"/>
        <v>377.45225965187018</v>
      </c>
      <c r="AC58" s="84">
        <f t="shared" si="30"/>
        <v>377.45225965187018</v>
      </c>
      <c r="AD58" s="84">
        <f t="shared" si="31"/>
        <v>177.40256299072422</v>
      </c>
      <c r="AE58" s="84">
        <f t="shared" si="32"/>
        <v>177.40256299072422</v>
      </c>
      <c r="AF58" s="84">
        <f t="shared" si="33"/>
        <v>175.25203434546648</v>
      </c>
      <c r="AG58" s="84">
        <f t="shared" si="34"/>
        <v>175.25203434546648</v>
      </c>
      <c r="AI58" s="29" t="s">
        <v>143</v>
      </c>
      <c r="AJ58" s="66" t="s">
        <v>221</v>
      </c>
      <c r="AK58" s="84">
        <f t="shared" si="50"/>
        <v>-32.321062730590143</v>
      </c>
      <c r="AL58" s="84">
        <f t="shared" si="51"/>
        <v>0</v>
      </c>
      <c r="AM58" s="84">
        <f t="shared" si="35"/>
        <v>-200.04969666114596</v>
      </c>
      <c r="AN58" s="84">
        <f t="shared" si="36"/>
        <v>0</v>
      </c>
      <c r="AO58" s="84">
        <f t="shared" si="37"/>
        <v>-2.1505286452577366</v>
      </c>
      <c r="AP58" s="84">
        <f t="shared" si="38"/>
        <v>0</v>
      </c>
      <c r="AQ58" s="126"/>
      <c r="AR58" s="84">
        <f t="shared" si="52"/>
        <v>-200.04969666114596</v>
      </c>
      <c r="AS58" s="84">
        <f t="shared" si="39"/>
        <v>-2.1505286452577135</v>
      </c>
      <c r="AU58" s="3"/>
      <c r="AV58" s="130"/>
    </row>
    <row r="59" spans="1:48">
      <c r="A59" s="29" t="s">
        <v>144</v>
      </c>
      <c r="B59" s="66" t="s">
        <v>144</v>
      </c>
      <c r="C59" s="98">
        <f t="shared" si="25"/>
        <v>1.0121496497734659</v>
      </c>
      <c r="D59" s="98">
        <f t="shared" si="26"/>
        <v>0.9930463255744556</v>
      </c>
      <c r="E59" s="118">
        <f t="shared" si="40"/>
        <v>0.94368179438297406</v>
      </c>
      <c r="F59" s="98">
        <f>_xlfn.IFNA(INDEX('School Completion Rates by Dist'!$A$101:$E$132,MATCH($B59,'School Completion Rates by Dist'!$A$101:$A$132,0),MATCH('School Completion Rates by Dist'!$C$101,'School Completion Rates by Dist'!$A$101:$E$101,0))/100,INDEX('School Completion Rates by Dist'!$A$101:$E$132,MATCH($L59,'School Completion Rates by Dist'!$A$101:$A$132,0),MATCH('School Completion Rates by Dist'!$C$101,'School Completion Rates by Dist'!$A$101:$E$101,0))/100)</f>
        <v>0.96041461820453267</v>
      </c>
      <c r="G59" s="98">
        <f>_xlfn.IFNA(INDEX('School Completion Rates by Dist'!$A$101:$E$132,MATCH($B59,'School Completion Rates by Dist'!$A$101:$A$132,0),MATCH('School Completion Rates by Dist'!$D$101,'School Completion Rates by Dist'!$A$101:$E$101,0))/100,INDEX('School Completion Rates by Dist'!$A$101:$E$132,MATCH($L59,'School Completion Rates by Dist'!$A$101:$A$132,0),MATCH('School Completion Rates by Dist'!$D$101,'School Completion Rates by Dist'!$A$101:$E$101,0))/100)</f>
        <v>0.99649668720784856</v>
      </c>
      <c r="H59" s="98">
        <f>_xlfn.IFNA(INDEX('School Completion Rates by Dist'!$A$101:$E$132,MATCH($B59,'School Completion Rates by Dist'!$A$101:$A$132,0),MATCH('School Completion Rates by Dist'!$E$101,'School Completion Rates by Dist'!$A$101:$E$101,0))/100,INDEX('School Completion Rates by Dist'!$A$101:$E$132,MATCH($L59,'School Completion Rates by Dist'!$A$101:$A$132,0),MATCH('School Completion Rates by Dist'!$E$101,'School Completion Rates by Dist'!$A$101:$E$101,0))/100)</f>
        <v>0.96533272817507632</v>
      </c>
      <c r="I59" s="118">
        <f t="shared" si="41"/>
        <v>1.0215650301799399</v>
      </c>
      <c r="J59" s="98">
        <f t="shared" si="42"/>
        <v>0.98787769122946567</v>
      </c>
      <c r="L59" s="29"/>
      <c r="M59" s="131">
        <f t="shared" si="27"/>
        <v>4156.4668140792674</v>
      </c>
      <c r="O59" s="29" t="s">
        <v>144</v>
      </c>
      <c r="P59" s="66" t="s">
        <v>144</v>
      </c>
      <c r="Q59" s="98">
        <f t="shared" si="43"/>
        <v>1</v>
      </c>
      <c r="R59" s="98">
        <f t="shared" si="44"/>
        <v>0.96041461820453267</v>
      </c>
      <c r="S59" s="118">
        <f t="shared" si="45"/>
        <v>0.98112598843136889</v>
      </c>
      <c r="T59" s="98">
        <f t="shared" si="46"/>
        <v>0.97768879720538504</v>
      </c>
      <c r="U59" s="98">
        <f t="shared" si="47"/>
        <v>0.96583695172416906</v>
      </c>
      <c r="V59" s="98">
        <f t="shared" si="48"/>
        <v>0.9323540195801916</v>
      </c>
      <c r="W59" s="118">
        <f t="shared" si="28"/>
        <v>2.0711370226836223E-2</v>
      </c>
      <c r="X59" s="98">
        <f t="shared" si="29"/>
        <v>-1.1851845481215983E-2</v>
      </c>
      <c r="Y59" s="37"/>
      <c r="Z59" s="29" t="s">
        <v>144</v>
      </c>
      <c r="AA59" s="66" t="s">
        <v>144</v>
      </c>
      <c r="AB59" s="84">
        <f t="shared" si="49"/>
        <v>4156.4668140792674</v>
      </c>
      <c r="AC59" s="84">
        <f t="shared" si="30"/>
        <v>3991.9314883237498</v>
      </c>
      <c r="AD59" s="84">
        <f t="shared" si="31"/>
        <v>4078.0176113457042</v>
      </c>
      <c r="AE59" s="84">
        <f t="shared" si="32"/>
        <v>4063.7310400812576</v>
      </c>
      <c r="AF59" s="84">
        <f t="shared" si="33"/>
        <v>4014.4692376529879</v>
      </c>
      <c r="AG59" s="84">
        <f t="shared" si="34"/>
        <v>3875.2985413584779</v>
      </c>
      <c r="AI59" s="29" t="s">
        <v>144</v>
      </c>
      <c r="AJ59" s="66" t="s">
        <v>144</v>
      </c>
      <c r="AK59" s="84">
        <f t="shared" si="50"/>
        <v>0</v>
      </c>
      <c r="AL59" s="84">
        <f t="shared" si="51"/>
        <v>-164.53532575551753</v>
      </c>
      <c r="AM59" s="84">
        <f t="shared" si="35"/>
        <v>86.086123021954336</v>
      </c>
      <c r="AN59" s="84">
        <f t="shared" si="36"/>
        <v>-14.286571264446593</v>
      </c>
      <c r="AO59" s="84">
        <f t="shared" si="37"/>
        <v>-49.261802428269675</v>
      </c>
      <c r="AP59" s="84">
        <f t="shared" si="38"/>
        <v>-139.17069629450998</v>
      </c>
      <c r="AQ59" s="126"/>
      <c r="AR59" s="84">
        <f t="shared" si="52"/>
        <v>86.086123021954151</v>
      </c>
      <c r="AS59" s="84">
        <f t="shared" si="39"/>
        <v>-49.261802428269561</v>
      </c>
      <c r="AU59" s="3"/>
      <c r="AV59" s="130"/>
    </row>
    <row r="60" spans="1:48">
      <c r="A60" s="29" t="s">
        <v>144</v>
      </c>
      <c r="B60" s="66" t="s">
        <v>126</v>
      </c>
      <c r="C60" s="98">
        <f t="shared" si="25"/>
        <v>0.98208887051938054</v>
      </c>
      <c r="D60" s="98">
        <f t="shared" si="26"/>
        <v>0.87301426847722008</v>
      </c>
      <c r="E60" s="118">
        <f t="shared" si="40"/>
        <v>0.8677831893683372</v>
      </c>
      <c r="F60" s="98">
        <f>_xlfn.IFNA(INDEX('School Completion Rates by Dist'!$A$101:$E$132,MATCH($B60,'School Completion Rates by Dist'!$A$101:$A$132,0),MATCH('School Completion Rates by Dist'!$C$101,'School Completion Rates by Dist'!$A$101:$E$101,0))/100,INDEX('School Completion Rates by Dist'!$A$101:$E$132,MATCH($L60,'School Completion Rates by Dist'!$A$101:$A$132,0),MATCH('School Completion Rates by Dist'!$C$101,'School Completion Rates by Dist'!$A$101:$E$101,0))/100)</f>
        <v>0.97881870135699456</v>
      </c>
      <c r="G60" s="98">
        <f>_xlfn.IFNA(INDEX('School Completion Rates by Dist'!$A$101:$E$132,MATCH($B60,'School Completion Rates by Dist'!$A$101:$A$132,0),MATCH('School Completion Rates by Dist'!$D$101,'School Completion Rates by Dist'!$A$101:$E$101,0))/100,INDEX('School Completion Rates by Dist'!$A$101:$E$132,MATCH($L60,'School Completion Rates by Dist'!$A$101:$A$132,0),MATCH('School Completion Rates by Dist'!$D$101,'School Completion Rates by Dist'!$A$101:$E$101,0))/100)</f>
        <v>1.0484610470603046</v>
      </c>
      <c r="H60" s="98">
        <f>_xlfn.IFNA(INDEX('School Completion Rates by Dist'!$A$101:$E$132,MATCH($B60,'School Completion Rates by Dist'!$A$101:$A$132,0),MATCH('School Completion Rates by Dist'!$E$101,'School Completion Rates by Dist'!$A$101:$E$101,0))/100,INDEX('School Completion Rates by Dist'!$A$101:$E$132,MATCH($L60,'School Completion Rates by Dist'!$A$101:$A$132,0),MATCH('School Completion Rates by Dist'!$E$101,'School Completion Rates by Dist'!$A$101:$E$101,0))/100)</f>
        <v>0.95969760913106383</v>
      </c>
      <c r="I60" s="118">
        <f t="shared" si="41"/>
        <v>0.90817238898417574</v>
      </c>
      <c r="J60" s="98">
        <f t="shared" si="42"/>
        <v>0.98787769122946567</v>
      </c>
      <c r="L60" s="29"/>
      <c r="M60" s="131">
        <f t="shared" si="27"/>
        <v>507.43641160147729</v>
      </c>
      <c r="O60" s="29" t="s">
        <v>144</v>
      </c>
      <c r="P60" s="66" t="s">
        <v>126</v>
      </c>
      <c r="Q60" s="98">
        <f t="shared" si="43"/>
        <v>0.98208887051938054</v>
      </c>
      <c r="R60" s="98">
        <f t="shared" si="44"/>
        <v>0.96128695285893762</v>
      </c>
      <c r="S60" s="118">
        <f t="shared" si="45"/>
        <v>0.87301426847722008</v>
      </c>
      <c r="T60" s="98">
        <f t="shared" si="46"/>
        <v>0.87301426847722008</v>
      </c>
      <c r="U60" s="98">
        <f t="shared" si="47"/>
        <v>0.86243131995365707</v>
      </c>
      <c r="V60" s="98">
        <f t="shared" si="48"/>
        <v>0.82767327579927219</v>
      </c>
      <c r="W60" s="118">
        <f t="shared" si="28"/>
        <v>-8.8272684381717537E-2</v>
      </c>
      <c r="X60" s="98">
        <f t="shared" si="29"/>
        <v>-1.0582948523563007E-2</v>
      </c>
      <c r="Y60" s="37"/>
      <c r="Z60" s="29" t="s">
        <v>144</v>
      </c>
      <c r="AA60" s="66" t="s">
        <v>126</v>
      </c>
      <c r="AB60" s="84">
        <f t="shared" si="49"/>
        <v>498.34765233010233</v>
      </c>
      <c r="AC60" s="84">
        <f t="shared" si="30"/>
        <v>487.79200187805776</v>
      </c>
      <c r="AD60" s="84">
        <f t="shared" si="31"/>
        <v>442.99922767296925</v>
      </c>
      <c r="AE60" s="84">
        <f t="shared" si="32"/>
        <v>442.99922767296925</v>
      </c>
      <c r="AF60" s="84">
        <f t="shared" si="33"/>
        <v>437.62905425000929</v>
      </c>
      <c r="AG60" s="84">
        <f t="shared" si="34"/>
        <v>419.99155705002249</v>
      </c>
      <c r="AI60" s="29" t="s">
        <v>144</v>
      </c>
      <c r="AJ60" s="66" t="s">
        <v>126</v>
      </c>
      <c r="AK60" s="84">
        <f t="shared" si="50"/>
        <v>-9.0887592713749541</v>
      </c>
      <c r="AL60" s="84">
        <f t="shared" si="51"/>
        <v>-10.555650452044574</v>
      </c>
      <c r="AM60" s="84">
        <f t="shared" si="35"/>
        <v>-44.792774205088506</v>
      </c>
      <c r="AN60" s="84">
        <f t="shared" si="36"/>
        <v>0</v>
      </c>
      <c r="AO60" s="84">
        <f t="shared" si="37"/>
        <v>-5.3701734229599651</v>
      </c>
      <c r="AP60" s="84">
        <f t="shared" si="38"/>
        <v>-17.637497199986797</v>
      </c>
      <c r="AQ60" s="126"/>
      <c r="AR60" s="84">
        <f t="shared" si="52"/>
        <v>-44.792774205088513</v>
      </c>
      <c r="AS60" s="84">
        <f t="shared" si="39"/>
        <v>-5.3701734229599642</v>
      </c>
      <c r="AU60" s="3"/>
      <c r="AV60" s="130"/>
    </row>
    <row r="61" spans="1:48">
      <c r="A61" s="29" t="s">
        <v>144</v>
      </c>
      <c r="B61" s="66" t="s">
        <v>142</v>
      </c>
      <c r="C61" s="98">
        <f t="shared" si="25"/>
        <v>1.0001569716399401</v>
      </c>
      <c r="D61" s="98">
        <f t="shared" si="26"/>
        <v>0.26359555060157008</v>
      </c>
      <c r="E61" s="118">
        <f t="shared" si="40"/>
        <v>0.24892898406814945</v>
      </c>
      <c r="F61" s="98">
        <f>_xlfn.IFNA(INDEX('School Completion Rates by Dist'!$A$101:$E$132,MATCH($B61,'School Completion Rates by Dist'!$A$101:$A$132,0),MATCH('School Completion Rates by Dist'!$C$101,'School Completion Rates by Dist'!$A$101:$E$101,0))/100,INDEX('School Completion Rates by Dist'!$A$101:$E$132,MATCH($L61,'School Completion Rates by Dist'!$A$101:$A$132,0),MATCH('School Completion Rates by Dist'!$C$101,'School Completion Rates by Dist'!$A$101:$E$101,0))/100)</f>
        <v>0.93584099930394871</v>
      </c>
      <c r="G61" s="98">
        <f>_xlfn.IFNA(INDEX('School Completion Rates by Dist'!$A$101:$E$132,MATCH($B61,'School Completion Rates by Dist'!$A$101:$A$132,0),MATCH('School Completion Rates by Dist'!$D$101,'School Completion Rates by Dist'!$A$101:$E$101,0))/100,INDEX('School Completion Rates by Dist'!$A$101:$E$132,MATCH($L61,'School Completion Rates by Dist'!$A$101:$A$132,0),MATCH('School Completion Rates by Dist'!$D$101,'School Completion Rates by Dist'!$A$101:$E$101,0))/100)</f>
        <v>1.0023611632531042</v>
      </c>
      <c r="H61" s="98">
        <f>_xlfn.IFNA(INDEX('School Completion Rates by Dist'!$A$101:$E$132,MATCH($B61,'School Completion Rates by Dist'!$A$101:$A$132,0),MATCH('School Completion Rates by Dist'!$E$101,'School Completion Rates by Dist'!$A$101:$E$101,0))/100,INDEX('School Completion Rates by Dist'!$A$101:$E$132,MATCH($L61,'School Completion Rates by Dist'!$A$101:$A$132,0),MATCH('School Completion Rates by Dist'!$E$101,'School Completion Rates by Dist'!$A$101:$E$101,0))/100)</f>
        <v>0.95369604560649224</v>
      </c>
      <c r="I61" s="118">
        <f t="shared" si="41"/>
        <v>0.28162281869007172</v>
      </c>
      <c r="J61" s="98">
        <f t="shared" si="42"/>
        <v>0.98787769122946567</v>
      </c>
      <c r="L61" s="29"/>
      <c r="M61" s="131">
        <f t="shared" si="27"/>
        <v>451.89947324656646</v>
      </c>
      <c r="O61" s="29" t="s">
        <v>144</v>
      </c>
      <c r="P61" s="66" t="s">
        <v>142</v>
      </c>
      <c r="Q61" s="98">
        <f t="shared" si="43"/>
        <v>1</v>
      </c>
      <c r="R61" s="98">
        <f t="shared" si="44"/>
        <v>0.93584099930394871</v>
      </c>
      <c r="S61" s="118">
        <f t="shared" si="45"/>
        <v>0.26355418006971149</v>
      </c>
      <c r="T61" s="98">
        <f t="shared" si="46"/>
        <v>0.26355418006971149</v>
      </c>
      <c r="U61" s="98">
        <f t="shared" si="47"/>
        <v>0.26035929492114146</v>
      </c>
      <c r="V61" s="98">
        <f t="shared" si="48"/>
        <v>0.24830363000318709</v>
      </c>
      <c r="W61" s="118">
        <f t="shared" si="28"/>
        <v>-0.67228681923423728</v>
      </c>
      <c r="X61" s="98">
        <f t="shared" si="29"/>
        <v>-3.1948851485700258E-3</v>
      </c>
      <c r="Y61" s="37"/>
      <c r="Z61" s="29" t="s">
        <v>144</v>
      </c>
      <c r="AA61" s="66" t="s">
        <v>142</v>
      </c>
      <c r="AB61" s="84">
        <f t="shared" si="49"/>
        <v>451.89947324656646</v>
      </c>
      <c r="AC61" s="84">
        <f t="shared" si="30"/>
        <v>422.90605462799476</v>
      </c>
      <c r="AD61" s="84">
        <f t="shared" si="31"/>
        <v>119.09999514543334</v>
      </c>
      <c r="AE61" s="84">
        <f t="shared" si="32"/>
        <v>119.09999514543334</v>
      </c>
      <c r="AF61" s="84">
        <f t="shared" si="33"/>
        <v>117.65622822971127</v>
      </c>
      <c r="AG61" s="84">
        <f t="shared" si="34"/>
        <v>112.20827960365058</v>
      </c>
      <c r="AI61" s="29" t="s">
        <v>144</v>
      </c>
      <c r="AJ61" s="66" t="s">
        <v>142</v>
      </c>
      <c r="AK61" s="84">
        <f t="shared" si="50"/>
        <v>0</v>
      </c>
      <c r="AL61" s="84">
        <f t="shared" si="51"/>
        <v>-28.993418618571695</v>
      </c>
      <c r="AM61" s="84">
        <f t="shared" si="35"/>
        <v>-303.80605948256141</v>
      </c>
      <c r="AN61" s="84">
        <f t="shared" si="36"/>
        <v>0</v>
      </c>
      <c r="AO61" s="84">
        <f t="shared" si="37"/>
        <v>-1.4437669157220654</v>
      </c>
      <c r="AP61" s="84">
        <f t="shared" si="38"/>
        <v>-5.4479486260606933</v>
      </c>
      <c r="AQ61" s="126"/>
      <c r="AR61" s="84">
        <f t="shared" si="52"/>
        <v>-303.80605948256147</v>
      </c>
      <c r="AS61" s="84">
        <f t="shared" si="39"/>
        <v>-1.4437669157220729</v>
      </c>
      <c r="AU61" s="3"/>
      <c r="AV61" s="130"/>
    </row>
    <row r="62" spans="1:48">
      <c r="A62" s="29" t="s">
        <v>147</v>
      </c>
      <c r="B62" s="66" t="s">
        <v>147</v>
      </c>
      <c r="C62" s="98">
        <f t="shared" si="25"/>
        <v>0.79571162860798172</v>
      </c>
      <c r="D62" s="98">
        <f t="shared" si="26"/>
        <v>0.66708885877215907</v>
      </c>
      <c r="E62" s="118">
        <f t="shared" si="40"/>
        <v>0.67878124317136146</v>
      </c>
      <c r="F62" s="98">
        <f>_xlfn.IFNA(INDEX('School Completion Rates by Dist'!$A$101:$E$132,MATCH($B62,'School Completion Rates by Dist'!$A$101:$A$132,0),MATCH('School Completion Rates by Dist'!$C$101,'School Completion Rates by Dist'!$A$101:$E$101,0))/100,INDEX('School Completion Rates by Dist'!$A$101:$E$132,MATCH($L62,'School Completion Rates by Dist'!$A$101:$A$132,0),MATCH('School Completion Rates by Dist'!$C$101,'School Completion Rates by Dist'!$A$101:$E$101,0))/100)</f>
        <v>0.97949241410084786</v>
      </c>
      <c r="G62" s="98">
        <f>_xlfn.IFNA(INDEX('School Completion Rates by Dist'!$A$101:$E$132,MATCH($B62,'School Completion Rates by Dist'!$A$101:$A$132,0),MATCH('School Completion Rates by Dist'!$D$101,'School Completion Rates by Dist'!$A$101:$E$101,0))/100,INDEX('School Completion Rates by Dist'!$A$101:$E$132,MATCH($L62,'School Completion Rates by Dist'!$A$101:$A$132,0),MATCH('School Completion Rates by Dist'!$D$101,'School Completion Rates by Dist'!$A$101:$E$101,0))/100)</f>
        <v>1.0419321862490514</v>
      </c>
      <c r="H62" s="98">
        <f>_xlfn.IFNA(INDEX('School Completion Rates by Dist'!$A$101:$E$132,MATCH($B62,'School Completion Rates by Dist'!$A$101:$A$132,0),MATCH('School Completion Rates by Dist'!$E$101,'School Completion Rates by Dist'!$A$101:$E$101,0))/100,INDEX('School Completion Rates by Dist'!$A$101:$E$132,MATCH($L62,'School Completion Rates by Dist'!$A$101:$A$132,0),MATCH('School Completion Rates by Dist'!$E$101,'School Completion Rates by Dist'!$A$101:$E$101,0))/100)</f>
        <v>0.98856109196550956</v>
      </c>
      <c r="I62" s="118">
        <f t="shared" si="41"/>
        <v>0.85590764526517682</v>
      </c>
      <c r="J62" s="98">
        <f t="shared" si="42"/>
        <v>0.98787769122946567</v>
      </c>
      <c r="L62" s="29"/>
      <c r="M62" s="131">
        <f t="shared" si="27"/>
        <v>1182.1902003877897</v>
      </c>
      <c r="O62" s="29" t="s">
        <v>147</v>
      </c>
      <c r="P62" s="66" t="s">
        <v>147</v>
      </c>
      <c r="Q62" s="98">
        <f t="shared" si="43"/>
        <v>0.79571162860798172</v>
      </c>
      <c r="R62" s="98">
        <f t="shared" si="44"/>
        <v>0.77939350403334928</v>
      </c>
      <c r="S62" s="118">
        <f t="shared" si="45"/>
        <v>0.66708885877215907</v>
      </c>
      <c r="T62" s="98">
        <f t="shared" si="46"/>
        <v>0.66708885877215907</v>
      </c>
      <c r="U62" s="98">
        <f t="shared" si="47"/>
        <v>0.65900220164873957</v>
      </c>
      <c r="V62" s="98">
        <f t="shared" si="48"/>
        <v>0.65146393606955288</v>
      </c>
      <c r="W62" s="118">
        <f t="shared" si="28"/>
        <v>-0.11230464526119022</v>
      </c>
      <c r="X62" s="98">
        <f t="shared" si="29"/>
        <v>-8.0866571234194939E-3</v>
      </c>
      <c r="Y62" s="37"/>
      <c r="Z62" s="29" t="s">
        <v>147</v>
      </c>
      <c r="AA62" s="66" t="s">
        <v>147</v>
      </c>
      <c r="AB62" s="84">
        <f t="shared" si="49"/>
        <v>940.68248967496436</v>
      </c>
      <c r="AC62" s="84">
        <f t="shared" si="30"/>
        <v>921.39136271412679</v>
      </c>
      <c r="AD62" s="84">
        <f t="shared" si="31"/>
        <v>788.62591162832064</v>
      </c>
      <c r="AE62" s="84">
        <f t="shared" si="32"/>
        <v>788.62591162832064</v>
      </c>
      <c r="AF62" s="84">
        <f t="shared" si="33"/>
        <v>779.065944823118</v>
      </c>
      <c r="AG62" s="84">
        <f t="shared" si="34"/>
        <v>770.15428112748293</v>
      </c>
      <c r="AI62" s="29" t="s">
        <v>147</v>
      </c>
      <c r="AJ62" s="66" t="s">
        <v>147</v>
      </c>
      <c r="AK62" s="84">
        <f t="shared" si="50"/>
        <v>-241.50771071282531</v>
      </c>
      <c r="AL62" s="84">
        <f t="shared" si="51"/>
        <v>-19.291126960837573</v>
      </c>
      <c r="AM62" s="84">
        <f t="shared" si="35"/>
        <v>-132.76545108580615</v>
      </c>
      <c r="AN62" s="84">
        <f t="shared" si="36"/>
        <v>0</v>
      </c>
      <c r="AO62" s="84">
        <f t="shared" si="37"/>
        <v>-9.5599668052026345</v>
      </c>
      <c r="AP62" s="84">
        <f t="shared" si="38"/>
        <v>-8.9116636956350703</v>
      </c>
      <c r="AQ62" s="126"/>
      <c r="AR62" s="84">
        <f t="shared" si="52"/>
        <v>-132.76545108580609</v>
      </c>
      <c r="AS62" s="84">
        <f t="shared" si="39"/>
        <v>-9.5599668052026381</v>
      </c>
      <c r="AU62" s="3"/>
      <c r="AV62" s="130"/>
    </row>
    <row r="63" spans="1:48">
      <c r="A63" s="29" t="s">
        <v>147</v>
      </c>
      <c r="B63" s="66" t="s">
        <v>131</v>
      </c>
      <c r="C63" s="98">
        <f t="shared" si="25"/>
        <v>1</v>
      </c>
      <c r="D63" s="98">
        <f t="shared" si="26"/>
        <v>0.84089238775220931</v>
      </c>
      <c r="E63" s="118">
        <f t="shared" si="40"/>
        <v>0.81627602481268247</v>
      </c>
      <c r="F63" s="98">
        <f>_xlfn.IFNA(INDEX('School Completion Rates by Dist'!$A$101:$E$132,MATCH($B63,'School Completion Rates by Dist'!$A$101:$A$132,0),MATCH('School Completion Rates by Dist'!$C$101,'School Completion Rates by Dist'!$A$101:$E$101,0))/100,INDEX('School Completion Rates by Dist'!$A$101:$E$132,MATCH($L63,'School Completion Rates by Dist'!$A$101:$A$132,0),MATCH('School Completion Rates by Dist'!$C$101,'School Completion Rates by Dist'!$A$101:$E$101,0))/100)</f>
        <v>0.95972373973717895</v>
      </c>
      <c r="G63" s="98">
        <f>_xlfn.IFNA(INDEX('School Completion Rates by Dist'!$A$101:$E$132,MATCH($B63,'School Completion Rates by Dist'!$A$101:$A$132,0),MATCH('School Completion Rates by Dist'!$D$101,'School Completion Rates by Dist'!$A$101:$E$101,0))/100,INDEX('School Completion Rates by Dist'!$A$101:$E$132,MATCH($L63,'School Completion Rates by Dist'!$A$101:$A$132,0),MATCH('School Completion Rates by Dist'!$D$101,'School Completion Rates by Dist'!$A$101:$E$101,0))/100)</f>
        <v>1.0119157450532874</v>
      </c>
      <c r="H63" s="98">
        <f>_xlfn.IFNA(INDEX('School Completion Rates by Dist'!$A$101:$E$132,MATCH($B63,'School Completion Rates by Dist'!$A$101:$A$132,0),MATCH('School Completion Rates by Dist'!$E$101,'School Completion Rates by Dist'!$A$101:$E$101,0))/100,INDEX('School Completion Rates by Dist'!$A$101:$E$132,MATCH($L63,'School Completion Rates by Dist'!$A$101:$A$132,0),MATCH('School Completion Rates by Dist'!$E$101,'School Completion Rates by Dist'!$A$101:$E$101,0))/100)</f>
        <v>0.97106676003734838</v>
      </c>
      <c r="I63" s="118">
        <f t="shared" si="41"/>
        <v>0.87618171035603254</v>
      </c>
      <c r="J63" s="98">
        <f t="shared" si="42"/>
        <v>0.98787769122946567</v>
      </c>
      <c r="L63" s="29"/>
      <c r="M63" s="131">
        <f t="shared" si="27"/>
        <v>436.15213633122926</v>
      </c>
      <c r="O63" s="145" t="s">
        <v>147</v>
      </c>
      <c r="P63" s="66" t="s">
        <v>131</v>
      </c>
      <c r="Q63" s="98">
        <f t="shared" si="43"/>
        <v>1</v>
      </c>
      <c r="R63" s="98">
        <f t="shared" si="44"/>
        <v>0.95972373973717895</v>
      </c>
      <c r="S63" s="118">
        <f t="shared" si="45"/>
        <v>0.84089238775220931</v>
      </c>
      <c r="T63" s="98">
        <f t="shared" si="46"/>
        <v>0.84089238775220931</v>
      </c>
      <c r="U63" s="98">
        <f t="shared" si="47"/>
        <v>0.8306988305850852</v>
      </c>
      <c r="V63" s="98">
        <f t="shared" si="48"/>
        <v>0.80666402198307285</v>
      </c>
      <c r="W63" s="118">
        <f t="shared" si="28"/>
        <v>-0.11883135198496964</v>
      </c>
      <c r="X63" s="98">
        <f t="shared" si="29"/>
        <v>-1.0193557167124112E-2</v>
      </c>
      <c r="Y63" s="37"/>
      <c r="Z63" s="29" t="s">
        <v>147</v>
      </c>
      <c r="AA63" s="66" t="s">
        <v>131</v>
      </c>
      <c r="AB63" s="84">
        <f t="shared" si="49"/>
        <v>436.15213633122926</v>
      </c>
      <c r="AC63" s="84">
        <f t="shared" si="30"/>
        <v>418.58555937416725</v>
      </c>
      <c r="AD63" s="84">
        <f t="shared" si="31"/>
        <v>366.7570113427945</v>
      </c>
      <c r="AE63" s="84">
        <f t="shared" si="32"/>
        <v>366.7570113427945</v>
      </c>
      <c r="AF63" s="84">
        <f t="shared" si="33"/>
        <v>362.3110696075388</v>
      </c>
      <c r="AG63" s="84">
        <f t="shared" si="34"/>
        <v>351.8282364894589</v>
      </c>
      <c r="AI63" s="29" t="s">
        <v>147</v>
      </c>
      <c r="AJ63" s="66" t="s">
        <v>131</v>
      </c>
      <c r="AK63" s="84">
        <f t="shared" si="50"/>
        <v>0</v>
      </c>
      <c r="AL63" s="84">
        <f t="shared" si="51"/>
        <v>-17.566576957062011</v>
      </c>
      <c r="AM63" s="84">
        <f t="shared" si="35"/>
        <v>-51.828548031372748</v>
      </c>
      <c r="AN63" s="84">
        <f t="shared" si="36"/>
        <v>0</v>
      </c>
      <c r="AO63" s="84">
        <f t="shared" si="37"/>
        <v>-4.4459417352557011</v>
      </c>
      <c r="AP63" s="84">
        <f t="shared" si="38"/>
        <v>-10.482833118079895</v>
      </c>
      <c r="AQ63" s="126"/>
      <c r="AR63" s="84">
        <f t="shared" si="52"/>
        <v>-51.828548031372769</v>
      </c>
      <c r="AS63" s="84">
        <f t="shared" si="39"/>
        <v>-4.4459417352556949</v>
      </c>
      <c r="AU63" s="3"/>
      <c r="AV63" s="130"/>
    </row>
    <row r="64" spans="1:48">
      <c r="B64" s="3"/>
      <c r="C64" s="137"/>
      <c r="D64" s="137"/>
      <c r="E64" s="138"/>
      <c r="F64" s="137"/>
      <c r="G64" s="137"/>
      <c r="H64" s="137"/>
      <c r="I64" s="138"/>
      <c r="J64" s="137"/>
      <c r="M64" s="44"/>
      <c r="O64" s="146"/>
      <c r="P64" s="3"/>
      <c r="Q64" s="137"/>
      <c r="R64" s="137"/>
      <c r="S64" s="138"/>
      <c r="T64" s="137"/>
      <c r="U64" s="137"/>
      <c r="V64" s="137"/>
      <c r="W64" s="138"/>
      <c r="X64" s="137"/>
      <c r="Y64" s="37"/>
      <c r="AA64" s="3"/>
      <c r="AB64" s="130"/>
      <c r="AC64" s="130"/>
      <c r="AD64" s="130"/>
      <c r="AE64" s="130"/>
      <c r="AF64" s="130"/>
      <c r="AG64" s="130"/>
      <c r="AJ64" s="3"/>
      <c r="AK64" s="130"/>
      <c r="AL64" s="130"/>
      <c r="AM64" s="130"/>
      <c r="AN64" s="130"/>
      <c r="AO64" s="130"/>
      <c r="AP64" s="130"/>
      <c r="AQ64" s="130"/>
      <c r="AR64" s="130"/>
      <c r="AS64" s="130"/>
      <c r="AU64" s="3"/>
      <c r="AV64" s="130"/>
    </row>
    <row r="65" spans="1:48" s="3" customFormat="1">
      <c r="A65" s="18" t="s">
        <v>5431</v>
      </c>
      <c r="C65" s="139" t="s">
        <v>5435</v>
      </c>
      <c r="D65" s="139"/>
      <c r="E65" s="139"/>
      <c r="F65" s="139" t="s">
        <v>5433</v>
      </c>
      <c r="G65" s="144" t="s">
        <v>5434</v>
      </c>
      <c r="H65" s="140"/>
      <c r="I65" s="141"/>
      <c r="J65" s="140"/>
      <c r="L65" s="18" t="s">
        <v>5437</v>
      </c>
      <c r="M65" s="147" t="s">
        <v>5434</v>
      </c>
      <c r="Q65" s="139" t="s">
        <v>5438</v>
      </c>
      <c r="R65" s="140"/>
      <c r="S65" s="141"/>
      <c r="T65" s="140"/>
      <c r="U65" s="140"/>
      <c r="V65" s="140"/>
      <c r="W65" s="141"/>
      <c r="X65" s="140"/>
      <c r="Y65" s="142"/>
      <c r="AB65" s="143"/>
      <c r="AC65" s="143"/>
      <c r="AD65" s="143"/>
      <c r="AE65" s="143"/>
      <c r="AF65" s="143"/>
      <c r="AG65" s="143"/>
      <c r="AK65" s="143"/>
      <c r="AL65" s="143"/>
      <c r="AM65" s="143"/>
      <c r="AN65" s="143"/>
      <c r="AO65" s="143"/>
      <c r="AP65" s="143"/>
      <c r="AQ65" s="143"/>
      <c r="AR65" s="143"/>
      <c r="AS65" s="143"/>
      <c r="AV65" s="143"/>
    </row>
    <row r="67" spans="1:48" s="45" customFormat="1">
      <c r="A67" s="20" t="s">
        <v>5357</v>
      </c>
    </row>
    <row r="69" spans="1:48">
      <c r="A69" s="70" t="s">
        <v>214</v>
      </c>
      <c r="B69" s="70" t="s">
        <v>209</v>
      </c>
      <c r="C69" s="82" t="s">
        <v>5124</v>
      </c>
      <c r="D69" s="82" t="s">
        <v>265</v>
      </c>
      <c r="E69" s="82" t="s">
        <v>5127</v>
      </c>
      <c r="F69" s="82" t="s">
        <v>3</v>
      </c>
      <c r="G69" s="82"/>
      <c r="H69" s="82" t="s">
        <v>28</v>
      </c>
      <c r="I69" s="82" t="s">
        <v>29</v>
      </c>
      <c r="J69" s="95" t="s">
        <v>5298</v>
      </c>
      <c r="K69" s="93"/>
      <c r="L69" s="1"/>
      <c r="M69" s="1" t="s">
        <v>251</v>
      </c>
      <c r="N69" s="1"/>
      <c r="W69" s="112"/>
      <c r="X69" s="112"/>
    </row>
    <row r="70" spans="1:48">
      <c r="A70" s="29" t="s">
        <v>120</v>
      </c>
      <c r="B70" s="66" t="s">
        <v>120</v>
      </c>
      <c r="C70" s="43">
        <f>INDEX('Live Births by District (Est.)'!$A$2:$AA$43,MATCH($B70,'Live Births by District (Est.)'!$A$2:$A$43,0),MATCH('Live Births by District (Est.)'!$Z$2,'Live Births by District (Est.)'!$A$2:$AA$2,0))</f>
        <v>824.89327402929575</v>
      </c>
      <c r="D70" s="43">
        <f>D120</f>
        <v>779.83333333333337</v>
      </c>
      <c r="E70" s="43">
        <f>INDEX('Live Births by District (Est.)'!$A$2:$AA$43,MATCH($B70,'Live Births by District (Est.)'!$A$2:$A$43,0),MATCH('Live Births by District (Est.)'!$AA$2,'Live Births by District (Est.)'!$A$2:$AA$2,0))</f>
        <v>759.84664513961832</v>
      </c>
      <c r="F70" s="43">
        <f>INDEX('Enrolment 2020'!$A$2:$G$42,MATCH($B70,'Enrolment 2020'!$A$2:$A$42,0),MATCH('Enrolment 2020'!$G$2,'Enrolment 2020'!$A$2:$G$2,0))/5</f>
        <v>997.8</v>
      </c>
      <c r="G70" s="29"/>
      <c r="H70" s="83">
        <f>_xlfn.IFNA(D70/C70,"")</f>
        <v>0.94537482348975721</v>
      </c>
      <c r="I70" s="83">
        <f>F70/E70</f>
        <v>1.3131597097683556</v>
      </c>
      <c r="J70" t="b">
        <f>I70&gt;H70</f>
        <v>1</v>
      </c>
      <c r="K70" s="3" t="b">
        <f>F70&gt;D70</f>
        <v>1</v>
      </c>
      <c r="L70" s="3"/>
      <c r="M70" s="3"/>
      <c r="N70" s="3"/>
      <c r="T70" s="46"/>
      <c r="W70" s="3"/>
    </row>
    <row r="71" spans="1:48">
      <c r="A71" s="29" t="s">
        <v>120</v>
      </c>
      <c r="B71" s="66" t="s">
        <v>139</v>
      </c>
      <c r="C71" s="43">
        <f>INDEX('Live Births by District (Est.)'!$A$2:$AA$43,MATCH($B71,'Live Births by District (Est.)'!$A$2:$A$43,0),MATCH('Live Births by District (Est.)'!$Z$2,'Live Births by District (Est.)'!$A$2:$AA$2,0))</f>
        <v>470.17803213003805</v>
      </c>
      <c r="D71" s="43">
        <f>C71</f>
        <v>470.17803213003805</v>
      </c>
      <c r="E71" s="43">
        <f>INDEX('Live Births by District (Est.)'!$A$2:$AA$43,MATCH($B71,'Live Births by District (Est.)'!$A$2:$A$43,0),MATCH('Live Births by District (Est.)'!$AA$2,'Live Births by District (Est.)'!$A$2:$AA$2,0))</f>
        <v>478.65449040879901</v>
      </c>
      <c r="F71" s="43">
        <f>INDEX('Enrolment 2020'!$A$2:$G$42,MATCH($B71,'Enrolment 2020'!$A$2:$A$42,0),MATCH('Enrolment 2020'!$G$2,'Enrolment 2020'!$A$2:$G$2,0))/5</f>
        <v>472.8</v>
      </c>
      <c r="G71" s="29"/>
      <c r="H71" s="83">
        <f t="shared" ref="H71:H109" si="53">_xlfn.IFNA(D71/C71,"")</f>
        <v>1</v>
      </c>
      <c r="I71" s="83">
        <f t="shared" ref="I71:I109" si="54">F71/E71</f>
        <v>0.98776885932105452</v>
      </c>
      <c r="J71" t="b">
        <f t="shared" ref="J71:J102" si="55">I71&gt;H71</f>
        <v>0</v>
      </c>
      <c r="K71" s="3" t="b">
        <f t="shared" ref="K71:K109" si="56">F71&gt;D71</f>
        <v>1</v>
      </c>
      <c r="L71" s="3"/>
      <c r="M71" s="3" t="s">
        <v>5412</v>
      </c>
      <c r="N71" s="3"/>
      <c r="T71" s="46"/>
      <c r="W71" s="3"/>
    </row>
    <row r="72" spans="1:48">
      <c r="A72" s="29" t="s">
        <v>120</v>
      </c>
      <c r="B72" s="66" t="s">
        <v>125</v>
      </c>
      <c r="C72" s="43">
        <f>INDEX('Live Births by District (Est.)'!$A$2:$AA$43,MATCH($B72,'Live Births by District (Est.)'!$A$2:$A$43,0),MATCH('Live Births by District (Est.)'!$Z$2,'Live Births by District (Est.)'!$A$2:$AA$2,0))</f>
        <v>448.67076384027945</v>
      </c>
      <c r="D72" s="135">
        <f>D122+D121-C121</f>
        <v>359.48863453662858</v>
      </c>
      <c r="E72" s="43">
        <f>INDEX('Live Births by District (Est.)'!$A$2:$AA$43,MATCH($B72,'Live Births by District (Est.)'!$A$2:$A$43,0),MATCH('Live Births by District (Est.)'!$AA$2,'Live Births by District (Est.)'!$A$2:$AA$2,0))</f>
        <v>413.29101037640248</v>
      </c>
      <c r="F72" s="43">
        <f>INDEX('Enrolment 2020'!$A$2:$G$42,MATCH($B72,'Enrolment 2020'!$A$2:$A$42,0),MATCH('Enrolment 2020'!$G$2,'Enrolment 2020'!$A$2:$G$2,0))/5</f>
        <v>334.6</v>
      </c>
      <c r="G72" s="29"/>
      <c r="H72" s="83">
        <f t="shared" si="53"/>
        <v>0.80123035309829449</v>
      </c>
      <c r="I72" s="83">
        <f t="shared" si="54"/>
        <v>0.8095990273179785</v>
      </c>
      <c r="J72" t="b">
        <f t="shared" si="55"/>
        <v>1</v>
      </c>
      <c r="K72" s="3" t="b">
        <f t="shared" si="56"/>
        <v>0</v>
      </c>
      <c r="L72" s="3"/>
      <c r="M72" s="124"/>
      <c r="N72" s="124"/>
      <c r="O72" s="124"/>
      <c r="P72" s="124"/>
      <c r="Q72" s="3"/>
      <c r="R72" s="3"/>
      <c r="T72" s="46"/>
      <c r="W72" s="3"/>
    </row>
    <row r="73" spans="1:48">
      <c r="A73" s="29" t="s">
        <v>120</v>
      </c>
      <c r="B73" s="66" t="s">
        <v>137</v>
      </c>
      <c r="C73" s="43">
        <f>INDEX('Live Births by District (Est.)'!$A$2:$AA$43,MATCH($B73,'Live Births by District (Est.)'!$A$2:$A$43,0),MATCH('Live Births by District (Est.)'!$Z$2,'Live Births by District (Est.)'!$A$2:$AA$2,0))</f>
        <v>427.0633899442887</v>
      </c>
      <c r="D73" s="43">
        <f t="shared" ref="D73:D78" si="57">D123</f>
        <v>410.66666666666669</v>
      </c>
      <c r="E73" s="43">
        <f>INDEX('Live Births by District (Est.)'!$A$2:$AA$43,MATCH($B73,'Live Births by District (Est.)'!$A$2:$A$43,0),MATCH('Live Births by District (Est.)'!$AA$2,'Live Births by District (Est.)'!$A$2:$AA$2,0))</f>
        <v>393.38747729878543</v>
      </c>
      <c r="F73" s="43">
        <f>INDEX('Enrolment 2020'!$A$2:$G$42,MATCH($B73,'Enrolment 2020'!$A$2:$A$42,0),MATCH('Enrolment 2020'!$G$2,'Enrolment 2020'!$A$2:$G$2,0))/5</f>
        <v>368</v>
      </c>
      <c r="G73" s="29"/>
      <c r="H73" s="83">
        <f t="shared" si="53"/>
        <v>0.96160587944623166</v>
      </c>
      <c r="I73" s="83">
        <f t="shared" si="54"/>
        <v>0.93546444977580423</v>
      </c>
      <c r="J73" t="b">
        <f t="shared" si="55"/>
        <v>0</v>
      </c>
      <c r="K73" s="3" t="b">
        <f t="shared" si="56"/>
        <v>0</v>
      </c>
      <c r="L73" s="3"/>
      <c r="M73" s="124"/>
      <c r="N73" s="124"/>
      <c r="O73" s="124"/>
      <c r="P73" s="124"/>
      <c r="Q73" s="3"/>
      <c r="R73" s="3"/>
      <c r="T73" s="46"/>
      <c r="W73" s="3"/>
    </row>
    <row r="74" spans="1:48">
      <c r="A74" s="29" t="s">
        <v>121</v>
      </c>
      <c r="B74" s="66" t="s">
        <v>121</v>
      </c>
      <c r="C74" s="43">
        <f>INDEX('Live Births by District (Est.)'!$A$2:$AA$43,MATCH($B74,'Live Births by District (Est.)'!$A$2:$A$43,0),MATCH('Live Births by District (Est.)'!$Z$2,'Live Births by District (Est.)'!$A$2:$AA$2,0))</f>
        <v>2740.4720793702295</v>
      </c>
      <c r="D74" s="43">
        <f t="shared" si="57"/>
        <v>2888.1666666666665</v>
      </c>
      <c r="E74" s="43">
        <f>INDEX('Live Births by District (Est.)'!$A$2:$AA$43,MATCH($B74,'Live Births by District (Est.)'!$A$2:$A$43,0),MATCH('Live Births by District (Est.)'!$AA$2,'Live Births by District (Est.)'!$A$2:$AA$2,0))</f>
        <v>2868.9604622560232</v>
      </c>
      <c r="F74" s="43">
        <f>INDEX('Enrolment 2020'!$A$2:$G$42,MATCH($B74,'Enrolment 2020'!$A$2:$A$42,0),MATCH('Enrolment 2020'!$G$2,'Enrolment 2020'!$A$2:$G$2,0))/5</f>
        <v>2803.4</v>
      </c>
      <c r="G74" s="29"/>
      <c r="H74" s="83">
        <f t="shared" si="53"/>
        <v>1.0538938485847948</v>
      </c>
      <c r="I74" s="83">
        <f t="shared" si="54"/>
        <v>0.97714835630586927</v>
      </c>
      <c r="J74" t="b">
        <f t="shared" si="55"/>
        <v>0</v>
      </c>
      <c r="K74" s="3" t="b">
        <f t="shared" si="56"/>
        <v>0</v>
      </c>
      <c r="L74" s="3"/>
      <c r="M74" s="3"/>
      <c r="N74" s="3"/>
      <c r="T74" s="46"/>
      <c r="W74" s="3"/>
    </row>
    <row r="75" spans="1:48">
      <c r="A75" s="29" t="s">
        <v>121</v>
      </c>
      <c r="B75" s="66" t="s">
        <v>149</v>
      </c>
      <c r="C75" s="43">
        <f>INDEX('Live Births by District (Est.)'!$A$2:$AA$43,MATCH($B75,'Live Births by District (Est.)'!$A$2:$A$43,0),MATCH('Live Births by District (Est.)'!$Z$2,'Live Births by District (Est.)'!$A$2:$AA$2,0))</f>
        <v>663.52277100117533</v>
      </c>
      <c r="D75" s="43">
        <f t="shared" si="57"/>
        <v>420</v>
      </c>
      <c r="E75" s="43">
        <f>INDEX('Live Births by District (Est.)'!$A$2:$AA$43,MATCH($B75,'Live Births by District (Est.)'!$A$2:$A$43,0),MATCH('Live Births by District (Est.)'!$AA$2,'Live Births by District (Est.)'!$A$2:$AA$2,0))</f>
        <v>588.9918829797133</v>
      </c>
      <c r="F75" s="43">
        <f>INDEX('Enrolment 2020'!$A$2:$G$42,MATCH($B75,'Enrolment 2020'!$A$2:$A$42,0),MATCH('Enrolment 2020'!$G$2,'Enrolment 2020'!$A$2:$G$2,0))/5</f>
        <v>348.4</v>
      </c>
      <c r="G75" s="29"/>
      <c r="H75" s="83">
        <f t="shared" si="53"/>
        <v>0.63298505847247866</v>
      </c>
      <c r="I75" s="83">
        <f t="shared" si="54"/>
        <v>0.59151918739090659</v>
      </c>
      <c r="J75" t="b">
        <f t="shared" si="55"/>
        <v>0</v>
      </c>
      <c r="K75" s="3" t="b">
        <f t="shared" si="56"/>
        <v>0</v>
      </c>
      <c r="L75" s="3"/>
      <c r="M75" s="3"/>
      <c r="N75" s="3"/>
      <c r="T75" s="46"/>
      <c r="W75" s="3"/>
    </row>
    <row r="76" spans="1:48">
      <c r="A76" s="29" t="s">
        <v>121</v>
      </c>
      <c r="B76" s="66" t="s">
        <v>141</v>
      </c>
      <c r="C76" s="43">
        <f>INDEX('Live Births by District (Est.)'!$A$2:$AA$43,MATCH($B76,'Live Births by District (Est.)'!$A$2:$A$43,0),MATCH('Live Births by District (Est.)'!$Z$2,'Live Births by District (Est.)'!$A$2:$AA$2,0))</f>
        <v>492.29108816216223</v>
      </c>
      <c r="D76" s="43">
        <f t="shared" si="57"/>
        <v>268.16666666666669</v>
      </c>
      <c r="E76" s="43">
        <f>INDEX('Live Births by District (Est.)'!$A$2:$AA$43,MATCH($B76,'Live Births by District (Est.)'!$A$2:$A$43,0),MATCH('Live Births by District (Est.)'!$AA$2,'Live Births by District (Est.)'!$A$2:$AA$2,0))</f>
        <v>436.99397769462593</v>
      </c>
      <c r="F76" s="43">
        <f>INDEX('Enrolment 2020'!$A$2:$G$42,MATCH($B76,'Enrolment 2020'!$A$2:$A$42,0),MATCH('Enrolment 2020'!$G$2,'Enrolment 2020'!$A$2:$G$2,0))/5</f>
        <v>167</v>
      </c>
      <c r="G76" s="29"/>
      <c r="H76" s="83">
        <f t="shared" si="53"/>
        <v>0.54473191393286358</v>
      </c>
      <c r="I76" s="83">
        <f t="shared" si="54"/>
        <v>0.38215629625152553</v>
      </c>
      <c r="J76" t="b">
        <f t="shared" si="55"/>
        <v>0</v>
      </c>
      <c r="K76" s="3" t="b">
        <f t="shared" si="56"/>
        <v>0</v>
      </c>
      <c r="L76" s="3"/>
      <c r="M76" s="3"/>
      <c r="N76" s="3"/>
      <c r="T76" s="46"/>
      <c r="W76" s="3"/>
    </row>
    <row r="77" spans="1:48">
      <c r="A77" s="29" t="s">
        <v>127</v>
      </c>
      <c r="B77" s="66" t="s">
        <v>127</v>
      </c>
      <c r="C77" s="43">
        <f>INDEX('Live Births by District (Est.)'!$A$2:$AA$43,MATCH($B77,'Live Births by District (Est.)'!$A$2:$A$43,0),MATCH('Live Births by District (Est.)'!$Z$2,'Live Births by District (Est.)'!$A$2:$AA$2,0))</f>
        <v>909.53682481256294</v>
      </c>
      <c r="D77" s="43">
        <f t="shared" si="57"/>
        <v>874.16666666666663</v>
      </c>
      <c r="E77" s="43">
        <f>INDEX('Live Births by District (Est.)'!$A$2:$AA$43,MATCH($B77,'Live Births by District (Est.)'!$A$2:$A$43,0),MATCH('Live Births by District (Est.)'!$AA$2,'Live Births by District (Est.)'!$A$2:$AA$2,0))</f>
        <v>1054.6428105701411</v>
      </c>
      <c r="F77" s="43">
        <f>INDEX('Enrolment 2020'!$A$2:$G$42,MATCH($B77,'Enrolment 2020'!$A$2:$A$42,0),MATCH('Enrolment 2020'!$G$2,'Enrolment 2020'!$A$2:$G$2,0))/5</f>
        <v>846.4</v>
      </c>
      <c r="G77" s="29"/>
      <c r="H77" s="83">
        <f t="shared" si="53"/>
        <v>0.96111190093574783</v>
      </c>
      <c r="I77" s="83">
        <f t="shared" si="54"/>
        <v>0.8025465982576937</v>
      </c>
      <c r="J77" t="b">
        <f t="shared" si="55"/>
        <v>0</v>
      </c>
      <c r="K77" s="3" t="b">
        <f t="shared" si="56"/>
        <v>0</v>
      </c>
      <c r="L77" s="3"/>
      <c r="M77" s="3"/>
      <c r="N77" s="3"/>
      <c r="T77" s="46"/>
      <c r="W77" s="3"/>
    </row>
    <row r="78" spans="1:48">
      <c r="A78" s="29" t="s">
        <v>127</v>
      </c>
      <c r="B78" s="66" t="s">
        <v>119</v>
      </c>
      <c r="C78" s="43">
        <f>INDEX('Live Births by District (Est.)'!$A$2:$AA$43,MATCH($B78,'Live Births by District (Est.)'!$A$2:$A$43,0),MATCH('Live Births by District (Est.)'!$Z$2,'Live Births by District (Est.)'!$A$2:$AA$2,0))</f>
        <v>527.70630155365996</v>
      </c>
      <c r="D78" s="43">
        <f t="shared" si="57"/>
        <v>437</v>
      </c>
      <c r="E78" s="43">
        <f>INDEX('Live Births by District (Est.)'!$A$2:$AA$43,MATCH($B78,'Live Births by District (Est.)'!$A$2:$A$43,0),MATCH('Live Births by District (Est.)'!$AA$2,'Live Births by District (Est.)'!$A$2:$AA$2,0))</f>
        <v>578.35250902233531</v>
      </c>
      <c r="F78" s="43">
        <f>INDEX('Enrolment 2020'!$A$2:$G$42,MATCH($B78,'Enrolment 2020'!$A$2:$A$42,0),MATCH('Enrolment 2020'!$G$2,'Enrolment 2020'!$A$2:$G$2,0))/5</f>
        <v>388</v>
      </c>
      <c r="G78" s="29"/>
      <c r="H78" s="83">
        <f t="shared" si="53"/>
        <v>0.82811215009825601</v>
      </c>
      <c r="I78" s="83">
        <f t="shared" si="54"/>
        <v>0.67087112781076541</v>
      </c>
      <c r="J78" t="b">
        <f t="shared" si="55"/>
        <v>0</v>
      </c>
      <c r="K78" s="3" t="b">
        <f t="shared" si="56"/>
        <v>0</v>
      </c>
      <c r="L78" s="3"/>
      <c r="M78" s="3"/>
      <c r="N78" s="3"/>
      <c r="T78" s="46"/>
      <c r="W78" s="3"/>
    </row>
    <row r="79" spans="1:48">
      <c r="A79" s="29" t="s">
        <v>127</v>
      </c>
      <c r="B79" s="66" t="s">
        <v>146</v>
      </c>
      <c r="C79" s="43">
        <f>INDEX('Live Births by District (Est.)'!$A$2:$AA$43,MATCH($B79,'Live Births by District (Est.)'!$A$2:$A$43,0),MATCH('Live Births by District (Est.)'!$Z$2,'Live Births by District (Est.)'!$A$2:$AA$2,0))</f>
        <v>265.0270808299851</v>
      </c>
      <c r="D79" s="136">
        <f>C79</f>
        <v>265.0270808299851</v>
      </c>
      <c r="E79" s="43">
        <f>INDEX('Live Births by District (Est.)'!$A$2:$AA$43,MATCH($B79,'Live Births by District (Est.)'!$A$2:$A$43,0),MATCH('Live Births by District (Est.)'!$AA$2,'Live Births by District (Est.)'!$A$2:$AA$2,0))</f>
        <v>272.16588659874617</v>
      </c>
      <c r="F79" s="43">
        <f>INDEX('Enrolment 2020'!$A$2:$G$42,MATCH($B79,'Enrolment 2020'!$A$2:$A$42,0),MATCH('Enrolment 2020'!$G$2,'Enrolment 2020'!$A$2:$G$2,0))/5</f>
        <v>190.4</v>
      </c>
      <c r="G79" s="29"/>
      <c r="H79" s="83">
        <f t="shared" si="53"/>
        <v>1</v>
      </c>
      <c r="I79" s="83">
        <f t="shared" si="54"/>
        <v>0.69957334616555555</v>
      </c>
      <c r="J79" t="b">
        <f t="shared" si="55"/>
        <v>0</v>
      </c>
      <c r="K79" s="3" t="b">
        <f t="shared" si="56"/>
        <v>0</v>
      </c>
      <c r="L79" s="3"/>
      <c r="M79" s="3" t="s">
        <v>5430</v>
      </c>
      <c r="N79" s="3"/>
      <c r="T79" s="46"/>
      <c r="W79" s="3"/>
    </row>
    <row r="80" spans="1:48">
      <c r="A80" s="29" t="s">
        <v>127</v>
      </c>
      <c r="B80" s="66" t="s">
        <v>216</v>
      </c>
      <c r="C80" s="43">
        <f>INDEX('Live Births by District (Est.)'!$A$2:$AA$43,MATCH($B80,'Live Births by District (Est.)'!$A$2:$A$43,0),MATCH('Live Births by District (Est.)'!$Z$2,'Live Births by District (Est.)'!$A$2:$AA$2,0))</f>
        <v>322.73887332058695</v>
      </c>
      <c r="D80" s="43">
        <f>D130</f>
        <v>153.16666666666666</v>
      </c>
      <c r="E80" s="43">
        <f>INDEX('Live Births by District (Est.)'!$A$2:$AA$43,MATCH($B80,'Live Births by District (Est.)'!$A$2:$A$43,0),MATCH('Live Births by District (Est.)'!$AA$2,'Live Births by District (Est.)'!$A$2:$AA$2,0))</f>
        <v>374.22809407327588</v>
      </c>
      <c r="F80" s="43">
        <f>INDEX('Enrolment 2020'!$A$2:$G$42,MATCH($B80,'Enrolment 2020'!$A$2:$A$42,0),MATCH('Enrolment 2020'!$G$2,'Enrolment 2020'!$A$2:$G$2,0))/5</f>
        <v>44.4</v>
      </c>
      <c r="G80" s="29"/>
      <c r="H80" s="83">
        <f t="shared" si="53"/>
        <v>0.47458387981208966</v>
      </c>
      <c r="I80" s="83">
        <f t="shared" si="54"/>
        <v>0.11864421913579326</v>
      </c>
      <c r="J80" t="b">
        <f t="shared" si="55"/>
        <v>0</v>
      </c>
      <c r="K80" s="3" t="b">
        <f t="shared" si="56"/>
        <v>0</v>
      </c>
      <c r="L80" s="3"/>
      <c r="M80" s="124"/>
      <c r="N80" s="124"/>
      <c r="O80" s="124"/>
      <c r="P80" s="124"/>
      <c r="Q80" s="3"/>
      <c r="R80" s="3"/>
      <c r="T80" s="46"/>
      <c r="W80" s="3"/>
    </row>
    <row r="81" spans="1:23">
      <c r="A81" s="29" t="s">
        <v>128</v>
      </c>
      <c r="B81" s="66" t="s">
        <v>128</v>
      </c>
      <c r="C81" s="43">
        <f>INDEX('Live Births by District (Est.)'!$A$2:$AA$43,MATCH($B81,'Live Births by District (Est.)'!$A$2:$A$43,0),MATCH('Live Births by District (Est.)'!$Z$2,'Live Births by District (Est.)'!$A$2:$AA$2,0))</f>
        <v>10235.524085131163</v>
      </c>
      <c r="D81" s="135">
        <f>D131+D133-C133</f>
        <v>9682.2131216159232</v>
      </c>
      <c r="E81" s="43">
        <f>INDEX('Live Births by District (Est.)'!$A$2:$AA$43,MATCH($B81,'Live Births by District (Est.)'!$A$2:$A$43,0),MATCH('Live Births by District (Est.)'!$AA$2,'Live Births by District (Est.)'!$A$2:$AA$2,0))</f>
        <v>10085.967171845299</v>
      </c>
      <c r="F81" s="43">
        <f>INDEX('Enrolment 2020'!$A$2:$G$42,MATCH($B81,'Enrolment 2020'!$A$2:$A$42,0),MATCH('Enrolment 2020'!$G$2,'Enrolment 2020'!$A$2:$G$2,0))/5</f>
        <v>9869</v>
      </c>
      <c r="G81" s="29"/>
      <c r="H81" s="83">
        <f t="shared" si="53"/>
        <v>0.9459420974526338</v>
      </c>
      <c r="I81" s="83">
        <f t="shared" si="54"/>
        <v>0.97848821355963189</v>
      </c>
      <c r="J81" t="b">
        <f t="shared" si="55"/>
        <v>1</v>
      </c>
      <c r="K81" s="3" t="b">
        <f t="shared" si="56"/>
        <v>1</v>
      </c>
      <c r="L81" s="124"/>
      <c r="M81" s="3" t="s">
        <v>5407</v>
      </c>
      <c r="N81" s="3"/>
      <c r="T81" s="46"/>
      <c r="W81" s="3"/>
    </row>
    <row r="82" spans="1:23">
      <c r="A82" s="29" t="s">
        <v>128</v>
      </c>
      <c r="B82" s="66" t="s">
        <v>118</v>
      </c>
      <c r="C82" s="43">
        <f>INDEX('Live Births by District (Est.)'!$A$2:$AA$43,MATCH($B82,'Live Births by District (Est.)'!$A$2:$A$43,0),MATCH('Live Births by District (Est.)'!$Z$2,'Live Births by District (Est.)'!$A$2:$AA$2,0))</f>
        <v>979.27258197444644</v>
      </c>
      <c r="D82" s="43">
        <f>D132</f>
        <v>895</v>
      </c>
      <c r="E82" s="43">
        <f>INDEX('Live Births by District (Est.)'!$A$2:$AA$43,MATCH($B82,'Live Births by District (Est.)'!$A$2:$A$43,0),MATCH('Live Births by District (Est.)'!$AA$2,'Live Births by District (Est.)'!$A$2:$AA$2,0))</f>
        <v>1031.8273685921565</v>
      </c>
      <c r="F82" s="43">
        <f>INDEX('Enrolment 2020'!$A$2:$G$42,MATCH($B82,'Enrolment 2020'!$A$2:$A$42,0),MATCH('Enrolment 2020'!$G$2,'Enrolment 2020'!$A$2:$G$2,0))/5</f>
        <v>1023.6</v>
      </c>
      <c r="G82" s="29"/>
      <c r="H82" s="83">
        <f t="shared" si="53"/>
        <v>0.91394369297613454</v>
      </c>
      <c r="I82" s="83">
        <f t="shared" si="54"/>
        <v>0.99202640980207568</v>
      </c>
      <c r="J82" t="b">
        <f t="shared" si="55"/>
        <v>1</v>
      </c>
      <c r="K82" s="3" t="b">
        <f t="shared" si="56"/>
        <v>1</v>
      </c>
      <c r="L82" s="3"/>
      <c r="M82" s="3"/>
      <c r="N82" s="3"/>
      <c r="T82" s="46"/>
      <c r="W82" s="3"/>
    </row>
    <row r="83" spans="1:23">
      <c r="A83" s="29" t="s">
        <v>128</v>
      </c>
      <c r="B83" s="66" t="s">
        <v>132</v>
      </c>
      <c r="C83" s="43">
        <f>INDEX('Live Births by District (Est.)'!$A$2:$AA$43,MATCH($B83,'Live Births by District (Est.)'!$A$2:$A$43,0),MATCH('Live Births by District (Est.)'!$Z$2,'Live Births by District (Est.)'!$A$2:$AA$2,0))</f>
        <v>639.9141031698374</v>
      </c>
      <c r="D83" s="136">
        <f>C83</f>
        <v>639.9141031698374</v>
      </c>
      <c r="E83" s="43">
        <f>INDEX('Live Births by District (Est.)'!$A$2:$AA$43,MATCH($B83,'Live Births by District (Est.)'!$A$2:$A$43,0),MATCH('Live Births by District (Est.)'!$AA$2,'Live Births by District (Est.)'!$A$2:$AA$2,0))</f>
        <v>681.49125336932309</v>
      </c>
      <c r="F83" s="43">
        <f>INDEX('Enrolment 2020'!$A$2:$G$42,MATCH($B83,'Enrolment 2020'!$A$2:$A$42,0),MATCH('Enrolment 2020'!$G$2,'Enrolment 2020'!$A$2:$G$2,0))/5</f>
        <v>556</v>
      </c>
      <c r="G83" s="29"/>
      <c r="H83" s="83">
        <f t="shared" si="53"/>
        <v>1</v>
      </c>
      <c r="I83" s="83">
        <f t="shared" si="54"/>
        <v>0.81585786648194125</v>
      </c>
      <c r="J83" t="b">
        <f t="shared" si="55"/>
        <v>0</v>
      </c>
      <c r="K83" s="3" t="b">
        <f t="shared" si="56"/>
        <v>0</v>
      </c>
      <c r="L83" s="3"/>
      <c r="M83" s="3" t="s">
        <v>5413</v>
      </c>
      <c r="N83" s="3"/>
      <c r="T83" s="46"/>
      <c r="W83" s="3"/>
    </row>
    <row r="84" spans="1:23">
      <c r="A84" s="29" t="s">
        <v>130</v>
      </c>
      <c r="B84" s="66" t="s">
        <v>130</v>
      </c>
      <c r="C84" s="43">
        <f>INDEX('Live Births by District (Est.)'!$A$2:$AA$43,MATCH($B84,'Live Births by District (Est.)'!$A$2:$A$43,0),MATCH('Live Births by District (Est.)'!$Z$2,'Live Births by District (Est.)'!$A$2:$AA$2,0))</f>
        <v>950.91328350066988</v>
      </c>
      <c r="D84" s="135">
        <f>D134+D135-C135</f>
        <v>828.68846888686824</v>
      </c>
      <c r="E84" s="43">
        <f>INDEX('Live Births by District (Est.)'!$A$2:$AA$43,MATCH($B84,'Live Births by District (Est.)'!$A$2:$A$43,0),MATCH('Live Births by District (Est.)'!$AA$2,'Live Births by District (Est.)'!$A$2:$AA$2,0))</f>
        <v>954.74680850891787</v>
      </c>
      <c r="F84" s="43">
        <f>INDEX('Enrolment 2020'!$A$2:$G$42,MATCH($B84,'Enrolment 2020'!$A$2:$A$42,0),MATCH('Enrolment 2020'!$G$2,'Enrolment 2020'!$A$2:$G$2,0))/5</f>
        <v>839.8</v>
      </c>
      <c r="G84" s="29"/>
      <c r="H84" s="83">
        <f t="shared" si="53"/>
        <v>0.87146586683083649</v>
      </c>
      <c r="I84" s="83">
        <f t="shared" si="54"/>
        <v>0.87960493034961085</v>
      </c>
      <c r="J84" t="b">
        <f t="shared" si="55"/>
        <v>1</v>
      </c>
      <c r="K84" s="3" t="b">
        <f t="shared" si="56"/>
        <v>1</v>
      </c>
      <c r="L84" s="3"/>
      <c r="M84" s="3" t="s">
        <v>5408</v>
      </c>
      <c r="N84" s="3"/>
      <c r="T84" s="46"/>
      <c r="W84" s="3"/>
    </row>
    <row r="85" spans="1:23">
      <c r="A85" s="29" t="s">
        <v>130</v>
      </c>
      <c r="B85" s="66" t="s">
        <v>129</v>
      </c>
      <c r="C85" s="43">
        <f>INDEX('Live Births by District (Est.)'!$A$2:$AA$43,MATCH($B85,'Live Births by District (Est.)'!$A$2:$A$43,0),MATCH('Live Births by District (Est.)'!$Z$2,'Live Births by District (Est.)'!$A$2:$AA$2,0))</f>
        <v>717.64486444646502</v>
      </c>
      <c r="D85" s="136">
        <f>C85</f>
        <v>717.64486444646502</v>
      </c>
      <c r="E85" s="43">
        <f>INDEX('Live Births by District (Est.)'!$A$2:$AA$43,MATCH($B85,'Live Births by District (Est.)'!$A$2:$A$43,0),MATCH('Live Births by District (Est.)'!$AA$2,'Live Births by District (Est.)'!$A$2:$AA$2,0))</f>
        <v>789.84204253141911</v>
      </c>
      <c r="F85" s="43">
        <f>INDEX('Enrolment 2020'!$A$2:$G$42,MATCH($B85,'Enrolment 2020'!$A$2:$A$42,0),MATCH('Enrolment 2020'!$G$2,'Enrolment 2020'!$A$2:$G$2,0))/5</f>
        <v>534.79999999999995</v>
      </c>
      <c r="G85" s="29"/>
      <c r="H85" s="83">
        <f t="shared" si="53"/>
        <v>1</v>
      </c>
      <c r="I85" s="83">
        <f t="shared" si="54"/>
        <v>0.67709740834506937</v>
      </c>
      <c r="J85" t="b">
        <f t="shared" si="55"/>
        <v>0</v>
      </c>
      <c r="K85" s="3" t="b">
        <f t="shared" si="56"/>
        <v>0</v>
      </c>
      <c r="L85" s="3"/>
      <c r="M85" s="3" t="s">
        <v>5414</v>
      </c>
      <c r="N85" s="3"/>
      <c r="T85" s="46"/>
      <c r="W85" s="3"/>
    </row>
    <row r="86" spans="1:23">
      <c r="A86" s="29" t="s">
        <v>135</v>
      </c>
      <c r="B86" s="66" t="s">
        <v>135</v>
      </c>
      <c r="C86" s="43">
        <f>INDEX('Live Births by District (Est.)'!$A$2:$AA$43,MATCH($B86,'Live Births by District (Est.)'!$A$2:$A$43,0),MATCH('Live Births by District (Est.)'!$Z$2,'Live Births by District (Est.)'!$A$2:$AA$2,0))</f>
        <v>3787.300408639248</v>
      </c>
      <c r="D86" s="136">
        <f>C86</f>
        <v>3787.300408639248</v>
      </c>
      <c r="E86" s="43">
        <f>INDEX('Live Births by District (Est.)'!$A$2:$AA$43,MATCH($B86,'Live Births by District (Est.)'!$A$2:$A$43,0),MATCH('Live Births by District (Est.)'!$AA$2,'Live Births by District (Est.)'!$A$2:$AA$2,0))</f>
        <v>3851.4781739689388</v>
      </c>
      <c r="F86" s="43">
        <f>INDEX('Enrolment 2020'!$A$2:$G$42,MATCH($B86,'Enrolment 2020'!$A$2:$A$42,0),MATCH('Enrolment 2020'!$G$2,'Enrolment 2020'!$A$2:$G$2,0))/5</f>
        <v>3918.6</v>
      </c>
      <c r="G86" s="29"/>
      <c r="H86" s="83">
        <f t="shared" si="53"/>
        <v>1</v>
      </c>
      <c r="I86" s="83">
        <f t="shared" si="54"/>
        <v>1.01742754937175</v>
      </c>
      <c r="J86" t="b">
        <f t="shared" si="55"/>
        <v>1</v>
      </c>
      <c r="K86" s="3" t="b">
        <f t="shared" si="56"/>
        <v>1</v>
      </c>
      <c r="L86" s="3"/>
      <c r="M86" s="3" t="s">
        <v>5415</v>
      </c>
      <c r="N86" s="3"/>
      <c r="T86" s="46"/>
      <c r="W86" s="3"/>
    </row>
    <row r="87" spans="1:23">
      <c r="A87" s="29" t="s">
        <v>135</v>
      </c>
      <c r="B87" s="66" t="s">
        <v>134</v>
      </c>
      <c r="C87" s="43">
        <f>INDEX('Live Births by District (Est.)'!$A$2:$AA$43,MATCH($B87,'Live Births by District (Est.)'!$A$2:$A$43,0),MATCH('Live Births by District (Est.)'!$Z$2,'Live Births by District (Est.)'!$A$2:$AA$2,0))</f>
        <v>338.15182219993284</v>
      </c>
      <c r="D87" s="43">
        <f>D137</f>
        <v>370.33333333333331</v>
      </c>
      <c r="E87" s="43">
        <f>INDEX('Live Births by District (Est.)'!$A$2:$AA$43,MATCH($B87,'Live Births by District (Est.)'!$A$2:$A$43,0),MATCH('Live Births by District (Est.)'!$AA$2,'Live Births by District (Est.)'!$A$2:$AA$2,0))</f>
        <v>343.88197981865522</v>
      </c>
      <c r="F87" s="43">
        <f>INDEX('Enrolment 2020'!$A$2:$G$42,MATCH($B87,'Enrolment 2020'!$A$2:$A$42,0),MATCH('Enrolment 2020'!$G$2,'Enrolment 2020'!$A$2:$G$2,0))/5</f>
        <v>312.2</v>
      </c>
      <c r="G87" s="29"/>
      <c r="H87" s="83">
        <f t="shared" si="53"/>
        <v>1.0951688236486068</v>
      </c>
      <c r="I87" s="83">
        <f t="shared" si="54"/>
        <v>0.90786961318716786</v>
      </c>
      <c r="J87" t="b">
        <f t="shared" si="55"/>
        <v>0</v>
      </c>
      <c r="K87" s="3" t="b">
        <f t="shared" si="56"/>
        <v>0</v>
      </c>
      <c r="L87" s="3"/>
      <c r="M87" s="3"/>
      <c r="N87" s="3"/>
      <c r="T87" s="46"/>
      <c r="W87" s="3"/>
    </row>
    <row r="88" spans="1:23">
      <c r="A88" s="29" t="s">
        <v>135</v>
      </c>
      <c r="B88" s="66" t="s">
        <v>148</v>
      </c>
      <c r="C88" s="43">
        <f>INDEX('Live Births by District (Est.)'!$A$2:$AA$43,MATCH($B88,'Live Births by District (Est.)'!$A$2:$A$43,0),MATCH('Live Births by District (Est.)'!$Z$2,'Live Births by District (Est.)'!$A$2:$AA$2,0))</f>
        <v>879.19473771982541</v>
      </c>
      <c r="D88" s="135">
        <f>D138+(D136-C136)/4</f>
        <v>891.76074435743703</v>
      </c>
      <c r="E88" s="43">
        <f>INDEX('Live Births by District (Est.)'!$A$2:$AA$43,MATCH($B88,'Live Births by District (Est.)'!$A$2:$A$43,0),MATCH('Live Births by District (Est.)'!$AA$2,'Live Births by District (Est.)'!$A$2:$AA$2,0))</f>
        <v>894.09314752850366</v>
      </c>
      <c r="F88" s="43">
        <f>INDEX('Enrolment 2020'!$A$2:$G$42,MATCH($B88,'Enrolment 2020'!$A$2:$A$42,0),MATCH('Enrolment 2020'!$G$2,'Enrolment 2020'!$A$2:$G$2,0))/5</f>
        <v>765</v>
      </c>
      <c r="G88" s="29"/>
      <c r="H88" s="83">
        <f t="shared" si="53"/>
        <v>1.0142926317668839</v>
      </c>
      <c r="I88" s="83">
        <f t="shared" si="54"/>
        <v>0.85561554980557752</v>
      </c>
      <c r="J88" t="b">
        <f t="shared" si="55"/>
        <v>0</v>
      </c>
      <c r="K88" s="3" t="b">
        <f t="shared" si="56"/>
        <v>0</v>
      </c>
      <c r="L88" s="3"/>
      <c r="M88" s="3" t="s">
        <v>5416</v>
      </c>
      <c r="N88" s="3"/>
      <c r="T88" s="46"/>
      <c r="W88" s="3"/>
    </row>
    <row r="89" spans="1:23">
      <c r="A89" s="29" t="s">
        <v>135</v>
      </c>
      <c r="B89" s="66" t="s">
        <v>215</v>
      </c>
      <c r="C89" s="43">
        <f>INDEX('Live Births by District (Est.)'!$A$2:$AA$43,MATCH($B89,'Live Births by District (Est.)'!$A$2:$A$43,0),MATCH('Live Births by District (Est.)'!$Z$2,'Live Births by District (Est.)'!$A$2:$AA$2,0))</f>
        <v>586.12982514655027</v>
      </c>
      <c r="D89" s="135">
        <f>D139+(D136-C136)*2/4+D140-C140</f>
        <v>574.61494510326474</v>
      </c>
      <c r="E89" s="43">
        <f>INDEX('Live Births by District (Est.)'!$A$2:$AA$43,MATCH($B89,'Live Births by District (Est.)'!$A$2:$A$43,0),MATCH('Live Births by District (Est.)'!$AA$2,'Live Births by District (Est.)'!$A$2:$AA$2,0))</f>
        <v>596.06209835233562</v>
      </c>
      <c r="F89" s="43">
        <f>INDEX('Enrolment 2020'!$A$2:$G$42,MATCH($B89,'Enrolment 2020'!$A$2:$A$42,0),MATCH('Enrolment 2020'!$G$2,'Enrolment 2020'!$A$2:$G$2,0))/5</f>
        <v>276.8</v>
      </c>
      <c r="G89" s="29"/>
      <c r="H89" s="83">
        <f t="shared" si="53"/>
        <v>0.98035438643579265</v>
      </c>
      <c r="I89" s="83">
        <f t="shared" si="54"/>
        <v>0.46438114546310572</v>
      </c>
      <c r="J89" t="b">
        <f t="shared" si="55"/>
        <v>0</v>
      </c>
      <c r="K89" s="3" t="b">
        <f t="shared" si="56"/>
        <v>0</v>
      </c>
      <c r="L89" s="3"/>
      <c r="M89" s="3" t="s">
        <v>5417</v>
      </c>
      <c r="N89" s="3"/>
      <c r="T89" s="46"/>
      <c r="W89" s="3"/>
    </row>
    <row r="90" spans="1:23">
      <c r="A90" s="29" t="s">
        <v>135</v>
      </c>
      <c r="B90" s="66" t="s">
        <v>222</v>
      </c>
      <c r="C90" s="43">
        <f>INDEX('Live Births by District (Est.)'!$A$2:$AA$43,MATCH($B90,'Live Births by District (Est.)'!$A$2:$A$43,0),MATCH('Live Births by District (Est.)'!$Z$2,'Live Births by District (Est.)'!$A$2:$AA$2,0))</f>
        <v>315.6083673866039</v>
      </c>
      <c r="D90" s="136">
        <f>C90</f>
        <v>315.6083673866039</v>
      </c>
      <c r="E90" s="43">
        <f>INDEX('Live Births by District (Est.)'!$A$2:$AA$43,MATCH($B90,'Live Births by District (Est.)'!$A$2:$A$43,0),MATCH('Live Births by District (Est.)'!$AA$2,'Live Births by District (Est.)'!$A$2:$AA$2,0))</f>
        <v>320.95651449741149</v>
      </c>
      <c r="F90" s="43">
        <f>INDEX('Enrolment 2020'!$A$2:$G$42,MATCH($B90,'Enrolment 2020'!$A$2:$A$42,0),MATCH('Enrolment 2020'!$G$2,'Enrolment 2020'!$A$2:$G$2,0))/5</f>
        <v>248</v>
      </c>
      <c r="G90" s="29"/>
      <c r="H90" s="83">
        <f t="shared" si="53"/>
        <v>1</v>
      </c>
      <c r="I90" s="83">
        <f t="shared" si="54"/>
        <v>0.77269034525859459</v>
      </c>
      <c r="J90" t="b">
        <f t="shared" si="55"/>
        <v>0</v>
      </c>
      <c r="K90" s="3" t="b">
        <f t="shared" si="56"/>
        <v>0</v>
      </c>
      <c r="L90" s="3"/>
      <c r="M90" s="3" t="s">
        <v>5418</v>
      </c>
      <c r="N90" s="3"/>
      <c r="T90" s="46"/>
      <c r="W90" s="3"/>
    </row>
    <row r="91" spans="1:23">
      <c r="A91" s="29" t="s">
        <v>136</v>
      </c>
      <c r="B91" s="66" t="s">
        <v>136</v>
      </c>
      <c r="C91" s="43">
        <f>INDEX('Live Births by District (Est.)'!$A$2:$AA$43,MATCH($B91,'Live Births by District (Est.)'!$A$2:$A$43,0),MATCH('Live Births by District (Est.)'!$Z$2,'Live Births by District (Est.)'!$A$2:$AA$2,0))</f>
        <v>749.42358830156536</v>
      </c>
      <c r="D91" s="43">
        <f>D141</f>
        <v>818.16666666666663</v>
      </c>
      <c r="E91" s="43">
        <f>INDEX('Live Births by District (Est.)'!$A$2:$AA$43,MATCH($B91,'Live Births by District (Est.)'!$A$2:$A$43,0),MATCH('Live Births by District (Est.)'!$AA$2,'Live Births by District (Est.)'!$A$2:$AA$2,0))</f>
        <v>781.95557239348727</v>
      </c>
      <c r="F91" s="43">
        <f>INDEX('Enrolment 2020'!$A$2:$G$42,MATCH($B91,'Enrolment 2020'!$A$2:$A$42,0),MATCH('Enrolment 2020'!$G$2,'Enrolment 2020'!$A$2:$G$2,0))/5</f>
        <v>910.2</v>
      </c>
      <c r="G91" s="29"/>
      <c r="H91" s="83">
        <f t="shared" si="53"/>
        <v>1.0917279352267188</v>
      </c>
      <c r="I91" s="83">
        <f t="shared" si="54"/>
        <v>1.1640047492902563</v>
      </c>
      <c r="J91" t="b">
        <f t="shared" si="55"/>
        <v>1</v>
      </c>
      <c r="K91" s="3" t="b">
        <f t="shared" si="56"/>
        <v>1</v>
      </c>
      <c r="L91" s="3"/>
      <c r="M91" s="3"/>
      <c r="N91" s="3"/>
      <c r="T91" s="46"/>
      <c r="W91" s="3"/>
    </row>
    <row r="92" spans="1:23">
      <c r="A92" s="29" t="s">
        <v>136</v>
      </c>
      <c r="B92" s="66" t="s">
        <v>123</v>
      </c>
      <c r="C92" s="43">
        <f>INDEX('Live Births by District (Est.)'!$A$2:$AA$43,MATCH($B92,'Live Births by District (Est.)'!$A$2:$A$43,0),MATCH('Live Births by District (Est.)'!$Z$2,'Live Births by District (Est.)'!$A$2:$AA$2,0))</f>
        <v>421.55076841963051</v>
      </c>
      <c r="D92" s="43">
        <f>D142</f>
        <v>458.66666666666669</v>
      </c>
      <c r="E92" s="43">
        <f>INDEX('Live Births by District (Est.)'!$A$2:$AA$43,MATCH($B92,'Live Births by District (Est.)'!$A$2:$A$43,0),MATCH('Live Births by District (Est.)'!$AA$2,'Live Births by District (Est.)'!$A$2:$AA$2,0))</f>
        <v>439.85000947133648</v>
      </c>
      <c r="F92" s="43">
        <f>INDEX('Enrolment 2020'!$A$2:$G$42,MATCH($B92,'Enrolment 2020'!$A$2:$A$42,0),MATCH('Enrolment 2020'!$G$2,'Enrolment 2020'!$A$2:$G$2,0))/5</f>
        <v>299</v>
      </c>
      <c r="G92" s="29"/>
      <c r="H92" s="83">
        <f t="shared" si="53"/>
        <v>1.0880460932052893</v>
      </c>
      <c r="I92" s="83">
        <f t="shared" si="54"/>
        <v>0.67977718213391292</v>
      </c>
      <c r="J92" t="b">
        <f t="shared" si="55"/>
        <v>0</v>
      </c>
      <c r="K92" s="3" t="b">
        <f t="shared" si="56"/>
        <v>0</v>
      </c>
      <c r="L92" s="3"/>
      <c r="M92" s="3"/>
      <c r="N92" s="3"/>
      <c r="T92" s="46"/>
      <c r="W92" s="3"/>
    </row>
    <row r="93" spans="1:23">
      <c r="A93" s="29" t="s">
        <v>136</v>
      </c>
      <c r="B93" s="66" t="s">
        <v>122</v>
      </c>
      <c r="C93" s="43">
        <f>INDEX('Live Births by District (Est.)'!$A$2:$AA$43,MATCH($B93,'Live Births by District (Est.)'!$A$2:$A$43,0),MATCH('Live Births by District (Est.)'!$Z$2,'Live Births by District (Est.)'!$A$2:$AA$2,0))</f>
        <v>351.29230701635879</v>
      </c>
      <c r="D93" s="43">
        <f>D143</f>
        <v>360.83333333333331</v>
      </c>
      <c r="E93" s="43">
        <f>INDEX('Live Births by District (Est.)'!$A$2:$AA$43,MATCH($B93,'Live Births by District (Est.)'!$A$2:$A$43,0),MATCH('Live Births by District (Est.)'!$AA$2,'Live Births by District (Est.)'!$A$2:$AA$2,0))</f>
        <v>366.54167455944707</v>
      </c>
      <c r="F93" s="43">
        <f>INDEX('Enrolment 2020'!$A$2:$G$42,MATCH($B93,'Enrolment 2020'!$A$2:$A$42,0),MATCH('Enrolment 2020'!$G$2,'Enrolment 2020'!$A$2:$G$2,0))/5</f>
        <v>169.8</v>
      </c>
      <c r="G93" s="29"/>
      <c r="H93" s="83">
        <f t="shared" si="53"/>
        <v>1.0271597929314467</v>
      </c>
      <c r="I93" s="83">
        <f t="shared" si="54"/>
        <v>0.4632488248548699</v>
      </c>
      <c r="J93" t="b">
        <f t="shared" si="55"/>
        <v>0</v>
      </c>
      <c r="K93" s="3" t="b">
        <f t="shared" si="56"/>
        <v>0</v>
      </c>
      <c r="L93" s="3"/>
      <c r="M93" s="3"/>
      <c r="N93" s="3"/>
      <c r="T93" s="46"/>
      <c r="W93" s="3"/>
    </row>
    <row r="94" spans="1:23">
      <c r="A94" s="29" t="s">
        <v>136</v>
      </c>
      <c r="B94" s="66" t="s">
        <v>217</v>
      </c>
      <c r="C94" s="43">
        <f>INDEX('Live Births by District (Est.)'!$A$2:$AA$43,MATCH($B94,'Live Births by District (Est.)'!$A$2:$A$43,0),MATCH('Live Births by District (Est.)'!$Z$2,'Live Births by District (Est.)'!$A$2:$AA$2,0))</f>
        <v>257.61435847866318</v>
      </c>
      <c r="D94" s="43">
        <f>D144</f>
        <v>274</v>
      </c>
      <c r="E94" s="43">
        <f>INDEX('Live Births by District (Est.)'!$A$2:$AA$43,MATCH($B94,'Live Births by District (Est.)'!$A$2:$A$43,0),MATCH('Live Births by District (Est.)'!$AA$2,'Live Births by District (Est.)'!$A$2:$AA$2,0))</f>
        <v>268.79722801026122</v>
      </c>
      <c r="F94" s="43">
        <f>INDEX('Enrolment 2020'!$A$2:$G$42,MATCH($B94,'Enrolment 2020'!$A$2:$A$42,0),MATCH('Enrolment 2020'!$G$2,'Enrolment 2020'!$A$2:$G$2,0))/5</f>
        <v>295</v>
      </c>
      <c r="G94" s="29"/>
      <c r="H94" s="83">
        <f t="shared" si="53"/>
        <v>1.0636053115133097</v>
      </c>
      <c r="I94" s="83">
        <f t="shared" si="54"/>
        <v>1.0974815558318871</v>
      </c>
      <c r="J94" t="b">
        <f t="shared" si="55"/>
        <v>1</v>
      </c>
      <c r="K94" s="3" t="b">
        <f t="shared" si="56"/>
        <v>1</v>
      </c>
      <c r="L94" s="3"/>
      <c r="M94" s="3"/>
      <c r="N94" s="3"/>
      <c r="T94" s="46"/>
      <c r="W94" s="3"/>
    </row>
    <row r="95" spans="1:23">
      <c r="A95" s="29" t="s">
        <v>136</v>
      </c>
      <c r="B95" s="66" t="s">
        <v>220</v>
      </c>
      <c r="C95" s="43">
        <f>INDEX('Live Births by District (Est.)'!$A$2:$AA$43,MATCH($B95,'Live Births by District (Est.)'!$A$2:$A$43,0),MATCH('Live Births by District (Est.)'!$Z$2,'Live Births by District (Est.)'!$A$2:$AA$2,0))</f>
        <v>140.5169228065435</v>
      </c>
      <c r="D95" s="43">
        <f>D145</f>
        <v>147.16666666666666</v>
      </c>
      <c r="E95" s="43">
        <f>INDEX('Live Births by District (Est.)'!$A$2:$AA$43,MATCH($B95,'Live Births by District (Est.)'!$A$2:$A$43,0),MATCH('Live Births by District (Est.)'!$AA$2,'Live Births by District (Est.)'!$A$2:$AA$2,0))</f>
        <v>146.61666982377884</v>
      </c>
      <c r="F95" s="43">
        <f>INDEX('Enrolment 2020'!$A$2:$G$42,MATCH($B95,'Enrolment 2020'!$A$2:$A$42,0),MATCH('Enrolment 2020'!$G$2,'Enrolment 2020'!$A$2:$G$2,0))/5</f>
        <v>108.4</v>
      </c>
      <c r="G95" s="29"/>
      <c r="H95" s="83">
        <f t="shared" si="53"/>
        <v>1.0473234378273297</v>
      </c>
      <c r="I95" s="83">
        <f t="shared" si="54"/>
        <v>0.73934294190618211</v>
      </c>
      <c r="J95" t="b">
        <f t="shared" si="55"/>
        <v>0</v>
      </c>
      <c r="K95" s="3" t="b">
        <f t="shared" si="56"/>
        <v>0</v>
      </c>
      <c r="L95" s="3"/>
      <c r="M95" s="3"/>
      <c r="N95" s="3"/>
      <c r="T95" s="46"/>
      <c r="W95" s="3"/>
    </row>
    <row r="96" spans="1:23">
      <c r="A96" s="29" t="s">
        <v>138</v>
      </c>
      <c r="B96" s="66" t="s">
        <v>138</v>
      </c>
      <c r="C96" s="43">
        <f>INDEX('Live Births by District (Est.)'!$A$2:$AA$43,MATCH($B96,'Live Births by District (Est.)'!$A$2:$A$43,0),MATCH('Live Births by District (Est.)'!$Z$2,'Live Births by District (Est.)'!$A$2:$AA$2,0))</f>
        <v>2044.0252381850241</v>
      </c>
      <c r="D96" s="135">
        <f>D146+D147-C147+D148-C148</f>
        <v>1893.9845343168795</v>
      </c>
      <c r="E96" s="43">
        <f>INDEX('Live Births by District (Est.)'!$A$2:$AA$43,MATCH($B96,'Live Births by District (Est.)'!$A$2:$A$43,0),MATCH('Live Births by District (Est.)'!$AA$2,'Live Births by District (Est.)'!$A$2:$AA$2,0))</f>
        <v>1933.4258000435088</v>
      </c>
      <c r="F96" s="43">
        <f>INDEX('Enrolment 2020'!$A$2:$G$42,MATCH($B96,'Enrolment 2020'!$A$2:$A$42,0),MATCH('Enrolment 2020'!$G$2,'Enrolment 2020'!$A$2:$G$2,0))/5</f>
        <v>1425</v>
      </c>
      <c r="G96" s="29"/>
      <c r="H96" s="83">
        <f t="shared" si="53"/>
        <v>0.92659547393780128</v>
      </c>
      <c r="I96" s="83">
        <f t="shared" si="54"/>
        <v>0.73703371495711523</v>
      </c>
      <c r="J96" t="b">
        <f t="shared" si="55"/>
        <v>0</v>
      </c>
      <c r="K96" s="3" t="b">
        <f t="shared" si="56"/>
        <v>0</v>
      </c>
      <c r="L96" s="124"/>
      <c r="M96" s="3" t="s">
        <v>5419</v>
      </c>
      <c r="N96" s="3"/>
      <c r="T96" s="46"/>
      <c r="W96" s="3"/>
    </row>
    <row r="97" spans="1:23">
      <c r="A97" s="29" t="s">
        <v>138</v>
      </c>
      <c r="B97" s="66" t="s">
        <v>145</v>
      </c>
      <c r="C97" s="43">
        <f>INDEX('Live Births by District (Est.)'!$A$2:$AA$43,MATCH($B97,'Live Births by District (Est.)'!$A$2:$A$43,0),MATCH('Live Births by District (Est.)'!$Z$2,'Live Births by District (Est.)'!$A$2:$AA$2,0))</f>
        <v>668.87199947794147</v>
      </c>
      <c r="D97" s="136">
        <f>C97</f>
        <v>668.87199947794147</v>
      </c>
      <c r="E97" s="43">
        <f>INDEX('Live Births by District (Est.)'!$A$2:$AA$43,MATCH($B97,'Live Births by District (Est.)'!$A$2:$A$43,0),MATCH('Live Births by District (Est.)'!$AA$2,'Live Births by District (Est.)'!$A$2:$AA$2,0))</f>
        <v>739.13424645921805</v>
      </c>
      <c r="F97" s="43">
        <f>INDEX('Enrolment 2020'!$A$2:$G$42,MATCH($B97,'Enrolment 2020'!$A$2:$A$42,0),MATCH('Enrolment 2020'!$G$2,'Enrolment 2020'!$A$2:$G$2,0))/5</f>
        <v>574.79999999999995</v>
      </c>
      <c r="G97" s="29"/>
      <c r="H97" s="83">
        <f t="shared" si="53"/>
        <v>1</v>
      </c>
      <c r="I97" s="83">
        <f t="shared" si="54"/>
        <v>0.7776665778287879</v>
      </c>
      <c r="J97" t="b">
        <f t="shared" si="55"/>
        <v>0</v>
      </c>
      <c r="K97" s="3" t="b">
        <f t="shared" si="56"/>
        <v>0</v>
      </c>
      <c r="L97" s="3"/>
      <c r="M97" s="3" t="s">
        <v>5420</v>
      </c>
      <c r="N97" s="3"/>
      <c r="T97" s="46"/>
      <c r="W97" s="3"/>
    </row>
    <row r="98" spans="1:23">
      <c r="A98" s="29" t="s">
        <v>138</v>
      </c>
      <c r="B98" s="66" t="s">
        <v>117</v>
      </c>
      <c r="C98" s="43">
        <f>INDEX('Live Births by District (Est.)'!$A$2:$AA$43,MATCH($B98,'Live Births by District (Est.)'!$A$2:$A$43,0),MATCH('Live Births by District (Est.)'!$Z$2,'Live Births by District (Est.)'!$A$2:$AA$2,0))</f>
        <v>609.47679953851218</v>
      </c>
      <c r="D98" s="136">
        <f>C98</f>
        <v>609.47679953851218</v>
      </c>
      <c r="E98" s="43">
        <f>INDEX('Live Births by District (Est.)'!$A$2:$AA$43,MATCH($B98,'Live Births by District (Est.)'!$A$2:$A$43,0),MATCH('Live Births by District (Est.)'!$AA$2,'Live Births by District (Est.)'!$A$2:$AA$2,0))</f>
        <v>647.31176681744716</v>
      </c>
      <c r="F98" s="43">
        <f>INDEX('Enrolment 2020'!$A$2:$G$42,MATCH($B98,'Enrolment 2020'!$A$2:$A$42,0),MATCH('Enrolment 2020'!$G$2,'Enrolment 2020'!$A$2:$G$2,0))/5</f>
        <v>803.8</v>
      </c>
      <c r="G98" s="29"/>
      <c r="H98" s="83">
        <f t="shared" si="53"/>
        <v>1</v>
      </c>
      <c r="I98" s="83">
        <f t="shared" si="54"/>
        <v>1.2417509478499642</v>
      </c>
      <c r="J98" t="b">
        <f t="shared" si="55"/>
        <v>1</v>
      </c>
      <c r="K98" s="3" t="b">
        <f t="shared" si="56"/>
        <v>1</v>
      </c>
      <c r="L98" s="3"/>
      <c r="M98" s="3" t="s">
        <v>5421</v>
      </c>
      <c r="N98" s="3"/>
      <c r="T98" s="46"/>
      <c r="W98" s="3"/>
    </row>
    <row r="99" spans="1:23">
      <c r="A99" s="29" t="s">
        <v>140</v>
      </c>
      <c r="B99" s="66" t="s">
        <v>140</v>
      </c>
      <c r="C99" s="43">
        <f>INDEX('Live Births by District (Est.)'!$A$2:$AA$43,MATCH($B99,'Live Births by District (Est.)'!$A$2:$A$43,0),MATCH('Live Births by District (Est.)'!$Z$2,'Live Births by District (Est.)'!$A$2:$AA$2,0))</f>
        <v>870.96182465440222</v>
      </c>
      <c r="D99" s="136">
        <f>C99</f>
        <v>870.96182465440222</v>
      </c>
      <c r="E99" s="43">
        <f>INDEX('Live Births by District (Est.)'!$A$2:$AA$43,MATCH($B99,'Live Births by District (Est.)'!$A$2:$A$43,0),MATCH('Live Births by District (Est.)'!$AA$2,'Live Births by District (Est.)'!$A$2:$AA$2,0))</f>
        <v>1036.2237828699783</v>
      </c>
      <c r="F99" s="43">
        <f>INDEX('Enrolment 2020'!$A$2:$G$42,MATCH($B99,'Enrolment 2020'!$A$2:$A$42,0),MATCH('Enrolment 2020'!$G$2,'Enrolment 2020'!$A$2:$G$2,0))/5</f>
        <v>926.4</v>
      </c>
      <c r="G99" s="29"/>
      <c r="H99" s="83">
        <f t="shared" si="53"/>
        <v>1</v>
      </c>
      <c r="I99" s="83">
        <f t="shared" si="54"/>
        <v>0.89401538095776489</v>
      </c>
      <c r="J99" t="b">
        <f t="shared" si="55"/>
        <v>0</v>
      </c>
      <c r="K99" s="3" t="b">
        <f t="shared" si="56"/>
        <v>1</v>
      </c>
      <c r="L99" s="3"/>
      <c r="M99" s="3" t="s">
        <v>5424</v>
      </c>
      <c r="N99" s="3"/>
      <c r="T99" s="46"/>
      <c r="W99" s="3"/>
    </row>
    <row r="100" spans="1:23">
      <c r="A100" s="29" t="s">
        <v>140</v>
      </c>
      <c r="B100" s="66" t="s">
        <v>124</v>
      </c>
      <c r="C100" s="43">
        <f>INDEX('Live Births by District (Est.)'!$A$2:$AA$43,MATCH($B100,'Live Births by District (Est.)'!$A$2:$A$43,0),MATCH('Live Births by District (Est.)'!$Z$2,'Live Births by District (Est.)'!$A$2:$AA$2,0))</f>
        <v>296.69788798235169</v>
      </c>
      <c r="D100" s="43">
        <f>D150</f>
        <v>254</v>
      </c>
      <c r="E100" s="43">
        <f>INDEX('Live Births by District (Est.)'!$A$2:$AA$43,MATCH($B100,'Live Births by District (Est.)'!$A$2:$A$43,0),MATCH('Live Births by District (Est.)'!$AA$2,'Live Births by District (Est.)'!$A$2:$AA$2,0))</f>
        <v>297.95179123202405</v>
      </c>
      <c r="F100" s="43">
        <f>INDEX('Enrolment 2020'!$A$2:$G$42,MATCH($B100,'Enrolment 2020'!$A$2:$A$42,0),MATCH('Enrolment 2020'!$G$2,'Enrolment 2020'!$A$2:$G$2,0))/5</f>
        <v>278.60000000000002</v>
      </c>
      <c r="G100" s="29"/>
      <c r="H100" s="83">
        <f t="shared" si="53"/>
        <v>0.85608968006913666</v>
      </c>
      <c r="I100" s="83">
        <f t="shared" si="54"/>
        <v>0.9350505960980976</v>
      </c>
      <c r="J100" t="b">
        <f t="shared" si="55"/>
        <v>1</v>
      </c>
      <c r="K100" s="3" t="b">
        <f t="shared" si="56"/>
        <v>1</v>
      </c>
      <c r="L100" s="3"/>
      <c r="M100" s="3"/>
      <c r="N100" s="3"/>
      <c r="T100" s="46"/>
      <c r="W100" s="3"/>
    </row>
    <row r="101" spans="1:23">
      <c r="A101" s="29" t="s">
        <v>140</v>
      </c>
      <c r="B101" s="66" t="s">
        <v>218</v>
      </c>
      <c r="C101" s="43">
        <f>INDEX('Live Births by District (Est.)'!$A$2:$AA$43,MATCH($B101,'Live Births by District (Est.)'!$A$2:$A$43,0),MATCH('Live Births by District (Est.)'!$Z$2,'Live Births by District (Est.)'!$A$2:$AA$2,0))</f>
        <v>529.19752293561999</v>
      </c>
      <c r="D101" s="135">
        <f>D151+D149-C149-16</f>
        <v>528.53817534559778</v>
      </c>
      <c r="E101" s="43">
        <f>INDEX('Live Births by District (Est.)'!$A$2:$AA$43,MATCH($B101,'Live Births by District (Est.)'!$A$2:$A$43,0),MATCH('Live Births by District (Est.)'!$AA$2,'Live Births by District (Est.)'!$A$2:$AA$2,0))</f>
        <v>608.96132167330973</v>
      </c>
      <c r="F101" s="43">
        <f>INDEX('Enrolment 2020'!$A$2:$G$42,MATCH($B101,'Enrolment 2020'!$A$2:$A$42,0),MATCH('Enrolment 2020'!$G$2,'Enrolment 2020'!$A$2:$G$2,0))/5</f>
        <v>604.4</v>
      </c>
      <c r="G101" s="29"/>
      <c r="H101" s="83">
        <f t="shared" si="53"/>
        <v>0.99875406145825363</v>
      </c>
      <c r="I101" s="83">
        <f t="shared" si="54"/>
        <v>0.99250966931565354</v>
      </c>
      <c r="J101" t="b">
        <f t="shared" si="55"/>
        <v>0</v>
      </c>
      <c r="K101" s="3" t="b">
        <f t="shared" si="56"/>
        <v>1</v>
      </c>
      <c r="L101" s="3"/>
      <c r="M101" s="3" t="s">
        <v>5422</v>
      </c>
      <c r="N101" s="3"/>
      <c r="T101" s="46"/>
      <c r="W101" s="3"/>
    </row>
    <row r="102" spans="1:23">
      <c r="A102" s="29" t="s">
        <v>140</v>
      </c>
      <c r="B102" s="66" t="s">
        <v>219</v>
      </c>
      <c r="C102" s="43">
        <f>INDEX('Live Births by District (Est.)'!$A$2:$AA$43,MATCH($B102,'Live Births by District (Est.)'!$A$2:$A$43,0),MATCH('Live Births by District (Est.)'!$Z$2,'Live Births by District (Est.)'!$A$2:$AA$2,0))</f>
        <v>269.84119431696814</v>
      </c>
      <c r="D102" s="135">
        <f>D152+16</f>
        <v>268.83333333333337</v>
      </c>
      <c r="E102" s="43">
        <f>INDEX('Live Births by District (Est.)'!$A$2:$AA$43,MATCH($B102,'Live Births by District (Est.)'!$A$2:$A$43,0),MATCH('Live Births by District (Est.)'!$AA$2,'Live Births by District (Est.)'!$A$2:$AA$2,0))</f>
        <v>258.87661910697182</v>
      </c>
      <c r="F102" s="43">
        <f>INDEX('Enrolment 2020'!$A$2:$G$42,MATCH($B102,'Enrolment 2020'!$A$2:$A$42,0),MATCH('Enrolment 2020'!$G$2,'Enrolment 2020'!$A$2:$G$2,0))/5</f>
        <v>168.6</v>
      </c>
      <c r="G102" s="29"/>
      <c r="H102" s="83">
        <f t="shared" si="53"/>
        <v>0.99626498472115832</v>
      </c>
      <c r="I102" s="83">
        <f t="shared" si="54"/>
        <v>0.65127550174908566</v>
      </c>
      <c r="J102" t="b">
        <f t="shared" si="55"/>
        <v>0</v>
      </c>
      <c r="K102" s="3" t="b">
        <f t="shared" si="56"/>
        <v>0</v>
      </c>
      <c r="L102" s="3"/>
      <c r="M102" s="3" t="s">
        <v>5423</v>
      </c>
      <c r="N102" s="3"/>
      <c r="T102" s="46"/>
      <c r="W102" s="3"/>
    </row>
    <row r="103" spans="1:23">
      <c r="A103" s="29" t="s">
        <v>143</v>
      </c>
      <c r="B103" s="66" t="s">
        <v>143</v>
      </c>
      <c r="C103" s="43">
        <f>INDEX('Live Births by District (Est.)'!$A$2:$AA$43,MATCH($B103,'Live Births by District (Est.)'!$A$2:$A$43,0),MATCH('Live Births by District (Est.)'!$Z$2,'Live Births by District (Est.)'!$A$2:$AA$2,0))</f>
        <v>1333.8577799462184</v>
      </c>
      <c r="D103" s="43">
        <f>D153</f>
        <v>1234.3099868160843</v>
      </c>
      <c r="E103" s="43">
        <f>INDEX('Live Births by District (Est.)'!$A$2:$AA$43,MATCH($B103,'Live Births by District (Est.)'!$A$2:$A$43,0),MATCH('Live Births by District (Est.)'!$AA$2,'Live Births by District (Est.)'!$A$2:$AA$2,0))</f>
        <v>1211.0502222185351</v>
      </c>
      <c r="F103" s="43">
        <f>INDEX('Enrolment 2020'!$A$2:$G$42,MATCH($B103,'Enrolment 2020'!$A$2:$A$42,0),MATCH('Enrolment 2020'!$G$2,'Enrolment 2020'!$A$2:$G$2,0))/5</f>
        <v>1333.2</v>
      </c>
      <c r="G103" s="29"/>
      <c r="H103" s="83">
        <f t="shared" si="53"/>
        <v>0.9253685103263799</v>
      </c>
      <c r="I103" s="83">
        <f t="shared" si="54"/>
        <v>1.1008626855769017</v>
      </c>
      <c r="J103" t="b">
        <f>I103&gt;H103</f>
        <v>1</v>
      </c>
      <c r="K103" s="3" t="b">
        <f t="shared" si="56"/>
        <v>1</v>
      </c>
      <c r="T103" s="46"/>
      <c r="W103" s="3"/>
    </row>
    <row r="104" spans="1:23">
      <c r="A104" s="29" t="s">
        <v>143</v>
      </c>
      <c r="B104" s="66" t="s">
        <v>221</v>
      </c>
      <c r="C104" s="43">
        <f>INDEX('Live Births by District (Est.)'!$A$2:$AA$43,MATCH($B104,'Live Births by District (Est.)'!$A$2:$A$43,0),MATCH('Live Births by District (Est.)'!$Z$2,'Live Births by District (Est.)'!$A$2:$AA$2,0))</f>
        <v>429.54742066064659</v>
      </c>
      <c r="D104" s="43">
        <f>D154</f>
        <v>395.66666666666669</v>
      </c>
      <c r="E104" s="43">
        <f>INDEX('Live Births by District (Est.)'!$A$2:$AA$43,MATCH($B104,'Live Births by District (Est.)'!$A$2:$A$43,0),MATCH('Live Births by District (Est.)'!$AA$2,'Live Births by District (Est.)'!$A$2:$AA$2,0))</f>
        <v>389.99922410427405</v>
      </c>
      <c r="F104" s="43">
        <f>INDEX('Enrolment 2020'!$A$2:$G$42,MATCH($B104,'Enrolment 2020'!$A$2:$A$42,0),MATCH('Enrolment 2020'!$G$2,'Enrolment 2020'!$A$2:$G$2,0))/5</f>
        <v>203.2</v>
      </c>
      <c r="G104" s="29"/>
      <c r="H104" s="83">
        <f t="shared" si="53"/>
        <v>0.92112453162477126</v>
      </c>
      <c r="I104" s="83">
        <f t="shared" si="54"/>
        <v>0.52102667759582622</v>
      </c>
      <c r="J104" t="b">
        <f t="shared" ref="J104:J109" si="58">I104&gt;H104</f>
        <v>0</v>
      </c>
      <c r="K104" s="3" t="b">
        <f t="shared" si="56"/>
        <v>0</v>
      </c>
      <c r="T104" s="46"/>
      <c r="W104" s="3"/>
    </row>
    <row r="105" spans="1:23">
      <c r="A105" s="29" t="s">
        <v>144</v>
      </c>
      <c r="B105" s="66" t="s">
        <v>144</v>
      </c>
      <c r="C105" s="43">
        <f>INDEX('Live Births by District (Est.)'!$A$2:$AA$43,MATCH($B105,'Live Births by District (Est.)'!$A$2:$A$43,0),MATCH('Live Births by District (Est.)'!$Z$2,'Live Births by District (Est.)'!$A$2:$AA$2,0))</f>
        <v>4115.3449632101283</v>
      </c>
      <c r="D105" s="135">
        <f>C105+50</f>
        <v>4165.3449632101283</v>
      </c>
      <c r="E105" s="43">
        <f>INDEX('Live Births by District (Est.)'!$A$2:$AA$43,MATCH($B105,'Live Births by District (Est.)'!$A$2:$A$43,0),MATCH('Live Births by District (Est.)'!$AA$2,'Live Births by District (Est.)'!$A$2:$AA$2,0))</f>
        <v>4197.5886649484064</v>
      </c>
      <c r="F105" s="43">
        <f>INDEX('Enrolment 2020'!$A$2:$G$42,MATCH($B105,'Enrolment 2020'!$A$2:$A$42,0),MATCH('Enrolment 2020'!$G$2,'Enrolment 2020'!$A$2:$G$2,0))/5</f>
        <v>4168.3999999999996</v>
      </c>
      <c r="G105" s="29"/>
      <c r="H105" s="83">
        <f t="shared" si="53"/>
        <v>1.0121496497734659</v>
      </c>
      <c r="I105" s="83">
        <f t="shared" si="54"/>
        <v>0.9930463255744556</v>
      </c>
      <c r="J105" t="b">
        <f t="shared" si="58"/>
        <v>0</v>
      </c>
      <c r="K105" s="3" t="b">
        <f t="shared" si="56"/>
        <v>1</v>
      </c>
      <c r="M105" t="s">
        <v>5426</v>
      </c>
      <c r="T105" s="46"/>
      <c r="W105" s="3"/>
    </row>
    <row r="106" spans="1:23">
      <c r="A106" s="29" t="s">
        <v>144</v>
      </c>
      <c r="B106" s="66" t="s">
        <v>126</v>
      </c>
      <c r="C106" s="43">
        <f>INDEX('Live Births by District (Est.)'!$A$2:$AA$43,MATCH($B106,'Live Births by District (Est.)'!$A$2:$A$43,0),MATCH('Live Births by District (Est.)'!$Z$2,'Live Births by District (Est.)'!$A$2:$AA$2,0))</f>
        <v>485.67185057067837</v>
      </c>
      <c r="D106" s="135">
        <f>D156+D129-C129</f>
        <v>476.9729191700149</v>
      </c>
      <c r="E106" s="43">
        <f>INDEX('Live Births by District (Est.)'!$A$2:$AA$43,MATCH($B106,'Live Births by District (Est.)'!$A$2:$A$43,0),MATCH('Live Births by District (Est.)'!$AA$2,'Live Births by District (Est.)'!$A$2:$AA$2,0))</f>
        <v>529.20097263227626</v>
      </c>
      <c r="F106" s="43">
        <f>INDEX('Enrolment 2020'!$A$2:$G$42,MATCH($B106,'Enrolment 2020'!$A$2:$A$42,0),MATCH('Enrolment 2020'!$G$2,'Enrolment 2020'!$A$2:$G$2,0))/5</f>
        <v>462</v>
      </c>
      <c r="G106" s="29"/>
      <c r="H106" s="83">
        <f t="shared" si="53"/>
        <v>0.98208887051938054</v>
      </c>
      <c r="I106" s="83">
        <f t="shared" si="54"/>
        <v>0.87301426847722008</v>
      </c>
      <c r="J106" t="b">
        <f t="shared" si="58"/>
        <v>0</v>
      </c>
      <c r="K106" s="3" t="b">
        <f t="shared" si="56"/>
        <v>0</v>
      </c>
      <c r="M106" t="s">
        <v>5425</v>
      </c>
      <c r="T106" s="46"/>
      <c r="W106" s="3"/>
    </row>
    <row r="107" spans="1:23">
      <c r="A107" s="29" t="s">
        <v>144</v>
      </c>
      <c r="B107" s="66" t="s">
        <v>142</v>
      </c>
      <c r="C107" s="43">
        <f>INDEX('Live Births by District (Est.)'!$A$2:$AA$43,MATCH($B107,'Live Births by District (Est.)'!$A$2:$A$43,0),MATCH('Live Births by District (Est.)'!$Z$2,'Live Births by District (Est.)'!$A$2:$AA$2,0))</f>
        <v>429.58760371921795</v>
      </c>
      <c r="D107" s="135">
        <f>D157+D155-C155-50</f>
        <v>429.6550367898717</v>
      </c>
      <c r="E107" s="43">
        <f>INDEX('Live Births by District (Est.)'!$A$2:$AA$43,MATCH($B107,'Live Births by District (Est.)'!$A$2:$A$43,0),MATCH('Live Births by District (Est.)'!$AA$2,'Live Births by District (Est.)'!$A$2:$AA$2,0))</f>
        <v>474.21134277391502</v>
      </c>
      <c r="F107" s="43">
        <f>INDEX('Enrolment 2020'!$A$2:$G$42,MATCH($B107,'Enrolment 2020'!$A$2:$A$42,0),MATCH('Enrolment 2020'!$G$2,'Enrolment 2020'!$A$2:$G$2,0))/5</f>
        <v>125</v>
      </c>
      <c r="G107" s="29"/>
      <c r="H107" s="83">
        <f t="shared" si="53"/>
        <v>1.0001569716399401</v>
      </c>
      <c r="I107" s="83">
        <f t="shared" si="54"/>
        <v>0.26359555060157008</v>
      </c>
      <c r="J107" t="b">
        <f t="shared" si="58"/>
        <v>0</v>
      </c>
      <c r="K107" s="3" t="b">
        <f t="shared" si="56"/>
        <v>0</v>
      </c>
      <c r="M107" t="s">
        <v>5427</v>
      </c>
      <c r="T107" s="46"/>
      <c r="W107" s="3"/>
    </row>
    <row r="108" spans="1:23">
      <c r="A108" s="29" t="s">
        <v>147</v>
      </c>
      <c r="B108" s="66" t="s">
        <v>147</v>
      </c>
      <c r="C108" s="43">
        <f>INDEX('Live Births by District (Est.)'!$A$2:$AA$43,MATCH($B108,'Live Births by District (Est.)'!$A$2:$A$43,0),MATCH('Live Births by District (Est.)'!$Z$2,'Live Births by District (Est.)'!$A$2:$AA$2,0))</f>
        <v>1103.378978044117</v>
      </c>
      <c r="D108" s="135">
        <f>D158+D159-C159</f>
        <v>877.97148359129483</v>
      </c>
      <c r="E108" s="43">
        <f>INDEX('Live Births by District (Est.)'!$A$2:$AA$43,MATCH($B108,'Live Births by District (Est.)'!$A$2:$A$43,0),MATCH('Live Births by District (Est.)'!$AA$2,'Live Births by District (Est.)'!$A$2:$AA$2,0))</f>
        <v>1261.0014227314623</v>
      </c>
      <c r="F108" s="43">
        <f>INDEX('Enrolment 2020'!$A$2:$G$42,MATCH($B108,'Enrolment 2020'!$A$2:$A$42,0),MATCH('Enrolment 2020'!$G$2,'Enrolment 2020'!$A$2:$G$2,0))/5</f>
        <v>841.2</v>
      </c>
      <c r="G108" s="29"/>
      <c r="H108" s="83">
        <f t="shared" si="53"/>
        <v>0.79571162860798172</v>
      </c>
      <c r="I108" s="83">
        <f t="shared" si="54"/>
        <v>0.66708885877215907</v>
      </c>
      <c r="J108" t="b">
        <f t="shared" si="58"/>
        <v>0</v>
      </c>
      <c r="K108" s="3" t="b">
        <f t="shared" si="56"/>
        <v>0</v>
      </c>
      <c r="M108" t="s">
        <v>5428</v>
      </c>
      <c r="T108" s="46"/>
      <c r="W108" s="3"/>
    </row>
    <row r="109" spans="1:23">
      <c r="A109" s="29" t="s">
        <v>147</v>
      </c>
      <c r="B109" s="66" t="s">
        <v>131</v>
      </c>
      <c r="C109" s="43">
        <f>INDEX('Live Births by District (Est.)'!$A$2:$AA$43,MATCH($B109,'Live Births by District (Est.)'!$A$2:$A$43,0),MATCH('Live Births by District (Est.)'!$Z$2,'Live Births by District (Est.)'!$A$2:$AA$2,0))</f>
        <v>414.69518307537186</v>
      </c>
      <c r="D109" s="136">
        <f>C109</f>
        <v>414.69518307537186</v>
      </c>
      <c r="E109" s="43">
        <f>INDEX('Live Births by District (Est.)'!$A$2:$AA$43,MATCH($B109,'Live Births by District (Est.)'!$A$2:$A$43,0),MATCH('Live Births by District (Est.)'!$AA$2,'Live Births by District (Est.)'!$A$2:$AA$2,0))</f>
        <v>457.60908958708671</v>
      </c>
      <c r="F109" s="43">
        <f>INDEX('Enrolment 2020'!$A$2:$G$42,MATCH($B109,'Enrolment 2020'!$A$2:$A$42,0),MATCH('Enrolment 2020'!$G$2,'Enrolment 2020'!$A$2:$G$2,0))/5</f>
        <v>384.8</v>
      </c>
      <c r="G109" s="29"/>
      <c r="H109" s="83">
        <f t="shared" si="53"/>
        <v>1</v>
      </c>
      <c r="I109" s="83">
        <f t="shared" si="54"/>
        <v>0.84089238775220931</v>
      </c>
      <c r="J109" t="b">
        <f t="shared" si="58"/>
        <v>0</v>
      </c>
      <c r="K109" s="3" t="b">
        <f t="shared" si="56"/>
        <v>0</v>
      </c>
      <c r="M109" t="s">
        <v>5429</v>
      </c>
      <c r="T109" s="46"/>
      <c r="W109" s="3"/>
    </row>
    <row r="111" spans="1:23">
      <c r="A111" t="s">
        <v>5406</v>
      </c>
      <c r="B111" s="3" t="s">
        <v>263</v>
      </c>
      <c r="C111" s="44">
        <f>SUM(C70:C109)</f>
        <v>43043.308749648968</v>
      </c>
      <c r="D111" s="44">
        <f>SUM(D70:D109)</f>
        <v>41177.05501042174</v>
      </c>
      <c r="E111" s="44">
        <f>SUM(E70:E109)</f>
        <v>43816.169226888167</v>
      </c>
      <c r="F111" s="44">
        <f>SUM(F70:F109)</f>
        <v>39386.799999999988</v>
      </c>
      <c r="H111" s="25">
        <f>D111/C111</f>
        <v>0.95664241914854076</v>
      </c>
      <c r="I111" s="25">
        <f>F111/E111</f>
        <v>0.89891016706750215</v>
      </c>
    </row>
    <row r="113" spans="1:24">
      <c r="A113" s="13" t="s">
        <v>5410</v>
      </c>
    </row>
    <row r="114" spans="1:24">
      <c r="A114" s="13" t="s">
        <v>5409</v>
      </c>
    </row>
    <row r="115" spans="1:24">
      <c r="A115" s="13" t="s">
        <v>5411</v>
      </c>
    </row>
    <row r="117" spans="1:24" s="45" customFormat="1">
      <c r="A117" s="20" t="s">
        <v>5123</v>
      </c>
    </row>
    <row r="119" spans="1:24">
      <c r="A119" s="70" t="s">
        <v>214</v>
      </c>
      <c r="B119" s="70" t="s">
        <v>209</v>
      </c>
      <c r="C119" s="82" t="s">
        <v>5124</v>
      </c>
      <c r="D119" s="82" t="s">
        <v>265</v>
      </c>
      <c r="E119" s="82" t="s">
        <v>5127</v>
      </c>
      <c r="F119" s="82" t="s">
        <v>3</v>
      </c>
      <c r="G119" s="82"/>
      <c r="H119" s="82" t="s">
        <v>28</v>
      </c>
      <c r="I119" s="82" t="s">
        <v>29</v>
      </c>
      <c r="J119" s="95" t="s">
        <v>5298</v>
      </c>
      <c r="K119" s="93"/>
      <c r="L119" s="1"/>
      <c r="M119" s="1" t="s">
        <v>251</v>
      </c>
      <c r="N119" s="1"/>
      <c r="W119" s="112"/>
      <c r="X119" s="112"/>
    </row>
    <row r="120" spans="1:24">
      <c r="A120" s="29" t="s">
        <v>120</v>
      </c>
      <c r="B120" s="66" t="s">
        <v>120</v>
      </c>
      <c r="C120" s="43">
        <f>INDEX('Live Births by District (Est.)'!$A$2:$AA$43,MATCH($B120,'Live Births by District (Est.)'!$A$2:$A$43,0),MATCH('Live Births by District (Est.)'!$Z$2,'Live Births by District (Est.)'!$A$2:$AA$2,0))</f>
        <v>824.89327402929575</v>
      </c>
      <c r="D120" s="43">
        <f>INDEX('Enrolment 2020'!$A$2:$G$42,MATCH($B120,'Enrolment 2020'!$A$2:$A$42,0),MATCH('Enrolment 2020'!$F$2,'Enrolment 2020'!$A$2:$G$2,0))/6</f>
        <v>779.83333333333337</v>
      </c>
      <c r="E120" s="43">
        <f>INDEX('Live Births by District (Est.)'!$A$2:$AA$43,MATCH($B120,'Live Births by District (Est.)'!$A$2:$A$43,0),MATCH('Live Births by District (Est.)'!$AA$2,'Live Births by District (Est.)'!$A$2:$AA$2,0))</f>
        <v>759.84664513961832</v>
      </c>
      <c r="F120" s="43">
        <f>INDEX('Enrolment 2020'!$A$2:$G$42,MATCH($B120,'Enrolment 2020'!$A$2:$A$42,0),MATCH('Enrolment 2020'!$G$2,'Enrolment 2020'!$A$2:$G$2,0))/5</f>
        <v>997.8</v>
      </c>
      <c r="G120" s="29"/>
      <c r="H120" s="83">
        <f>_xlfn.IFNA(D120/C120,"")</f>
        <v>0.94537482348975721</v>
      </c>
      <c r="I120" s="83">
        <f>F120/E120</f>
        <v>1.3131597097683556</v>
      </c>
      <c r="J120" t="b">
        <f>I120&gt;H120</f>
        <v>1</v>
      </c>
      <c r="K120" s="3" t="b">
        <f>F120&gt;D120</f>
        <v>1</v>
      </c>
      <c r="L120" s="3"/>
      <c r="M120" s="3"/>
      <c r="N120" s="3"/>
      <c r="T120" s="46"/>
      <c r="W120" s="3"/>
    </row>
    <row r="121" spans="1:24">
      <c r="A121" s="29" t="s">
        <v>120</v>
      </c>
      <c r="B121" s="66" t="s">
        <v>139</v>
      </c>
      <c r="C121" s="43">
        <f>INDEX('Live Births by District (Est.)'!$A$2:$AA$43,MATCH($B121,'Live Births by District (Est.)'!$A$2:$A$43,0),MATCH('Live Births by District (Est.)'!$Z$2,'Live Births by District (Est.)'!$A$2:$AA$2,0))</f>
        <v>470.17803213003805</v>
      </c>
      <c r="D121" s="43">
        <f>INDEX('Enrolment 2020'!$A$2:$G$42,MATCH($B121,'Enrolment 2020'!$A$2:$A$42,0),MATCH('Enrolment 2020'!$F$2,'Enrolment 2020'!$A$2:$G$2,0))/6</f>
        <v>500.33333333333331</v>
      </c>
      <c r="E121" s="43">
        <f>INDEX('Live Births by District (Est.)'!$A$2:$AA$43,MATCH($B121,'Live Births by District (Est.)'!$A$2:$A$43,0),MATCH('Live Births by District (Est.)'!$AA$2,'Live Births by District (Est.)'!$A$2:$AA$2,0))</f>
        <v>478.65449040879901</v>
      </c>
      <c r="F121" s="43">
        <f>INDEX('Enrolment 2020'!$A$2:$G$42,MATCH($B121,'Enrolment 2020'!$A$2:$A$42,0),MATCH('Enrolment 2020'!$G$2,'Enrolment 2020'!$A$2:$G$2,0))/5</f>
        <v>472.8</v>
      </c>
      <c r="G121" s="29"/>
      <c r="H121" s="83">
        <f t="shared" ref="H121:H159" si="59">_xlfn.IFNA(D121/C121,"")</f>
        <v>1.0641359211673147</v>
      </c>
      <c r="I121" s="83">
        <f t="shared" ref="I121:I159" si="60">F121/E121</f>
        <v>0.98776885932105452</v>
      </c>
      <c r="J121" t="b">
        <f t="shared" ref="J121:J159" si="61">I121&gt;H121</f>
        <v>0</v>
      </c>
      <c r="K121" s="3" t="b">
        <f t="shared" ref="K121:K159" si="62">F121&gt;D121</f>
        <v>0</v>
      </c>
      <c r="L121" s="3"/>
      <c r="M121" s="3"/>
      <c r="N121" s="3"/>
      <c r="T121" s="46"/>
      <c r="W121" s="3"/>
    </row>
    <row r="122" spans="1:24">
      <c r="A122" s="29" t="s">
        <v>120</v>
      </c>
      <c r="B122" s="66" t="s">
        <v>125</v>
      </c>
      <c r="C122" s="43">
        <f>INDEX('Live Births by District (Est.)'!$A$2:$AA$43,MATCH($B122,'Live Births by District (Est.)'!$A$2:$A$43,0),MATCH('Live Births by District (Est.)'!$Z$2,'Live Births by District (Est.)'!$A$2:$AA$2,0))</f>
        <v>448.67076384027945</v>
      </c>
      <c r="D122" s="43">
        <f>INDEX('Enrolment 2020'!$A$2:$G$42,MATCH($B122,'Enrolment 2020'!$A$2:$A$42,0),MATCH('Enrolment 2020'!$F$2,'Enrolment 2020'!$A$2:$G$2,0))/6</f>
        <v>329.33333333333331</v>
      </c>
      <c r="E122" s="43">
        <f>INDEX('Live Births by District (Est.)'!$A$2:$AA$43,MATCH($B122,'Live Births by District (Est.)'!$A$2:$A$43,0),MATCH('Live Births by District (Est.)'!$AA$2,'Live Births by District (Est.)'!$A$2:$AA$2,0))</f>
        <v>413.29101037640248</v>
      </c>
      <c r="F122" s="43">
        <f>INDEX('Enrolment 2020'!$A$2:$G$42,MATCH($B122,'Enrolment 2020'!$A$2:$A$42,0),MATCH('Enrolment 2020'!$G$2,'Enrolment 2020'!$A$2:$G$2,0))/5</f>
        <v>334.6</v>
      </c>
      <c r="G122" s="29"/>
      <c r="H122" s="83">
        <f t="shared" si="59"/>
        <v>0.73402004292522038</v>
      </c>
      <c r="I122" s="83">
        <f t="shared" si="60"/>
        <v>0.8095990273179785</v>
      </c>
      <c r="J122" t="b">
        <f t="shared" si="61"/>
        <v>1</v>
      </c>
      <c r="K122" s="3" t="b">
        <f t="shared" si="62"/>
        <v>1</v>
      </c>
      <c r="L122" s="3"/>
      <c r="M122" s="124"/>
      <c r="N122" s="124"/>
      <c r="O122" s="124"/>
      <c r="P122" s="124"/>
      <c r="Q122" s="3"/>
      <c r="R122" s="3"/>
      <c r="T122" s="46"/>
      <c r="W122" s="3"/>
    </row>
    <row r="123" spans="1:24">
      <c r="A123" s="29" t="s">
        <v>120</v>
      </c>
      <c r="B123" s="66" t="s">
        <v>137</v>
      </c>
      <c r="C123" s="43">
        <f>INDEX('Live Births by District (Est.)'!$A$2:$AA$43,MATCH($B123,'Live Births by District (Est.)'!$A$2:$A$43,0),MATCH('Live Births by District (Est.)'!$Z$2,'Live Births by District (Est.)'!$A$2:$AA$2,0))</f>
        <v>427.0633899442887</v>
      </c>
      <c r="D123" s="43">
        <f>INDEX('Enrolment 2020'!$A$2:$G$42,MATCH($B123,'Enrolment 2020'!$A$2:$A$42,0),MATCH('Enrolment 2020'!$F$2,'Enrolment 2020'!$A$2:$G$2,0))/6</f>
        <v>410.66666666666669</v>
      </c>
      <c r="E123" s="43">
        <f>INDEX('Live Births by District (Est.)'!$A$2:$AA$43,MATCH($B123,'Live Births by District (Est.)'!$A$2:$A$43,0),MATCH('Live Births by District (Est.)'!$AA$2,'Live Births by District (Est.)'!$A$2:$AA$2,0))</f>
        <v>393.38747729878543</v>
      </c>
      <c r="F123" s="43">
        <f>INDEX('Enrolment 2020'!$A$2:$G$42,MATCH($B123,'Enrolment 2020'!$A$2:$A$42,0),MATCH('Enrolment 2020'!$G$2,'Enrolment 2020'!$A$2:$G$2,0))/5</f>
        <v>368</v>
      </c>
      <c r="G123" s="29"/>
      <c r="H123" s="83">
        <f t="shared" si="59"/>
        <v>0.96160587944623166</v>
      </c>
      <c r="I123" s="83">
        <f t="shared" si="60"/>
        <v>0.93546444977580423</v>
      </c>
      <c r="J123" t="b">
        <f t="shared" si="61"/>
        <v>0</v>
      </c>
      <c r="K123" s="3" t="b">
        <f t="shared" si="62"/>
        <v>0</v>
      </c>
      <c r="L123" s="3"/>
      <c r="M123" s="124"/>
      <c r="N123" s="124"/>
      <c r="O123" s="124"/>
      <c r="P123" s="124"/>
      <c r="Q123" s="3"/>
      <c r="R123" s="3"/>
      <c r="T123" s="46"/>
      <c r="W123" s="3"/>
    </row>
    <row r="124" spans="1:24">
      <c r="A124" s="29" t="s">
        <v>121</v>
      </c>
      <c r="B124" s="66" t="s">
        <v>121</v>
      </c>
      <c r="C124" s="43">
        <f>INDEX('Live Births by District (Est.)'!$A$2:$AA$43,MATCH($B124,'Live Births by District (Est.)'!$A$2:$A$43,0),MATCH('Live Births by District (Est.)'!$Z$2,'Live Births by District (Est.)'!$A$2:$AA$2,0))</f>
        <v>2740.4720793702295</v>
      </c>
      <c r="D124" s="43">
        <f>INDEX('Enrolment 2020'!$A$2:$G$42,MATCH($B124,'Enrolment 2020'!$A$2:$A$42,0),MATCH('Enrolment 2020'!$F$2,'Enrolment 2020'!$A$2:$G$2,0))/6</f>
        <v>2888.1666666666665</v>
      </c>
      <c r="E124" s="43">
        <f>INDEX('Live Births by District (Est.)'!$A$2:$AA$43,MATCH($B124,'Live Births by District (Est.)'!$A$2:$A$43,0),MATCH('Live Births by District (Est.)'!$AA$2,'Live Births by District (Est.)'!$A$2:$AA$2,0))</f>
        <v>2868.9604622560232</v>
      </c>
      <c r="F124" s="43">
        <f>INDEX('Enrolment 2020'!$A$2:$G$42,MATCH($B124,'Enrolment 2020'!$A$2:$A$42,0),MATCH('Enrolment 2020'!$G$2,'Enrolment 2020'!$A$2:$G$2,0))/5</f>
        <v>2803.4</v>
      </c>
      <c r="G124" s="29"/>
      <c r="H124" s="83">
        <f t="shared" si="59"/>
        <v>1.0538938485847948</v>
      </c>
      <c r="I124" s="83">
        <f t="shared" si="60"/>
        <v>0.97714835630586927</v>
      </c>
      <c r="J124" t="b">
        <f t="shared" si="61"/>
        <v>0</v>
      </c>
      <c r="K124" s="3" t="b">
        <f t="shared" si="62"/>
        <v>0</v>
      </c>
      <c r="L124" s="3"/>
      <c r="M124" s="3"/>
      <c r="N124" s="3"/>
      <c r="T124" s="46"/>
      <c r="W124" s="3"/>
    </row>
    <row r="125" spans="1:24">
      <c r="A125" s="29" t="s">
        <v>121</v>
      </c>
      <c r="B125" s="66" t="s">
        <v>149</v>
      </c>
      <c r="C125" s="43">
        <f>INDEX('Live Births by District (Est.)'!$A$2:$AA$43,MATCH($B125,'Live Births by District (Est.)'!$A$2:$A$43,0),MATCH('Live Births by District (Est.)'!$Z$2,'Live Births by District (Est.)'!$A$2:$AA$2,0))</f>
        <v>663.52277100117533</v>
      </c>
      <c r="D125" s="43">
        <f>INDEX('Enrolment 2020'!$A$2:$G$42,MATCH($B125,'Enrolment 2020'!$A$2:$A$42,0),MATCH('Enrolment 2020'!$F$2,'Enrolment 2020'!$A$2:$G$2,0))/6</f>
        <v>420</v>
      </c>
      <c r="E125" s="43">
        <f>INDEX('Live Births by District (Est.)'!$A$2:$AA$43,MATCH($B125,'Live Births by District (Est.)'!$A$2:$A$43,0),MATCH('Live Births by District (Est.)'!$AA$2,'Live Births by District (Est.)'!$A$2:$AA$2,0))</f>
        <v>588.9918829797133</v>
      </c>
      <c r="F125" s="43">
        <f>INDEX('Enrolment 2020'!$A$2:$G$42,MATCH($B125,'Enrolment 2020'!$A$2:$A$42,0),MATCH('Enrolment 2020'!$G$2,'Enrolment 2020'!$A$2:$G$2,0))/5</f>
        <v>348.4</v>
      </c>
      <c r="G125" s="29"/>
      <c r="H125" s="83">
        <f t="shared" si="59"/>
        <v>0.63298505847247866</v>
      </c>
      <c r="I125" s="83">
        <f t="shared" si="60"/>
        <v>0.59151918739090659</v>
      </c>
      <c r="J125" t="b">
        <f t="shared" si="61"/>
        <v>0</v>
      </c>
      <c r="K125" s="3" t="b">
        <f t="shared" si="62"/>
        <v>0</v>
      </c>
      <c r="L125" s="3"/>
      <c r="M125" s="3"/>
      <c r="N125" s="3"/>
      <c r="T125" s="46"/>
      <c r="W125" s="3"/>
    </row>
    <row r="126" spans="1:24">
      <c r="A126" s="29" t="s">
        <v>121</v>
      </c>
      <c r="B126" s="66" t="s">
        <v>141</v>
      </c>
      <c r="C126" s="43">
        <f>INDEX('Live Births by District (Est.)'!$A$2:$AA$43,MATCH($B126,'Live Births by District (Est.)'!$A$2:$A$43,0),MATCH('Live Births by District (Est.)'!$Z$2,'Live Births by District (Est.)'!$A$2:$AA$2,0))</f>
        <v>492.29108816216223</v>
      </c>
      <c r="D126" s="43">
        <f>INDEX('Enrolment 2020'!$A$2:$G$42,MATCH($B126,'Enrolment 2020'!$A$2:$A$42,0),MATCH('Enrolment 2020'!$F$2,'Enrolment 2020'!$A$2:$G$2,0))/6</f>
        <v>268.16666666666669</v>
      </c>
      <c r="E126" s="43">
        <f>INDEX('Live Births by District (Est.)'!$A$2:$AA$43,MATCH($B126,'Live Births by District (Est.)'!$A$2:$A$43,0),MATCH('Live Births by District (Est.)'!$AA$2,'Live Births by District (Est.)'!$A$2:$AA$2,0))</f>
        <v>436.99397769462593</v>
      </c>
      <c r="F126" s="43">
        <f>INDEX('Enrolment 2020'!$A$2:$G$42,MATCH($B126,'Enrolment 2020'!$A$2:$A$42,0),MATCH('Enrolment 2020'!$G$2,'Enrolment 2020'!$A$2:$G$2,0))/5</f>
        <v>167</v>
      </c>
      <c r="G126" s="29"/>
      <c r="H126" s="83">
        <f t="shared" si="59"/>
        <v>0.54473191393286358</v>
      </c>
      <c r="I126" s="83">
        <f t="shared" si="60"/>
        <v>0.38215629625152553</v>
      </c>
      <c r="J126" t="b">
        <f t="shared" si="61"/>
        <v>0</v>
      </c>
      <c r="K126" s="3" t="b">
        <f t="shared" si="62"/>
        <v>0</v>
      </c>
      <c r="L126" s="3"/>
      <c r="M126" s="3"/>
      <c r="N126" s="3"/>
      <c r="T126" s="46"/>
      <c r="W126" s="3"/>
    </row>
    <row r="127" spans="1:24">
      <c r="A127" s="29" t="s">
        <v>127</v>
      </c>
      <c r="B127" s="66" t="s">
        <v>127</v>
      </c>
      <c r="C127" s="43">
        <f>INDEX('Live Births by District (Est.)'!$A$2:$AA$43,MATCH($B127,'Live Births by District (Est.)'!$A$2:$A$43,0),MATCH('Live Births by District (Est.)'!$Z$2,'Live Births by District (Est.)'!$A$2:$AA$2,0))</f>
        <v>909.53682481256294</v>
      </c>
      <c r="D127" s="43">
        <f>INDEX('Enrolment 2020'!$A$2:$G$42,MATCH($B127,'Enrolment 2020'!$A$2:$A$42,0),MATCH('Enrolment 2020'!$F$2,'Enrolment 2020'!$A$2:$G$2,0))/6</f>
        <v>874.16666666666663</v>
      </c>
      <c r="E127" s="43">
        <f>INDEX('Live Births by District (Est.)'!$A$2:$AA$43,MATCH($B127,'Live Births by District (Est.)'!$A$2:$A$43,0),MATCH('Live Births by District (Est.)'!$AA$2,'Live Births by District (Est.)'!$A$2:$AA$2,0))</f>
        <v>1054.6428105701411</v>
      </c>
      <c r="F127" s="43">
        <f>INDEX('Enrolment 2020'!$A$2:$G$42,MATCH($B127,'Enrolment 2020'!$A$2:$A$42,0),MATCH('Enrolment 2020'!$G$2,'Enrolment 2020'!$A$2:$G$2,0))/5</f>
        <v>846.4</v>
      </c>
      <c r="G127" s="29"/>
      <c r="H127" s="83">
        <f t="shared" si="59"/>
        <v>0.96111190093574783</v>
      </c>
      <c r="I127" s="83">
        <f t="shared" si="60"/>
        <v>0.8025465982576937</v>
      </c>
      <c r="J127" t="b">
        <f t="shared" si="61"/>
        <v>0</v>
      </c>
      <c r="K127" s="3" t="b">
        <f t="shared" si="62"/>
        <v>0</v>
      </c>
      <c r="L127" s="3"/>
      <c r="M127" s="3"/>
      <c r="N127" s="3"/>
      <c r="T127" s="46"/>
      <c r="W127" s="3"/>
    </row>
    <row r="128" spans="1:24">
      <c r="A128" s="29" t="s">
        <v>127</v>
      </c>
      <c r="B128" s="66" t="s">
        <v>119</v>
      </c>
      <c r="C128" s="43">
        <f>INDEX('Live Births by District (Est.)'!$A$2:$AA$43,MATCH($B128,'Live Births by District (Est.)'!$A$2:$A$43,0),MATCH('Live Births by District (Est.)'!$Z$2,'Live Births by District (Est.)'!$A$2:$AA$2,0))</f>
        <v>527.70630155365996</v>
      </c>
      <c r="D128" s="43">
        <f>INDEX('Enrolment 2020'!$A$2:$G$42,MATCH($B128,'Enrolment 2020'!$A$2:$A$42,0),MATCH('Enrolment 2020'!$F$2,'Enrolment 2020'!$A$2:$G$2,0))/6</f>
        <v>437</v>
      </c>
      <c r="E128" s="43">
        <f>INDEX('Live Births by District (Est.)'!$A$2:$AA$43,MATCH($B128,'Live Births by District (Est.)'!$A$2:$A$43,0),MATCH('Live Births by District (Est.)'!$AA$2,'Live Births by District (Est.)'!$A$2:$AA$2,0))</f>
        <v>578.35250902233531</v>
      </c>
      <c r="F128" s="43">
        <f>INDEX('Enrolment 2020'!$A$2:$G$42,MATCH($B128,'Enrolment 2020'!$A$2:$A$42,0),MATCH('Enrolment 2020'!$G$2,'Enrolment 2020'!$A$2:$G$2,0))/5</f>
        <v>388</v>
      </c>
      <c r="G128" s="29"/>
      <c r="H128" s="83">
        <f t="shared" si="59"/>
        <v>0.82811215009825601</v>
      </c>
      <c r="I128" s="83">
        <f t="shared" si="60"/>
        <v>0.67087112781076541</v>
      </c>
      <c r="J128" t="b">
        <f t="shared" si="61"/>
        <v>0</v>
      </c>
      <c r="K128" s="3" t="b">
        <f t="shared" si="62"/>
        <v>0</v>
      </c>
      <c r="L128" s="3"/>
      <c r="M128" s="3"/>
      <c r="N128" s="3"/>
      <c r="T128" s="46"/>
      <c r="W128" s="3"/>
    </row>
    <row r="129" spans="1:23">
      <c r="A129" s="29" t="s">
        <v>127</v>
      </c>
      <c r="B129" s="66" t="s">
        <v>146</v>
      </c>
      <c r="C129" s="43">
        <f>INDEX('Live Births by District (Est.)'!$A$2:$AA$43,MATCH($B129,'Live Births by District (Est.)'!$A$2:$A$43,0),MATCH('Live Births by District (Est.)'!$Z$2,'Live Births by District (Est.)'!$A$2:$AA$2,0))</f>
        <v>265.0270808299851</v>
      </c>
      <c r="D129" s="43">
        <f>INDEX('Enrolment 2020'!$A$2:$G$42,MATCH($B129,'Enrolment 2020'!$A$2:$A$42,0),MATCH('Enrolment 2020'!$F$2,'Enrolment 2020'!$A$2:$G$2,0))/6</f>
        <v>305.33333333333331</v>
      </c>
      <c r="E129" s="43">
        <f>INDEX('Live Births by District (Est.)'!$A$2:$AA$43,MATCH($B129,'Live Births by District (Est.)'!$A$2:$A$43,0),MATCH('Live Births by District (Est.)'!$AA$2,'Live Births by District (Est.)'!$A$2:$AA$2,0))</f>
        <v>272.16588659874617</v>
      </c>
      <c r="F129" s="43">
        <f>INDEX('Enrolment 2020'!$A$2:$G$42,MATCH($B129,'Enrolment 2020'!$A$2:$A$42,0),MATCH('Enrolment 2020'!$G$2,'Enrolment 2020'!$A$2:$G$2,0))/5</f>
        <v>190.4</v>
      </c>
      <c r="G129" s="29"/>
      <c r="H129" s="83">
        <f t="shared" si="59"/>
        <v>1.1520835243595529</v>
      </c>
      <c r="I129" s="83">
        <f t="shared" si="60"/>
        <v>0.69957334616555555</v>
      </c>
      <c r="J129" t="b">
        <f t="shared" si="61"/>
        <v>0</v>
      </c>
      <c r="K129" s="3" t="b">
        <f t="shared" si="62"/>
        <v>0</v>
      </c>
      <c r="L129" s="3"/>
      <c r="M129" s="3"/>
      <c r="N129" s="3"/>
      <c r="T129" s="46"/>
      <c r="W129" s="3"/>
    </row>
    <row r="130" spans="1:23">
      <c r="A130" s="29" t="s">
        <v>127</v>
      </c>
      <c r="B130" s="66" t="s">
        <v>216</v>
      </c>
      <c r="C130" s="43">
        <f>INDEX('Live Births by District (Est.)'!$A$2:$AA$43,MATCH($B130,'Live Births by District (Est.)'!$A$2:$A$43,0),MATCH('Live Births by District (Est.)'!$Z$2,'Live Births by District (Est.)'!$A$2:$AA$2,0))</f>
        <v>322.73887332058695</v>
      </c>
      <c r="D130" s="43">
        <f>INDEX('Enrolment 2020'!$A$2:$G$42,MATCH($B130,'Enrolment 2020'!$A$2:$A$42,0),MATCH('Enrolment 2020'!$F$2,'Enrolment 2020'!$A$2:$G$2,0))/6</f>
        <v>153.16666666666666</v>
      </c>
      <c r="E130" s="43">
        <f>INDEX('Live Births by District (Est.)'!$A$2:$AA$43,MATCH($B130,'Live Births by District (Est.)'!$A$2:$A$43,0),MATCH('Live Births by District (Est.)'!$AA$2,'Live Births by District (Est.)'!$A$2:$AA$2,0))</f>
        <v>374.22809407327588</v>
      </c>
      <c r="F130" s="43">
        <f>INDEX('Enrolment 2020'!$A$2:$G$42,MATCH($B130,'Enrolment 2020'!$A$2:$A$42,0),MATCH('Enrolment 2020'!$G$2,'Enrolment 2020'!$A$2:$G$2,0))/5</f>
        <v>44.4</v>
      </c>
      <c r="G130" s="29"/>
      <c r="H130" s="83">
        <f t="shared" si="59"/>
        <v>0.47458387981208966</v>
      </c>
      <c r="I130" s="83">
        <f t="shared" si="60"/>
        <v>0.11864421913579326</v>
      </c>
      <c r="J130" t="b">
        <f t="shared" si="61"/>
        <v>0</v>
      </c>
      <c r="K130" s="3" t="b">
        <f t="shared" si="62"/>
        <v>0</v>
      </c>
      <c r="L130" s="3"/>
      <c r="M130" s="124"/>
      <c r="N130" s="124"/>
      <c r="O130" s="124"/>
      <c r="P130" s="124"/>
      <c r="Q130" s="3"/>
      <c r="R130" s="3"/>
      <c r="T130" s="46"/>
      <c r="W130" s="3"/>
    </row>
    <row r="131" spans="1:23">
      <c r="A131" s="29" t="s">
        <v>128</v>
      </c>
      <c r="B131" s="66" t="s">
        <v>128</v>
      </c>
      <c r="C131" s="43">
        <f>INDEX('Live Births by District (Est.)'!$A$2:$AA$43,MATCH($B131,'Live Births by District (Est.)'!$A$2:$A$43,0),MATCH('Live Births by District (Est.)'!$Z$2,'Live Births by District (Est.)'!$A$2:$AA$2,0))</f>
        <v>10235.524085131163</v>
      </c>
      <c r="D131" s="43">
        <f>INDEX('Enrolment 2020'!$A$2:$G$42,MATCH($B131,'Enrolment 2020'!$A$2:$A$42,0),MATCH('Enrolment 2020'!$F$2,'Enrolment 2020'!$A$2:$G$2,0))/6</f>
        <v>9675.1272247857614</v>
      </c>
      <c r="E131" s="43">
        <f>INDEX('Live Births by District (Est.)'!$A$2:$AA$43,MATCH($B131,'Live Births by District (Est.)'!$A$2:$A$43,0),MATCH('Live Births by District (Est.)'!$AA$2,'Live Births by District (Est.)'!$A$2:$AA$2,0))</f>
        <v>10085.967171845299</v>
      </c>
      <c r="F131" s="43">
        <f>INDEX('Enrolment 2020'!$A$2:$G$42,MATCH($B131,'Enrolment 2020'!$A$2:$A$42,0),MATCH('Enrolment 2020'!$G$2,'Enrolment 2020'!$A$2:$G$2,0))/5</f>
        <v>9869</v>
      </c>
      <c r="G131" s="29"/>
      <c r="H131" s="83">
        <f t="shared" si="59"/>
        <v>0.94524981274193154</v>
      </c>
      <c r="I131" s="83">
        <f t="shared" si="60"/>
        <v>0.97848821355963189</v>
      </c>
      <c r="J131" t="b">
        <f t="shared" si="61"/>
        <v>1</v>
      </c>
      <c r="K131" s="3" t="b">
        <f t="shared" si="62"/>
        <v>1</v>
      </c>
      <c r="L131" s="3"/>
      <c r="M131" s="3"/>
      <c r="N131" s="3"/>
      <c r="T131" s="46"/>
      <c r="W131" s="3"/>
    </row>
    <row r="132" spans="1:23">
      <c r="A132" s="29" t="s">
        <v>128</v>
      </c>
      <c r="B132" s="66" t="s">
        <v>118</v>
      </c>
      <c r="C132" s="43">
        <f>INDEX('Live Births by District (Est.)'!$A$2:$AA$43,MATCH($B132,'Live Births by District (Est.)'!$A$2:$A$43,0),MATCH('Live Births by District (Est.)'!$Z$2,'Live Births by District (Est.)'!$A$2:$AA$2,0))</f>
        <v>979.27258197444644</v>
      </c>
      <c r="D132" s="43">
        <f>INDEX('Enrolment 2020'!$A$2:$G$42,MATCH($B132,'Enrolment 2020'!$A$2:$A$42,0),MATCH('Enrolment 2020'!$F$2,'Enrolment 2020'!$A$2:$G$2,0))/6</f>
        <v>895</v>
      </c>
      <c r="E132" s="43">
        <f>INDEX('Live Births by District (Est.)'!$A$2:$AA$43,MATCH($B132,'Live Births by District (Est.)'!$A$2:$A$43,0),MATCH('Live Births by District (Est.)'!$AA$2,'Live Births by District (Est.)'!$A$2:$AA$2,0))</f>
        <v>1031.8273685921565</v>
      </c>
      <c r="F132" s="43">
        <f>INDEX('Enrolment 2020'!$A$2:$G$42,MATCH($B132,'Enrolment 2020'!$A$2:$A$42,0),MATCH('Enrolment 2020'!$G$2,'Enrolment 2020'!$A$2:$G$2,0))/5</f>
        <v>1023.6</v>
      </c>
      <c r="G132" s="29"/>
      <c r="H132" s="83">
        <f t="shared" si="59"/>
        <v>0.91394369297613454</v>
      </c>
      <c r="I132" s="83">
        <f t="shared" si="60"/>
        <v>0.99202640980207568</v>
      </c>
      <c r="J132" t="b">
        <f t="shared" si="61"/>
        <v>1</v>
      </c>
      <c r="K132" s="3" t="b">
        <f t="shared" si="62"/>
        <v>1</v>
      </c>
      <c r="L132" s="3"/>
      <c r="M132" s="3"/>
      <c r="N132" s="3"/>
      <c r="T132" s="46"/>
      <c r="W132" s="3"/>
    </row>
    <row r="133" spans="1:23">
      <c r="A133" s="29" t="s">
        <v>128</v>
      </c>
      <c r="B133" s="66" t="s">
        <v>132</v>
      </c>
      <c r="C133" s="43">
        <f>INDEX('Live Births by District (Est.)'!$A$2:$AA$43,MATCH($B133,'Live Births by District (Est.)'!$A$2:$A$43,0),MATCH('Live Births by District (Est.)'!$Z$2,'Live Births by District (Est.)'!$A$2:$AA$2,0))</f>
        <v>639.9141031698374</v>
      </c>
      <c r="D133" s="43">
        <f>INDEX('Enrolment 2020'!$A$2:$G$42,MATCH($B133,'Enrolment 2020'!$A$2:$A$42,0),MATCH('Enrolment 2020'!$F$2,'Enrolment 2020'!$A$2:$G$2,0))/6</f>
        <v>647</v>
      </c>
      <c r="E133" s="43">
        <f>INDEX('Live Births by District (Est.)'!$A$2:$AA$43,MATCH($B133,'Live Births by District (Est.)'!$A$2:$A$43,0),MATCH('Live Births by District (Est.)'!$AA$2,'Live Births by District (Est.)'!$A$2:$AA$2,0))</f>
        <v>681.49125336932309</v>
      </c>
      <c r="F133" s="43">
        <f>INDEX('Enrolment 2020'!$A$2:$G$42,MATCH($B133,'Enrolment 2020'!$A$2:$A$42,0),MATCH('Enrolment 2020'!$G$2,'Enrolment 2020'!$A$2:$G$2,0))/5</f>
        <v>556</v>
      </c>
      <c r="G133" s="29"/>
      <c r="H133" s="83">
        <f t="shared" si="59"/>
        <v>1.0110731999733438</v>
      </c>
      <c r="I133" s="83">
        <f t="shared" si="60"/>
        <v>0.81585786648194125</v>
      </c>
      <c r="J133" t="b">
        <f t="shared" si="61"/>
        <v>0</v>
      </c>
      <c r="K133" s="3" t="b">
        <f t="shared" si="62"/>
        <v>0</v>
      </c>
      <c r="L133" s="3"/>
      <c r="M133" s="3"/>
      <c r="N133" s="3"/>
      <c r="T133" s="46"/>
      <c r="W133" s="3"/>
    </row>
    <row r="134" spans="1:23">
      <c r="A134" s="29" t="s">
        <v>130</v>
      </c>
      <c r="B134" s="66" t="s">
        <v>130</v>
      </c>
      <c r="C134" s="43">
        <f>INDEX('Live Births by District (Est.)'!$A$2:$AA$43,MATCH($B134,'Live Births by District (Est.)'!$A$2:$A$43,0),MATCH('Live Births by District (Est.)'!$Z$2,'Live Births by District (Est.)'!$A$2:$AA$2,0))</f>
        <v>950.91328350066988</v>
      </c>
      <c r="D134" s="43">
        <f>INDEX('Enrolment 2020'!$A$2:$G$42,MATCH($B134,'Enrolment 2020'!$A$2:$A$42,0),MATCH('Enrolment 2020'!$F$2,'Enrolment 2020'!$A$2:$G$2,0))/6</f>
        <v>827.66666666666663</v>
      </c>
      <c r="E134" s="43">
        <f>INDEX('Live Births by District (Est.)'!$A$2:$AA$43,MATCH($B134,'Live Births by District (Est.)'!$A$2:$A$43,0),MATCH('Live Births by District (Est.)'!$AA$2,'Live Births by District (Est.)'!$A$2:$AA$2,0))</f>
        <v>954.74680850891787</v>
      </c>
      <c r="F134" s="43">
        <f>INDEX('Enrolment 2020'!$A$2:$G$42,MATCH($B134,'Enrolment 2020'!$A$2:$A$42,0),MATCH('Enrolment 2020'!$G$2,'Enrolment 2020'!$A$2:$G$2,0))/5</f>
        <v>839.8</v>
      </c>
      <c r="G134" s="29"/>
      <c r="H134" s="83">
        <f t="shared" si="59"/>
        <v>0.87039131856452145</v>
      </c>
      <c r="I134" s="83">
        <f t="shared" si="60"/>
        <v>0.87960493034961085</v>
      </c>
      <c r="J134" t="b">
        <f t="shared" si="61"/>
        <v>1</v>
      </c>
      <c r="K134" s="3" t="b">
        <f t="shared" si="62"/>
        <v>1</v>
      </c>
      <c r="L134" s="3"/>
      <c r="M134" s="3"/>
      <c r="N134" s="3"/>
      <c r="T134" s="46"/>
      <c r="W134" s="3"/>
    </row>
    <row r="135" spans="1:23">
      <c r="A135" s="29" t="s">
        <v>130</v>
      </c>
      <c r="B135" s="66" t="s">
        <v>129</v>
      </c>
      <c r="C135" s="43">
        <f>INDEX('Live Births by District (Est.)'!$A$2:$AA$43,MATCH($B135,'Live Births by District (Est.)'!$A$2:$A$43,0),MATCH('Live Births by District (Est.)'!$Z$2,'Live Births by District (Est.)'!$A$2:$AA$2,0))</f>
        <v>717.64486444646502</v>
      </c>
      <c r="D135" s="43">
        <f>INDEX('Enrolment 2020'!$A$2:$G$42,MATCH($B135,'Enrolment 2020'!$A$2:$A$42,0),MATCH('Enrolment 2020'!$F$2,'Enrolment 2020'!$A$2:$G$2,0))/6</f>
        <v>718.66666666666663</v>
      </c>
      <c r="E135" s="43">
        <f>INDEX('Live Births by District (Est.)'!$A$2:$AA$43,MATCH($B135,'Live Births by District (Est.)'!$A$2:$A$43,0),MATCH('Live Births by District (Est.)'!$AA$2,'Live Births by District (Est.)'!$A$2:$AA$2,0))</f>
        <v>789.84204253141911</v>
      </c>
      <c r="F135" s="43">
        <f>INDEX('Enrolment 2020'!$A$2:$G$42,MATCH($B135,'Enrolment 2020'!$A$2:$A$42,0),MATCH('Enrolment 2020'!$G$2,'Enrolment 2020'!$A$2:$G$2,0))/5</f>
        <v>534.79999999999995</v>
      </c>
      <c r="G135" s="29"/>
      <c r="H135" s="83">
        <f t="shared" si="59"/>
        <v>1.0014238271195457</v>
      </c>
      <c r="I135" s="83">
        <f t="shared" si="60"/>
        <v>0.67709740834506937</v>
      </c>
      <c r="J135" t="b">
        <f t="shared" si="61"/>
        <v>0</v>
      </c>
      <c r="K135" s="3" t="b">
        <f t="shared" si="62"/>
        <v>0</v>
      </c>
      <c r="L135" s="3"/>
      <c r="M135" s="3" t="s">
        <v>5333</v>
      </c>
      <c r="N135" s="3"/>
      <c r="T135" s="46"/>
      <c r="W135" s="3"/>
    </row>
    <row r="136" spans="1:23">
      <c r="A136" s="29" t="s">
        <v>135</v>
      </c>
      <c r="B136" s="66" t="s">
        <v>135</v>
      </c>
      <c r="C136" s="43">
        <f>INDEX('Live Births by District (Est.)'!$A$2:$AA$43,MATCH($B136,'Live Births by District (Est.)'!$A$2:$A$43,0),MATCH('Live Births by District (Est.)'!$Z$2,'Live Births by District (Est.)'!$A$2:$AA$2,0))</f>
        <v>3787.300408639248</v>
      </c>
      <c r="D136" s="43">
        <f>INDEX('Enrolment 2020'!$A$2:$G$42,MATCH($B136,'Enrolment 2020'!$A$2:$A$42,0),MATCH('Enrolment 2020'!$F$2,'Enrolment 2020'!$A$2:$G$2,0))/6</f>
        <v>4145.0803669523184</v>
      </c>
      <c r="E136" s="43">
        <f>INDEX('Live Births by District (Est.)'!$A$2:$AA$43,MATCH($B136,'Live Births by District (Est.)'!$A$2:$A$43,0),MATCH('Live Births by District (Est.)'!$AA$2,'Live Births by District (Est.)'!$A$2:$AA$2,0))</f>
        <v>3851.4781739689388</v>
      </c>
      <c r="F136" s="43">
        <f>INDEX('Enrolment 2020'!$A$2:$G$42,MATCH($B136,'Enrolment 2020'!$A$2:$A$42,0),MATCH('Enrolment 2020'!$G$2,'Enrolment 2020'!$A$2:$G$2,0))/5</f>
        <v>3918.6</v>
      </c>
      <c r="G136" s="29"/>
      <c r="H136" s="83">
        <f t="shared" si="59"/>
        <v>1.0944683335647036</v>
      </c>
      <c r="I136" s="83">
        <f t="shared" si="60"/>
        <v>1.01742754937175</v>
      </c>
      <c r="J136" t="b">
        <f t="shared" si="61"/>
        <v>0</v>
      </c>
      <c r="K136" s="3" t="b">
        <f t="shared" si="62"/>
        <v>0</v>
      </c>
      <c r="L136" s="3"/>
      <c r="M136" s="3"/>
      <c r="N136" s="3"/>
      <c r="T136" s="46"/>
      <c r="W136" s="3"/>
    </row>
    <row r="137" spans="1:23">
      <c r="A137" s="29" t="s">
        <v>135</v>
      </c>
      <c r="B137" s="66" t="s">
        <v>134</v>
      </c>
      <c r="C137" s="43">
        <f>INDEX('Live Births by District (Est.)'!$A$2:$AA$43,MATCH($B137,'Live Births by District (Est.)'!$A$2:$A$43,0),MATCH('Live Births by District (Est.)'!$Z$2,'Live Births by District (Est.)'!$A$2:$AA$2,0))</f>
        <v>338.15182219993284</v>
      </c>
      <c r="D137" s="43">
        <f>INDEX('Enrolment 2020'!$A$2:$G$42,MATCH($B137,'Enrolment 2020'!$A$2:$A$42,0),MATCH('Enrolment 2020'!$F$2,'Enrolment 2020'!$A$2:$G$2,0))/6</f>
        <v>370.33333333333331</v>
      </c>
      <c r="E137" s="43">
        <f>INDEX('Live Births by District (Est.)'!$A$2:$AA$43,MATCH($B137,'Live Births by District (Est.)'!$A$2:$A$43,0),MATCH('Live Births by District (Est.)'!$AA$2,'Live Births by District (Est.)'!$A$2:$AA$2,0))</f>
        <v>343.88197981865522</v>
      </c>
      <c r="F137" s="43">
        <f>INDEX('Enrolment 2020'!$A$2:$G$42,MATCH($B137,'Enrolment 2020'!$A$2:$A$42,0),MATCH('Enrolment 2020'!$G$2,'Enrolment 2020'!$A$2:$G$2,0))/5</f>
        <v>312.2</v>
      </c>
      <c r="G137" s="29"/>
      <c r="H137" s="83">
        <f t="shared" si="59"/>
        <v>1.0951688236486068</v>
      </c>
      <c r="I137" s="83">
        <f t="shared" si="60"/>
        <v>0.90786961318716786</v>
      </c>
      <c r="J137" t="b">
        <f t="shared" si="61"/>
        <v>0</v>
      </c>
      <c r="K137" s="3" t="b">
        <f t="shared" si="62"/>
        <v>0</v>
      </c>
      <c r="L137" s="3"/>
      <c r="M137" s="3"/>
      <c r="N137" s="3"/>
      <c r="T137" s="46"/>
      <c r="W137" s="3"/>
    </row>
    <row r="138" spans="1:23">
      <c r="A138" s="29" t="s">
        <v>135</v>
      </c>
      <c r="B138" s="66" t="s">
        <v>148</v>
      </c>
      <c r="C138" s="43">
        <f>INDEX('Live Births by District (Est.)'!$A$2:$AA$43,MATCH($B138,'Live Births by District (Est.)'!$A$2:$A$43,0),MATCH('Live Births by District (Est.)'!$Z$2,'Live Births by District (Est.)'!$A$2:$AA$2,0))</f>
        <v>879.19473771982541</v>
      </c>
      <c r="D138" s="43">
        <f>INDEX('Enrolment 2020'!$A$2:$G$42,MATCH($B138,'Enrolment 2020'!$A$2:$A$42,0),MATCH('Enrolment 2020'!$F$2,'Enrolment 2020'!$A$2:$G$2,0))/6</f>
        <v>802.31575477916942</v>
      </c>
      <c r="E138" s="43">
        <f>INDEX('Live Births by District (Est.)'!$A$2:$AA$43,MATCH($B138,'Live Births by District (Est.)'!$A$2:$A$43,0),MATCH('Live Births by District (Est.)'!$AA$2,'Live Births by District (Est.)'!$A$2:$AA$2,0))</f>
        <v>894.09314752850366</v>
      </c>
      <c r="F138" s="43">
        <f>INDEX('Enrolment 2020'!$A$2:$G$42,MATCH($B138,'Enrolment 2020'!$A$2:$A$42,0),MATCH('Enrolment 2020'!$G$2,'Enrolment 2020'!$A$2:$G$2,0))/5</f>
        <v>765</v>
      </c>
      <c r="G138" s="29"/>
      <c r="H138" s="83">
        <f t="shared" si="59"/>
        <v>0.91255750331258789</v>
      </c>
      <c r="I138" s="83">
        <f t="shared" si="60"/>
        <v>0.85561554980557752</v>
      </c>
      <c r="J138" t="b">
        <f t="shared" si="61"/>
        <v>0</v>
      </c>
      <c r="K138" s="3" t="b">
        <f t="shared" si="62"/>
        <v>0</v>
      </c>
      <c r="L138" s="3"/>
      <c r="M138" s="3"/>
      <c r="N138" s="3"/>
      <c r="T138" s="46"/>
      <c r="W138" s="3"/>
    </row>
    <row r="139" spans="1:23">
      <c r="A139" s="29" t="s">
        <v>135</v>
      </c>
      <c r="B139" s="66" t="s">
        <v>215</v>
      </c>
      <c r="C139" s="43">
        <f>INDEX('Live Births by District (Est.)'!$A$2:$AA$43,MATCH($B139,'Live Births by District (Est.)'!$A$2:$A$43,0),MATCH('Live Births by District (Est.)'!$Z$2,'Live Births by District (Est.)'!$A$2:$AA$2,0))</f>
        <v>586.12982514655027</v>
      </c>
      <c r="D139" s="43">
        <f>INDEX('Enrolment 2020'!$A$2:$G$42,MATCH($B139,'Enrolment 2020'!$A$2:$A$42,0),MATCH('Enrolment 2020'!$F$2,'Enrolment 2020'!$A$2:$G$2,0))/6</f>
        <v>347.16666666666669</v>
      </c>
      <c r="E139" s="43">
        <f>INDEX('Live Births by District (Est.)'!$A$2:$AA$43,MATCH($B139,'Live Births by District (Est.)'!$A$2:$A$43,0),MATCH('Live Births by District (Est.)'!$AA$2,'Live Births by District (Est.)'!$A$2:$AA$2,0))</f>
        <v>596.06209835233562</v>
      </c>
      <c r="F139" s="43">
        <f>INDEX('Enrolment 2020'!$A$2:$G$42,MATCH($B139,'Enrolment 2020'!$A$2:$A$42,0),MATCH('Enrolment 2020'!$G$2,'Enrolment 2020'!$A$2:$G$2,0))/5</f>
        <v>276.8</v>
      </c>
      <c r="G139" s="29"/>
      <c r="H139" s="83">
        <f t="shared" si="59"/>
        <v>0.59230336313267196</v>
      </c>
      <c r="I139" s="83">
        <f t="shared" si="60"/>
        <v>0.46438114546310572</v>
      </c>
      <c r="J139" t="b">
        <f t="shared" si="61"/>
        <v>0</v>
      </c>
      <c r="K139" s="3" t="b">
        <f t="shared" si="62"/>
        <v>0</v>
      </c>
      <c r="L139" s="3"/>
      <c r="M139" s="3" t="s">
        <v>5331</v>
      </c>
      <c r="N139" s="3"/>
      <c r="T139" s="46"/>
      <c r="W139" s="3"/>
    </row>
    <row r="140" spans="1:23">
      <c r="A140" s="29" t="s">
        <v>135</v>
      </c>
      <c r="B140" s="66" t="s">
        <v>222</v>
      </c>
      <c r="C140" s="43">
        <f>INDEX('Live Births by District (Est.)'!$A$2:$AA$43,MATCH($B140,'Live Births by District (Est.)'!$A$2:$A$43,0),MATCH('Live Births by District (Est.)'!$Z$2,'Live Births by District (Est.)'!$A$2:$AA$2,0))</f>
        <v>315.6083673866039</v>
      </c>
      <c r="D140" s="43">
        <f>INDEX('Enrolment 2020'!$A$2:$G$42,MATCH($B140,'Enrolment 2020'!$A$2:$A$42,0),MATCH('Enrolment 2020'!$F$2,'Enrolment 2020'!$A$2:$G$2,0))/6</f>
        <v>364.16666666666669</v>
      </c>
      <c r="E140" s="43">
        <f>INDEX('Live Births by District (Est.)'!$A$2:$AA$43,MATCH($B140,'Live Births by District (Est.)'!$A$2:$A$43,0),MATCH('Live Births by District (Est.)'!$AA$2,'Live Births by District (Est.)'!$A$2:$AA$2,0))</f>
        <v>320.95651449741149</v>
      </c>
      <c r="F140" s="43">
        <f>INDEX('Enrolment 2020'!$A$2:$G$42,MATCH($B140,'Enrolment 2020'!$A$2:$A$42,0),MATCH('Enrolment 2020'!$G$2,'Enrolment 2020'!$A$2:$G$2,0))/5</f>
        <v>248</v>
      </c>
      <c r="G140" s="29"/>
      <c r="H140" s="83">
        <f t="shared" si="59"/>
        <v>1.1538561847461457</v>
      </c>
      <c r="I140" s="83">
        <f t="shared" si="60"/>
        <v>0.77269034525859459</v>
      </c>
      <c r="J140" t="b">
        <f t="shared" si="61"/>
        <v>0</v>
      </c>
      <c r="K140" s="3" t="b">
        <f t="shared" si="62"/>
        <v>0</v>
      </c>
      <c r="L140" s="3"/>
      <c r="M140" s="3" t="s">
        <v>5331</v>
      </c>
      <c r="N140" s="3"/>
      <c r="T140" s="46"/>
      <c r="W140" s="3"/>
    </row>
    <row r="141" spans="1:23">
      <c r="A141" s="29" t="s">
        <v>136</v>
      </c>
      <c r="B141" s="66" t="s">
        <v>136</v>
      </c>
      <c r="C141" s="43">
        <f>INDEX('Live Births by District (Est.)'!$A$2:$AA$43,MATCH($B141,'Live Births by District (Est.)'!$A$2:$A$43,0),MATCH('Live Births by District (Est.)'!$Z$2,'Live Births by District (Est.)'!$A$2:$AA$2,0))</f>
        <v>749.42358830156536</v>
      </c>
      <c r="D141" s="43">
        <f>INDEX('Enrolment 2020'!$A$2:$G$42,MATCH($B141,'Enrolment 2020'!$A$2:$A$42,0),MATCH('Enrolment 2020'!$F$2,'Enrolment 2020'!$A$2:$G$2,0))/6</f>
        <v>818.16666666666663</v>
      </c>
      <c r="E141" s="43">
        <f>INDEX('Live Births by District (Est.)'!$A$2:$AA$43,MATCH($B141,'Live Births by District (Est.)'!$A$2:$A$43,0),MATCH('Live Births by District (Est.)'!$AA$2,'Live Births by District (Est.)'!$A$2:$AA$2,0))</f>
        <v>781.95557239348727</v>
      </c>
      <c r="F141" s="43">
        <f>INDEX('Enrolment 2020'!$A$2:$G$42,MATCH($B141,'Enrolment 2020'!$A$2:$A$42,0),MATCH('Enrolment 2020'!$G$2,'Enrolment 2020'!$A$2:$G$2,0))/5</f>
        <v>910.2</v>
      </c>
      <c r="G141" s="29"/>
      <c r="H141" s="83">
        <f t="shared" si="59"/>
        <v>1.0917279352267188</v>
      </c>
      <c r="I141" s="83">
        <f t="shared" si="60"/>
        <v>1.1640047492902563</v>
      </c>
      <c r="J141" t="b">
        <f t="shared" si="61"/>
        <v>1</v>
      </c>
      <c r="K141" s="3" t="b">
        <f t="shared" si="62"/>
        <v>1</v>
      </c>
      <c r="L141" s="3"/>
      <c r="M141" s="3" t="s">
        <v>5334</v>
      </c>
      <c r="N141" s="3"/>
      <c r="T141" s="46"/>
      <c r="W141" s="3"/>
    </row>
    <row r="142" spans="1:23">
      <c r="A142" s="29" t="s">
        <v>136</v>
      </c>
      <c r="B142" s="66" t="s">
        <v>123</v>
      </c>
      <c r="C142" s="43">
        <f>INDEX('Live Births by District (Est.)'!$A$2:$AA$43,MATCH($B142,'Live Births by District (Est.)'!$A$2:$A$43,0),MATCH('Live Births by District (Est.)'!$Z$2,'Live Births by District (Est.)'!$A$2:$AA$2,0))</f>
        <v>421.55076841963051</v>
      </c>
      <c r="D142" s="43">
        <f>INDEX('Enrolment 2020'!$A$2:$G$42,MATCH($B142,'Enrolment 2020'!$A$2:$A$42,0),MATCH('Enrolment 2020'!$F$2,'Enrolment 2020'!$A$2:$G$2,0))/6</f>
        <v>458.66666666666669</v>
      </c>
      <c r="E142" s="43">
        <f>INDEX('Live Births by District (Est.)'!$A$2:$AA$43,MATCH($B142,'Live Births by District (Est.)'!$A$2:$A$43,0),MATCH('Live Births by District (Est.)'!$AA$2,'Live Births by District (Est.)'!$A$2:$AA$2,0))</f>
        <v>439.85000947133648</v>
      </c>
      <c r="F142" s="43">
        <f>INDEX('Enrolment 2020'!$A$2:$G$42,MATCH($B142,'Enrolment 2020'!$A$2:$A$42,0),MATCH('Enrolment 2020'!$G$2,'Enrolment 2020'!$A$2:$G$2,0))/5</f>
        <v>299</v>
      </c>
      <c r="G142" s="29"/>
      <c r="H142" s="83">
        <f t="shared" si="59"/>
        <v>1.0880460932052893</v>
      </c>
      <c r="I142" s="83">
        <f t="shared" si="60"/>
        <v>0.67977718213391292</v>
      </c>
      <c r="J142" t="b">
        <f t="shared" si="61"/>
        <v>0</v>
      </c>
      <c r="K142" s="3" t="b">
        <f t="shared" si="62"/>
        <v>0</v>
      </c>
      <c r="L142" s="3"/>
      <c r="M142" s="3" t="s">
        <v>5335</v>
      </c>
      <c r="N142" s="3"/>
      <c r="T142" s="46"/>
      <c r="W142" s="3"/>
    </row>
    <row r="143" spans="1:23">
      <c r="A143" s="29" t="s">
        <v>136</v>
      </c>
      <c r="B143" s="66" t="s">
        <v>122</v>
      </c>
      <c r="C143" s="43">
        <f>INDEX('Live Births by District (Est.)'!$A$2:$AA$43,MATCH($B143,'Live Births by District (Est.)'!$A$2:$A$43,0),MATCH('Live Births by District (Est.)'!$Z$2,'Live Births by District (Est.)'!$A$2:$AA$2,0))</f>
        <v>351.29230701635879</v>
      </c>
      <c r="D143" s="43">
        <f>INDEX('Enrolment 2020'!$A$2:$G$42,MATCH($B143,'Enrolment 2020'!$A$2:$A$42,0),MATCH('Enrolment 2020'!$F$2,'Enrolment 2020'!$A$2:$G$2,0))/6</f>
        <v>360.83333333333331</v>
      </c>
      <c r="E143" s="43">
        <f>INDEX('Live Births by District (Est.)'!$A$2:$AA$43,MATCH($B143,'Live Births by District (Est.)'!$A$2:$A$43,0),MATCH('Live Births by District (Est.)'!$AA$2,'Live Births by District (Est.)'!$A$2:$AA$2,0))</f>
        <v>366.54167455944707</v>
      </c>
      <c r="F143" s="43">
        <f>INDEX('Enrolment 2020'!$A$2:$G$42,MATCH($B143,'Enrolment 2020'!$A$2:$A$42,0),MATCH('Enrolment 2020'!$G$2,'Enrolment 2020'!$A$2:$G$2,0))/5</f>
        <v>169.8</v>
      </c>
      <c r="G143" s="29"/>
      <c r="H143" s="83">
        <f t="shared" si="59"/>
        <v>1.0271597929314467</v>
      </c>
      <c r="I143" s="83">
        <f t="shared" si="60"/>
        <v>0.4632488248548699</v>
      </c>
      <c r="J143" t="b">
        <f t="shared" si="61"/>
        <v>0</v>
      </c>
      <c r="K143" s="3" t="b">
        <f t="shared" si="62"/>
        <v>0</v>
      </c>
      <c r="L143" s="3"/>
      <c r="M143" s="3"/>
      <c r="N143" s="3"/>
      <c r="T143" s="46"/>
      <c r="W143" s="3"/>
    </row>
    <row r="144" spans="1:23">
      <c r="A144" s="29" t="s">
        <v>136</v>
      </c>
      <c r="B144" s="66" t="s">
        <v>217</v>
      </c>
      <c r="C144" s="43">
        <f>INDEX('Live Births by District (Est.)'!$A$2:$AA$43,MATCH($B144,'Live Births by District (Est.)'!$A$2:$A$43,0),MATCH('Live Births by District (Est.)'!$Z$2,'Live Births by District (Est.)'!$A$2:$AA$2,0))</f>
        <v>257.61435847866318</v>
      </c>
      <c r="D144" s="43">
        <f>INDEX('Enrolment 2020'!$A$2:$G$42,MATCH($B144,'Enrolment 2020'!$A$2:$A$42,0),MATCH('Enrolment 2020'!$F$2,'Enrolment 2020'!$A$2:$G$2,0))/6</f>
        <v>274</v>
      </c>
      <c r="E144" s="43">
        <f>INDEX('Live Births by District (Est.)'!$A$2:$AA$43,MATCH($B144,'Live Births by District (Est.)'!$A$2:$A$43,0),MATCH('Live Births by District (Est.)'!$AA$2,'Live Births by District (Est.)'!$A$2:$AA$2,0))</f>
        <v>268.79722801026122</v>
      </c>
      <c r="F144" s="43">
        <f>INDEX('Enrolment 2020'!$A$2:$G$42,MATCH($B144,'Enrolment 2020'!$A$2:$A$42,0),MATCH('Enrolment 2020'!$G$2,'Enrolment 2020'!$A$2:$G$2,0))/5</f>
        <v>295</v>
      </c>
      <c r="G144" s="29"/>
      <c r="H144" s="83">
        <f t="shared" si="59"/>
        <v>1.0636053115133097</v>
      </c>
      <c r="I144" s="83">
        <f t="shared" si="60"/>
        <v>1.0974815558318871</v>
      </c>
      <c r="J144" t="b">
        <f t="shared" si="61"/>
        <v>1</v>
      </c>
      <c r="K144" s="3" t="b">
        <f t="shared" si="62"/>
        <v>1</v>
      </c>
      <c r="L144" s="3"/>
      <c r="M144" s="3"/>
      <c r="N144" s="3"/>
      <c r="T144" s="46"/>
      <c r="W144" s="3"/>
    </row>
    <row r="145" spans="1:23">
      <c r="A145" s="29" t="s">
        <v>136</v>
      </c>
      <c r="B145" s="66" t="s">
        <v>220</v>
      </c>
      <c r="C145" s="43">
        <f>INDEX('Live Births by District (Est.)'!$A$2:$AA$43,MATCH($B145,'Live Births by District (Est.)'!$A$2:$A$43,0),MATCH('Live Births by District (Est.)'!$Z$2,'Live Births by District (Est.)'!$A$2:$AA$2,0))</f>
        <v>140.5169228065435</v>
      </c>
      <c r="D145" s="43">
        <f>INDEX('Enrolment 2020'!$A$2:$G$42,MATCH($B145,'Enrolment 2020'!$A$2:$A$42,0),MATCH('Enrolment 2020'!$F$2,'Enrolment 2020'!$A$2:$G$2,0))/6</f>
        <v>147.16666666666666</v>
      </c>
      <c r="E145" s="43">
        <f>INDEX('Live Births by District (Est.)'!$A$2:$AA$43,MATCH($B145,'Live Births by District (Est.)'!$A$2:$A$43,0),MATCH('Live Births by District (Est.)'!$AA$2,'Live Births by District (Est.)'!$A$2:$AA$2,0))</f>
        <v>146.61666982377884</v>
      </c>
      <c r="F145" s="43">
        <f>INDEX('Enrolment 2020'!$A$2:$G$42,MATCH($B145,'Enrolment 2020'!$A$2:$A$42,0),MATCH('Enrolment 2020'!$G$2,'Enrolment 2020'!$A$2:$G$2,0))/5</f>
        <v>108.4</v>
      </c>
      <c r="G145" s="29"/>
      <c r="H145" s="83">
        <f t="shared" si="59"/>
        <v>1.0473234378273297</v>
      </c>
      <c r="I145" s="83">
        <f t="shared" si="60"/>
        <v>0.73934294190618211</v>
      </c>
      <c r="J145" t="b">
        <f t="shared" si="61"/>
        <v>0</v>
      </c>
      <c r="K145" s="3" t="b">
        <f t="shared" si="62"/>
        <v>0</v>
      </c>
      <c r="L145" s="3"/>
      <c r="M145" s="3"/>
      <c r="N145" s="3"/>
      <c r="T145" s="46"/>
      <c r="W145" s="3"/>
    </row>
    <row r="146" spans="1:23">
      <c r="A146" s="29" t="s">
        <v>138</v>
      </c>
      <c r="B146" s="66" t="s">
        <v>138</v>
      </c>
      <c r="C146" s="43">
        <f>INDEX('Live Births by District (Est.)'!$A$2:$AA$43,MATCH($B146,'Live Births by District (Est.)'!$A$2:$A$43,0),MATCH('Live Births by District (Est.)'!$Z$2,'Live Births by District (Est.)'!$A$2:$AA$2,0))</f>
        <v>2044.0252381850241</v>
      </c>
      <c r="D146" s="43">
        <f>INDEX('Enrolment 2020'!$A$2:$G$42,MATCH($B146,'Enrolment 2020'!$A$2:$A$42,0),MATCH('Enrolment 2020'!$F$2,'Enrolment 2020'!$A$2:$G$2,0))/6</f>
        <v>1679.8333333333333</v>
      </c>
      <c r="E146" s="43">
        <f>INDEX('Live Births by District (Est.)'!$A$2:$AA$43,MATCH($B146,'Live Births by District (Est.)'!$A$2:$A$43,0),MATCH('Live Births by District (Est.)'!$AA$2,'Live Births by District (Est.)'!$A$2:$AA$2,0))</f>
        <v>1933.4258000435088</v>
      </c>
      <c r="F146" s="43">
        <f>INDEX('Enrolment 2020'!$A$2:$G$42,MATCH($B146,'Enrolment 2020'!$A$2:$A$42,0),MATCH('Enrolment 2020'!$G$2,'Enrolment 2020'!$A$2:$G$2,0))/5</f>
        <v>1425</v>
      </c>
      <c r="G146" s="29"/>
      <c r="H146" s="83">
        <f t="shared" si="59"/>
        <v>0.82182612129825161</v>
      </c>
      <c r="I146" s="83">
        <f t="shared" si="60"/>
        <v>0.73703371495711523</v>
      </c>
      <c r="J146" t="b">
        <f t="shared" si="61"/>
        <v>0</v>
      </c>
      <c r="K146" s="3" t="b">
        <f t="shared" si="62"/>
        <v>0</v>
      </c>
      <c r="L146" s="3"/>
      <c r="M146" s="3"/>
      <c r="N146" s="3"/>
      <c r="T146" s="46"/>
      <c r="W146" s="3"/>
    </row>
    <row r="147" spans="1:23">
      <c r="A147" s="29" t="s">
        <v>138</v>
      </c>
      <c r="B147" s="66" t="s">
        <v>145</v>
      </c>
      <c r="C147" s="43">
        <f>INDEX('Live Births by District (Est.)'!$A$2:$AA$43,MATCH($B147,'Live Births by District (Est.)'!$A$2:$A$43,0),MATCH('Live Births by District (Est.)'!$Z$2,'Live Births by District (Est.)'!$A$2:$AA$2,0))</f>
        <v>668.87199947794147</v>
      </c>
      <c r="D147" s="43">
        <f>INDEX('Enrolment 2020'!$A$2:$G$42,MATCH($B147,'Enrolment 2020'!$A$2:$A$42,0),MATCH('Enrolment 2020'!$F$2,'Enrolment 2020'!$A$2:$G$2,0))/6</f>
        <v>798.16666666666663</v>
      </c>
      <c r="E147" s="43">
        <f>INDEX('Live Births by District (Est.)'!$A$2:$AA$43,MATCH($B147,'Live Births by District (Est.)'!$A$2:$A$43,0),MATCH('Live Births by District (Est.)'!$AA$2,'Live Births by District (Est.)'!$A$2:$AA$2,0))</f>
        <v>739.13424645921805</v>
      </c>
      <c r="F147" s="43">
        <f>INDEX('Enrolment 2020'!$A$2:$G$42,MATCH($B147,'Enrolment 2020'!$A$2:$A$42,0),MATCH('Enrolment 2020'!$G$2,'Enrolment 2020'!$A$2:$G$2,0))/5</f>
        <v>574.79999999999995</v>
      </c>
      <c r="G147" s="29"/>
      <c r="H147" s="83">
        <f t="shared" si="59"/>
        <v>1.1933025560789514</v>
      </c>
      <c r="I147" s="83">
        <f t="shared" si="60"/>
        <v>0.7776665778287879</v>
      </c>
      <c r="J147" t="b">
        <f t="shared" si="61"/>
        <v>0</v>
      </c>
      <c r="K147" s="3" t="b">
        <f t="shared" si="62"/>
        <v>0</v>
      </c>
      <c r="L147" s="3"/>
      <c r="M147" s="3"/>
      <c r="N147" s="3"/>
      <c r="T147" s="46"/>
      <c r="W147" s="3"/>
    </row>
    <row r="148" spans="1:23">
      <c r="A148" s="29" t="s">
        <v>138</v>
      </c>
      <c r="B148" s="66" t="s">
        <v>117</v>
      </c>
      <c r="C148" s="43">
        <f>INDEX('Live Births by District (Est.)'!$A$2:$AA$43,MATCH($B148,'Live Births by District (Est.)'!$A$2:$A$43,0),MATCH('Live Births by District (Est.)'!$Z$2,'Live Births by District (Est.)'!$A$2:$AA$2,0))</f>
        <v>609.47679953851218</v>
      </c>
      <c r="D148" s="43">
        <f>INDEX('Enrolment 2020'!$A$2:$G$42,MATCH($B148,'Enrolment 2020'!$A$2:$A$42,0),MATCH('Enrolment 2020'!$F$2,'Enrolment 2020'!$A$2:$G$2,0))/6</f>
        <v>694.33333333333337</v>
      </c>
      <c r="E148" s="43">
        <f>INDEX('Live Births by District (Est.)'!$A$2:$AA$43,MATCH($B148,'Live Births by District (Est.)'!$A$2:$A$43,0),MATCH('Live Births by District (Est.)'!$AA$2,'Live Births by District (Est.)'!$A$2:$AA$2,0))</f>
        <v>647.31176681744716</v>
      </c>
      <c r="F148" s="43">
        <f>INDEX('Enrolment 2020'!$A$2:$G$42,MATCH($B148,'Enrolment 2020'!$A$2:$A$42,0),MATCH('Enrolment 2020'!$G$2,'Enrolment 2020'!$A$2:$G$2,0))/5</f>
        <v>803.8</v>
      </c>
      <c r="G148" s="29"/>
      <c r="H148" s="83">
        <f t="shared" si="59"/>
        <v>1.1392284888597457</v>
      </c>
      <c r="I148" s="83">
        <f t="shared" si="60"/>
        <v>1.2417509478499642</v>
      </c>
      <c r="J148" t="b">
        <f t="shared" si="61"/>
        <v>1</v>
      </c>
      <c r="K148" s="3" t="b">
        <f t="shared" si="62"/>
        <v>1</v>
      </c>
      <c r="L148" s="3"/>
      <c r="M148" s="3"/>
      <c r="N148" s="3"/>
      <c r="T148" s="46"/>
      <c r="W148" s="3"/>
    </row>
    <row r="149" spans="1:23">
      <c r="A149" s="29" t="s">
        <v>140</v>
      </c>
      <c r="B149" s="66" t="s">
        <v>140</v>
      </c>
      <c r="C149" s="43">
        <f>INDEX('Live Births by District (Est.)'!$A$2:$AA$43,MATCH($B149,'Live Births by District (Est.)'!$A$2:$A$43,0),MATCH('Live Births by District (Est.)'!$Z$2,'Live Births by District (Est.)'!$A$2:$AA$2,0))</f>
        <v>870.96182465440222</v>
      </c>
      <c r="D149" s="43">
        <f>INDEX('Enrolment 2020'!$A$2:$G$42,MATCH($B149,'Enrolment 2020'!$A$2:$A$42,0),MATCH('Enrolment 2020'!$F$2,'Enrolment 2020'!$A$2:$G$2,0))/6</f>
        <v>947.33333333333337</v>
      </c>
      <c r="E149" s="43">
        <f>INDEX('Live Births by District (Est.)'!$A$2:$AA$43,MATCH($B149,'Live Births by District (Est.)'!$A$2:$A$43,0),MATCH('Live Births by District (Est.)'!$AA$2,'Live Births by District (Est.)'!$A$2:$AA$2,0))</f>
        <v>1036.2237828699783</v>
      </c>
      <c r="F149" s="43">
        <f>INDEX('Enrolment 2020'!$A$2:$G$42,MATCH($B149,'Enrolment 2020'!$A$2:$A$42,0),MATCH('Enrolment 2020'!$G$2,'Enrolment 2020'!$A$2:$G$2,0))/5</f>
        <v>926.4</v>
      </c>
      <c r="G149" s="29"/>
      <c r="H149" s="83">
        <f t="shared" si="59"/>
        <v>1.0876864019949846</v>
      </c>
      <c r="I149" s="83">
        <f t="shared" si="60"/>
        <v>0.89401538095776489</v>
      </c>
      <c r="J149" t="b">
        <f t="shared" si="61"/>
        <v>0</v>
      </c>
      <c r="K149" s="3" t="b">
        <f t="shared" si="62"/>
        <v>0</v>
      </c>
      <c r="L149" s="3"/>
      <c r="M149" s="3"/>
      <c r="N149" s="3"/>
      <c r="T149" s="46"/>
      <c r="W149" s="3"/>
    </row>
    <row r="150" spans="1:23">
      <c r="A150" s="29" t="s">
        <v>140</v>
      </c>
      <c r="B150" s="66" t="s">
        <v>124</v>
      </c>
      <c r="C150" s="43">
        <f>INDEX('Live Births by District (Est.)'!$A$2:$AA$43,MATCH($B150,'Live Births by District (Est.)'!$A$2:$A$43,0),MATCH('Live Births by District (Est.)'!$Z$2,'Live Births by District (Est.)'!$A$2:$AA$2,0))</f>
        <v>296.69788798235169</v>
      </c>
      <c r="D150" s="43">
        <f>INDEX('Enrolment 2020'!$A$2:$G$42,MATCH($B150,'Enrolment 2020'!$A$2:$A$42,0),MATCH('Enrolment 2020'!$F$2,'Enrolment 2020'!$A$2:$G$2,0))/6</f>
        <v>254</v>
      </c>
      <c r="E150" s="43">
        <f>INDEX('Live Births by District (Est.)'!$A$2:$AA$43,MATCH($B150,'Live Births by District (Est.)'!$A$2:$A$43,0),MATCH('Live Births by District (Est.)'!$AA$2,'Live Births by District (Est.)'!$A$2:$AA$2,0))</f>
        <v>297.95179123202405</v>
      </c>
      <c r="F150" s="43">
        <f>INDEX('Enrolment 2020'!$A$2:$G$42,MATCH($B150,'Enrolment 2020'!$A$2:$A$42,0),MATCH('Enrolment 2020'!$G$2,'Enrolment 2020'!$A$2:$G$2,0))/5</f>
        <v>278.60000000000002</v>
      </c>
      <c r="G150" s="29"/>
      <c r="H150" s="83">
        <f t="shared" si="59"/>
        <v>0.85608968006913666</v>
      </c>
      <c r="I150" s="83">
        <f t="shared" si="60"/>
        <v>0.9350505960980976</v>
      </c>
      <c r="J150" t="b">
        <f t="shared" si="61"/>
        <v>1</v>
      </c>
      <c r="K150" s="3" t="b">
        <f t="shared" si="62"/>
        <v>1</v>
      </c>
      <c r="L150" s="3"/>
      <c r="M150" s="3" t="s">
        <v>5332</v>
      </c>
      <c r="N150" s="3"/>
      <c r="T150" s="46"/>
      <c r="W150" s="3"/>
    </row>
    <row r="151" spans="1:23">
      <c r="A151" s="29" t="s">
        <v>140</v>
      </c>
      <c r="B151" s="66" t="s">
        <v>218</v>
      </c>
      <c r="C151" s="43">
        <f>INDEX('Live Births by District (Est.)'!$A$2:$AA$43,MATCH($B151,'Live Births by District (Est.)'!$A$2:$A$43,0),MATCH('Live Births by District (Est.)'!$Z$2,'Live Births by District (Est.)'!$A$2:$AA$2,0))</f>
        <v>529.19752293561999</v>
      </c>
      <c r="D151" s="43">
        <f>INDEX('Enrolment 2020'!$A$2:$G$42,MATCH($B151,'Enrolment 2020'!$A$2:$A$42,0),MATCH('Enrolment 2020'!$F$2,'Enrolment 2020'!$A$2:$G$2,0))/6</f>
        <v>468.16666666666669</v>
      </c>
      <c r="E151" s="43">
        <f>INDEX('Live Births by District (Est.)'!$A$2:$AA$43,MATCH($B151,'Live Births by District (Est.)'!$A$2:$A$43,0),MATCH('Live Births by District (Est.)'!$AA$2,'Live Births by District (Est.)'!$A$2:$AA$2,0))</f>
        <v>608.96132167330973</v>
      </c>
      <c r="F151" s="43">
        <f>INDEX('Enrolment 2020'!$A$2:$G$42,MATCH($B151,'Enrolment 2020'!$A$2:$A$42,0),MATCH('Enrolment 2020'!$G$2,'Enrolment 2020'!$A$2:$G$2,0))/5</f>
        <v>604.4</v>
      </c>
      <c r="G151" s="29"/>
      <c r="H151" s="83">
        <f t="shared" si="59"/>
        <v>0.88467282323923868</v>
      </c>
      <c r="I151" s="83">
        <f t="shared" si="60"/>
        <v>0.99250966931565354</v>
      </c>
      <c r="J151" t="b">
        <f t="shared" si="61"/>
        <v>1</v>
      </c>
      <c r="K151" s="3" t="b">
        <f t="shared" si="62"/>
        <v>1</v>
      </c>
      <c r="L151" s="3"/>
      <c r="M151" s="3"/>
      <c r="N151" s="3"/>
      <c r="T151" s="46"/>
      <c r="W151" s="3"/>
    </row>
    <row r="152" spans="1:23">
      <c r="A152" s="29" t="s">
        <v>140</v>
      </c>
      <c r="B152" s="66" t="s">
        <v>219</v>
      </c>
      <c r="C152" s="43">
        <f>INDEX('Live Births by District (Est.)'!$A$2:$AA$43,MATCH($B152,'Live Births by District (Est.)'!$A$2:$A$43,0),MATCH('Live Births by District (Est.)'!$Z$2,'Live Births by District (Est.)'!$A$2:$AA$2,0))</f>
        <v>269.84119431696814</v>
      </c>
      <c r="D152" s="43">
        <f>INDEX('Enrolment 2020'!$A$2:$G$42,MATCH($B152,'Enrolment 2020'!$A$2:$A$42,0),MATCH('Enrolment 2020'!$F$2,'Enrolment 2020'!$A$2:$G$2,0))/6</f>
        <v>252.83333333333334</v>
      </c>
      <c r="E152" s="43">
        <f>INDEX('Live Births by District (Est.)'!$A$2:$AA$43,MATCH($B152,'Live Births by District (Est.)'!$A$2:$A$43,0),MATCH('Live Births by District (Est.)'!$AA$2,'Live Births by District (Est.)'!$A$2:$AA$2,0))</f>
        <v>258.87661910697182</v>
      </c>
      <c r="F152" s="43">
        <f>INDEX('Enrolment 2020'!$A$2:$G$42,MATCH($B152,'Enrolment 2020'!$A$2:$A$42,0),MATCH('Enrolment 2020'!$G$2,'Enrolment 2020'!$A$2:$G$2,0))/5</f>
        <v>168.6</v>
      </c>
      <c r="G152" s="29"/>
      <c r="H152" s="83">
        <f t="shared" si="59"/>
        <v>0.9369708504786094</v>
      </c>
      <c r="I152" s="83">
        <f t="shared" si="60"/>
        <v>0.65127550174908566</v>
      </c>
      <c r="J152" t="b">
        <f t="shared" si="61"/>
        <v>0</v>
      </c>
      <c r="K152" s="3" t="b">
        <f t="shared" si="62"/>
        <v>0</v>
      </c>
      <c r="L152" s="3"/>
      <c r="M152" s="3"/>
      <c r="N152" s="3"/>
      <c r="T152" s="46"/>
      <c r="W152" s="3"/>
    </row>
    <row r="153" spans="1:23">
      <c r="A153" s="29" t="s">
        <v>143</v>
      </c>
      <c r="B153" s="66" t="s">
        <v>143</v>
      </c>
      <c r="C153" s="43">
        <f>INDEX('Live Births by District (Est.)'!$A$2:$AA$43,MATCH($B153,'Live Births by District (Est.)'!$A$2:$A$43,0),MATCH('Live Births by District (Est.)'!$Z$2,'Live Births by District (Est.)'!$A$2:$AA$2,0))</f>
        <v>1333.8577799462184</v>
      </c>
      <c r="D153" s="43">
        <f>INDEX('Enrolment 2020'!$A$2:$G$42,MATCH($B153,'Enrolment 2020'!$A$2:$A$42,0),MATCH('Enrolment 2020'!$F$2,'Enrolment 2020'!$A$2:$G$2,0))/6</f>
        <v>1234.3099868160843</v>
      </c>
      <c r="E153" s="43">
        <f>INDEX('Live Births by District (Est.)'!$A$2:$AA$43,MATCH($B153,'Live Births by District (Est.)'!$A$2:$A$43,0),MATCH('Live Births by District (Est.)'!$AA$2,'Live Births by District (Est.)'!$A$2:$AA$2,0))</f>
        <v>1211.0502222185351</v>
      </c>
      <c r="F153" s="43">
        <f>INDEX('Enrolment 2020'!$A$2:$G$42,MATCH($B153,'Enrolment 2020'!$A$2:$A$42,0),MATCH('Enrolment 2020'!$G$2,'Enrolment 2020'!$A$2:$G$2,0))/5</f>
        <v>1333.2</v>
      </c>
      <c r="G153" s="29"/>
      <c r="H153" s="83">
        <f t="shared" si="59"/>
        <v>0.9253685103263799</v>
      </c>
      <c r="I153" s="83">
        <f t="shared" si="60"/>
        <v>1.1008626855769017</v>
      </c>
      <c r="J153" t="b">
        <f>I153&gt;H153</f>
        <v>1</v>
      </c>
      <c r="K153" s="3" t="b">
        <f t="shared" si="62"/>
        <v>1</v>
      </c>
      <c r="T153" s="46"/>
      <c r="W153" s="3"/>
    </row>
    <row r="154" spans="1:23">
      <c r="A154" s="29" t="s">
        <v>143</v>
      </c>
      <c r="B154" s="66" t="s">
        <v>221</v>
      </c>
      <c r="C154" s="43">
        <f>INDEX('Live Births by District (Est.)'!$A$2:$AA$43,MATCH($B154,'Live Births by District (Est.)'!$A$2:$A$43,0),MATCH('Live Births by District (Est.)'!$Z$2,'Live Births by District (Est.)'!$A$2:$AA$2,0))</f>
        <v>429.54742066064659</v>
      </c>
      <c r="D154" s="43">
        <f>INDEX('Enrolment 2020'!$A$2:$G$42,MATCH($B154,'Enrolment 2020'!$A$2:$A$42,0),MATCH('Enrolment 2020'!$F$2,'Enrolment 2020'!$A$2:$G$2,0))/6</f>
        <v>395.66666666666669</v>
      </c>
      <c r="E154" s="43">
        <f>INDEX('Live Births by District (Est.)'!$A$2:$AA$43,MATCH($B154,'Live Births by District (Est.)'!$A$2:$A$43,0),MATCH('Live Births by District (Est.)'!$AA$2,'Live Births by District (Est.)'!$A$2:$AA$2,0))</f>
        <v>389.99922410427405</v>
      </c>
      <c r="F154" s="43">
        <f>INDEX('Enrolment 2020'!$A$2:$G$42,MATCH($B154,'Enrolment 2020'!$A$2:$A$42,0),MATCH('Enrolment 2020'!$G$2,'Enrolment 2020'!$A$2:$G$2,0))/5</f>
        <v>203.2</v>
      </c>
      <c r="G154" s="29"/>
      <c r="H154" s="83">
        <f t="shared" si="59"/>
        <v>0.92112453162477126</v>
      </c>
      <c r="I154" s="83">
        <f t="shared" si="60"/>
        <v>0.52102667759582622</v>
      </c>
      <c r="J154" t="b">
        <f t="shared" si="61"/>
        <v>0</v>
      </c>
      <c r="K154" s="3" t="b">
        <f t="shared" si="62"/>
        <v>0</v>
      </c>
      <c r="T154" s="46"/>
      <c r="W154" s="3"/>
    </row>
    <row r="155" spans="1:23">
      <c r="A155" s="29" t="s">
        <v>144</v>
      </c>
      <c r="B155" s="66" t="s">
        <v>144</v>
      </c>
      <c r="C155" s="43">
        <f>INDEX('Live Births by District (Est.)'!$A$2:$AA$43,MATCH($B155,'Live Births by District (Est.)'!$A$2:$A$43,0),MATCH('Live Births by District (Est.)'!$Z$2,'Live Births by District (Est.)'!$A$2:$AA$2,0))</f>
        <v>4115.3449632101283</v>
      </c>
      <c r="D155" s="43">
        <f>INDEX('Enrolment 2020'!$A$2:$G$42,MATCH($B155,'Enrolment 2020'!$A$2:$A$42,0),MATCH('Enrolment 2020'!$F$2,'Enrolment 2020'!$A$2:$G$2,0))/6</f>
        <v>4204</v>
      </c>
      <c r="E155" s="43">
        <f>INDEX('Live Births by District (Est.)'!$A$2:$AA$43,MATCH($B155,'Live Births by District (Est.)'!$A$2:$A$43,0),MATCH('Live Births by District (Est.)'!$AA$2,'Live Births by District (Est.)'!$A$2:$AA$2,0))</f>
        <v>4197.5886649484064</v>
      </c>
      <c r="F155" s="43">
        <f>INDEX('Enrolment 2020'!$A$2:$G$42,MATCH($B155,'Enrolment 2020'!$A$2:$A$42,0),MATCH('Enrolment 2020'!$G$2,'Enrolment 2020'!$A$2:$G$2,0))/5</f>
        <v>4168.3999999999996</v>
      </c>
      <c r="G155" s="29"/>
      <c r="H155" s="83">
        <f t="shared" si="59"/>
        <v>1.0215425529530135</v>
      </c>
      <c r="I155" s="83">
        <f t="shared" si="60"/>
        <v>0.9930463255744556</v>
      </c>
      <c r="J155" t="b">
        <f t="shared" si="61"/>
        <v>0</v>
      </c>
      <c r="K155" s="3" t="b">
        <f t="shared" si="62"/>
        <v>0</v>
      </c>
      <c r="T155" s="46"/>
      <c r="W155" s="3"/>
    </row>
    <row r="156" spans="1:23">
      <c r="A156" s="29" t="s">
        <v>144</v>
      </c>
      <c r="B156" s="66" t="s">
        <v>126</v>
      </c>
      <c r="C156" s="43">
        <f>INDEX('Live Births by District (Est.)'!$A$2:$AA$43,MATCH($B156,'Live Births by District (Est.)'!$A$2:$A$43,0),MATCH('Live Births by District (Est.)'!$Z$2,'Live Births by District (Est.)'!$A$2:$AA$2,0))</f>
        <v>485.67185057067837</v>
      </c>
      <c r="D156" s="43">
        <f>INDEX('Enrolment 2020'!$A$2:$G$42,MATCH($B156,'Enrolment 2020'!$A$2:$A$42,0),MATCH('Enrolment 2020'!$F$2,'Enrolment 2020'!$A$2:$G$2,0))/6</f>
        <v>436.66666666666669</v>
      </c>
      <c r="E156" s="43">
        <f>INDEX('Live Births by District (Est.)'!$A$2:$AA$43,MATCH($B156,'Live Births by District (Est.)'!$A$2:$A$43,0),MATCH('Live Births by District (Est.)'!$AA$2,'Live Births by District (Est.)'!$A$2:$AA$2,0))</f>
        <v>529.20097263227626</v>
      </c>
      <c r="F156" s="43">
        <f>INDEX('Enrolment 2020'!$A$2:$G$42,MATCH($B156,'Enrolment 2020'!$A$2:$A$42,0),MATCH('Enrolment 2020'!$G$2,'Enrolment 2020'!$A$2:$G$2,0))/5</f>
        <v>462</v>
      </c>
      <c r="G156" s="29"/>
      <c r="H156" s="83">
        <f t="shared" si="59"/>
        <v>0.89909815887737943</v>
      </c>
      <c r="I156" s="83">
        <f t="shared" si="60"/>
        <v>0.87301426847722008</v>
      </c>
      <c r="J156" t="b">
        <f t="shared" si="61"/>
        <v>0</v>
      </c>
      <c r="K156" s="3" t="b">
        <f t="shared" si="62"/>
        <v>1</v>
      </c>
      <c r="T156" s="46"/>
      <c r="W156" s="3"/>
    </row>
    <row r="157" spans="1:23">
      <c r="A157" s="29" t="s">
        <v>144</v>
      </c>
      <c r="B157" s="66" t="s">
        <v>142</v>
      </c>
      <c r="C157" s="43">
        <f>INDEX('Live Births by District (Est.)'!$A$2:$AA$43,MATCH($B157,'Live Births by District (Est.)'!$A$2:$A$43,0),MATCH('Live Births by District (Est.)'!$Z$2,'Live Births by District (Est.)'!$A$2:$AA$2,0))</f>
        <v>429.58760371921795</v>
      </c>
      <c r="D157" s="43">
        <f>INDEX('Enrolment 2020'!$A$2:$G$42,MATCH($B157,'Enrolment 2020'!$A$2:$A$42,0),MATCH('Enrolment 2020'!$F$2,'Enrolment 2020'!$A$2:$G$2,0))/6</f>
        <v>391</v>
      </c>
      <c r="E157" s="43">
        <f>INDEX('Live Births by District (Est.)'!$A$2:$AA$43,MATCH($B157,'Live Births by District (Est.)'!$A$2:$A$43,0),MATCH('Live Births by District (Est.)'!$AA$2,'Live Births by District (Est.)'!$A$2:$AA$2,0))</f>
        <v>474.21134277391502</v>
      </c>
      <c r="F157" s="43">
        <f>INDEX('Enrolment 2020'!$A$2:$G$42,MATCH($B157,'Enrolment 2020'!$A$2:$A$42,0),MATCH('Enrolment 2020'!$G$2,'Enrolment 2020'!$A$2:$G$2,0))/5</f>
        <v>125</v>
      </c>
      <c r="G157" s="29"/>
      <c r="H157" s="83">
        <f t="shared" si="59"/>
        <v>0.91017523926402888</v>
      </c>
      <c r="I157" s="83">
        <f t="shared" si="60"/>
        <v>0.26359555060157008</v>
      </c>
      <c r="J157" t="b">
        <f t="shared" si="61"/>
        <v>0</v>
      </c>
      <c r="K157" s="3" t="b">
        <f t="shared" si="62"/>
        <v>0</v>
      </c>
      <c r="T157" s="46"/>
      <c r="W157" s="3"/>
    </row>
    <row r="158" spans="1:23">
      <c r="A158" s="29" t="s">
        <v>147</v>
      </c>
      <c r="B158" s="66" t="s">
        <v>147</v>
      </c>
      <c r="C158" s="43">
        <f>INDEX('Live Births by District (Est.)'!$A$2:$AA$43,MATCH($B158,'Live Births by District (Est.)'!$A$2:$A$43,0),MATCH('Live Births by District (Est.)'!$Z$2,'Live Births by District (Est.)'!$A$2:$AA$2,0))</f>
        <v>1103.378978044117</v>
      </c>
      <c r="D158" s="43">
        <f>INDEX('Enrolment 2020'!$A$2:$G$42,MATCH($B158,'Enrolment 2020'!$A$2:$A$42,0),MATCH('Enrolment 2020'!$F$2,'Enrolment 2020'!$A$2:$G$2,0))/6</f>
        <v>858.83333333333337</v>
      </c>
      <c r="E158" s="43">
        <f>INDEX('Live Births by District (Est.)'!$A$2:$AA$43,MATCH($B158,'Live Births by District (Est.)'!$A$2:$A$43,0),MATCH('Live Births by District (Est.)'!$AA$2,'Live Births by District (Est.)'!$A$2:$AA$2,0))</f>
        <v>1261.0014227314623</v>
      </c>
      <c r="F158" s="43">
        <f>INDEX('Enrolment 2020'!$A$2:$G$42,MATCH($B158,'Enrolment 2020'!$A$2:$A$42,0),MATCH('Enrolment 2020'!$G$2,'Enrolment 2020'!$A$2:$G$2,0))/5</f>
        <v>841.2</v>
      </c>
      <c r="G158" s="29"/>
      <c r="H158" s="83">
        <f t="shared" si="59"/>
        <v>0.77836659064841651</v>
      </c>
      <c r="I158" s="83">
        <f t="shared" si="60"/>
        <v>0.66708885877215907</v>
      </c>
      <c r="J158" t="b">
        <f t="shared" si="61"/>
        <v>0</v>
      </c>
      <c r="K158" s="3" t="b">
        <f t="shared" si="62"/>
        <v>0</v>
      </c>
      <c r="T158" s="46"/>
      <c r="W158" s="3"/>
    </row>
    <row r="159" spans="1:23">
      <c r="A159" s="29" t="s">
        <v>147</v>
      </c>
      <c r="B159" s="66" t="s">
        <v>131</v>
      </c>
      <c r="C159" s="43">
        <f>INDEX('Live Births by District (Est.)'!$A$2:$AA$43,MATCH($B159,'Live Births by District (Est.)'!$A$2:$A$43,0),MATCH('Live Births by District (Est.)'!$Z$2,'Live Births by District (Est.)'!$A$2:$AA$2,0))</f>
        <v>414.69518307537186</v>
      </c>
      <c r="D159" s="43">
        <f>INDEX('Enrolment 2020'!$A$2:$G$42,MATCH($B159,'Enrolment 2020'!$A$2:$A$42,0),MATCH('Enrolment 2020'!$F$2,'Enrolment 2020'!$A$2:$G$2,0))/6</f>
        <v>433.83333333333331</v>
      </c>
      <c r="E159" s="43">
        <f>INDEX('Live Births by District (Est.)'!$A$2:$AA$43,MATCH($B159,'Live Births by District (Est.)'!$A$2:$A$43,0),MATCH('Live Births by District (Est.)'!$AA$2,'Live Births by District (Est.)'!$A$2:$AA$2,0))</f>
        <v>457.60908958708671</v>
      </c>
      <c r="F159" s="43">
        <f>INDEX('Enrolment 2020'!$A$2:$G$42,MATCH($B159,'Enrolment 2020'!$A$2:$A$42,0),MATCH('Enrolment 2020'!$G$2,'Enrolment 2020'!$A$2:$G$2,0))/5</f>
        <v>384.8</v>
      </c>
      <c r="G159" s="29"/>
      <c r="H159" s="83">
        <f t="shared" si="59"/>
        <v>1.0461499217715367</v>
      </c>
      <c r="I159" s="83">
        <f t="shared" si="60"/>
        <v>0.84089238775220931</v>
      </c>
      <c r="J159" t="b">
        <f t="shared" si="61"/>
        <v>0</v>
      </c>
      <c r="K159" s="3" t="b">
        <f t="shared" si="62"/>
        <v>0</v>
      </c>
      <c r="T159" s="46"/>
      <c r="W159" s="3"/>
    </row>
    <row r="160" spans="1:23">
      <c r="D160" s="43"/>
    </row>
    <row r="161" spans="1:14" s="45" customFormat="1">
      <c r="A161" s="20" t="s">
        <v>5297</v>
      </c>
    </row>
    <row r="163" spans="1:14">
      <c r="A163" s="70" t="s">
        <v>214</v>
      </c>
      <c r="B163" s="70" t="s">
        <v>209</v>
      </c>
      <c r="C163" s="82" t="s">
        <v>5124</v>
      </c>
      <c r="D163" s="82" t="s">
        <v>265</v>
      </c>
      <c r="E163" s="82" t="s">
        <v>5127</v>
      </c>
      <c r="F163" s="82" t="s">
        <v>3</v>
      </c>
      <c r="G163" s="82"/>
      <c r="H163" s="82" t="s">
        <v>28</v>
      </c>
      <c r="I163" s="82" t="s">
        <v>29</v>
      </c>
      <c r="J163" s="82"/>
      <c r="K163" s="82" t="s">
        <v>266</v>
      </c>
      <c r="L163" s="82" t="s">
        <v>267</v>
      </c>
      <c r="N163" s="113" t="s">
        <v>5298</v>
      </c>
    </row>
    <row r="164" spans="1:14">
      <c r="A164" s="75" t="s">
        <v>0</v>
      </c>
      <c r="B164" s="68"/>
      <c r="C164" s="88"/>
      <c r="D164" s="88"/>
      <c r="E164" s="88"/>
      <c r="F164" s="88"/>
      <c r="G164" s="85"/>
      <c r="H164" s="89">
        <f>C8</f>
        <v>0.96338535226013533</v>
      </c>
      <c r="I164" s="89">
        <f>D8</f>
        <v>0.89504971555279089</v>
      </c>
      <c r="J164" s="85"/>
      <c r="K164" s="86"/>
      <c r="L164" s="86"/>
      <c r="M164" s="37"/>
    </row>
    <row r="165" spans="1:14">
      <c r="A165" s="29" t="str" cm="1">
        <f t="array" ref="A165:A176">_xlfn.UNIQUE(A120:A159)</f>
        <v>Betong</v>
      </c>
      <c r="B165" s="84" t="s">
        <v>263</v>
      </c>
      <c r="C165" s="84">
        <f>SUMIF($A$120:$A$159,$A165,C$120:C$159)</f>
        <v>2170.805459943902</v>
      </c>
      <c r="D165" s="84">
        <f>SUMIF($A$120:$A$159,$A165,D$120:D$159)</f>
        <v>2020.1666666666667</v>
      </c>
      <c r="E165" s="84">
        <f t="shared" ref="C165:F176" si="63">SUMIF($A$120:$A$159,$A165,E$120:E$159)</f>
        <v>2045.1796232236052</v>
      </c>
      <c r="F165" s="84">
        <f t="shared" si="63"/>
        <v>2173.1999999999998</v>
      </c>
      <c r="G165" s="29"/>
      <c r="H165" s="83">
        <f>D165/C165</f>
        <v>0.93060695854287745</v>
      </c>
      <c r="I165" s="83">
        <f>F165/E165</f>
        <v>1.0625961530824415</v>
      </c>
      <c r="J165" s="29"/>
      <c r="K165" s="87">
        <f>H165-H164</f>
        <v>-3.2778393717257881E-2</v>
      </c>
      <c r="L165" s="87">
        <f>I165-I164</f>
        <v>0.16754643752965059</v>
      </c>
      <c r="M165" s="37"/>
      <c r="N165" t="b">
        <f t="shared" ref="N165:N176" si="64">I165&gt;H165</f>
        <v>1</v>
      </c>
    </row>
    <row r="166" spans="1:14">
      <c r="A166" s="29" t="str">
        <v>Bintulu</v>
      </c>
      <c r="B166" s="84" t="s">
        <v>263</v>
      </c>
      <c r="C166" s="84">
        <f t="shared" si="63"/>
        <v>3896.2859385335673</v>
      </c>
      <c r="D166" s="84">
        <f t="shared" si="63"/>
        <v>3576.333333333333</v>
      </c>
      <c r="E166" s="84">
        <f t="shared" si="63"/>
        <v>3894.9463229303624</v>
      </c>
      <c r="F166" s="84">
        <f t="shared" si="63"/>
        <v>3318.8</v>
      </c>
      <c r="G166" s="29"/>
      <c r="H166" s="83">
        <f t="shared" ref="H166:H176" si="65">D166/C166</f>
        <v>0.91788266820051356</v>
      </c>
      <c r="I166" s="83">
        <f t="shared" ref="I166:I176" si="66">F166/E166</f>
        <v>0.85207849475653397</v>
      </c>
      <c r="J166" s="29"/>
      <c r="K166" s="87">
        <f t="shared" ref="K166:K176" si="67">H166-H165</f>
        <v>-1.2724290342363886E-2</v>
      </c>
      <c r="L166" s="87">
        <f t="shared" ref="L166:L176" si="68">I166-I165</f>
        <v>-0.21051765832590752</v>
      </c>
      <c r="M166" s="37"/>
      <c r="N166" t="b">
        <f t="shared" si="64"/>
        <v>0</v>
      </c>
    </row>
    <row r="167" spans="1:14">
      <c r="A167" s="29" t="str">
        <v>Kapit</v>
      </c>
      <c r="B167" s="84" t="s">
        <v>263</v>
      </c>
      <c r="C167" s="84">
        <f t="shared" si="63"/>
        <v>2025.0090805167949</v>
      </c>
      <c r="D167" s="84">
        <f t="shared" si="63"/>
        <v>1769.6666666666665</v>
      </c>
      <c r="E167" s="84">
        <f t="shared" si="63"/>
        <v>2279.3893002644982</v>
      </c>
      <c r="F167" s="84">
        <f t="shared" si="63"/>
        <v>1469.2000000000003</v>
      </c>
      <c r="G167" s="29"/>
      <c r="H167" s="83">
        <f t="shared" si="65"/>
        <v>0.87390554624823535</v>
      </c>
      <c r="I167" s="83">
        <f t="shared" si="66"/>
        <v>0.64455861042671192</v>
      </c>
      <c r="J167" s="29"/>
      <c r="K167" s="87">
        <f t="shared" si="67"/>
        <v>-4.3977121952278209E-2</v>
      </c>
      <c r="L167" s="87">
        <f t="shared" si="68"/>
        <v>-0.20751988432982205</v>
      </c>
      <c r="M167" s="37"/>
      <c r="N167" t="b">
        <f t="shared" si="64"/>
        <v>0</v>
      </c>
    </row>
    <row r="168" spans="1:14">
      <c r="A168" s="29" t="str">
        <v>Kuching</v>
      </c>
      <c r="B168" s="84" t="s">
        <v>263</v>
      </c>
      <c r="C168" s="84">
        <f t="shared" si="63"/>
        <v>11854.710770275447</v>
      </c>
      <c r="D168" s="84">
        <f t="shared" si="63"/>
        <v>11217.127224785761</v>
      </c>
      <c r="E168" s="84">
        <f t="shared" si="63"/>
        <v>11799.285793806777</v>
      </c>
      <c r="F168" s="84">
        <f t="shared" si="63"/>
        <v>11448.6</v>
      </c>
      <c r="G168" s="29"/>
      <c r="H168" s="83">
        <f t="shared" si="65"/>
        <v>0.94621686198465793</v>
      </c>
      <c r="I168" s="83">
        <f t="shared" si="66"/>
        <v>0.97027906604390879</v>
      </c>
      <c r="J168" s="29"/>
      <c r="K168" s="87">
        <f t="shared" si="67"/>
        <v>7.2311315736422577E-2</v>
      </c>
      <c r="L168" s="87">
        <f t="shared" si="68"/>
        <v>0.32572045561719687</v>
      </c>
      <c r="M168" s="37"/>
      <c r="N168" t="b">
        <f t="shared" si="64"/>
        <v>1</v>
      </c>
    </row>
    <row r="169" spans="1:14">
      <c r="A169" s="29" t="str">
        <v>Limbang</v>
      </c>
      <c r="B169" s="84" t="s">
        <v>263</v>
      </c>
      <c r="C169" s="84">
        <f t="shared" si="63"/>
        <v>1668.5581479471348</v>
      </c>
      <c r="D169" s="84">
        <f t="shared" si="63"/>
        <v>1546.3333333333333</v>
      </c>
      <c r="E169" s="84">
        <f t="shared" si="63"/>
        <v>1744.588851040337</v>
      </c>
      <c r="F169" s="84">
        <f t="shared" si="63"/>
        <v>1374.6</v>
      </c>
      <c r="G169" s="29"/>
      <c r="H169" s="83">
        <f t="shared" si="65"/>
        <v>0.92674824382705656</v>
      </c>
      <c r="I169" s="83">
        <f t="shared" si="66"/>
        <v>0.78792203628969393</v>
      </c>
      <c r="J169" s="29"/>
      <c r="K169" s="87">
        <f t="shared" si="67"/>
        <v>-1.9468618157601369E-2</v>
      </c>
      <c r="L169" s="87">
        <f t="shared" si="68"/>
        <v>-0.18235702975421486</v>
      </c>
      <c r="M169" s="37"/>
      <c r="N169" t="b">
        <f t="shared" si="64"/>
        <v>0</v>
      </c>
    </row>
    <row r="170" spans="1:14">
      <c r="A170" s="29" t="str">
        <v>Miri</v>
      </c>
      <c r="B170" s="84" t="s">
        <v>263</v>
      </c>
      <c r="C170" s="84">
        <f t="shared" si="63"/>
        <v>5906.3851610921611</v>
      </c>
      <c r="D170" s="84">
        <f t="shared" si="63"/>
        <v>6029.0627883981551</v>
      </c>
      <c r="E170" s="84">
        <f t="shared" si="63"/>
        <v>6006.4719141658443</v>
      </c>
      <c r="F170" s="84">
        <f t="shared" si="63"/>
        <v>5520.6</v>
      </c>
      <c r="G170" s="29"/>
      <c r="H170" s="83">
        <f t="shared" si="65"/>
        <v>1.0207703398881134</v>
      </c>
      <c r="I170" s="83">
        <f t="shared" si="66"/>
        <v>0.9191086013371762</v>
      </c>
      <c r="J170" s="29"/>
      <c r="K170" s="87">
        <f t="shared" si="67"/>
        <v>9.4022096061056826E-2</v>
      </c>
      <c r="L170" s="87">
        <f t="shared" si="68"/>
        <v>0.13118656504748227</v>
      </c>
      <c r="M170" s="37"/>
      <c r="N170" t="b">
        <f t="shared" si="64"/>
        <v>0</v>
      </c>
    </row>
    <row r="171" spans="1:14">
      <c r="A171" s="29" t="str">
        <v>Mukah</v>
      </c>
      <c r="B171" s="84" t="s">
        <v>263</v>
      </c>
      <c r="C171" s="84">
        <f t="shared" si="63"/>
        <v>1920.3979450227614</v>
      </c>
      <c r="D171" s="84">
        <f t="shared" si="63"/>
        <v>2058.833333333333</v>
      </c>
      <c r="E171" s="84">
        <f t="shared" si="63"/>
        <v>2003.7611542583111</v>
      </c>
      <c r="F171" s="84">
        <f t="shared" si="63"/>
        <v>1782.4</v>
      </c>
      <c r="G171" s="29"/>
      <c r="H171" s="83">
        <f t="shared" si="65"/>
        <v>1.0720868238113694</v>
      </c>
      <c r="I171" s="83">
        <f t="shared" si="66"/>
        <v>0.88952717553792116</v>
      </c>
      <c r="J171" s="29"/>
      <c r="K171" s="87">
        <f t="shared" si="67"/>
        <v>5.1316483923256051E-2</v>
      </c>
      <c r="L171" s="87">
        <f t="shared" si="68"/>
        <v>-2.9581425799255046E-2</v>
      </c>
      <c r="M171" s="37"/>
      <c r="N171" t="b">
        <f t="shared" si="64"/>
        <v>0</v>
      </c>
    </row>
    <row r="172" spans="1:14">
      <c r="A172" s="29" t="str">
        <v>Samarahan</v>
      </c>
      <c r="B172" s="84" t="s">
        <v>263</v>
      </c>
      <c r="C172" s="84">
        <f t="shared" si="63"/>
        <v>3322.3740372014777</v>
      </c>
      <c r="D172" s="84">
        <f t="shared" si="63"/>
        <v>3172.3333333333335</v>
      </c>
      <c r="E172" s="84">
        <f t="shared" si="63"/>
        <v>3319.8718133201742</v>
      </c>
      <c r="F172" s="84">
        <f t="shared" si="63"/>
        <v>2803.6</v>
      </c>
      <c r="G172" s="29"/>
      <c r="H172" s="83">
        <f t="shared" si="65"/>
        <v>0.95483931002707711</v>
      </c>
      <c r="I172" s="83">
        <f t="shared" si="66"/>
        <v>0.84449043747750752</v>
      </c>
      <c r="J172" s="29"/>
      <c r="K172" s="87">
        <f t="shared" si="67"/>
        <v>-0.11724751378429232</v>
      </c>
      <c r="L172" s="87">
        <f t="shared" si="68"/>
        <v>-4.5036738060413639E-2</v>
      </c>
      <c r="M172" s="37"/>
      <c r="N172" t="b">
        <f t="shared" si="64"/>
        <v>0</v>
      </c>
    </row>
    <row r="173" spans="1:14">
      <c r="A173" s="29" t="str">
        <v>Sarikei</v>
      </c>
      <c r="B173" s="84" t="s">
        <v>263</v>
      </c>
      <c r="C173" s="84">
        <f t="shared" si="63"/>
        <v>1966.6984298893422</v>
      </c>
      <c r="D173" s="84">
        <f t="shared" si="63"/>
        <v>1922.3333333333335</v>
      </c>
      <c r="E173" s="84">
        <f t="shared" si="63"/>
        <v>2202.0135148822837</v>
      </c>
      <c r="F173" s="84">
        <f t="shared" si="63"/>
        <v>1978</v>
      </c>
      <c r="G173" s="29"/>
      <c r="H173" s="83">
        <f t="shared" si="65"/>
        <v>0.9774418406595744</v>
      </c>
      <c r="I173" s="83">
        <f t="shared" si="66"/>
        <v>0.89826878292603973</v>
      </c>
      <c r="J173" s="29"/>
      <c r="K173" s="87">
        <f t="shared" si="67"/>
        <v>2.2602530632497286E-2</v>
      </c>
      <c r="L173" s="87">
        <f t="shared" si="68"/>
        <v>5.3778345448532217E-2</v>
      </c>
      <c r="M173" s="37"/>
      <c r="N173" t="b">
        <f t="shared" si="64"/>
        <v>0</v>
      </c>
    </row>
    <row r="174" spans="1:14">
      <c r="A174" s="29" t="str">
        <v>Serian</v>
      </c>
      <c r="B174" s="84" t="s">
        <v>263</v>
      </c>
      <c r="C174" s="84">
        <f t="shared" si="63"/>
        <v>1763.405200606865</v>
      </c>
      <c r="D174" s="84">
        <f t="shared" si="63"/>
        <v>1629.9766534827511</v>
      </c>
      <c r="E174" s="84">
        <f t="shared" si="63"/>
        <v>1601.0494463228092</v>
      </c>
      <c r="F174" s="84">
        <f t="shared" si="63"/>
        <v>1536.4</v>
      </c>
      <c r="G174" s="29"/>
      <c r="H174" s="83">
        <f t="shared" si="65"/>
        <v>0.92433472064265476</v>
      </c>
      <c r="I174" s="83">
        <f t="shared" si="66"/>
        <v>0.95962058106869097</v>
      </c>
      <c r="J174" s="29"/>
      <c r="K174" s="87">
        <f t="shared" si="67"/>
        <v>-5.310712001691964E-2</v>
      </c>
      <c r="L174" s="87">
        <f t="shared" si="68"/>
        <v>6.1351798142651237E-2</v>
      </c>
      <c r="M174" s="37"/>
      <c r="N174" t="b">
        <f t="shared" si="64"/>
        <v>1</v>
      </c>
    </row>
    <row r="175" spans="1:14">
      <c r="A175" s="29" t="str">
        <v>Sibu</v>
      </c>
      <c r="B175" s="84" t="s">
        <v>263</v>
      </c>
      <c r="C175" s="84">
        <f t="shared" si="63"/>
        <v>5030.6044175000252</v>
      </c>
      <c r="D175" s="84">
        <f t="shared" si="63"/>
        <v>5031.666666666667</v>
      </c>
      <c r="E175" s="84">
        <f t="shared" si="63"/>
        <v>5201.0009803545981</v>
      </c>
      <c r="F175" s="84">
        <f t="shared" si="63"/>
        <v>4755.3999999999996</v>
      </c>
      <c r="G175" s="29"/>
      <c r="H175" s="83">
        <f t="shared" si="65"/>
        <v>1.0002111573637049</v>
      </c>
      <c r="I175" s="83">
        <f t="shared" si="66"/>
        <v>0.91432399608503478</v>
      </c>
      <c r="J175" s="29"/>
      <c r="K175" s="87">
        <f t="shared" si="67"/>
        <v>7.5876436721050156E-2</v>
      </c>
      <c r="L175" s="87">
        <f t="shared" si="68"/>
        <v>-4.5296584983656185E-2</v>
      </c>
      <c r="M175" s="37"/>
      <c r="N175" t="b">
        <f t="shared" si="64"/>
        <v>0</v>
      </c>
    </row>
    <row r="176" spans="1:14">
      <c r="A176" s="29" t="str">
        <v>Sri Aman</v>
      </c>
      <c r="B176" s="84" t="s">
        <v>263</v>
      </c>
      <c r="C176" s="84">
        <f t="shared" si="63"/>
        <v>1518.074161119489</v>
      </c>
      <c r="D176" s="84">
        <f t="shared" si="63"/>
        <v>1292.6666666666667</v>
      </c>
      <c r="E176" s="84">
        <f t="shared" si="63"/>
        <v>1718.6105123185489</v>
      </c>
      <c r="F176" s="84">
        <f t="shared" si="63"/>
        <v>1226</v>
      </c>
      <c r="G176" s="29"/>
      <c r="H176" s="83">
        <f t="shared" si="65"/>
        <v>0.85151746849666576</v>
      </c>
      <c r="I176" s="83">
        <f t="shared" si="66"/>
        <v>0.71336698525486364</v>
      </c>
      <c r="J176" s="29"/>
      <c r="K176" s="87">
        <f t="shared" si="67"/>
        <v>-0.14869368886703915</v>
      </c>
      <c r="L176" s="87">
        <f t="shared" si="68"/>
        <v>-0.20095701083017115</v>
      </c>
      <c r="M176" s="37"/>
      <c r="N176" t="b">
        <f t="shared" si="64"/>
        <v>0</v>
      </c>
    </row>
    <row r="178" spans="1:9">
      <c r="A178" t="s">
        <v>5405</v>
      </c>
      <c r="C178" s="56">
        <f>SUM(C165:C176)</f>
        <v>43043.308749648975</v>
      </c>
      <c r="D178" s="56">
        <f>SUM(D165:D176)</f>
        <v>41266.499999999993</v>
      </c>
      <c r="E178" s="56">
        <f>SUM(E165:E176)</f>
        <v>43816.169226888145</v>
      </c>
      <c r="F178" s="56">
        <f>SUM(F165:F176)</f>
        <v>39386.800000000003</v>
      </c>
      <c r="H178" s="29">
        <f>D178/C178</f>
        <v>0.95872044224147912</v>
      </c>
      <c r="I178" s="29">
        <f>F178/E178</f>
        <v>0.89891016706750293</v>
      </c>
    </row>
    <row r="179" spans="1:9">
      <c r="H179" s="37"/>
      <c r="I179" s="37"/>
    </row>
    <row r="180" spans="1:9" s="45" customFormat="1">
      <c r="A180" s="20" t="s">
        <v>5395</v>
      </c>
    </row>
    <row r="181" spans="1:9">
      <c r="A181" s="96" t="s">
        <v>5396</v>
      </c>
    </row>
  </sheetData>
  <mergeCells count="8">
    <mergeCell ref="AB5:AC5"/>
    <mergeCell ref="AD5:AG5"/>
    <mergeCell ref="C5:E5"/>
    <mergeCell ref="F5:H5"/>
    <mergeCell ref="I5:J5"/>
    <mergeCell ref="Q5:R5"/>
    <mergeCell ref="S5:V5"/>
    <mergeCell ref="W5:X5"/>
  </mergeCells>
  <conditionalFormatting sqref="C24:J65">
    <cfRule type="colorScale" priority="8">
      <colorScale>
        <cfvo type="min"/>
        <cfvo type="percentile" val="50"/>
        <cfvo type="max"/>
        <color rgb="FFF8696B"/>
        <color rgb="FFFFEB84"/>
        <color rgb="FF63BE7B"/>
      </colorScale>
    </cfRule>
  </conditionalFormatting>
  <conditionalFormatting sqref="H70:I109 H111:I111">
    <cfRule type="colorScale" priority="4">
      <colorScale>
        <cfvo type="min"/>
        <cfvo type="percentile" val="50"/>
        <cfvo type="max"/>
        <color rgb="FFF8696B"/>
        <color rgb="FFFFEB84"/>
        <color rgb="FF63BE7B"/>
      </colorScale>
    </cfRule>
  </conditionalFormatting>
  <conditionalFormatting sqref="H120:I159">
    <cfRule type="colorScale" priority="12">
      <colorScale>
        <cfvo type="min"/>
        <cfvo type="percentile" val="50"/>
        <cfvo type="max"/>
        <color rgb="FFF8696B"/>
        <color rgb="FFFFEB84"/>
        <color rgb="FF63BE7B"/>
      </colorScale>
    </cfRule>
  </conditionalFormatting>
  <conditionalFormatting sqref="H165:I176">
    <cfRule type="colorScale" priority="11">
      <colorScale>
        <cfvo type="min"/>
        <cfvo type="percentile" val="50"/>
        <cfvo type="max"/>
        <color rgb="FFF8696B"/>
        <color rgb="FFFFEB84"/>
        <color rgb="FF63BE7B"/>
      </colorScale>
    </cfRule>
  </conditionalFormatting>
  <conditionalFormatting sqref="Q24:Q65">
    <cfRule type="colorScale" priority="3">
      <colorScale>
        <cfvo type="min"/>
        <cfvo type="percentile" val="50"/>
        <cfvo type="max"/>
        <color rgb="FFF8696B"/>
        <color rgb="FFFFEB84"/>
        <color rgb="FF63BE7B"/>
      </colorScale>
    </cfRule>
  </conditionalFormatting>
  <conditionalFormatting sqref="Q10:V21">
    <cfRule type="colorScale" priority="5">
      <colorScale>
        <cfvo type="min"/>
        <cfvo type="percentile" val="50"/>
        <cfvo type="max"/>
        <color rgb="FFF8696B"/>
        <color rgb="FFFFEB84"/>
        <color rgb="FF63BE7B"/>
      </colorScale>
    </cfRule>
  </conditionalFormatting>
  <conditionalFormatting sqref="Q24:V65">
    <cfRule type="colorScale" priority="2">
      <colorScale>
        <cfvo type="min"/>
        <cfvo type="percentile" val="50"/>
        <cfvo type="max"/>
        <color rgb="FFF8696B"/>
        <color rgb="FFFFEB84"/>
        <color rgb="FF63BE7B"/>
      </colorScale>
    </cfRule>
  </conditionalFormatting>
  <conditionalFormatting sqref="Q25:V65 R24:V24">
    <cfRule type="colorScale" priority="9">
      <colorScale>
        <cfvo type="min"/>
        <cfvo type="percentile" val="50"/>
        <cfvo type="max"/>
        <color rgb="FFF8696B"/>
        <color rgb="FFFFEB84"/>
        <color rgb="FF63BE7B"/>
      </colorScale>
    </cfRule>
  </conditionalFormatting>
  <conditionalFormatting sqref="V24:V65">
    <cfRule type="colorScale" priority="10">
      <colorScale>
        <cfvo type="min"/>
        <cfvo type="percentile" val="50"/>
        <cfvo type="max"/>
        <color rgb="FFF8696B"/>
        <color rgb="FFFFEB84"/>
        <color rgb="FF63BE7B"/>
      </colorScale>
    </cfRule>
  </conditionalFormatting>
  <conditionalFormatting sqref="AK24:AQ65">
    <cfRule type="colorScale" priority="7">
      <colorScale>
        <cfvo type="min"/>
        <cfvo type="percentile" val="50"/>
        <cfvo type="max"/>
        <color rgb="FFF8696B"/>
        <color rgb="FFFFEB84"/>
        <color rgb="FF63BE7B"/>
      </colorScale>
    </cfRule>
  </conditionalFormatting>
  <conditionalFormatting sqref="AR24:AS65">
    <cfRule type="colorScale" priority="6">
      <colorScale>
        <cfvo type="min"/>
        <cfvo type="percentile" val="50"/>
        <cfvo type="max"/>
        <color rgb="FFF8696B"/>
        <color rgb="FFFFEB84"/>
        <color rgb="FF63BE7B"/>
      </colorScale>
    </cfRule>
  </conditionalFormatting>
  <conditionalFormatting sqref="AV24:AV65">
    <cfRule type="colorScale" priority="1">
      <colorScale>
        <cfvo type="min"/>
        <cfvo type="percentile" val="50"/>
        <cfvo type="max"/>
        <color rgb="FFF8696B"/>
        <color rgb="FFFFEB84"/>
        <color rgb="FF63BE7B"/>
      </colorScale>
    </cfRule>
  </conditionalFormatting>
  <hyperlinks>
    <hyperlink ref="G65" location="'School Completion Rates by Dist'!A1" display="Link" xr:uid="{AEAD314D-2185-477E-9FA7-FFDFCF8A12E6}"/>
    <hyperlink ref="M65" location="'Mapping PPDs to Districts'!A1" display="Link" xr:uid="{893DB096-E51E-429E-B773-0F253483FD2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634D4-4CF6-4787-9254-79F6D639CE18}">
  <dimension ref="A1:G48"/>
  <sheetViews>
    <sheetView workbookViewId="0">
      <selection activeCell="C46" sqref="C46"/>
    </sheetView>
  </sheetViews>
  <sheetFormatPr defaultRowHeight="14.5"/>
  <sheetData>
    <row r="1" spans="1:7" s="45" customFormat="1">
      <c r="A1" s="20" t="s">
        <v>5302</v>
      </c>
    </row>
    <row r="2" spans="1:7">
      <c r="A2" t="s">
        <v>209</v>
      </c>
      <c r="B2" t="s">
        <v>5125</v>
      </c>
      <c r="C2" t="s">
        <v>5126</v>
      </c>
      <c r="D2" t="s">
        <v>5299</v>
      </c>
      <c r="E2" t="s">
        <v>5301</v>
      </c>
      <c r="F2" t="s">
        <v>5303</v>
      </c>
      <c r="G2" t="s">
        <v>5304</v>
      </c>
    </row>
    <row r="3" spans="1:7">
      <c r="A3" s="3" t="s">
        <v>117</v>
      </c>
      <c r="B3">
        <v>4166</v>
      </c>
      <c r="C3">
        <v>4019</v>
      </c>
      <c r="D3" s="44">
        <f>INDEX('Enrolment Numbers by District'!$V$51:$AA$84,MATCH($A3,'Enrolment Numbers by District'!$V$51:$V$84,0),MATCH('Enrolment Numbers by District'!$Z$51,'Enrolment Numbers by District'!$V$51:$AA$51,0))</f>
        <v>0</v>
      </c>
      <c r="E3" s="44">
        <f>INDEX('Enrolment Numbers by District'!$V$94:$AA$127,MATCH($A3,'Enrolment Numbers by District'!$V$94:$V$127,0),MATCH('Enrolment Numbers by District'!$Z$94,'Enrolment Numbers by District'!$V$94:$AA$94))</f>
        <v>0</v>
      </c>
      <c r="F3" s="44">
        <f>B3+D3</f>
        <v>4166</v>
      </c>
      <c r="G3" s="44">
        <f>C3</f>
        <v>4019</v>
      </c>
    </row>
    <row r="4" spans="1:7">
      <c r="A4" s="3" t="s">
        <v>118</v>
      </c>
      <c r="B4">
        <v>5370</v>
      </c>
      <c r="C4">
        <v>5118</v>
      </c>
      <c r="D4" s="44">
        <f>INDEX('Enrolment Numbers by District'!$V$51:$AA$84,MATCH($A4,'Enrolment Numbers by District'!$V$51:$V$84,0),MATCH('Enrolment Numbers by District'!$Z$51,'Enrolment Numbers by District'!$V$51:$AA$51,0))</f>
        <v>0</v>
      </c>
      <c r="E4" s="44">
        <f>INDEX('Enrolment Numbers by District'!$V$94:$AA$127,MATCH($A4,'Enrolment Numbers by District'!$V$94:$V$127,0),MATCH('Enrolment Numbers by District'!$Z$94,'Enrolment Numbers by District'!$V$94:$AA$94))</f>
        <v>0</v>
      </c>
      <c r="F4" s="44">
        <f t="shared" ref="F4:F42" si="0">B4+D4</f>
        <v>5370</v>
      </c>
      <c r="G4" s="44">
        <f t="shared" ref="G4:G42" si="1">C4</f>
        <v>5118</v>
      </c>
    </row>
    <row r="5" spans="1:7">
      <c r="A5" s="3" t="s">
        <v>119</v>
      </c>
      <c r="B5">
        <v>2622</v>
      </c>
      <c r="C5">
        <v>1940</v>
      </c>
      <c r="D5" s="44">
        <f>INDEX('Enrolment Numbers by District'!$V$51:$AA$84,MATCH($A5,'Enrolment Numbers by District'!$V$51:$V$84,0),MATCH('Enrolment Numbers by District'!$Z$51,'Enrolment Numbers by District'!$V$51:$AA$51,0))</f>
        <v>0</v>
      </c>
      <c r="E5" s="44">
        <f>INDEX('Enrolment Numbers by District'!$V$94:$AA$127,MATCH($A5,'Enrolment Numbers by District'!$V$94:$V$127,0),MATCH('Enrolment Numbers by District'!$Z$94,'Enrolment Numbers by District'!$V$94:$AA$94))</f>
        <v>0</v>
      </c>
      <c r="F5" s="44">
        <f t="shared" si="0"/>
        <v>2622</v>
      </c>
      <c r="G5" s="44">
        <f t="shared" si="1"/>
        <v>1940</v>
      </c>
    </row>
    <row r="6" spans="1:7">
      <c r="A6" s="3" t="s">
        <v>215</v>
      </c>
      <c r="B6">
        <v>2083</v>
      </c>
      <c r="C6">
        <v>1384</v>
      </c>
      <c r="D6" s="114">
        <v>0</v>
      </c>
      <c r="E6" s="114">
        <v>0</v>
      </c>
      <c r="F6" s="44">
        <f t="shared" si="0"/>
        <v>2083</v>
      </c>
      <c r="G6" s="44">
        <f t="shared" si="1"/>
        <v>1384</v>
      </c>
    </row>
    <row r="7" spans="1:7">
      <c r="A7" s="3" t="s">
        <v>120</v>
      </c>
      <c r="B7">
        <v>4679</v>
      </c>
      <c r="C7">
        <v>4989</v>
      </c>
      <c r="D7" s="44">
        <f>INDEX('Enrolment Numbers by District'!$V$51:$AA$84,MATCH($A7,'Enrolment Numbers by District'!$V$51:$V$84,0),MATCH('Enrolment Numbers by District'!$Z$51,'Enrolment Numbers by District'!$V$51:$AA$51,0))</f>
        <v>0</v>
      </c>
      <c r="E7" s="44">
        <f>INDEX('Enrolment Numbers by District'!$V$94:$AA$127,MATCH($A7,'Enrolment Numbers by District'!$V$94:$V$127,0),MATCH('Enrolment Numbers by District'!$Z$94,'Enrolment Numbers by District'!$V$94:$AA$94))</f>
        <v>512.36142713412278</v>
      </c>
      <c r="F7" s="44">
        <f t="shared" si="0"/>
        <v>4679</v>
      </c>
      <c r="G7" s="44">
        <f t="shared" si="1"/>
        <v>4989</v>
      </c>
    </row>
    <row r="8" spans="1:7">
      <c r="A8" s="3" t="s">
        <v>121</v>
      </c>
      <c r="B8">
        <v>17329</v>
      </c>
      <c r="C8">
        <v>14017</v>
      </c>
      <c r="D8" s="44">
        <f>INDEX('Enrolment Numbers by District'!$V$51:$AA$84,MATCH($A8,'Enrolment Numbers by District'!$V$51:$V$84,0),MATCH('Enrolment Numbers by District'!$Z$51,'Enrolment Numbers by District'!$V$51:$AA$51,0))</f>
        <v>0</v>
      </c>
      <c r="E8" s="44">
        <f>INDEX('Enrolment Numbers by District'!$V$94:$AA$127,MATCH($A8,'Enrolment Numbers by District'!$V$94:$V$127,0),MATCH('Enrolment Numbers by District'!$Z$94,'Enrolment Numbers by District'!$V$94:$AA$94))</f>
        <v>867.67448339911778</v>
      </c>
      <c r="F8" s="44">
        <f t="shared" si="0"/>
        <v>17329</v>
      </c>
      <c r="G8" s="44">
        <f t="shared" si="1"/>
        <v>14017</v>
      </c>
    </row>
    <row r="9" spans="1:7">
      <c r="A9" s="3" t="s">
        <v>216</v>
      </c>
      <c r="B9">
        <v>919</v>
      </c>
      <c r="C9">
        <v>222</v>
      </c>
      <c r="D9" s="114">
        <v>0</v>
      </c>
      <c r="E9" s="114">
        <v>0</v>
      </c>
      <c r="F9" s="44">
        <f t="shared" si="0"/>
        <v>919</v>
      </c>
      <c r="G9" s="44">
        <f t="shared" si="1"/>
        <v>222</v>
      </c>
    </row>
    <row r="10" spans="1:7">
      <c r="A10" s="3" t="s">
        <v>122</v>
      </c>
      <c r="B10">
        <v>2165</v>
      </c>
      <c r="C10">
        <v>849</v>
      </c>
      <c r="D10" s="44">
        <f>INDEX('Enrolment Numbers by District'!$V$51:$AA$84,MATCH($A10,'Enrolment Numbers by District'!$V$51:$V$84,0),MATCH('Enrolment Numbers by District'!$Z$51,'Enrolment Numbers by District'!$V$51:$AA$51,0))</f>
        <v>0</v>
      </c>
      <c r="E10" s="44">
        <f>INDEX('Enrolment Numbers by District'!$V$94:$AA$127,MATCH($A10,'Enrolment Numbers by District'!$V$94:$V$127,0),MATCH('Enrolment Numbers by District'!$Z$94,'Enrolment Numbers by District'!$V$94:$AA$94))</f>
        <v>0</v>
      </c>
      <c r="F10" s="44">
        <f t="shared" si="0"/>
        <v>2165</v>
      </c>
      <c r="G10" s="44">
        <f t="shared" si="1"/>
        <v>849</v>
      </c>
    </row>
    <row r="11" spans="1:7">
      <c r="A11" s="3" t="s">
        <v>123</v>
      </c>
      <c r="B11">
        <v>2752</v>
      </c>
      <c r="C11">
        <v>1495</v>
      </c>
      <c r="D11" s="44">
        <f>INDEX('Enrolment Numbers by District'!$V$51:$AA$84,MATCH($A11,'Enrolment Numbers by District'!$V$51:$V$84,0),MATCH('Enrolment Numbers by District'!$Z$51,'Enrolment Numbers by District'!$V$51:$AA$51,0))</f>
        <v>0</v>
      </c>
      <c r="E11" s="44">
        <f>INDEX('Enrolment Numbers by District'!$V$94:$AA$127,MATCH($A11,'Enrolment Numbers by District'!$V$94:$V$127,0),MATCH('Enrolment Numbers by District'!$Z$94,'Enrolment Numbers by District'!$V$94:$AA$94))</f>
        <v>0</v>
      </c>
      <c r="F11" s="44">
        <f t="shared" si="0"/>
        <v>2752</v>
      </c>
      <c r="G11" s="44">
        <f t="shared" si="1"/>
        <v>1495</v>
      </c>
    </row>
    <row r="12" spans="1:7">
      <c r="A12" s="3" t="s">
        <v>124</v>
      </c>
      <c r="B12">
        <v>1524</v>
      </c>
      <c r="C12">
        <v>1393</v>
      </c>
      <c r="D12" s="44">
        <f>INDEX('Enrolment Numbers by District'!$V$51:$AA$84,MATCH($A12,'Enrolment Numbers by District'!$V$51:$V$84,0),MATCH('Enrolment Numbers by District'!$Z$51,'Enrolment Numbers by District'!$V$51:$AA$51,0))</f>
        <v>0</v>
      </c>
      <c r="E12" s="44">
        <f>INDEX('Enrolment Numbers by District'!$V$94:$AA$127,MATCH($A12,'Enrolment Numbers by District'!$V$94:$V$127,0),MATCH('Enrolment Numbers by District'!$Z$94,'Enrolment Numbers by District'!$V$94:$AA$94))</f>
        <v>0</v>
      </c>
      <c r="F12" s="44">
        <f t="shared" si="0"/>
        <v>1524</v>
      </c>
      <c r="G12" s="44">
        <f t="shared" si="1"/>
        <v>1393</v>
      </c>
    </row>
    <row r="13" spans="1:7">
      <c r="A13" s="3" t="s">
        <v>125</v>
      </c>
      <c r="B13">
        <v>1976</v>
      </c>
      <c r="C13">
        <v>1673</v>
      </c>
      <c r="D13" s="44">
        <f>INDEX('Enrolment Numbers by District'!$V$51:$AA$84,MATCH($A13,'Enrolment Numbers by District'!$V$51:$V$84,0),MATCH('Enrolment Numbers by District'!$Z$51,'Enrolment Numbers by District'!$V$51:$AA$51,0))</f>
        <v>0</v>
      </c>
      <c r="E13" s="44">
        <f>INDEX('Enrolment Numbers by District'!$V$94:$AA$127,MATCH($A13,'Enrolment Numbers by District'!$V$94:$V$127,0),MATCH('Enrolment Numbers by District'!$Z$94,'Enrolment Numbers by District'!$V$94:$AA$94))</f>
        <v>0</v>
      </c>
      <c r="F13" s="44">
        <f t="shared" si="0"/>
        <v>1976</v>
      </c>
      <c r="G13" s="44">
        <f t="shared" si="1"/>
        <v>1673</v>
      </c>
    </row>
    <row r="14" spans="1:7">
      <c r="A14" s="3" t="s">
        <v>126</v>
      </c>
      <c r="B14">
        <v>2620</v>
      </c>
      <c r="C14">
        <v>2310</v>
      </c>
      <c r="D14" s="44">
        <f>INDEX('Enrolment Numbers by District'!$V$51:$AA$84,MATCH($A14,'Enrolment Numbers by District'!$V$51:$V$84,0),MATCH('Enrolment Numbers by District'!$Z$51,'Enrolment Numbers by District'!$V$51:$AA$51,0))</f>
        <v>0</v>
      </c>
      <c r="E14" s="44">
        <f>INDEX('Enrolment Numbers by District'!$V$94:$AA$127,MATCH($A14,'Enrolment Numbers by District'!$V$94:$V$127,0),MATCH('Enrolment Numbers by District'!$Z$94,'Enrolment Numbers by District'!$V$94:$AA$94))</f>
        <v>0</v>
      </c>
      <c r="F14" s="44">
        <f t="shared" si="0"/>
        <v>2620</v>
      </c>
      <c r="G14" s="44">
        <f t="shared" si="1"/>
        <v>2310</v>
      </c>
    </row>
    <row r="15" spans="1:7">
      <c r="A15" s="3" t="s">
        <v>127</v>
      </c>
      <c r="B15">
        <v>5245</v>
      </c>
      <c r="C15">
        <v>4232</v>
      </c>
      <c r="D15" s="44">
        <f>INDEX('Enrolment Numbers by District'!$V$51:$AA$84,MATCH($A15,'Enrolment Numbers by District'!$V$51:$V$84,0),MATCH('Enrolment Numbers by District'!$Z$51,'Enrolment Numbers by District'!$V$51:$AA$51,0))</f>
        <v>0</v>
      </c>
      <c r="E15" s="44">
        <f>INDEX('Enrolment Numbers by District'!$V$94:$AA$127,MATCH($A15,'Enrolment Numbers by District'!$V$94:$V$127,0),MATCH('Enrolment Numbers by District'!$Z$94,'Enrolment Numbers by District'!$V$94:$AA$94))</f>
        <v>0</v>
      </c>
      <c r="F15" s="44">
        <f t="shared" si="0"/>
        <v>5245</v>
      </c>
      <c r="G15" s="44">
        <f t="shared" si="1"/>
        <v>4232</v>
      </c>
    </row>
    <row r="16" spans="1:7">
      <c r="A16" s="3" t="s">
        <v>128</v>
      </c>
      <c r="B16">
        <v>55878</v>
      </c>
      <c r="C16">
        <v>49345</v>
      </c>
      <c r="D16" s="44">
        <f>INDEX('Enrolment Numbers by District'!$V$51:$AA$84,MATCH($A16,'Enrolment Numbers by District'!$V$51:$V$84,0),MATCH('Enrolment Numbers by District'!$Z$51,'Enrolment Numbers by District'!$V$51:$AA$51,0))</f>
        <v>2172.7633487145681</v>
      </c>
      <c r="E16" s="44">
        <f>INDEX('Enrolment Numbers by District'!$V$94:$AA$127,MATCH($A16,'Enrolment Numbers by District'!$V$94:$V$127,0),MATCH('Enrolment Numbers by District'!$Z$94,'Enrolment Numbers by District'!$V$94:$AA$94))</f>
        <v>4648.9160281711938</v>
      </c>
      <c r="F16" s="44">
        <f t="shared" si="0"/>
        <v>58050.763348714565</v>
      </c>
      <c r="G16" s="44">
        <f t="shared" si="1"/>
        <v>49345</v>
      </c>
    </row>
    <row r="17" spans="1:7">
      <c r="A17" s="3" t="s">
        <v>129</v>
      </c>
      <c r="B17">
        <v>4312</v>
      </c>
      <c r="C17">
        <v>2674</v>
      </c>
      <c r="D17" s="44">
        <f>INDEX('Enrolment Numbers by District'!$V$51:$AA$84,MATCH($A17,'Enrolment Numbers by District'!$V$51:$V$84,0),MATCH('Enrolment Numbers by District'!$Z$51,'Enrolment Numbers by District'!$V$51:$AA$51,0))</f>
        <v>0</v>
      </c>
      <c r="E17" s="44">
        <f>INDEX('Enrolment Numbers by District'!$V$94:$AA$127,MATCH($A17,'Enrolment Numbers by District'!$V$94:$V$127,0),MATCH('Enrolment Numbers by District'!$Z$94,'Enrolment Numbers by District'!$V$94:$AA$94))</f>
        <v>0</v>
      </c>
      <c r="F17" s="44">
        <f t="shared" si="0"/>
        <v>4312</v>
      </c>
      <c r="G17" s="44">
        <f t="shared" si="1"/>
        <v>2674</v>
      </c>
    </row>
    <row r="18" spans="1:7">
      <c r="A18" s="3" t="s">
        <v>130</v>
      </c>
      <c r="B18">
        <v>4966</v>
      </c>
      <c r="C18">
        <v>4199</v>
      </c>
      <c r="D18" s="44">
        <f>INDEX('Enrolment Numbers by District'!$V$51:$AA$84,MATCH($A18,'Enrolment Numbers by District'!$V$51:$V$84,0),MATCH('Enrolment Numbers by District'!$Z$51,'Enrolment Numbers by District'!$V$51:$AA$51,0))</f>
        <v>0</v>
      </c>
      <c r="E18" s="44">
        <f>INDEX('Enrolment Numbers by District'!$V$94:$AA$127,MATCH($A18,'Enrolment Numbers by District'!$V$94:$V$127,0),MATCH('Enrolment Numbers by District'!$Z$94,'Enrolment Numbers by District'!$V$94:$AA$94))</f>
        <v>0</v>
      </c>
      <c r="F18" s="44">
        <f t="shared" si="0"/>
        <v>4966</v>
      </c>
      <c r="G18" s="44">
        <f t="shared" si="1"/>
        <v>4199</v>
      </c>
    </row>
    <row r="19" spans="1:7">
      <c r="A19" s="3" t="s">
        <v>131</v>
      </c>
      <c r="B19">
        <v>2603</v>
      </c>
      <c r="C19">
        <v>1924</v>
      </c>
      <c r="D19" s="44">
        <f>INDEX('Enrolment Numbers by District'!$V$51:$AA$84,MATCH($A19,'Enrolment Numbers by District'!$V$51:$V$84,0),MATCH('Enrolment Numbers by District'!$Z$51,'Enrolment Numbers by District'!$V$51:$AA$51,0))</f>
        <v>0</v>
      </c>
      <c r="E19" s="44">
        <f>INDEX('Enrolment Numbers by District'!$V$94:$AA$127,MATCH($A19,'Enrolment Numbers by District'!$V$94:$V$127,0),MATCH('Enrolment Numbers by District'!$Z$94,'Enrolment Numbers by District'!$V$94:$AA$94))</f>
        <v>0</v>
      </c>
      <c r="F19" s="44">
        <f t="shared" si="0"/>
        <v>2603</v>
      </c>
      <c r="G19" s="44">
        <f t="shared" si="1"/>
        <v>1924</v>
      </c>
    </row>
    <row r="20" spans="1:7">
      <c r="A20" s="3" t="s">
        <v>132</v>
      </c>
      <c r="B20">
        <v>3882</v>
      </c>
      <c r="C20">
        <v>2780</v>
      </c>
      <c r="D20" s="44">
        <f>INDEX('Enrolment Numbers by District'!$V$51:$AA$84,MATCH($A20,'Enrolment Numbers by District'!$V$51:$V$84,0),MATCH('Enrolment Numbers by District'!$Z$51,'Enrolment Numbers by District'!$V$51:$AA$51,0))</f>
        <v>0</v>
      </c>
      <c r="E20" s="44">
        <f>INDEX('Enrolment Numbers by District'!$V$94:$AA$127,MATCH($A20,'Enrolment Numbers by District'!$V$94:$V$127,0),MATCH('Enrolment Numbers by District'!$Z$94,'Enrolment Numbers by District'!$V$94:$AA$94))</f>
        <v>0</v>
      </c>
      <c r="F20" s="44">
        <f t="shared" si="0"/>
        <v>3882</v>
      </c>
      <c r="G20" s="44">
        <f t="shared" si="1"/>
        <v>2780</v>
      </c>
    </row>
    <row r="21" spans="1:7">
      <c r="A21" s="3" t="s">
        <v>134</v>
      </c>
      <c r="B21">
        <v>2222</v>
      </c>
      <c r="C21">
        <v>1561</v>
      </c>
      <c r="D21" s="44">
        <f>INDEX('Enrolment Numbers by District'!$V$51:$AA$84,MATCH($A21,'Enrolment Numbers by District'!$V$51:$V$84,0),MATCH('Enrolment Numbers by District'!$Z$51,'Enrolment Numbers by District'!$V$51:$AA$51,0))</f>
        <v>0</v>
      </c>
      <c r="E21" s="44">
        <f>INDEX('Enrolment Numbers by District'!$V$94:$AA$127,MATCH($A21,'Enrolment Numbers by District'!$V$94:$V$127,0),MATCH('Enrolment Numbers by District'!$Z$94,'Enrolment Numbers by District'!$V$94:$AA$94))</f>
        <v>0</v>
      </c>
      <c r="F21" s="44">
        <f t="shared" si="0"/>
        <v>2222</v>
      </c>
      <c r="G21" s="44">
        <f t="shared" si="1"/>
        <v>1561</v>
      </c>
    </row>
    <row r="22" spans="1:7">
      <c r="A22" s="3" t="s">
        <v>217</v>
      </c>
      <c r="B22">
        <v>1644</v>
      </c>
      <c r="C22">
        <v>1475</v>
      </c>
      <c r="D22" s="114">
        <v>0</v>
      </c>
      <c r="E22" s="114">
        <v>0</v>
      </c>
      <c r="F22" s="44">
        <f t="shared" si="0"/>
        <v>1644</v>
      </c>
      <c r="G22" s="44">
        <f t="shared" si="1"/>
        <v>1475</v>
      </c>
    </row>
    <row r="23" spans="1:7">
      <c r="A23" s="3" t="s">
        <v>218</v>
      </c>
      <c r="B23">
        <v>2809</v>
      </c>
      <c r="C23">
        <v>3022</v>
      </c>
      <c r="D23" s="44">
        <f>INDEX('Enrolment Numbers by District'!$V$51:$AA$84,MATCH($A23,'Enrolment Numbers by District'!$V$51:$V$84,0),MATCH('Enrolment Numbers by District'!$Z$51,'Enrolment Numbers by District'!$V$51:$AA$51,0))</f>
        <v>0</v>
      </c>
      <c r="E23" s="44">
        <f>INDEX('Enrolment Numbers by District'!$V$94:$AA$127,MATCH($A23,'Enrolment Numbers by District'!$V$94:$V$127,0),MATCH('Enrolment Numbers by District'!$Z$94,'Enrolment Numbers by District'!$V$94:$AA$94))</f>
        <v>0</v>
      </c>
      <c r="F23" s="44">
        <f t="shared" si="0"/>
        <v>2809</v>
      </c>
      <c r="G23" s="44">
        <f t="shared" si="1"/>
        <v>3022</v>
      </c>
    </row>
    <row r="24" spans="1:7">
      <c r="A24" s="3" t="s">
        <v>135</v>
      </c>
      <c r="B24">
        <v>24278</v>
      </c>
      <c r="C24">
        <v>19593</v>
      </c>
      <c r="D24" s="44">
        <f>INDEX('Enrolment Numbers by District'!$V$51:$AA$84,MATCH($A24,'Enrolment Numbers by District'!$V$51:$V$84,0),MATCH('Enrolment Numbers by District'!$Z$51,'Enrolment Numbers by District'!$V$51:$AA$51,0))</f>
        <v>592.48220171390903</v>
      </c>
      <c r="E24" s="44">
        <f>INDEX('Enrolment Numbers by District'!$V$94:$AA$127,MATCH($A24,'Enrolment Numbers by District'!$V$94:$V$127,0),MATCH('Enrolment Numbers by District'!$Z$94,'Enrolment Numbers by District'!$V$94:$AA$94))</f>
        <v>1292.6288986920517</v>
      </c>
      <c r="F24" s="44">
        <f t="shared" si="0"/>
        <v>24870.482201713909</v>
      </c>
      <c r="G24" s="44">
        <f t="shared" si="1"/>
        <v>19593</v>
      </c>
    </row>
    <row r="25" spans="1:7">
      <c r="A25" s="3" t="s">
        <v>136</v>
      </c>
      <c r="B25">
        <v>4909</v>
      </c>
      <c r="C25">
        <v>4551</v>
      </c>
      <c r="D25" s="44">
        <f>INDEX('Enrolment Numbers by District'!$V$51:$AA$84,MATCH($A25,'Enrolment Numbers by District'!$V$51:$V$84,0),MATCH('Enrolment Numbers by District'!$Z$51,'Enrolment Numbers by District'!$V$51:$AA$51,0))</f>
        <v>0</v>
      </c>
      <c r="E25" s="44">
        <f>INDEX('Enrolment Numbers by District'!$V$94:$AA$127,MATCH($A25,'Enrolment Numbers by District'!$V$94:$V$127,0),MATCH('Enrolment Numbers by District'!$Z$94,'Enrolment Numbers by District'!$V$94:$AA$94))</f>
        <v>0</v>
      </c>
      <c r="F25" s="44">
        <f t="shared" si="0"/>
        <v>4909</v>
      </c>
      <c r="G25" s="44">
        <f t="shared" si="1"/>
        <v>4551</v>
      </c>
    </row>
    <row r="26" spans="1:7">
      <c r="A26" s="3" t="s">
        <v>219</v>
      </c>
      <c r="B26">
        <v>1517</v>
      </c>
      <c r="C26">
        <v>843</v>
      </c>
      <c r="D26" s="114">
        <v>0</v>
      </c>
      <c r="E26" s="114">
        <v>0</v>
      </c>
      <c r="F26" s="44">
        <f t="shared" si="0"/>
        <v>1517</v>
      </c>
      <c r="G26" s="44">
        <f t="shared" si="1"/>
        <v>843</v>
      </c>
    </row>
    <row r="27" spans="1:7">
      <c r="A27" s="3" t="s">
        <v>137</v>
      </c>
      <c r="B27">
        <v>2464</v>
      </c>
      <c r="C27">
        <v>1840</v>
      </c>
      <c r="D27" s="44">
        <f>INDEX('Enrolment Numbers by District'!$V$51:$AA$84,MATCH($A27,'Enrolment Numbers by District'!$V$51:$V$84,0),MATCH('Enrolment Numbers by District'!$Z$51,'Enrolment Numbers by District'!$V$51:$AA$51,0))</f>
        <v>0</v>
      </c>
      <c r="E27" s="44">
        <f>INDEX('Enrolment Numbers by District'!$V$94:$AA$127,MATCH($A27,'Enrolment Numbers by District'!$V$94:$V$127,0),MATCH('Enrolment Numbers by District'!$Z$94,'Enrolment Numbers by District'!$V$94:$AA$94))</f>
        <v>0</v>
      </c>
      <c r="F27" s="44">
        <f t="shared" si="0"/>
        <v>2464</v>
      </c>
      <c r="G27" s="44">
        <f t="shared" si="1"/>
        <v>1840</v>
      </c>
    </row>
    <row r="28" spans="1:7">
      <c r="A28" s="3" t="s">
        <v>138</v>
      </c>
      <c r="B28">
        <v>10079</v>
      </c>
      <c r="C28">
        <v>7125</v>
      </c>
      <c r="D28" s="44">
        <f>INDEX('Enrolment Numbers by District'!$V$51:$AA$84,MATCH($A28,'Enrolment Numbers by District'!$V$51:$V$84,0),MATCH('Enrolment Numbers by District'!$Z$51,'Enrolment Numbers by District'!$V$51:$AA$51,0))</f>
        <v>0</v>
      </c>
      <c r="E28" s="44">
        <f>INDEX('Enrolment Numbers by District'!$V$94:$AA$127,MATCH($A28,'Enrolment Numbers by District'!$V$94:$V$127,0),MATCH('Enrolment Numbers by District'!$Z$94,'Enrolment Numbers by District'!$V$94:$AA$94))</f>
        <v>0</v>
      </c>
      <c r="F28" s="44">
        <f t="shared" si="0"/>
        <v>10079</v>
      </c>
      <c r="G28" s="44">
        <f t="shared" si="1"/>
        <v>7125</v>
      </c>
    </row>
    <row r="29" spans="1:7">
      <c r="A29" s="3" t="s">
        <v>139</v>
      </c>
      <c r="B29">
        <v>3002</v>
      </c>
      <c r="C29">
        <v>2364</v>
      </c>
      <c r="D29" s="44">
        <f>INDEX('Enrolment Numbers by District'!$V$51:$AA$84,MATCH($A29,'Enrolment Numbers by District'!$V$51:$V$84,0),MATCH('Enrolment Numbers by District'!$Z$51,'Enrolment Numbers by District'!$V$51:$AA$51,0))</f>
        <v>0</v>
      </c>
      <c r="E29" s="44">
        <f>INDEX('Enrolment Numbers by District'!$V$94:$AA$127,MATCH($A29,'Enrolment Numbers by District'!$V$94:$V$127,0),MATCH('Enrolment Numbers by District'!$Z$94,'Enrolment Numbers by District'!$V$94:$AA$94))</f>
        <v>0</v>
      </c>
      <c r="F29" s="44">
        <f t="shared" si="0"/>
        <v>3002</v>
      </c>
      <c r="G29" s="44">
        <f t="shared" si="1"/>
        <v>2364</v>
      </c>
    </row>
    <row r="30" spans="1:7">
      <c r="A30" s="3" t="s">
        <v>140</v>
      </c>
      <c r="B30">
        <v>5684</v>
      </c>
      <c r="C30">
        <v>4632</v>
      </c>
      <c r="D30" s="44">
        <f>INDEX('Enrolment Numbers by District'!$V$51:$AA$84,MATCH($A30,'Enrolment Numbers by District'!$V$51:$V$84,0),MATCH('Enrolment Numbers by District'!$Z$51,'Enrolment Numbers by District'!$V$51:$AA$51,0))</f>
        <v>0</v>
      </c>
      <c r="E30" s="44">
        <f>INDEX('Enrolment Numbers by District'!$V$94:$AA$127,MATCH($A30,'Enrolment Numbers by District'!$V$94:$V$127,0),MATCH('Enrolment Numbers by District'!$Z$94,'Enrolment Numbers by District'!$V$94:$AA$94))</f>
        <v>51.16508010215928</v>
      </c>
      <c r="F30" s="44">
        <f t="shared" si="0"/>
        <v>5684</v>
      </c>
      <c r="G30" s="44">
        <f t="shared" si="1"/>
        <v>4632</v>
      </c>
    </row>
    <row r="31" spans="1:7">
      <c r="A31" s="3" t="s">
        <v>141</v>
      </c>
      <c r="B31">
        <v>1609</v>
      </c>
      <c r="C31">
        <v>835</v>
      </c>
      <c r="D31" s="44">
        <f>INDEX('Enrolment Numbers by District'!$V$51:$AA$84,MATCH($A31,'Enrolment Numbers by District'!$V$51:$V$84,0),MATCH('Enrolment Numbers by District'!$Z$51,'Enrolment Numbers by District'!$V$51:$AA$51,0))</f>
        <v>0</v>
      </c>
      <c r="E31" s="44">
        <f>INDEX('Enrolment Numbers by District'!$V$94:$AA$127,MATCH($A31,'Enrolment Numbers by District'!$V$94:$V$127,0),MATCH('Enrolment Numbers by District'!$Z$94,'Enrolment Numbers by District'!$V$94:$AA$94))</f>
        <v>0</v>
      </c>
      <c r="F31" s="44">
        <f t="shared" si="0"/>
        <v>1609</v>
      </c>
      <c r="G31" s="44">
        <f t="shared" si="1"/>
        <v>835</v>
      </c>
    </row>
    <row r="32" spans="1:7">
      <c r="A32" s="3" t="s">
        <v>142</v>
      </c>
      <c r="B32">
        <v>2346</v>
      </c>
      <c r="C32">
        <v>625</v>
      </c>
      <c r="D32" s="44">
        <f>INDEX('Enrolment Numbers by District'!$V$51:$AA$84,MATCH($A32,'Enrolment Numbers by District'!$V$51:$V$84,0),MATCH('Enrolment Numbers by District'!$Z$51,'Enrolment Numbers by District'!$V$51:$AA$51,0))</f>
        <v>0</v>
      </c>
      <c r="E32" s="44">
        <f>INDEX('Enrolment Numbers by District'!$V$94:$AA$127,MATCH($A32,'Enrolment Numbers by District'!$V$94:$V$127,0),MATCH('Enrolment Numbers by District'!$Z$94,'Enrolment Numbers by District'!$V$94:$AA$94))</f>
        <v>0</v>
      </c>
      <c r="F32" s="44">
        <f t="shared" si="0"/>
        <v>2346</v>
      </c>
      <c r="G32" s="44">
        <f t="shared" si="1"/>
        <v>625</v>
      </c>
    </row>
    <row r="33" spans="1:7">
      <c r="A33" s="3" t="s">
        <v>143</v>
      </c>
      <c r="B33">
        <v>7257</v>
      </c>
      <c r="C33">
        <v>6666</v>
      </c>
      <c r="D33" s="44">
        <f>INDEX('Enrolment Numbers by District'!$V$51:$AA$84,MATCH($A33,'Enrolment Numbers by District'!$V$51:$V$84,0),MATCH('Enrolment Numbers by District'!$Z$51,'Enrolment Numbers by District'!$V$51:$AA$51,0))</f>
        <v>148.85992089650625</v>
      </c>
      <c r="E33" s="44">
        <f>INDEX('Enrolment Numbers by District'!$V$94:$AA$127,MATCH($A33,'Enrolment Numbers by District'!$V$94:$V$127,0),MATCH('Enrolment Numbers by District'!$Z$94,'Enrolment Numbers by District'!$V$94:$AA$94))</f>
        <v>113.70017800479839</v>
      </c>
      <c r="F33" s="44">
        <f t="shared" si="0"/>
        <v>7405.8599208965061</v>
      </c>
      <c r="G33" s="44">
        <f t="shared" si="1"/>
        <v>6666</v>
      </c>
    </row>
    <row r="34" spans="1:7">
      <c r="A34" s="3" t="s">
        <v>144</v>
      </c>
      <c r="B34">
        <v>25224</v>
      </c>
      <c r="C34">
        <v>20842</v>
      </c>
      <c r="D34" s="44">
        <f>INDEX('Enrolment Numbers by District'!$V$51:$AA$84,MATCH($A34,'Enrolment Numbers by District'!$V$51:$V$84,0),MATCH('Enrolment Numbers by District'!$Z$51,'Enrolment Numbers by District'!$V$51:$AA$51,0))</f>
        <v>0</v>
      </c>
      <c r="E34" s="44">
        <f>INDEX('Enrolment Numbers by District'!$V$94:$AA$127,MATCH($A34,'Enrolment Numbers by District'!$V$94:$V$127,0),MATCH('Enrolment Numbers by District'!$Z$94,'Enrolment Numbers by District'!$V$94:$AA$94))</f>
        <v>1640.1250677192168</v>
      </c>
      <c r="F34" s="44">
        <f t="shared" si="0"/>
        <v>25224</v>
      </c>
      <c r="G34" s="44">
        <f t="shared" si="1"/>
        <v>20842</v>
      </c>
    </row>
    <row r="35" spans="1:7">
      <c r="A35" s="3" t="s">
        <v>145</v>
      </c>
      <c r="B35">
        <v>4789</v>
      </c>
      <c r="C35">
        <v>2874</v>
      </c>
      <c r="D35" s="44">
        <f>INDEX('Enrolment Numbers by District'!$V$51:$AA$84,MATCH($A35,'Enrolment Numbers by District'!$V$51:$V$84,0),MATCH('Enrolment Numbers by District'!$Z$51,'Enrolment Numbers by District'!$V$51:$AA$51,0))</f>
        <v>0</v>
      </c>
      <c r="E35" s="44">
        <f>INDEX('Enrolment Numbers by District'!$V$94:$AA$127,MATCH($A35,'Enrolment Numbers by District'!$V$94:$V$127,0),MATCH('Enrolment Numbers by District'!$Z$94,'Enrolment Numbers by District'!$V$94:$AA$94))</f>
        <v>0</v>
      </c>
      <c r="F35" s="44">
        <f t="shared" si="0"/>
        <v>4789</v>
      </c>
      <c r="G35" s="44">
        <f t="shared" si="1"/>
        <v>2874</v>
      </c>
    </row>
    <row r="36" spans="1:7">
      <c r="A36" s="3" t="s">
        <v>146</v>
      </c>
      <c r="B36">
        <v>1832</v>
      </c>
      <c r="C36">
        <v>952</v>
      </c>
      <c r="D36" s="44">
        <f>INDEX('Enrolment Numbers by District'!$V$51:$AA$84,MATCH($A36,'Enrolment Numbers by District'!$V$51:$V$84,0),MATCH('Enrolment Numbers by District'!$Z$51,'Enrolment Numbers by District'!$V$51:$AA$51,0))</f>
        <v>0</v>
      </c>
      <c r="E36" s="44">
        <f>INDEX('Enrolment Numbers by District'!$V$94:$AA$127,MATCH($A36,'Enrolment Numbers by District'!$V$94:$V$127,0),MATCH('Enrolment Numbers by District'!$Z$94,'Enrolment Numbers by District'!$V$94:$AA$94))</f>
        <v>0</v>
      </c>
      <c r="F36" s="44">
        <f t="shared" si="0"/>
        <v>1832</v>
      </c>
      <c r="G36" s="44">
        <f t="shared" si="1"/>
        <v>952</v>
      </c>
    </row>
    <row r="37" spans="1:7">
      <c r="A37" s="3" t="s">
        <v>147</v>
      </c>
      <c r="B37">
        <v>5153</v>
      </c>
      <c r="C37">
        <v>4206</v>
      </c>
      <c r="D37" s="44">
        <f>INDEX('Enrolment Numbers by District'!$V$51:$AA$84,MATCH($A37,'Enrolment Numbers by District'!$V$51:$V$84,0),MATCH('Enrolment Numbers by District'!$Z$51,'Enrolment Numbers by District'!$V$51:$AA$51,0))</f>
        <v>0</v>
      </c>
      <c r="E37" s="44">
        <f>INDEX('Enrolment Numbers by District'!$V$94:$AA$127,MATCH($A37,'Enrolment Numbers by District'!$V$94:$V$127,0),MATCH('Enrolment Numbers by District'!$Z$94,'Enrolment Numbers by District'!$V$94:$AA$94))</f>
        <v>0</v>
      </c>
      <c r="F37" s="44">
        <f t="shared" si="0"/>
        <v>5153</v>
      </c>
      <c r="G37" s="44">
        <f t="shared" si="1"/>
        <v>4206</v>
      </c>
    </row>
    <row r="38" spans="1:7">
      <c r="A38" s="3" t="s">
        <v>148</v>
      </c>
      <c r="B38">
        <v>4737</v>
      </c>
      <c r="C38">
        <v>3825</v>
      </c>
      <c r="D38" s="44">
        <f>INDEX('Enrolment Numbers by District'!$V$51:$AA$84,MATCH($A38,'Enrolment Numbers by District'!$V$51:$V$84,0),MATCH('Enrolment Numbers by District'!$Z$51,'Enrolment Numbers by District'!$V$51:$AA$51,0))</f>
        <v>76.894528675016488</v>
      </c>
      <c r="E38" s="44">
        <f>INDEX('Enrolment Numbers by District'!$V$94:$AA$127,MATCH($A38,'Enrolment Numbers by District'!$V$94:$V$127,0),MATCH('Enrolment Numbers by District'!$Z$94,'Enrolment Numbers by District'!$V$94:$AA$94))</f>
        <v>55.428836777339221</v>
      </c>
      <c r="F38" s="44">
        <f t="shared" si="0"/>
        <v>4813.8945286750168</v>
      </c>
      <c r="G38" s="44">
        <f t="shared" si="1"/>
        <v>3825</v>
      </c>
    </row>
    <row r="39" spans="1:7">
      <c r="A39" s="3" t="s">
        <v>220</v>
      </c>
      <c r="B39">
        <v>883</v>
      </c>
      <c r="C39">
        <v>542</v>
      </c>
      <c r="D39" s="114">
        <v>0</v>
      </c>
      <c r="E39" s="114">
        <v>0</v>
      </c>
      <c r="F39" s="44">
        <f t="shared" si="0"/>
        <v>883</v>
      </c>
      <c r="G39" s="44">
        <f t="shared" si="1"/>
        <v>542</v>
      </c>
    </row>
    <row r="40" spans="1:7">
      <c r="A40" s="3" t="s">
        <v>149</v>
      </c>
      <c r="B40">
        <v>2520</v>
      </c>
      <c r="C40">
        <v>1742</v>
      </c>
      <c r="D40" s="44">
        <f>INDEX('Enrolment Numbers by District'!$V$51:$AA$84,MATCH($A40,'Enrolment Numbers by District'!$V$51:$V$84,0),MATCH('Enrolment Numbers by District'!$Z$51,'Enrolment Numbers by District'!$V$51:$AA$51,0))</f>
        <v>0</v>
      </c>
      <c r="E40" s="44">
        <f>INDEX('Enrolment Numbers by District'!$V$94:$AA$127,MATCH($A40,'Enrolment Numbers by District'!$V$94:$V$127,0),MATCH('Enrolment Numbers by District'!$Z$94,'Enrolment Numbers by District'!$V$94:$AA$94))</f>
        <v>0</v>
      </c>
      <c r="F40" s="44">
        <f t="shared" si="0"/>
        <v>2520</v>
      </c>
      <c r="G40" s="44">
        <f t="shared" si="1"/>
        <v>1742</v>
      </c>
    </row>
    <row r="41" spans="1:7">
      <c r="A41" s="3" t="s">
        <v>221</v>
      </c>
      <c r="B41">
        <v>2374</v>
      </c>
      <c r="C41">
        <v>1016</v>
      </c>
      <c r="D41" s="114">
        <v>0</v>
      </c>
      <c r="E41" s="114">
        <v>0</v>
      </c>
      <c r="F41" s="44">
        <f t="shared" si="0"/>
        <v>2374</v>
      </c>
      <c r="G41" s="44">
        <f t="shared" si="1"/>
        <v>1016</v>
      </c>
    </row>
    <row r="42" spans="1:7">
      <c r="A42" s="3" t="s">
        <v>222</v>
      </c>
      <c r="B42">
        <v>2185</v>
      </c>
      <c r="C42">
        <v>1240</v>
      </c>
      <c r="D42" s="114">
        <v>0</v>
      </c>
      <c r="E42" s="114">
        <v>0</v>
      </c>
      <c r="F42" s="44">
        <f t="shared" si="0"/>
        <v>2185</v>
      </c>
      <c r="G42" s="44">
        <f t="shared" si="1"/>
        <v>1240</v>
      </c>
    </row>
    <row r="43" spans="1:7">
      <c r="A43" s="3"/>
      <c r="D43" s="114"/>
      <c r="E43" s="114"/>
      <c r="F43" s="44"/>
      <c r="G43" s="44"/>
    </row>
    <row r="44" spans="1:7">
      <c r="A44" s="3" t="s">
        <v>5308</v>
      </c>
      <c r="B44">
        <f>'Enrolment in Schools by State'!L26</f>
        <v>242258</v>
      </c>
      <c r="C44">
        <f>'Enrolment in Schools by State'!L38</f>
        <v>184190</v>
      </c>
      <c r="D44" s="114"/>
      <c r="E44" s="114"/>
      <c r="F44" s="44"/>
      <c r="G44" s="44"/>
    </row>
    <row r="45" spans="1:7">
      <c r="A45" s="3" t="s">
        <v>5305</v>
      </c>
      <c r="B45">
        <f>SUM(B3:B42)</f>
        <v>244608</v>
      </c>
      <c r="C45">
        <f>SUM(C3:C42)</f>
        <v>196934</v>
      </c>
    </row>
    <row r="46" spans="1:7">
      <c r="A46" s="3" t="s">
        <v>5306</v>
      </c>
      <c r="B46">
        <f>B44-B45</f>
        <v>-2350</v>
      </c>
      <c r="C46">
        <f>C44-C45</f>
        <v>-12744</v>
      </c>
    </row>
    <row r="47" spans="1:7">
      <c r="A47" s="3"/>
    </row>
    <row r="48" spans="1:7">
      <c r="A48" s="3" t="s">
        <v>5309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E222B-4360-4A99-AE07-C1DCB56890C2}">
  <sheetPr>
    <tabColor theme="1"/>
  </sheetPr>
  <dimension ref="A1"/>
  <sheetViews>
    <sheetView topLeftCell="A4" workbookViewId="0"/>
  </sheetViews>
  <sheetFormatPr defaultRowHeight="1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380A-673F-4023-AE83-869334CF5C1A}">
  <sheetPr>
    <tabColor theme="1" tint="0.499984740745262"/>
  </sheetPr>
  <dimension ref="A1:S134"/>
  <sheetViews>
    <sheetView topLeftCell="A124" workbookViewId="0">
      <selection activeCell="A134" sqref="A134"/>
    </sheetView>
  </sheetViews>
  <sheetFormatPr defaultRowHeight="14.5"/>
  <cols>
    <col min="1" max="1" width="9.26953125" customWidth="1"/>
    <col min="2" max="2" width="18.1796875" customWidth="1"/>
  </cols>
  <sheetData>
    <row r="1" spans="1:19">
      <c r="A1" t="s">
        <v>209</v>
      </c>
      <c r="B1" t="s">
        <v>5131</v>
      </c>
      <c r="C1" t="s">
        <v>5147</v>
      </c>
      <c r="D1" t="s">
        <v>5132</v>
      </c>
      <c r="E1" s="109" t="s">
        <v>5162</v>
      </c>
      <c r="F1" s="109" t="s">
        <v>5163</v>
      </c>
      <c r="G1" t="s">
        <v>5133</v>
      </c>
      <c r="H1" t="s">
        <v>5134</v>
      </c>
      <c r="I1" t="s">
        <v>5135</v>
      </c>
      <c r="J1" t="s">
        <v>5136</v>
      </c>
      <c r="K1" t="s">
        <v>5137</v>
      </c>
      <c r="L1" t="s">
        <v>5138</v>
      </c>
      <c r="M1" t="s">
        <v>5139</v>
      </c>
      <c r="N1" t="s">
        <v>5140</v>
      </c>
      <c r="O1" t="s">
        <v>5141</v>
      </c>
      <c r="P1" t="s">
        <v>5174</v>
      </c>
      <c r="Q1" t="s">
        <v>5142</v>
      </c>
      <c r="R1" t="s">
        <v>5143</v>
      </c>
      <c r="S1" t="s">
        <v>5144</v>
      </c>
    </row>
    <row r="2" spans="1:19">
      <c r="A2" t="s">
        <v>128</v>
      </c>
      <c r="B2" t="s">
        <v>5148</v>
      </c>
      <c r="C2" t="s">
        <v>5145</v>
      </c>
      <c r="D2">
        <v>6209</v>
      </c>
      <c r="E2">
        <v>7371</v>
      </c>
      <c r="F2">
        <v>8395</v>
      </c>
      <c r="G2">
        <v>9451</v>
      </c>
      <c r="H2">
        <v>9075</v>
      </c>
      <c r="I2">
        <v>7325</v>
      </c>
      <c r="J2">
        <v>5824</v>
      </c>
      <c r="K2">
        <v>5177</v>
      </c>
      <c r="L2">
        <v>5217</v>
      </c>
      <c r="M2">
        <v>5970</v>
      </c>
      <c r="N2">
        <v>5089</v>
      </c>
      <c r="O2">
        <v>4059</v>
      </c>
      <c r="P2">
        <v>2960</v>
      </c>
      <c r="Q2">
        <v>2258</v>
      </c>
      <c r="R2">
        <v>1414</v>
      </c>
      <c r="S2">
        <v>1990</v>
      </c>
    </row>
    <row r="3" spans="1:19">
      <c r="A3" t="s">
        <v>128</v>
      </c>
      <c r="B3" t="s">
        <v>5148</v>
      </c>
      <c r="C3" t="s">
        <v>5146</v>
      </c>
      <c r="D3">
        <v>62</v>
      </c>
      <c r="E3">
        <v>99</v>
      </c>
      <c r="F3">
        <v>100</v>
      </c>
      <c r="G3">
        <v>91</v>
      </c>
      <c r="H3">
        <v>72</v>
      </c>
      <c r="I3">
        <v>74</v>
      </c>
      <c r="J3">
        <v>40</v>
      </c>
      <c r="K3">
        <v>51</v>
      </c>
      <c r="L3">
        <v>72</v>
      </c>
      <c r="M3">
        <v>50</v>
      </c>
      <c r="N3">
        <v>37</v>
      </c>
      <c r="O3">
        <v>31</v>
      </c>
      <c r="P3">
        <v>25</v>
      </c>
      <c r="Q3">
        <v>23</v>
      </c>
      <c r="R3">
        <v>24</v>
      </c>
      <c r="S3">
        <v>35</v>
      </c>
    </row>
    <row r="4" spans="1:19">
      <c r="A4" t="s">
        <v>128</v>
      </c>
      <c r="B4" t="s">
        <v>5148</v>
      </c>
      <c r="C4" t="s">
        <v>5158</v>
      </c>
      <c r="D4">
        <v>7004</v>
      </c>
      <c r="E4">
        <v>7891</v>
      </c>
      <c r="F4">
        <v>7140</v>
      </c>
      <c r="G4">
        <v>7955</v>
      </c>
      <c r="H4">
        <v>7861</v>
      </c>
      <c r="I4">
        <v>6491</v>
      </c>
      <c r="J4">
        <v>5588</v>
      </c>
      <c r="K4">
        <v>5940</v>
      </c>
      <c r="L4">
        <v>5046</v>
      </c>
      <c r="M4">
        <v>4080</v>
      </c>
      <c r="N4">
        <v>3464</v>
      </c>
      <c r="O4">
        <v>2765</v>
      </c>
      <c r="P4">
        <v>2097</v>
      </c>
      <c r="Q4">
        <v>1382</v>
      </c>
      <c r="R4">
        <v>953</v>
      </c>
      <c r="S4">
        <v>1315</v>
      </c>
    </row>
    <row r="5" spans="1:19">
      <c r="A5" t="s">
        <v>128</v>
      </c>
      <c r="B5" t="s">
        <v>5149</v>
      </c>
      <c r="C5" t="s">
        <v>5150</v>
      </c>
      <c r="D5">
        <v>22</v>
      </c>
      <c r="E5">
        <v>20</v>
      </c>
      <c r="F5">
        <v>41</v>
      </c>
      <c r="G5">
        <v>44</v>
      </c>
      <c r="H5">
        <v>33</v>
      </c>
      <c r="I5">
        <v>63</v>
      </c>
      <c r="J5">
        <v>12</v>
      </c>
      <c r="K5">
        <v>18</v>
      </c>
      <c r="L5">
        <v>15</v>
      </c>
      <c r="M5">
        <v>22</v>
      </c>
      <c r="N5">
        <v>24</v>
      </c>
      <c r="O5">
        <v>22</v>
      </c>
      <c r="P5">
        <v>21</v>
      </c>
      <c r="Q5">
        <v>12</v>
      </c>
      <c r="R5">
        <v>6</v>
      </c>
      <c r="S5">
        <v>12</v>
      </c>
    </row>
    <row r="6" spans="1:19">
      <c r="A6" t="s">
        <v>128</v>
      </c>
      <c r="B6" t="s">
        <v>5149</v>
      </c>
      <c r="C6" t="s">
        <v>5151</v>
      </c>
      <c r="D6">
        <v>18</v>
      </c>
      <c r="E6">
        <v>13</v>
      </c>
      <c r="F6">
        <v>29</v>
      </c>
      <c r="G6">
        <v>32</v>
      </c>
      <c r="H6">
        <v>21</v>
      </c>
      <c r="I6">
        <v>10</v>
      </c>
      <c r="J6">
        <v>15</v>
      </c>
      <c r="K6">
        <v>16</v>
      </c>
      <c r="L6">
        <v>15</v>
      </c>
      <c r="M6">
        <v>14</v>
      </c>
      <c r="N6">
        <v>11</v>
      </c>
      <c r="O6">
        <v>14</v>
      </c>
      <c r="P6">
        <v>7</v>
      </c>
      <c r="Q6">
        <v>13</v>
      </c>
      <c r="R6">
        <v>7</v>
      </c>
      <c r="S6">
        <v>10</v>
      </c>
    </row>
    <row r="7" spans="1:19">
      <c r="A7" t="s">
        <v>128</v>
      </c>
      <c r="B7" t="s">
        <v>5149</v>
      </c>
      <c r="C7" t="s">
        <v>5152</v>
      </c>
      <c r="D7">
        <v>175</v>
      </c>
      <c r="E7">
        <v>175</v>
      </c>
      <c r="F7">
        <v>141</v>
      </c>
      <c r="G7">
        <v>108</v>
      </c>
      <c r="H7">
        <v>113</v>
      </c>
      <c r="I7">
        <v>125</v>
      </c>
      <c r="J7">
        <v>96</v>
      </c>
      <c r="K7">
        <v>84</v>
      </c>
      <c r="L7">
        <v>93</v>
      </c>
      <c r="M7">
        <v>100</v>
      </c>
      <c r="N7">
        <v>130</v>
      </c>
      <c r="O7">
        <v>101</v>
      </c>
      <c r="P7">
        <v>81</v>
      </c>
      <c r="Q7">
        <v>55</v>
      </c>
      <c r="R7">
        <v>37</v>
      </c>
      <c r="S7">
        <v>48</v>
      </c>
    </row>
    <row r="8" spans="1:19">
      <c r="A8" t="s">
        <v>128</v>
      </c>
      <c r="B8" t="s">
        <v>5149</v>
      </c>
      <c r="C8" t="s">
        <v>5153</v>
      </c>
      <c r="D8">
        <v>57</v>
      </c>
      <c r="E8">
        <v>63</v>
      </c>
      <c r="F8">
        <v>59</v>
      </c>
      <c r="G8">
        <v>155</v>
      </c>
      <c r="H8">
        <v>50</v>
      </c>
      <c r="I8">
        <v>120</v>
      </c>
      <c r="J8">
        <v>19</v>
      </c>
      <c r="K8">
        <v>47</v>
      </c>
      <c r="L8">
        <v>32</v>
      </c>
      <c r="M8">
        <v>23</v>
      </c>
      <c r="N8">
        <v>40</v>
      </c>
      <c r="O8">
        <v>25</v>
      </c>
      <c r="P8">
        <v>12</v>
      </c>
      <c r="Q8">
        <v>33</v>
      </c>
      <c r="R8">
        <v>3</v>
      </c>
      <c r="S8">
        <v>5</v>
      </c>
    </row>
    <row r="9" spans="1:19">
      <c r="A9" t="s">
        <v>128</v>
      </c>
      <c r="B9" t="s">
        <v>5149</v>
      </c>
      <c r="C9" t="s">
        <v>5154</v>
      </c>
      <c r="D9">
        <v>256</v>
      </c>
      <c r="E9">
        <v>222</v>
      </c>
      <c r="F9">
        <v>210</v>
      </c>
      <c r="G9">
        <v>263</v>
      </c>
      <c r="H9">
        <v>265</v>
      </c>
      <c r="I9">
        <v>447</v>
      </c>
      <c r="J9">
        <v>222</v>
      </c>
      <c r="K9">
        <v>188</v>
      </c>
      <c r="L9">
        <v>161</v>
      </c>
      <c r="M9">
        <v>117</v>
      </c>
      <c r="N9">
        <v>121</v>
      </c>
      <c r="O9">
        <v>187</v>
      </c>
      <c r="P9">
        <v>71</v>
      </c>
      <c r="Q9">
        <v>40</v>
      </c>
      <c r="R9">
        <v>38</v>
      </c>
      <c r="S9">
        <v>42</v>
      </c>
    </row>
    <row r="10" spans="1:19">
      <c r="A10" t="s">
        <v>128</v>
      </c>
      <c r="B10" t="s">
        <v>5149</v>
      </c>
      <c r="C10" t="s">
        <v>5155</v>
      </c>
      <c r="D10">
        <v>289</v>
      </c>
      <c r="E10">
        <v>327</v>
      </c>
      <c r="F10">
        <v>383</v>
      </c>
      <c r="G10">
        <v>300</v>
      </c>
      <c r="H10">
        <v>246</v>
      </c>
      <c r="I10">
        <v>276</v>
      </c>
      <c r="J10">
        <v>271</v>
      </c>
      <c r="K10">
        <v>233</v>
      </c>
      <c r="L10">
        <v>258</v>
      </c>
      <c r="M10">
        <v>244</v>
      </c>
      <c r="N10">
        <v>267</v>
      </c>
      <c r="O10">
        <v>267</v>
      </c>
      <c r="P10">
        <v>176</v>
      </c>
      <c r="Q10">
        <v>147</v>
      </c>
      <c r="R10">
        <v>100</v>
      </c>
      <c r="S10">
        <v>143</v>
      </c>
    </row>
    <row r="11" spans="1:19">
      <c r="A11" t="s">
        <v>128</v>
      </c>
      <c r="B11" t="s">
        <v>5149</v>
      </c>
      <c r="C11" t="s">
        <v>5156</v>
      </c>
      <c r="D11">
        <v>121</v>
      </c>
      <c r="E11">
        <v>46</v>
      </c>
      <c r="F11">
        <v>81</v>
      </c>
      <c r="G11">
        <v>131</v>
      </c>
      <c r="H11">
        <v>64</v>
      </c>
      <c r="I11">
        <v>79</v>
      </c>
      <c r="J11">
        <v>93</v>
      </c>
      <c r="K11">
        <v>79</v>
      </c>
      <c r="L11">
        <v>58</v>
      </c>
      <c r="M11">
        <v>57</v>
      </c>
      <c r="N11">
        <v>61</v>
      </c>
      <c r="O11">
        <v>87</v>
      </c>
      <c r="P11">
        <v>64</v>
      </c>
      <c r="Q11">
        <v>63</v>
      </c>
      <c r="R11">
        <v>47</v>
      </c>
      <c r="S11">
        <v>46</v>
      </c>
    </row>
    <row r="12" spans="1:19">
      <c r="A12" t="s">
        <v>128</v>
      </c>
      <c r="B12" t="s">
        <v>5149</v>
      </c>
      <c r="C12" t="s">
        <v>5157</v>
      </c>
      <c r="D12">
        <v>120</v>
      </c>
      <c r="E12">
        <v>214</v>
      </c>
      <c r="F12">
        <v>215</v>
      </c>
      <c r="G12">
        <v>193</v>
      </c>
      <c r="H12">
        <v>167</v>
      </c>
      <c r="I12">
        <v>130</v>
      </c>
      <c r="J12">
        <v>138</v>
      </c>
      <c r="K12">
        <v>137</v>
      </c>
      <c r="L12">
        <v>121</v>
      </c>
      <c r="M12">
        <v>142</v>
      </c>
      <c r="N12">
        <v>162</v>
      </c>
      <c r="O12">
        <v>146</v>
      </c>
      <c r="P12">
        <v>103</v>
      </c>
      <c r="Q12">
        <v>49</v>
      </c>
      <c r="R12">
        <v>49</v>
      </c>
      <c r="S12">
        <v>70</v>
      </c>
    </row>
    <row r="13" spans="1:19">
      <c r="A13" t="s">
        <v>128</v>
      </c>
      <c r="B13" t="s">
        <v>5149</v>
      </c>
      <c r="C13" t="s">
        <v>5168</v>
      </c>
      <c r="D13">
        <v>24716</v>
      </c>
      <c r="E13">
        <v>28549</v>
      </c>
      <c r="F13">
        <v>26138</v>
      </c>
      <c r="G13">
        <v>26662</v>
      </c>
      <c r="H13">
        <v>24203</v>
      </c>
      <c r="I13">
        <v>19169</v>
      </c>
      <c r="J13">
        <v>18112</v>
      </c>
      <c r="K13">
        <v>18948</v>
      </c>
      <c r="L13">
        <v>17464</v>
      </c>
      <c r="M13">
        <v>15056</v>
      </c>
      <c r="N13">
        <v>12260</v>
      </c>
      <c r="O13">
        <v>10515</v>
      </c>
      <c r="P13">
        <v>7017</v>
      </c>
      <c r="Q13">
        <v>4742</v>
      </c>
      <c r="R13">
        <v>2685</v>
      </c>
      <c r="S13">
        <v>4102</v>
      </c>
    </row>
    <row r="14" spans="1:19">
      <c r="A14" t="s">
        <v>128</v>
      </c>
      <c r="B14" t="s">
        <v>5159</v>
      </c>
      <c r="C14" t="s">
        <v>5160</v>
      </c>
      <c r="D14">
        <v>2420</v>
      </c>
      <c r="E14">
        <v>2907</v>
      </c>
      <c r="F14">
        <v>2834</v>
      </c>
      <c r="G14">
        <v>5305</v>
      </c>
      <c r="H14">
        <v>5317</v>
      </c>
      <c r="I14">
        <v>4628</v>
      </c>
      <c r="J14">
        <v>3794</v>
      </c>
      <c r="K14">
        <v>2849</v>
      </c>
      <c r="L14">
        <v>3112</v>
      </c>
      <c r="M14">
        <v>2621</v>
      </c>
      <c r="N14">
        <v>2564</v>
      </c>
      <c r="O14">
        <v>2389</v>
      </c>
      <c r="P14">
        <v>1714</v>
      </c>
      <c r="Q14">
        <v>1361</v>
      </c>
      <c r="R14">
        <v>1120</v>
      </c>
      <c r="S14">
        <v>1598</v>
      </c>
    </row>
    <row r="15" spans="1:19">
      <c r="A15" t="s">
        <v>128</v>
      </c>
      <c r="B15" t="s">
        <v>5159</v>
      </c>
      <c r="C15" t="s">
        <v>5161</v>
      </c>
      <c r="D15">
        <v>6885</v>
      </c>
      <c r="E15">
        <v>8095</v>
      </c>
      <c r="F15">
        <v>9398</v>
      </c>
      <c r="G15">
        <v>11131</v>
      </c>
      <c r="H15">
        <v>12976</v>
      </c>
      <c r="I15">
        <v>10379</v>
      </c>
      <c r="J15">
        <v>7905</v>
      </c>
      <c r="K15">
        <v>8082</v>
      </c>
      <c r="L15">
        <v>6931</v>
      </c>
      <c r="M15">
        <v>7244</v>
      </c>
      <c r="N15">
        <v>7197</v>
      </c>
      <c r="O15">
        <v>6009</v>
      </c>
      <c r="P15">
        <v>3736</v>
      </c>
      <c r="Q15">
        <v>2491</v>
      </c>
      <c r="R15">
        <v>1709</v>
      </c>
      <c r="S15">
        <v>2789</v>
      </c>
    </row>
    <row r="16" spans="1:19">
      <c r="A16" t="s">
        <v>118</v>
      </c>
      <c r="B16" t="s">
        <v>5164</v>
      </c>
      <c r="C16" t="s">
        <v>5165</v>
      </c>
      <c r="D16">
        <v>74</v>
      </c>
      <c r="E16">
        <v>147</v>
      </c>
      <c r="F16">
        <v>224</v>
      </c>
      <c r="G16">
        <v>143</v>
      </c>
      <c r="H16">
        <v>114</v>
      </c>
      <c r="I16">
        <v>83</v>
      </c>
      <c r="J16">
        <v>80</v>
      </c>
      <c r="K16">
        <v>145</v>
      </c>
      <c r="L16">
        <v>107</v>
      </c>
      <c r="M16">
        <v>111</v>
      </c>
      <c r="N16">
        <v>85</v>
      </c>
      <c r="O16">
        <v>96</v>
      </c>
      <c r="P16">
        <v>68</v>
      </c>
      <c r="Q16">
        <v>68</v>
      </c>
      <c r="R16">
        <v>45</v>
      </c>
      <c r="S16">
        <v>59</v>
      </c>
    </row>
    <row r="17" spans="1:19">
      <c r="A17" t="s">
        <v>118</v>
      </c>
      <c r="B17" t="s">
        <v>5164</v>
      </c>
      <c r="C17" t="s">
        <v>5166</v>
      </c>
      <c r="D17">
        <v>8</v>
      </c>
      <c r="E17">
        <v>12</v>
      </c>
      <c r="F17">
        <v>16</v>
      </c>
      <c r="G17">
        <v>21</v>
      </c>
      <c r="H17">
        <v>42</v>
      </c>
      <c r="I17">
        <v>9</v>
      </c>
      <c r="J17">
        <v>4</v>
      </c>
      <c r="K17">
        <v>15</v>
      </c>
      <c r="L17">
        <v>12</v>
      </c>
      <c r="M17">
        <v>18</v>
      </c>
      <c r="N17">
        <v>59</v>
      </c>
      <c r="O17">
        <v>11</v>
      </c>
      <c r="P17">
        <v>14</v>
      </c>
      <c r="Q17">
        <v>12</v>
      </c>
      <c r="R17">
        <v>10</v>
      </c>
      <c r="S17">
        <v>14</v>
      </c>
    </row>
    <row r="18" spans="1:19">
      <c r="A18" t="s">
        <v>118</v>
      </c>
      <c r="B18" t="s">
        <v>5164</v>
      </c>
      <c r="C18" t="s">
        <v>5167</v>
      </c>
      <c r="D18">
        <v>5056</v>
      </c>
      <c r="E18">
        <v>5227</v>
      </c>
      <c r="F18">
        <v>5933</v>
      </c>
      <c r="G18">
        <v>5122</v>
      </c>
      <c r="H18">
        <v>3843</v>
      </c>
      <c r="I18">
        <v>2928</v>
      </c>
      <c r="J18">
        <v>2960</v>
      </c>
      <c r="K18">
        <v>3285</v>
      </c>
      <c r="L18">
        <v>3427</v>
      </c>
      <c r="M18">
        <v>3298</v>
      </c>
      <c r="N18">
        <v>2525</v>
      </c>
      <c r="O18">
        <v>2054</v>
      </c>
      <c r="P18">
        <v>1609</v>
      </c>
      <c r="Q18">
        <v>1221</v>
      </c>
      <c r="R18">
        <v>724</v>
      </c>
      <c r="S18">
        <v>1622</v>
      </c>
    </row>
    <row r="19" spans="1:19">
      <c r="A19" t="s">
        <v>132</v>
      </c>
      <c r="B19" t="s">
        <v>5169</v>
      </c>
      <c r="C19" t="s">
        <v>5170</v>
      </c>
      <c r="D19">
        <v>186</v>
      </c>
      <c r="E19">
        <v>222</v>
      </c>
      <c r="F19">
        <v>209</v>
      </c>
      <c r="G19">
        <v>180</v>
      </c>
      <c r="H19">
        <v>150</v>
      </c>
      <c r="I19">
        <v>123</v>
      </c>
      <c r="J19">
        <v>116</v>
      </c>
      <c r="K19">
        <v>147</v>
      </c>
      <c r="L19">
        <v>114</v>
      </c>
      <c r="M19">
        <v>120</v>
      </c>
      <c r="N19">
        <v>117</v>
      </c>
      <c r="O19">
        <v>87</v>
      </c>
      <c r="P19">
        <v>76</v>
      </c>
      <c r="Q19">
        <v>49</v>
      </c>
      <c r="R19">
        <v>32</v>
      </c>
      <c r="S19">
        <v>59</v>
      </c>
    </row>
    <row r="20" spans="1:19">
      <c r="A20" t="s">
        <v>132</v>
      </c>
      <c r="B20" t="s">
        <v>5169</v>
      </c>
      <c r="C20" t="s">
        <v>5171</v>
      </c>
      <c r="D20">
        <v>131</v>
      </c>
      <c r="E20">
        <v>214</v>
      </c>
      <c r="F20">
        <v>131</v>
      </c>
      <c r="G20">
        <v>96</v>
      </c>
      <c r="H20">
        <v>65</v>
      </c>
      <c r="I20">
        <v>76</v>
      </c>
      <c r="J20">
        <v>75</v>
      </c>
      <c r="K20">
        <v>80</v>
      </c>
      <c r="L20">
        <v>46</v>
      </c>
      <c r="M20">
        <v>67</v>
      </c>
      <c r="N20">
        <v>69</v>
      </c>
      <c r="O20">
        <v>53</v>
      </c>
      <c r="P20">
        <v>36</v>
      </c>
      <c r="Q20">
        <v>25</v>
      </c>
      <c r="R20">
        <v>9</v>
      </c>
      <c r="S20">
        <v>30</v>
      </c>
    </row>
    <row r="21" spans="1:19">
      <c r="A21" t="s">
        <v>132</v>
      </c>
      <c r="B21" t="s">
        <v>5169</v>
      </c>
      <c r="C21" t="s">
        <v>5167</v>
      </c>
      <c r="D21">
        <v>2947</v>
      </c>
      <c r="E21">
        <v>3353</v>
      </c>
      <c r="F21">
        <v>3284</v>
      </c>
      <c r="G21">
        <v>3191</v>
      </c>
      <c r="H21">
        <v>2044</v>
      </c>
      <c r="I21">
        <v>1872</v>
      </c>
      <c r="J21">
        <v>1721</v>
      </c>
      <c r="K21">
        <v>1897</v>
      </c>
      <c r="L21">
        <v>1984</v>
      </c>
      <c r="M21">
        <v>1857</v>
      </c>
      <c r="N21">
        <v>1437</v>
      </c>
      <c r="O21">
        <v>1190</v>
      </c>
      <c r="P21">
        <v>922</v>
      </c>
      <c r="Q21">
        <v>696</v>
      </c>
      <c r="R21">
        <v>395</v>
      </c>
      <c r="S21">
        <v>588</v>
      </c>
    </row>
    <row r="22" spans="1:19">
      <c r="A22" t="s">
        <v>138</v>
      </c>
      <c r="B22" t="s">
        <v>5172</v>
      </c>
      <c r="C22" t="s">
        <v>5173</v>
      </c>
      <c r="D22">
        <v>1094</v>
      </c>
      <c r="E22">
        <v>1209</v>
      </c>
      <c r="F22">
        <v>578</v>
      </c>
      <c r="G22">
        <v>223</v>
      </c>
      <c r="H22">
        <v>811</v>
      </c>
      <c r="I22">
        <v>960</v>
      </c>
      <c r="J22">
        <v>624</v>
      </c>
      <c r="K22">
        <v>698</v>
      </c>
      <c r="L22">
        <v>53</v>
      </c>
      <c r="M22">
        <v>25</v>
      </c>
      <c r="N22">
        <v>9</v>
      </c>
      <c r="O22">
        <v>15</v>
      </c>
      <c r="P22">
        <v>4</v>
      </c>
      <c r="Q22">
        <v>5</v>
      </c>
      <c r="R22">
        <v>5</v>
      </c>
      <c r="S22">
        <v>35</v>
      </c>
    </row>
    <row r="23" spans="1:19">
      <c r="A23" t="s">
        <v>138</v>
      </c>
      <c r="B23" t="s">
        <v>5172</v>
      </c>
      <c r="C23" t="s">
        <v>5175</v>
      </c>
      <c r="D23">
        <v>713</v>
      </c>
      <c r="E23">
        <v>701</v>
      </c>
      <c r="F23">
        <v>675</v>
      </c>
      <c r="G23">
        <v>584</v>
      </c>
      <c r="H23">
        <v>506</v>
      </c>
      <c r="I23">
        <v>572</v>
      </c>
      <c r="J23">
        <v>476</v>
      </c>
      <c r="K23">
        <v>579</v>
      </c>
      <c r="L23">
        <v>347</v>
      </c>
      <c r="M23">
        <v>281</v>
      </c>
      <c r="N23">
        <v>226</v>
      </c>
      <c r="O23">
        <v>155</v>
      </c>
      <c r="P23">
        <v>105</v>
      </c>
      <c r="Q23">
        <v>112</v>
      </c>
      <c r="R23">
        <v>41</v>
      </c>
      <c r="S23">
        <v>69</v>
      </c>
    </row>
    <row r="24" spans="1:19">
      <c r="A24" t="s">
        <v>138</v>
      </c>
      <c r="B24" t="s">
        <v>5172</v>
      </c>
      <c r="C24" t="s">
        <v>5167</v>
      </c>
      <c r="D24">
        <v>7207</v>
      </c>
      <c r="E24">
        <v>9280</v>
      </c>
      <c r="F24">
        <v>6343</v>
      </c>
      <c r="G24">
        <v>9755</v>
      </c>
      <c r="H24">
        <v>9332</v>
      </c>
      <c r="I24">
        <v>5435</v>
      </c>
      <c r="J24">
        <v>4853</v>
      </c>
      <c r="K24">
        <v>4840</v>
      </c>
      <c r="L24">
        <v>3852</v>
      </c>
      <c r="M24">
        <v>2638</v>
      </c>
      <c r="N24">
        <v>1713</v>
      </c>
      <c r="O24">
        <v>1261</v>
      </c>
      <c r="P24">
        <v>1062</v>
      </c>
      <c r="Q24">
        <v>617</v>
      </c>
      <c r="R24">
        <v>617</v>
      </c>
      <c r="S24">
        <v>909</v>
      </c>
    </row>
    <row r="25" spans="1:19">
      <c r="A25" t="s">
        <v>143</v>
      </c>
      <c r="B25" t="s">
        <v>5176</v>
      </c>
      <c r="C25" t="s">
        <v>5177</v>
      </c>
      <c r="D25">
        <v>50</v>
      </c>
      <c r="E25">
        <v>31</v>
      </c>
      <c r="F25">
        <v>28</v>
      </c>
      <c r="G25">
        <v>23</v>
      </c>
      <c r="H25">
        <v>20</v>
      </c>
      <c r="I25">
        <v>13</v>
      </c>
      <c r="J25">
        <v>12</v>
      </c>
      <c r="K25">
        <v>11</v>
      </c>
      <c r="L25">
        <v>21</v>
      </c>
      <c r="M25">
        <v>23</v>
      </c>
      <c r="N25">
        <v>28</v>
      </c>
      <c r="O25">
        <v>24</v>
      </c>
      <c r="P25">
        <v>45</v>
      </c>
      <c r="Q25">
        <v>10</v>
      </c>
      <c r="R25">
        <v>4</v>
      </c>
      <c r="S25">
        <v>13</v>
      </c>
    </row>
    <row r="26" spans="1:19">
      <c r="A26" t="s">
        <v>143</v>
      </c>
      <c r="B26" t="s">
        <v>5176</v>
      </c>
      <c r="C26" t="s">
        <v>5178</v>
      </c>
      <c r="D26">
        <v>30</v>
      </c>
      <c r="E26">
        <v>32</v>
      </c>
      <c r="F26">
        <v>5</v>
      </c>
      <c r="G26">
        <v>3</v>
      </c>
      <c r="H26">
        <v>12</v>
      </c>
      <c r="I26">
        <v>19</v>
      </c>
      <c r="J26">
        <v>23</v>
      </c>
      <c r="K26">
        <v>13</v>
      </c>
      <c r="L26">
        <v>8</v>
      </c>
      <c r="M26">
        <v>17</v>
      </c>
      <c r="N26">
        <v>8</v>
      </c>
      <c r="O26">
        <v>5</v>
      </c>
      <c r="P26">
        <v>1</v>
      </c>
      <c r="Q26">
        <v>1</v>
      </c>
      <c r="R26">
        <v>0</v>
      </c>
      <c r="S26">
        <v>1</v>
      </c>
    </row>
    <row r="27" spans="1:19">
      <c r="A27" t="s">
        <v>143</v>
      </c>
      <c r="B27" t="s">
        <v>5176</v>
      </c>
      <c r="C27" t="s">
        <v>5179</v>
      </c>
      <c r="D27">
        <v>560</v>
      </c>
      <c r="E27">
        <v>753</v>
      </c>
      <c r="F27">
        <v>953</v>
      </c>
      <c r="G27">
        <v>687</v>
      </c>
      <c r="H27">
        <v>1174</v>
      </c>
      <c r="I27">
        <v>544</v>
      </c>
      <c r="J27">
        <v>530</v>
      </c>
      <c r="K27">
        <v>553</v>
      </c>
      <c r="L27">
        <v>492</v>
      </c>
      <c r="M27">
        <v>518</v>
      </c>
      <c r="N27">
        <v>386</v>
      </c>
      <c r="O27">
        <v>315</v>
      </c>
      <c r="P27">
        <v>209</v>
      </c>
      <c r="Q27">
        <v>356</v>
      </c>
      <c r="R27">
        <v>102</v>
      </c>
      <c r="S27">
        <v>125</v>
      </c>
    </row>
    <row r="28" spans="1:19">
      <c r="A28" t="s">
        <v>143</v>
      </c>
      <c r="B28" t="s">
        <v>5176</v>
      </c>
      <c r="C28" t="s">
        <v>5180</v>
      </c>
      <c r="D28">
        <v>64</v>
      </c>
      <c r="E28">
        <v>56</v>
      </c>
      <c r="F28">
        <v>79</v>
      </c>
      <c r="G28">
        <v>50</v>
      </c>
      <c r="H28">
        <v>27</v>
      </c>
      <c r="I28">
        <v>42</v>
      </c>
      <c r="J28">
        <v>48</v>
      </c>
      <c r="K28">
        <v>30</v>
      </c>
      <c r="L28">
        <v>37</v>
      </c>
      <c r="M28">
        <v>43</v>
      </c>
      <c r="N28">
        <v>34</v>
      </c>
      <c r="O28">
        <v>16</v>
      </c>
      <c r="P28">
        <v>24</v>
      </c>
      <c r="Q28">
        <v>28</v>
      </c>
      <c r="R28">
        <v>6</v>
      </c>
      <c r="S28">
        <v>13</v>
      </c>
    </row>
    <row r="29" spans="1:19">
      <c r="A29" t="s">
        <v>143</v>
      </c>
      <c r="B29" t="s">
        <v>5176</v>
      </c>
      <c r="C29" t="s">
        <v>5181</v>
      </c>
      <c r="D29">
        <v>17</v>
      </c>
      <c r="E29">
        <v>32</v>
      </c>
      <c r="F29">
        <v>40</v>
      </c>
      <c r="G29">
        <v>48</v>
      </c>
      <c r="H29">
        <v>31</v>
      </c>
      <c r="I29">
        <v>14</v>
      </c>
      <c r="J29">
        <v>5</v>
      </c>
      <c r="K29">
        <v>21</v>
      </c>
      <c r="L29">
        <v>26</v>
      </c>
      <c r="M29">
        <v>44</v>
      </c>
      <c r="N29">
        <v>31</v>
      </c>
      <c r="O29">
        <v>15</v>
      </c>
      <c r="P29">
        <v>13</v>
      </c>
      <c r="Q29">
        <v>8</v>
      </c>
      <c r="R29">
        <v>9</v>
      </c>
      <c r="S29">
        <v>6</v>
      </c>
    </row>
    <row r="30" spans="1:19">
      <c r="A30" t="s">
        <v>143</v>
      </c>
      <c r="B30" t="s">
        <v>5176</v>
      </c>
      <c r="C30" t="s">
        <v>5182</v>
      </c>
      <c r="D30">
        <v>23</v>
      </c>
      <c r="E30">
        <v>20</v>
      </c>
      <c r="F30">
        <v>14</v>
      </c>
      <c r="G30">
        <v>6</v>
      </c>
      <c r="H30">
        <v>4</v>
      </c>
      <c r="I30">
        <v>2</v>
      </c>
      <c r="J30">
        <v>8</v>
      </c>
      <c r="K30">
        <v>8</v>
      </c>
      <c r="L30">
        <v>9</v>
      </c>
      <c r="M30">
        <v>1</v>
      </c>
      <c r="N30">
        <v>7</v>
      </c>
      <c r="O30">
        <v>2</v>
      </c>
      <c r="P30">
        <v>0</v>
      </c>
      <c r="Q30">
        <v>2</v>
      </c>
      <c r="R30">
        <v>2</v>
      </c>
      <c r="S30">
        <v>3</v>
      </c>
    </row>
    <row r="31" spans="1:19">
      <c r="A31" t="s">
        <v>143</v>
      </c>
      <c r="B31" t="s">
        <v>5176</v>
      </c>
      <c r="C31" t="s">
        <v>5167</v>
      </c>
      <c r="D31">
        <v>6530</v>
      </c>
      <c r="E31">
        <v>8683</v>
      </c>
      <c r="F31">
        <v>8334</v>
      </c>
      <c r="G31">
        <v>8031</v>
      </c>
      <c r="H31">
        <v>5544</v>
      </c>
      <c r="I31">
        <v>4409</v>
      </c>
      <c r="J31">
        <v>5002</v>
      </c>
      <c r="K31">
        <v>4977</v>
      </c>
      <c r="L31">
        <v>5935</v>
      </c>
      <c r="M31">
        <v>5379</v>
      </c>
      <c r="N31">
        <v>4493</v>
      </c>
      <c r="O31">
        <v>3463</v>
      </c>
      <c r="P31">
        <v>2870</v>
      </c>
      <c r="Q31">
        <v>2393</v>
      </c>
      <c r="R31">
        <v>1222</v>
      </c>
      <c r="S31">
        <v>1954</v>
      </c>
    </row>
    <row r="32" spans="1:19">
      <c r="A32" t="s">
        <v>145</v>
      </c>
      <c r="B32" t="s">
        <v>5183</v>
      </c>
      <c r="C32" t="s">
        <v>5184</v>
      </c>
      <c r="D32">
        <v>55</v>
      </c>
      <c r="E32">
        <v>75</v>
      </c>
      <c r="F32">
        <v>87</v>
      </c>
      <c r="G32">
        <v>59</v>
      </c>
      <c r="H32">
        <v>37</v>
      </c>
      <c r="I32">
        <v>34</v>
      </c>
      <c r="J32">
        <v>33</v>
      </c>
      <c r="K32">
        <v>61</v>
      </c>
      <c r="L32">
        <v>39</v>
      </c>
      <c r="M32">
        <v>35</v>
      </c>
      <c r="N32">
        <v>30</v>
      </c>
      <c r="O32">
        <v>20</v>
      </c>
      <c r="P32">
        <v>26</v>
      </c>
      <c r="Q32">
        <v>22</v>
      </c>
      <c r="R32">
        <v>7</v>
      </c>
      <c r="S32">
        <v>6</v>
      </c>
    </row>
    <row r="33" spans="1:19">
      <c r="A33" t="s">
        <v>145</v>
      </c>
      <c r="B33" t="s">
        <v>5183</v>
      </c>
      <c r="C33" t="s">
        <v>5185</v>
      </c>
      <c r="D33">
        <v>102</v>
      </c>
      <c r="E33">
        <v>105</v>
      </c>
      <c r="F33">
        <v>148</v>
      </c>
      <c r="G33">
        <v>123</v>
      </c>
      <c r="H33">
        <v>62</v>
      </c>
      <c r="I33">
        <v>68</v>
      </c>
      <c r="J33">
        <v>56</v>
      </c>
      <c r="K33">
        <v>53</v>
      </c>
      <c r="L33">
        <v>69</v>
      </c>
      <c r="M33">
        <v>62</v>
      </c>
      <c r="N33">
        <v>63</v>
      </c>
      <c r="O33">
        <v>44</v>
      </c>
      <c r="P33">
        <v>42</v>
      </c>
      <c r="Q33">
        <v>22</v>
      </c>
      <c r="R33">
        <v>22</v>
      </c>
      <c r="S33">
        <v>10</v>
      </c>
    </row>
    <row r="34" spans="1:19">
      <c r="A34" t="s">
        <v>145</v>
      </c>
      <c r="B34" t="s">
        <v>5183</v>
      </c>
      <c r="C34" t="s">
        <v>5186</v>
      </c>
      <c r="D34">
        <v>71</v>
      </c>
      <c r="E34">
        <v>85</v>
      </c>
      <c r="F34">
        <v>106</v>
      </c>
      <c r="G34">
        <v>78</v>
      </c>
      <c r="H34">
        <v>92</v>
      </c>
      <c r="I34">
        <v>80</v>
      </c>
      <c r="J34">
        <v>59</v>
      </c>
      <c r="K34">
        <v>51</v>
      </c>
      <c r="L34">
        <v>55</v>
      </c>
      <c r="M34">
        <v>51</v>
      </c>
      <c r="N34">
        <v>57</v>
      </c>
      <c r="O34">
        <v>51</v>
      </c>
      <c r="P34">
        <v>27</v>
      </c>
      <c r="Q34">
        <v>37</v>
      </c>
      <c r="R34">
        <v>15</v>
      </c>
      <c r="S34">
        <v>18</v>
      </c>
    </row>
    <row r="35" spans="1:19">
      <c r="A35" t="s">
        <v>145</v>
      </c>
      <c r="B35" t="s">
        <v>5183</v>
      </c>
      <c r="C35" t="s">
        <v>5187</v>
      </c>
      <c r="D35">
        <v>49</v>
      </c>
      <c r="E35">
        <v>44</v>
      </c>
      <c r="F35">
        <v>41</v>
      </c>
      <c r="G35">
        <v>34</v>
      </c>
      <c r="H35">
        <v>18</v>
      </c>
      <c r="I35">
        <v>16</v>
      </c>
      <c r="J35">
        <v>19</v>
      </c>
      <c r="K35">
        <v>26</v>
      </c>
      <c r="L35">
        <v>28</v>
      </c>
      <c r="M35">
        <v>21</v>
      </c>
      <c r="N35">
        <v>15</v>
      </c>
      <c r="O35">
        <v>13</v>
      </c>
      <c r="P35">
        <v>18</v>
      </c>
      <c r="Q35">
        <v>12</v>
      </c>
      <c r="R35">
        <v>8</v>
      </c>
      <c r="S35">
        <v>5</v>
      </c>
    </row>
    <row r="36" spans="1:19">
      <c r="A36" t="s">
        <v>145</v>
      </c>
      <c r="B36" t="s">
        <v>5183</v>
      </c>
      <c r="C36" t="s">
        <v>5167</v>
      </c>
      <c r="D36">
        <v>3260</v>
      </c>
      <c r="E36">
        <v>3806</v>
      </c>
      <c r="F36">
        <v>3876</v>
      </c>
      <c r="G36">
        <v>3559</v>
      </c>
      <c r="H36">
        <v>2414</v>
      </c>
      <c r="I36">
        <v>2148</v>
      </c>
      <c r="J36">
        <v>1893</v>
      </c>
      <c r="K36">
        <v>2082</v>
      </c>
      <c r="L36">
        <v>2317</v>
      </c>
      <c r="M36">
        <v>2105</v>
      </c>
      <c r="N36">
        <v>1996</v>
      </c>
      <c r="O36">
        <v>1672</v>
      </c>
      <c r="P36">
        <v>1596</v>
      </c>
      <c r="Q36">
        <v>1132</v>
      </c>
      <c r="R36">
        <v>642</v>
      </c>
      <c r="S36">
        <v>849</v>
      </c>
    </row>
    <row r="37" spans="1:19">
      <c r="A37" t="s">
        <v>147</v>
      </c>
      <c r="B37" t="s">
        <v>5188</v>
      </c>
      <c r="C37" t="s">
        <v>5189</v>
      </c>
      <c r="D37">
        <v>147</v>
      </c>
      <c r="E37">
        <v>126</v>
      </c>
      <c r="F37">
        <v>141</v>
      </c>
      <c r="G37">
        <v>21</v>
      </c>
      <c r="H37">
        <v>17</v>
      </c>
      <c r="I37">
        <v>21</v>
      </c>
      <c r="J37">
        <v>17</v>
      </c>
      <c r="K37">
        <v>21</v>
      </c>
      <c r="L37">
        <v>20</v>
      </c>
      <c r="M37">
        <v>24</v>
      </c>
      <c r="N37">
        <v>26</v>
      </c>
      <c r="O37">
        <v>12</v>
      </c>
      <c r="P37">
        <v>75</v>
      </c>
      <c r="Q37">
        <v>16</v>
      </c>
      <c r="R37">
        <v>20</v>
      </c>
      <c r="S37">
        <v>17</v>
      </c>
    </row>
    <row r="38" spans="1:19">
      <c r="A38" t="s">
        <v>147</v>
      </c>
      <c r="B38" t="s">
        <v>5188</v>
      </c>
      <c r="C38" t="s">
        <v>5190</v>
      </c>
      <c r="D38">
        <v>24</v>
      </c>
      <c r="E38">
        <v>7</v>
      </c>
      <c r="F38">
        <v>13</v>
      </c>
      <c r="G38">
        <v>7</v>
      </c>
      <c r="H38">
        <v>10</v>
      </c>
      <c r="I38">
        <v>21</v>
      </c>
      <c r="J38">
        <v>19</v>
      </c>
      <c r="K38">
        <v>4</v>
      </c>
      <c r="L38">
        <v>3</v>
      </c>
      <c r="M38">
        <v>3</v>
      </c>
      <c r="N38">
        <v>15</v>
      </c>
      <c r="O38">
        <v>8</v>
      </c>
      <c r="P38">
        <v>9</v>
      </c>
      <c r="Q38">
        <v>4</v>
      </c>
      <c r="R38">
        <v>1</v>
      </c>
      <c r="S38">
        <v>4</v>
      </c>
    </row>
    <row r="39" spans="1:19">
      <c r="A39" t="s">
        <v>147</v>
      </c>
      <c r="B39" t="s">
        <v>5188</v>
      </c>
      <c r="C39" t="s">
        <v>5191</v>
      </c>
      <c r="D39">
        <v>264</v>
      </c>
      <c r="E39">
        <v>126</v>
      </c>
      <c r="F39">
        <v>142</v>
      </c>
      <c r="G39">
        <v>64</v>
      </c>
      <c r="H39">
        <v>146</v>
      </c>
      <c r="I39">
        <v>111</v>
      </c>
      <c r="J39">
        <v>38</v>
      </c>
      <c r="K39">
        <v>72</v>
      </c>
      <c r="L39">
        <v>331</v>
      </c>
      <c r="M39">
        <v>56</v>
      </c>
      <c r="N39">
        <v>65</v>
      </c>
      <c r="O39">
        <v>79</v>
      </c>
      <c r="P39">
        <v>49</v>
      </c>
      <c r="Q39">
        <v>46</v>
      </c>
      <c r="R39">
        <v>23</v>
      </c>
      <c r="S39">
        <v>28</v>
      </c>
    </row>
    <row r="40" spans="1:19">
      <c r="A40" t="s">
        <v>147</v>
      </c>
      <c r="B40" t="s">
        <v>5188</v>
      </c>
      <c r="C40" t="s">
        <v>5192</v>
      </c>
      <c r="D40">
        <v>17</v>
      </c>
      <c r="E40">
        <v>29</v>
      </c>
      <c r="F40">
        <v>80</v>
      </c>
      <c r="G40">
        <v>17</v>
      </c>
      <c r="H40">
        <v>22</v>
      </c>
      <c r="I40">
        <v>12</v>
      </c>
      <c r="J40">
        <v>24</v>
      </c>
      <c r="K40">
        <v>30</v>
      </c>
      <c r="L40">
        <v>14</v>
      </c>
      <c r="M40">
        <v>11</v>
      </c>
      <c r="N40">
        <v>18</v>
      </c>
      <c r="O40">
        <v>15</v>
      </c>
      <c r="P40">
        <v>16</v>
      </c>
      <c r="Q40">
        <v>14</v>
      </c>
      <c r="R40">
        <v>83</v>
      </c>
      <c r="S40">
        <v>8</v>
      </c>
    </row>
    <row r="41" spans="1:19">
      <c r="A41" t="s">
        <v>147</v>
      </c>
      <c r="B41" t="s">
        <v>5188</v>
      </c>
      <c r="C41" t="s">
        <v>5193</v>
      </c>
      <c r="D41">
        <v>1028</v>
      </c>
      <c r="E41">
        <v>912</v>
      </c>
      <c r="F41">
        <v>897</v>
      </c>
      <c r="G41">
        <v>794</v>
      </c>
      <c r="H41">
        <v>1026</v>
      </c>
      <c r="I41">
        <v>751</v>
      </c>
      <c r="J41">
        <v>547</v>
      </c>
      <c r="K41">
        <v>603</v>
      </c>
      <c r="L41">
        <v>528</v>
      </c>
      <c r="M41">
        <v>553</v>
      </c>
      <c r="N41">
        <v>542</v>
      </c>
      <c r="O41">
        <v>373</v>
      </c>
      <c r="P41">
        <v>269</v>
      </c>
      <c r="Q41">
        <v>217</v>
      </c>
      <c r="R41">
        <v>117</v>
      </c>
      <c r="S41">
        <v>238</v>
      </c>
    </row>
    <row r="42" spans="1:19">
      <c r="A42" t="s">
        <v>147</v>
      </c>
      <c r="B42" t="s">
        <v>5188</v>
      </c>
      <c r="C42" t="s">
        <v>5167</v>
      </c>
      <c r="D42">
        <v>4839</v>
      </c>
      <c r="E42">
        <v>5311</v>
      </c>
      <c r="F42">
        <v>5388</v>
      </c>
      <c r="G42">
        <v>5358</v>
      </c>
      <c r="H42">
        <v>4114</v>
      </c>
      <c r="I42">
        <v>3546</v>
      </c>
      <c r="J42">
        <v>2639</v>
      </c>
      <c r="K42">
        <v>3151</v>
      </c>
      <c r="L42">
        <v>3254</v>
      </c>
      <c r="M42">
        <v>3167</v>
      </c>
      <c r="N42">
        <v>2843</v>
      </c>
      <c r="O42">
        <v>2376</v>
      </c>
      <c r="P42">
        <v>2316</v>
      </c>
      <c r="Q42">
        <v>1742</v>
      </c>
      <c r="R42">
        <v>1198</v>
      </c>
      <c r="S42">
        <v>1378</v>
      </c>
    </row>
    <row r="43" spans="1:19">
      <c r="A43" t="s">
        <v>131</v>
      </c>
      <c r="B43" t="s">
        <v>5194</v>
      </c>
      <c r="C43" t="s">
        <v>5195</v>
      </c>
      <c r="D43">
        <v>54</v>
      </c>
      <c r="E43">
        <v>56</v>
      </c>
      <c r="F43">
        <v>137</v>
      </c>
      <c r="G43">
        <v>119</v>
      </c>
      <c r="H43">
        <v>112</v>
      </c>
      <c r="I43">
        <v>59</v>
      </c>
      <c r="J43">
        <v>58</v>
      </c>
      <c r="K43">
        <v>47</v>
      </c>
      <c r="L43">
        <v>154</v>
      </c>
      <c r="M43">
        <v>60</v>
      </c>
      <c r="N43">
        <v>44</v>
      </c>
      <c r="O43">
        <v>40</v>
      </c>
      <c r="P43">
        <v>29</v>
      </c>
      <c r="Q43">
        <v>27</v>
      </c>
      <c r="R43">
        <v>18</v>
      </c>
      <c r="S43">
        <v>21</v>
      </c>
    </row>
    <row r="44" spans="1:19">
      <c r="A44" t="s">
        <v>131</v>
      </c>
      <c r="B44" t="s">
        <v>5194</v>
      </c>
      <c r="C44" t="s">
        <v>5196</v>
      </c>
      <c r="D44">
        <v>48</v>
      </c>
      <c r="E44">
        <v>44</v>
      </c>
      <c r="F44">
        <v>77</v>
      </c>
      <c r="G44">
        <v>61</v>
      </c>
      <c r="H44">
        <v>39</v>
      </c>
      <c r="I44">
        <v>43</v>
      </c>
      <c r="J44">
        <v>34</v>
      </c>
      <c r="K44">
        <v>37</v>
      </c>
      <c r="L44">
        <v>22</v>
      </c>
      <c r="M44">
        <v>36</v>
      </c>
      <c r="N44">
        <v>46</v>
      </c>
      <c r="O44">
        <v>20</v>
      </c>
      <c r="P44">
        <v>20</v>
      </c>
      <c r="Q44">
        <v>6</v>
      </c>
      <c r="R44">
        <v>9</v>
      </c>
      <c r="S44">
        <v>13</v>
      </c>
    </row>
    <row r="45" spans="1:19">
      <c r="A45" t="s">
        <v>131</v>
      </c>
      <c r="B45" t="s">
        <v>5194</v>
      </c>
      <c r="C45" t="s">
        <v>5197</v>
      </c>
      <c r="D45">
        <v>56</v>
      </c>
      <c r="E45">
        <v>122</v>
      </c>
      <c r="F45">
        <v>102</v>
      </c>
      <c r="G45">
        <v>78</v>
      </c>
      <c r="H45">
        <v>133</v>
      </c>
      <c r="I45">
        <v>53</v>
      </c>
      <c r="J45">
        <v>42</v>
      </c>
      <c r="K45">
        <v>73</v>
      </c>
      <c r="L45">
        <v>63</v>
      </c>
      <c r="M45">
        <v>54</v>
      </c>
      <c r="N45">
        <v>50</v>
      </c>
      <c r="O45">
        <v>30</v>
      </c>
      <c r="P45">
        <v>45</v>
      </c>
      <c r="Q45">
        <v>36</v>
      </c>
      <c r="R45">
        <v>31</v>
      </c>
      <c r="S45">
        <v>41</v>
      </c>
    </row>
    <row r="46" spans="1:19">
      <c r="A46" t="s">
        <v>131</v>
      </c>
      <c r="B46" t="s">
        <v>5194</v>
      </c>
      <c r="C46" t="s">
        <v>5167</v>
      </c>
      <c r="D46">
        <v>2021</v>
      </c>
      <c r="E46">
        <v>2345</v>
      </c>
      <c r="F46">
        <v>2084</v>
      </c>
      <c r="G46">
        <v>2422</v>
      </c>
      <c r="H46">
        <v>1795</v>
      </c>
      <c r="I46">
        <v>1516</v>
      </c>
      <c r="J46">
        <v>1151</v>
      </c>
      <c r="K46">
        <v>1661</v>
      </c>
      <c r="L46">
        <v>1864</v>
      </c>
      <c r="M46">
        <v>1731</v>
      </c>
      <c r="N46">
        <v>1571</v>
      </c>
      <c r="O46">
        <v>1158</v>
      </c>
      <c r="P46">
        <v>1099</v>
      </c>
      <c r="Q46">
        <v>868</v>
      </c>
      <c r="R46">
        <v>681</v>
      </c>
      <c r="S46">
        <v>797</v>
      </c>
    </row>
    <row r="47" spans="1:19">
      <c r="A47" t="s">
        <v>120</v>
      </c>
      <c r="B47" t="s">
        <v>5198</v>
      </c>
      <c r="C47" t="s">
        <v>5199</v>
      </c>
      <c r="D47">
        <v>86</v>
      </c>
      <c r="E47">
        <v>121</v>
      </c>
      <c r="F47">
        <v>184</v>
      </c>
      <c r="G47">
        <v>93</v>
      </c>
      <c r="H47">
        <v>76</v>
      </c>
      <c r="I47">
        <v>92</v>
      </c>
      <c r="J47">
        <v>166</v>
      </c>
      <c r="K47">
        <v>76</v>
      </c>
      <c r="L47">
        <v>52</v>
      </c>
      <c r="M47">
        <v>69</v>
      </c>
      <c r="N47">
        <v>54</v>
      </c>
      <c r="O47">
        <v>49</v>
      </c>
      <c r="P47">
        <v>35</v>
      </c>
      <c r="Q47">
        <v>42</v>
      </c>
      <c r="R47">
        <v>22</v>
      </c>
      <c r="S47">
        <v>26</v>
      </c>
    </row>
    <row r="48" spans="1:19">
      <c r="A48" t="s">
        <v>120</v>
      </c>
      <c r="B48" t="s">
        <v>5198</v>
      </c>
      <c r="C48" t="s">
        <v>5200</v>
      </c>
      <c r="D48">
        <v>37</v>
      </c>
      <c r="E48">
        <v>46</v>
      </c>
      <c r="F48">
        <v>36</v>
      </c>
      <c r="G48">
        <v>29</v>
      </c>
      <c r="H48">
        <v>35</v>
      </c>
      <c r="I48">
        <v>13</v>
      </c>
      <c r="J48">
        <v>16</v>
      </c>
      <c r="K48">
        <v>19</v>
      </c>
      <c r="L48">
        <v>18</v>
      </c>
      <c r="M48">
        <v>23</v>
      </c>
      <c r="N48">
        <v>21</v>
      </c>
      <c r="O48">
        <v>19</v>
      </c>
      <c r="P48">
        <v>23</v>
      </c>
      <c r="Q48">
        <v>7</v>
      </c>
      <c r="R48">
        <v>6</v>
      </c>
      <c r="S48">
        <v>2</v>
      </c>
    </row>
    <row r="49" spans="1:19">
      <c r="A49" t="s">
        <v>120</v>
      </c>
      <c r="B49" t="s">
        <v>5198</v>
      </c>
      <c r="C49" t="s">
        <v>5201</v>
      </c>
      <c r="D49">
        <v>7</v>
      </c>
      <c r="E49">
        <v>6</v>
      </c>
      <c r="F49">
        <v>10</v>
      </c>
      <c r="G49">
        <v>2</v>
      </c>
      <c r="H49">
        <v>3</v>
      </c>
      <c r="I49">
        <v>6</v>
      </c>
      <c r="J49">
        <v>8</v>
      </c>
      <c r="K49">
        <v>11</v>
      </c>
      <c r="L49">
        <v>7</v>
      </c>
      <c r="M49">
        <v>6</v>
      </c>
      <c r="N49">
        <v>10</v>
      </c>
      <c r="O49">
        <v>2</v>
      </c>
      <c r="P49">
        <v>2</v>
      </c>
      <c r="Q49">
        <v>3</v>
      </c>
      <c r="R49">
        <v>0</v>
      </c>
      <c r="S49">
        <v>3</v>
      </c>
    </row>
    <row r="50" spans="1:19">
      <c r="A50" t="s">
        <v>120</v>
      </c>
      <c r="B50" t="s">
        <v>5198</v>
      </c>
      <c r="C50" t="s">
        <v>5202</v>
      </c>
      <c r="D50">
        <v>4</v>
      </c>
      <c r="E50">
        <v>4</v>
      </c>
      <c r="F50">
        <v>2</v>
      </c>
      <c r="G50">
        <v>3</v>
      </c>
      <c r="H50">
        <v>1</v>
      </c>
      <c r="I50">
        <v>2</v>
      </c>
      <c r="J50">
        <v>7</v>
      </c>
      <c r="K50">
        <v>5</v>
      </c>
      <c r="L50">
        <v>4</v>
      </c>
      <c r="M50">
        <v>4</v>
      </c>
      <c r="N50">
        <v>2</v>
      </c>
      <c r="O50">
        <v>3</v>
      </c>
      <c r="P50">
        <v>1</v>
      </c>
      <c r="Q50">
        <v>2</v>
      </c>
      <c r="R50">
        <v>0</v>
      </c>
      <c r="S50">
        <v>1</v>
      </c>
    </row>
    <row r="51" spans="1:19">
      <c r="A51" t="s">
        <v>120</v>
      </c>
      <c r="B51" t="s">
        <v>5198</v>
      </c>
      <c r="C51" t="s">
        <v>5203</v>
      </c>
      <c r="D51">
        <v>16</v>
      </c>
      <c r="E51">
        <v>25</v>
      </c>
      <c r="F51">
        <v>68</v>
      </c>
      <c r="G51">
        <v>23</v>
      </c>
      <c r="H51">
        <v>16</v>
      </c>
      <c r="I51">
        <v>8</v>
      </c>
      <c r="J51">
        <v>11</v>
      </c>
      <c r="K51">
        <v>15</v>
      </c>
      <c r="L51">
        <v>15</v>
      </c>
      <c r="M51">
        <v>17</v>
      </c>
      <c r="N51">
        <v>14</v>
      </c>
      <c r="O51">
        <v>8</v>
      </c>
      <c r="P51">
        <v>14</v>
      </c>
      <c r="Q51">
        <v>9</v>
      </c>
      <c r="R51">
        <v>4</v>
      </c>
      <c r="S51">
        <v>5</v>
      </c>
    </row>
    <row r="52" spans="1:19">
      <c r="A52" t="s">
        <v>120</v>
      </c>
      <c r="B52" t="s">
        <v>5198</v>
      </c>
      <c r="C52" t="s">
        <v>5167</v>
      </c>
      <c r="D52">
        <v>5257</v>
      </c>
      <c r="E52">
        <v>6104</v>
      </c>
      <c r="F52">
        <v>6732</v>
      </c>
      <c r="G52">
        <v>6513</v>
      </c>
      <c r="H52">
        <v>4099</v>
      </c>
      <c r="I52">
        <v>3521</v>
      </c>
      <c r="J52">
        <v>3095</v>
      </c>
      <c r="K52">
        <v>3491</v>
      </c>
      <c r="L52">
        <v>3793</v>
      </c>
      <c r="M52">
        <v>3463</v>
      </c>
      <c r="N52">
        <v>3068</v>
      </c>
      <c r="O52">
        <v>2889</v>
      </c>
      <c r="P52">
        <v>2209</v>
      </c>
      <c r="Q52">
        <v>1916</v>
      </c>
      <c r="R52">
        <v>1110</v>
      </c>
      <c r="S52">
        <v>1420</v>
      </c>
    </row>
    <row r="53" spans="1:19">
      <c r="A53" t="s">
        <v>139</v>
      </c>
      <c r="B53" t="s">
        <v>5204</v>
      </c>
      <c r="C53" t="s">
        <v>5205</v>
      </c>
      <c r="D53">
        <v>102</v>
      </c>
      <c r="E53">
        <v>126</v>
      </c>
      <c r="F53">
        <v>124</v>
      </c>
      <c r="G53">
        <v>102</v>
      </c>
      <c r="H53">
        <v>84</v>
      </c>
      <c r="I53">
        <v>69</v>
      </c>
      <c r="J53">
        <v>44</v>
      </c>
      <c r="K53">
        <v>55</v>
      </c>
      <c r="L53">
        <v>61</v>
      </c>
      <c r="M53">
        <v>56</v>
      </c>
      <c r="N53">
        <v>27</v>
      </c>
      <c r="O53">
        <v>26</v>
      </c>
      <c r="P53">
        <v>18</v>
      </c>
      <c r="Q53">
        <v>10</v>
      </c>
      <c r="R53">
        <v>8</v>
      </c>
      <c r="S53">
        <v>5</v>
      </c>
    </row>
    <row r="54" spans="1:19">
      <c r="A54" t="s">
        <v>139</v>
      </c>
      <c r="B54" t="s">
        <v>5204</v>
      </c>
      <c r="C54" t="s">
        <v>5206</v>
      </c>
      <c r="D54">
        <v>40</v>
      </c>
      <c r="E54">
        <v>37</v>
      </c>
      <c r="F54">
        <v>55</v>
      </c>
      <c r="G54">
        <v>54</v>
      </c>
      <c r="H54">
        <v>21</v>
      </c>
      <c r="I54">
        <v>40</v>
      </c>
      <c r="J54">
        <v>18</v>
      </c>
      <c r="K54">
        <v>16</v>
      </c>
      <c r="L54">
        <v>21</v>
      </c>
      <c r="M54">
        <v>17</v>
      </c>
      <c r="N54">
        <v>19</v>
      </c>
      <c r="O54">
        <v>25</v>
      </c>
      <c r="P54">
        <v>19</v>
      </c>
      <c r="Q54">
        <v>20</v>
      </c>
      <c r="R54">
        <v>6</v>
      </c>
      <c r="S54">
        <v>5</v>
      </c>
    </row>
    <row r="55" spans="1:19">
      <c r="A55" t="s">
        <v>139</v>
      </c>
      <c r="B55" t="s">
        <v>5204</v>
      </c>
      <c r="C55" t="s">
        <v>5207</v>
      </c>
      <c r="D55">
        <v>99</v>
      </c>
      <c r="E55">
        <v>102</v>
      </c>
      <c r="F55">
        <v>130</v>
      </c>
      <c r="G55">
        <v>111</v>
      </c>
      <c r="H55">
        <v>84</v>
      </c>
      <c r="I55">
        <v>88</v>
      </c>
      <c r="J55">
        <v>46</v>
      </c>
      <c r="K55">
        <v>54</v>
      </c>
      <c r="L55">
        <v>57</v>
      </c>
      <c r="M55">
        <v>45</v>
      </c>
      <c r="N55">
        <v>55</v>
      </c>
      <c r="O55">
        <v>27</v>
      </c>
      <c r="P55">
        <v>21</v>
      </c>
      <c r="Q55">
        <v>19</v>
      </c>
      <c r="R55">
        <v>12</v>
      </c>
      <c r="S55">
        <v>17</v>
      </c>
    </row>
    <row r="56" spans="1:19">
      <c r="A56" t="s">
        <v>139</v>
      </c>
      <c r="B56" t="s">
        <v>5204</v>
      </c>
      <c r="C56" t="s">
        <v>5208</v>
      </c>
      <c r="D56">
        <v>29</v>
      </c>
      <c r="E56">
        <v>36</v>
      </c>
      <c r="F56">
        <v>30</v>
      </c>
      <c r="G56">
        <v>34</v>
      </c>
      <c r="H56">
        <v>18</v>
      </c>
      <c r="I56">
        <v>14</v>
      </c>
      <c r="J56">
        <v>8</v>
      </c>
      <c r="K56">
        <v>10</v>
      </c>
      <c r="L56">
        <v>10</v>
      </c>
      <c r="M56">
        <v>27</v>
      </c>
      <c r="N56">
        <v>13</v>
      </c>
      <c r="O56">
        <v>13</v>
      </c>
      <c r="P56">
        <v>18</v>
      </c>
      <c r="Q56">
        <v>16</v>
      </c>
      <c r="R56">
        <v>8</v>
      </c>
      <c r="S56">
        <v>7</v>
      </c>
    </row>
    <row r="57" spans="1:19">
      <c r="A57" t="s">
        <v>139</v>
      </c>
      <c r="B57" t="s">
        <v>5204</v>
      </c>
      <c r="C57" t="s">
        <v>5209</v>
      </c>
      <c r="D57">
        <v>43</v>
      </c>
      <c r="E57">
        <v>30</v>
      </c>
      <c r="F57">
        <v>55</v>
      </c>
      <c r="G57">
        <v>44</v>
      </c>
      <c r="H57">
        <v>57</v>
      </c>
      <c r="I57">
        <v>55</v>
      </c>
      <c r="J57">
        <v>13</v>
      </c>
      <c r="K57">
        <v>61</v>
      </c>
      <c r="L57">
        <v>25</v>
      </c>
      <c r="M57">
        <v>37</v>
      </c>
      <c r="N57">
        <v>36</v>
      </c>
      <c r="O57">
        <v>20</v>
      </c>
      <c r="P57">
        <v>14</v>
      </c>
      <c r="Q57">
        <v>12</v>
      </c>
      <c r="R57">
        <v>7</v>
      </c>
      <c r="S57">
        <v>17</v>
      </c>
    </row>
    <row r="58" spans="1:19">
      <c r="A58" t="s">
        <v>139</v>
      </c>
      <c r="B58" t="s">
        <v>5204</v>
      </c>
      <c r="C58" t="s">
        <v>5210</v>
      </c>
      <c r="D58">
        <v>105</v>
      </c>
      <c r="E58">
        <v>126</v>
      </c>
      <c r="F58">
        <v>122</v>
      </c>
      <c r="G58">
        <v>90</v>
      </c>
      <c r="H58">
        <v>161</v>
      </c>
      <c r="I58">
        <v>89</v>
      </c>
      <c r="J58">
        <v>72</v>
      </c>
      <c r="K58">
        <v>71</v>
      </c>
      <c r="L58">
        <v>151</v>
      </c>
      <c r="M58">
        <v>73</v>
      </c>
      <c r="N58">
        <v>55</v>
      </c>
      <c r="O58">
        <v>57</v>
      </c>
      <c r="P58">
        <v>29</v>
      </c>
      <c r="Q58">
        <v>22</v>
      </c>
      <c r="R58">
        <v>20</v>
      </c>
      <c r="S58">
        <v>15</v>
      </c>
    </row>
    <row r="59" spans="1:19">
      <c r="A59" t="s">
        <v>139</v>
      </c>
      <c r="B59" t="s">
        <v>5204</v>
      </c>
      <c r="C59" t="s">
        <v>5167</v>
      </c>
      <c r="D59">
        <v>3530</v>
      </c>
      <c r="E59">
        <v>4249</v>
      </c>
      <c r="F59">
        <v>4492</v>
      </c>
      <c r="G59">
        <v>3792</v>
      </c>
      <c r="H59">
        <v>3256</v>
      </c>
      <c r="I59">
        <v>2411</v>
      </c>
      <c r="J59">
        <v>1894</v>
      </c>
      <c r="K59">
        <v>2273</v>
      </c>
      <c r="L59">
        <v>2847</v>
      </c>
      <c r="M59">
        <v>2603</v>
      </c>
      <c r="N59">
        <v>2612</v>
      </c>
      <c r="O59">
        <v>2205</v>
      </c>
      <c r="P59">
        <v>1612</v>
      </c>
      <c r="Q59">
        <v>1060</v>
      </c>
      <c r="R59">
        <v>629</v>
      </c>
      <c r="S59">
        <v>1118</v>
      </c>
    </row>
    <row r="60" spans="1:19">
      <c r="A60" t="s">
        <v>140</v>
      </c>
      <c r="B60" t="s">
        <v>5211</v>
      </c>
      <c r="C60" t="s">
        <v>5212</v>
      </c>
      <c r="D60">
        <v>31</v>
      </c>
      <c r="E60">
        <v>35</v>
      </c>
      <c r="F60">
        <v>51</v>
      </c>
      <c r="G60">
        <v>50</v>
      </c>
      <c r="H60">
        <v>22</v>
      </c>
      <c r="I60">
        <v>17</v>
      </c>
      <c r="J60">
        <v>14</v>
      </c>
      <c r="K60">
        <v>6</v>
      </c>
      <c r="L60">
        <v>30</v>
      </c>
      <c r="M60">
        <v>20</v>
      </c>
      <c r="N60">
        <v>6</v>
      </c>
      <c r="O60">
        <v>8</v>
      </c>
      <c r="P60">
        <v>17</v>
      </c>
      <c r="Q60">
        <v>9</v>
      </c>
      <c r="R60">
        <v>4</v>
      </c>
      <c r="S60">
        <v>3</v>
      </c>
    </row>
    <row r="61" spans="1:19">
      <c r="A61" t="s">
        <v>140</v>
      </c>
      <c r="B61" t="s">
        <v>5211</v>
      </c>
      <c r="C61" t="s">
        <v>5213</v>
      </c>
      <c r="D61">
        <v>2969</v>
      </c>
      <c r="E61">
        <v>3336</v>
      </c>
      <c r="F61">
        <v>3747</v>
      </c>
      <c r="G61">
        <v>3097</v>
      </c>
      <c r="H61">
        <v>2175</v>
      </c>
      <c r="I61">
        <v>1992</v>
      </c>
      <c r="J61">
        <v>1891</v>
      </c>
      <c r="K61">
        <v>2018</v>
      </c>
      <c r="L61">
        <v>2183</v>
      </c>
      <c r="M61">
        <v>1669</v>
      </c>
      <c r="N61">
        <v>1485</v>
      </c>
      <c r="O61">
        <v>1371</v>
      </c>
      <c r="P61">
        <v>859</v>
      </c>
      <c r="Q61">
        <v>547</v>
      </c>
      <c r="R61">
        <v>494</v>
      </c>
      <c r="S61">
        <v>468</v>
      </c>
    </row>
    <row r="62" spans="1:19">
      <c r="A62" t="s">
        <v>140</v>
      </c>
      <c r="B62" t="s">
        <v>5211</v>
      </c>
      <c r="C62" t="s">
        <v>5214</v>
      </c>
      <c r="D62">
        <v>113</v>
      </c>
      <c r="E62">
        <v>114</v>
      </c>
      <c r="F62">
        <v>170</v>
      </c>
      <c r="G62">
        <v>122</v>
      </c>
      <c r="H62">
        <v>113</v>
      </c>
      <c r="I62">
        <v>73</v>
      </c>
      <c r="J62">
        <v>65</v>
      </c>
      <c r="K62">
        <v>150</v>
      </c>
      <c r="L62">
        <v>151</v>
      </c>
      <c r="M62">
        <v>73</v>
      </c>
      <c r="N62">
        <v>55</v>
      </c>
      <c r="O62">
        <v>57</v>
      </c>
      <c r="P62">
        <v>29</v>
      </c>
      <c r="Q62">
        <v>22</v>
      </c>
      <c r="R62">
        <v>20</v>
      </c>
      <c r="S62">
        <v>15</v>
      </c>
    </row>
    <row r="63" spans="1:19">
      <c r="A63" t="s">
        <v>140</v>
      </c>
      <c r="B63" t="s">
        <v>5211</v>
      </c>
      <c r="C63" t="s">
        <v>5167</v>
      </c>
      <c r="D63">
        <v>1939</v>
      </c>
      <c r="E63">
        <v>2117</v>
      </c>
      <c r="F63">
        <v>2728</v>
      </c>
      <c r="G63">
        <v>1354</v>
      </c>
      <c r="H63">
        <v>2329</v>
      </c>
      <c r="I63">
        <v>1557</v>
      </c>
      <c r="J63">
        <v>1501</v>
      </c>
      <c r="K63">
        <v>1416</v>
      </c>
      <c r="L63">
        <v>1520</v>
      </c>
      <c r="M63">
        <v>1394</v>
      </c>
      <c r="N63">
        <v>1247</v>
      </c>
      <c r="O63">
        <v>1009</v>
      </c>
      <c r="P63">
        <v>833</v>
      </c>
      <c r="Q63">
        <v>593</v>
      </c>
      <c r="R63">
        <v>379</v>
      </c>
      <c r="S63">
        <v>633</v>
      </c>
    </row>
    <row r="64" spans="1:19">
      <c r="A64" t="s">
        <v>218</v>
      </c>
      <c r="B64" t="s">
        <v>5215</v>
      </c>
      <c r="C64" t="s">
        <v>5216</v>
      </c>
      <c r="D64">
        <v>666</v>
      </c>
      <c r="E64">
        <v>595</v>
      </c>
      <c r="F64">
        <v>743</v>
      </c>
      <c r="G64">
        <v>501</v>
      </c>
      <c r="H64">
        <v>362</v>
      </c>
      <c r="I64">
        <v>346</v>
      </c>
      <c r="J64">
        <v>314</v>
      </c>
      <c r="K64">
        <v>286</v>
      </c>
      <c r="L64">
        <v>357</v>
      </c>
      <c r="M64">
        <v>288</v>
      </c>
      <c r="N64">
        <v>246</v>
      </c>
      <c r="O64">
        <v>254</v>
      </c>
      <c r="P64">
        <v>173</v>
      </c>
      <c r="Q64">
        <v>129</v>
      </c>
      <c r="R64">
        <v>86</v>
      </c>
      <c r="S64">
        <v>151</v>
      </c>
    </row>
    <row r="65" spans="1:19">
      <c r="A65" t="s">
        <v>218</v>
      </c>
      <c r="B65" t="s">
        <v>5215</v>
      </c>
      <c r="C65" t="s">
        <v>5217</v>
      </c>
      <c r="D65">
        <v>90</v>
      </c>
      <c r="E65">
        <v>80</v>
      </c>
      <c r="F65">
        <v>27</v>
      </c>
      <c r="G65">
        <v>160</v>
      </c>
      <c r="H65">
        <v>212</v>
      </c>
      <c r="I65">
        <v>74</v>
      </c>
      <c r="J65">
        <v>25</v>
      </c>
      <c r="K65">
        <v>19</v>
      </c>
      <c r="L65">
        <v>15</v>
      </c>
      <c r="M65">
        <v>25</v>
      </c>
      <c r="N65">
        <v>32</v>
      </c>
      <c r="O65">
        <v>8</v>
      </c>
      <c r="P65">
        <v>2</v>
      </c>
      <c r="Q65">
        <v>1</v>
      </c>
      <c r="R65">
        <v>1</v>
      </c>
      <c r="S65">
        <v>5</v>
      </c>
    </row>
    <row r="66" spans="1:19">
      <c r="A66" t="s">
        <v>218</v>
      </c>
      <c r="B66" t="s">
        <v>5215</v>
      </c>
      <c r="C66" t="s">
        <v>5167</v>
      </c>
      <c r="D66">
        <v>2118</v>
      </c>
      <c r="E66">
        <v>2787</v>
      </c>
      <c r="F66">
        <v>2344</v>
      </c>
      <c r="G66">
        <v>2701</v>
      </c>
      <c r="H66">
        <v>1538</v>
      </c>
      <c r="I66">
        <v>1253</v>
      </c>
      <c r="J66">
        <v>1059</v>
      </c>
      <c r="K66">
        <v>1357</v>
      </c>
      <c r="L66">
        <v>1442</v>
      </c>
      <c r="M66">
        <v>1265</v>
      </c>
      <c r="N66">
        <v>1178</v>
      </c>
      <c r="O66">
        <v>871</v>
      </c>
      <c r="P66">
        <v>844</v>
      </c>
      <c r="Q66">
        <v>671</v>
      </c>
      <c r="R66">
        <v>411</v>
      </c>
      <c r="S66">
        <v>601</v>
      </c>
    </row>
    <row r="67" spans="1:19">
      <c r="A67" t="s">
        <v>123</v>
      </c>
      <c r="B67" t="s">
        <v>5218</v>
      </c>
      <c r="C67" t="s">
        <v>5219</v>
      </c>
      <c r="D67">
        <v>187</v>
      </c>
      <c r="E67">
        <v>180</v>
      </c>
      <c r="F67">
        <v>266</v>
      </c>
      <c r="G67">
        <v>257</v>
      </c>
      <c r="H67">
        <v>182</v>
      </c>
      <c r="I67">
        <v>142</v>
      </c>
      <c r="J67">
        <v>117</v>
      </c>
      <c r="K67">
        <v>140</v>
      </c>
      <c r="L67">
        <v>155</v>
      </c>
      <c r="M67">
        <v>139</v>
      </c>
      <c r="N67">
        <v>154</v>
      </c>
      <c r="O67">
        <v>89</v>
      </c>
      <c r="P67">
        <v>76</v>
      </c>
      <c r="Q67">
        <v>64</v>
      </c>
      <c r="R67">
        <v>38</v>
      </c>
      <c r="S67">
        <v>47</v>
      </c>
    </row>
    <row r="68" spans="1:19">
      <c r="A68" t="s">
        <v>123</v>
      </c>
      <c r="B68" t="s">
        <v>5218</v>
      </c>
      <c r="C68" t="s">
        <v>5220</v>
      </c>
      <c r="D68">
        <v>219</v>
      </c>
      <c r="E68">
        <v>218</v>
      </c>
      <c r="F68">
        <v>229</v>
      </c>
      <c r="G68">
        <v>169</v>
      </c>
      <c r="H68">
        <v>137</v>
      </c>
      <c r="I68">
        <v>116</v>
      </c>
      <c r="J68">
        <v>97</v>
      </c>
      <c r="K68">
        <v>81</v>
      </c>
      <c r="L68">
        <v>95</v>
      </c>
      <c r="M68">
        <v>86</v>
      </c>
      <c r="N68">
        <v>90</v>
      </c>
      <c r="O68">
        <v>71</v>
      </c>
      <c r="P68">
        <v>53</v>
      </c>
      <c r="Q68">
        <v>49</v>
      </c>
      <c r="R68">
        <v>31</v>
      </c>
      <c r="S68">
        <v>81</v>
      </c>
    </row>
    <row r="69" spans="1:19">
      <c r="A69" t="s">
        <v>123</v>
      </c>
      <c r="B69" t="s">
        <v>5218</v>
      </c>
      <c r="C69" t="s">
        <v>5221</v>
      </c>
      <c r="D69">
        <v>23</v>
      </c>
      <c r="E69">
        <v>29</v>
      </c>
      <c r="F69">
        <v>19</v>
      </c>
      <c r="G69">
        <v>13</v>
      </c>
      <c r="H69">
        <v>9</v>
      </c>
      <c r="I69">
        <v>11</v>
      </c>
      <c r="J69">
        <v>12</v>
      </c>
      <c r="K69">
        <v>12</v>
      </c>
      <c r="L69">
        <v>15</v>
      </c>
      <c r="M69">
        <v>17</v>
      </c>
      <c r="N69">
        <v>9</v>
      </c>
      <c r="O69">
        <v>20</v>
      </c>
      <c r="P69">
        <v>11</v>
      </c>
      <c r="Q69">
        <v>13</v>
      </c>
      <c r="R69">
        <v>14</v>
      </c>
      <c r="S69">
        <v>12</v>
      </c>
    </row>
    <row r="70" spans="1:19">
      <c r="A70" t="s">
        <v>123</v>
      </c>
      <c r="B70" t="s">
        <v>5218</v>
      </c>
      <c r="C70" t="s">
        <v>5222</v>
      </c>
      <c r="D70">
        <v>90</v>
      </c>
      <c r="E70">
        <v>138</v>
      </c>
      <c r="F70">
        <v>111</v>
      </c>
      <c r="G70">
        <v>83</v>
      </c>
      <c r="H70">
        <v>37</v>
      </c>
      <c r="I70">
        <v>63</v>
      </c>
      <c r="J70">
        <v>49</v>
      </c>
      <c r="K70">
        <v>64</v>
      </c>
      <c r="L70">
        <v>72</v>
      </c>
      <c r="M70">
        <v>44</v>
      </c>
      <c r="N70">
        <v>51</v>
      </c>
      <c r="O70">
        <v>48</v>
      </c>
      <c r="P70">
        <v>67</v>
      </c>
      <c r="Q70">
        <v>46</v>
      </c>
      <c r="R70">
        <v>23</v>
      </c>
      <c r="S70">
        <v>35</v>
      </c>
    </row>
    <row r="71" spans="1:19">
      <c r="A71" t="s">
        <v>123</v>
      </c>
      <c r="B71" t="s">
        <v>5218</v>
      </c>
      <c r="C71" t="s">
        <v>5167</v>
      </c>
      <c r="D71">
        <v>2261</v>
      </c>
      <c r="E71">
        <v>2526</v>
      </c>
      <c r="F71">
        <v>2801</v>
      </c>
      <c r="G71">
        <v>2162</v>
      </c>
      <c r="H71">
        <v>2152</v>
      </c>
      <c r="I71">
        <v>2308</v>
      </c>
      <c r="J71">
        <v>1688</v>
      </c>
      <c r="K71">
        <v>1599</v>
      </c>
      <c r="L71">
        <v>1933</v>
      </c>
      <c r="M71">
        <v>1300</v>
      </c>
      <c r="N71">
        <v>1138</v>
      </c>
      <c r="O71">
        <v>836</v>
      </c>
      <c r="P71">
        <v>635</v>
      </c>
      <c r="Q71">
        <v>606</v>
      </c>
      <c r="R71">
        <v>346</v>
      </c>
      <c r="S71">
        <v>366</v>
      </c>
    </row>
    <row r="72" spans="1:19">
      <c r="A72" t="s">
        <v>124</v>
      </c>
      <c r="B72" t="s">
        <v>5215</v>
      </c>
      <c r="C72" t="s">
        <v>5223</v>
      </c>
      <c r="D72">
        <v>13</v>
      </c>
      <c r="E72">
        <v>22</v>
      </c>
      <c r="F72">
        <v>11</v>
      </c>
      <c r="G72">
        <v>33</v>
      </c>
      <c r="H72">
        <v>18</v>
      </c>
      <c r="I72">
        <v>11</v>
      </c>
      <c r="J72">
        <v>16</v>
      </c>
      <c r="K72">
        <v>16</v>
      </c>
      <c r="L72">
        <v>18</v>
      </c>
      <c r="M72">
        <v>20</v>
      </c>
      <c r="N72">
        <v>24</v>
      </c>
      <c r="O72">
        <v>21</v>
      </c>
      <c r="P72">
        <v>7</v>
      </c>
      <c r="Q72">
        <v>4</v>
      </c>
      <c r="R72">
        <v>6</v>
      </c>
      <c r="S72">
        <v>14</v>
      </c>
    </row>
    <row r="73" spans="1:19">
      <c r="A73" t="s">
        <v>124</v>
      </c>
      <c r="B73" t="s">
        <v>5215</v>
      </c>
      <c r="C73" t="s">
        <v>5167</v>
      </c>
      <c r="D73">
        <v>1354</v>
      </c>
      <c r="E73">
        <v>1742</v>
      </c>
      <c r="F73">
        <v>1813</v>
      </c>
      <c r="G73">
        <v>1501</v>
      </c>
      <c r="H73">
        <v>870</v>
      </c>
      <c r="I73">
        <v>726</v>
      </c>
      <c r="J73">
        <v>850</v>
      </c>
      <c r="K73">
        <v>998</v>
      </c>
      <c r="L73">
        <v>1031</v>
      </c>
      <c r="M73">
        <v>1001</v>
      </c>
      <c r="N73">
        <v>714</v>
      </c>
      <c r="O73">
        <v>682</v>
      </c>
      <c r="P73">
        <v>666</v>
      </c>
      <c r="Q73">
        <v>487</v>
      </c>
      <c r="R73">
        <v>325</v>
      </c>
      <c r="S73">
        <v>415</v>
      </c>
    </row>
    <row r="74" spans="1:19">
      <c r="A74" t="s">
        <v>144</v>
      </c>
      <c r="B74" t="s">
        <v>5224</v>
      </c>
      <c r="C74" t="s">
        <v>5225</v>
      </c>
      <c r="D74">
        <v>13016</v>
      </c>
      <c r="E74">
        <v>15027</v>
      </c>
      <c r="F74">
        <v>15872</v>
      </c>
      <c r="G74">
        <v>16487</v>
      </c>
      <c r="H74">
        <v>13981</v>
      </c>
      <c r="I74">
        <v>13397</v>
      </c>
      <c r="J74">
        <v>11787</v>
      </c>
      <c r="K74">
        <v>11684</v>
      </c>
      <c r="L74">
        <v>10693</v>
      </c>
      <c r="M74">
        <v>10253</v>
      </c>
      <c r="N74">
        <v>8748</v>
      </c>
      <c r="O74">
        <v>6942</v>
      </c>
      <c r="P74">
        <v>5052</v>
      </c>
      <c r="Q74">
        <v>3628</v>
      </c>
      <c r="R74">
        <v>2513</v>
      </c>
      <c r="S74">
        <v>3596</v>
      </c>
    </row>
    <row r="75" spans="1:19">
      <c r="A75" t="s">
        <v>144</v>
      </c>
      <c r="B75" t="s">
        <v>5226</v>
      </c>
      <c r="C75" t="s">
        <v>5227</v>
      </c>
      <c r="D75">
        <v>21</v>
      </c>
      <c r="E75">
        <v>37</v>
      </c>
      <c r="F75">
        <v>47</v>
      </c>
      <c r="G75">
        <v>22</v>
      </c>
      <c r="H75">
        <v>14</v>
      </c>
      <c r="I75">
        <v>19</v>
      </c>
      <c r="J75">
        <v>6</v>
      </c>
      <c r="K75">
        <v>15</v>
      </c>
      <c r="L75">
        <v>14</v>
      </c>
      <c r="M75">
        <v>18</v>
      </c>
      <c r="N75">
        <v>17</v>
      </c>
      <c r="O75">
        <v>6</v>
      </c>
      <c r="P75">
        <v>8</v>
      </c>
      <c r="Q75">
        <v>4</v>
      </c>
      <c r="R75">
        <v>4</v>
      </c>
      <c r="S75">
        <v>9</v>
      </c>
    </row>
    <row r="76" spans="1:19">
      <c r="A76" t="s">
        <v>144</v>
      </c>
      <c r="B76" t="s">
        <v>5226</v>
      </c>
      <c r="C76" t="s">
        <v>5228</v>
      </c>
      <c r="D76">
        <v>1936</v>
      </c>
      <c r="E76">
        <v>2761</v>
      </c>
      <c r="F76">
        <v>2765</v>
      </c>
      <c r="G76">
        <v>2018</v>
      </c>
      <c r="H76">
        <v>1295</v>
      </c>
      <c r="I76">
        <v>1102</v>
      </c>
      <c r="J76">
        <v>1239</v>
      </c>
      <c r="K76">
        <v>1395</v>
      </c>
      <c r="L76">
        <v>1500</v>
      </c>
      <c r="M76">
        <v>1042</v>
      </c>
      <c r="N76">
        <v>641</v>
      </c>
      <c r="O76">
        <v>682</v>
      </c>
      <c r="P76">
        <v>263</v>
      </c>
      <c r="Q76">
        <v>171</v>
      </c>
      <c r="R76">
        <v>77</v>
      </c>
      <c r="S76">
        <v>143</v>
      </c>
    </row>
    <row r="77" spans="1:19">
      <c r="A77" t="s">
        <v>144</v>
      </c>
      <c r="B77" t="s">
        <v>5226</v>
      </c>
      <c r="C77" t="s">
        <v>5229</v>
      </c>
      <c r="D77">
        <v>5128</v>
      </c>
      <c r="E77">
        <v>5519</v>
      </c>
      <c r="F77">
        <v>4226</v>
      </c>
      <c r="G77">
        <v>5521</v>
      </c>
      <c r="H77">
        <v>7140</v>
      </c>
      <c r="I77">
        <v>8087</v>
      </c>
      <c r="J77">
        <v>4891</v>
      </c>
      <c r="K77">
        <v>4067</v>
      </c>
      <c r="L77">
        <v>3549</v>
      </c>
      <c r="M77">
        <v>2451</v>
      </c>
      <c r="N77">
        <v>2130</v>
      </c>
      <c r="O77">
        <v>1478</v>
      </c>
      <c r="P77">
        <v>1334</v>
      </c>
      <c r="Q77">
        <v>907</v>
      </c>
      <c r="R77">
        <v>664</v>
      </c>
      <c r="S77">
        <v>1106</v>
      </c>
    </row>
    <row r="78" spans="1:19">
      <c r="A78" t="s">
        <v>122</v>
      </c>
      <c r="B78" t="s">
        <v>5230</v>
      </c>
      <c r="C78" t="s">
        <v>5231</v>
      </c>
      <c r="D78">
        <v>79</v>
      </c>
      <c r="E78">
        <v>71</v>
      </c>
      <c r="F78">
        <v>72</v>
      </c>
      <c r="G78">
        <v>52</v>
      </c>
      <c r="H78">
        <v>36</v>
      </c>
      <c r="I78">
        <v>36</v>
      </c>
      <c r="J78">
        <v>46</v>
      </c>
      <c r="K78">
        <v>34</v>
      </c>
      <c r="L78">
        <v>46</v>
      </c>
      <c r="M78">
        <v>35</v>
      </c>
      <c r="N78">
        <v>36</v>
      </c>
      <c r="O78">
        <v>13</v>
      </c>
      <c r="P78">
        <v>22</v>
      </c>
      <c r="Q78">
        <v>17</v>
      </c>
      <c r="R78">
        <v>12</v>
      </c>
      <c r="S78">
        <v>12</v>
      </c>
    </row>
    <row r="79" spans="1:19">
      <c r="A79" t="s">
        <v>122</v>
      </c>
      <c r="B79" t="s">
        <v>5230</v>
      </c>
      <c r="C79" t="s">
        <v>5232</v>
      </c>
      <c r="D79">
        <v>48</v>
      </c>
      <c r="E79">
        <v>55</v>
      </c>
      <c r="F79">
        <v>72</v>
      </c>
      <c r="G79">
        <v>36</v>
      </c>
      <c r="H79">
        <v>19</v>
      </c>
      <c r="I79">
        <v>17</v>
      </c>
      <c r="J79">
        <v>20</v>
      </c>
      <c r="K79">
        <v>27</v>
      </c>
      <c r="L79">
        <v>27</v>
      </c>
      <c r="M79">
        <v>23</v>
      </c>
      <c r="N79">
        <v>25</v>
      </c>
      <c r="O79">
        <v>24</v>
      </c>
      <c r="P79">
        <v>18</v>
      </c>
      <c r="Q79">
        <v>16</v>
      </c>
      <c r="R79">
        <v>12</v>
      </c>
      <c r="S79">
        <v>7</v>
      </c>
    </row>
    <row r="80" spans="1:19">
      <c r="A80" t="s">
        <v>122</v>
      </c>
      <c r="B80" t="s">
        <v>5230</v>
      </c>
      <c r="C80" t="s">
        <v>5233</v>
      </c>
      <c r="D80">
        <v>110</v>
      </c>
      <c r="E80">
        <v>125</v>
      </c>
      <c r="F80">
        <v>147</v>
      </c>
      <c r="G80">
        <v>99</v>
      </c>
      <c r="H80">
        <v>77</v>
      </c>
      <c r="I80">
        <v>74</v>
      </c>
      <c r="J80">
        <v>50</v>
      </c>
      <c r="K80">
        <v>86</v>
      </c>
      <c r="L80">
        <v>72</v>
      </c>
      <c r="M80">
        <v>61</v>
      </c>
      <c r="N80">
        <v>45</v>
      </c>
      <c r="O80">
        <v>44</v>
      </c>
      <c r="P80">
        <v>27</v>
      </c>
      <c r="Q80">
        <v>30</v>
      </c>
      <c r="R80">
        <v>27</v>
      </c>
      <c r="S80">
        <v>27</v>
      </c>
    </row>
    <row r="81" spans="1:19">
      <c r="A81" t="s">
        <v>122</v>
      </c>
      <c r="B81" t="s">
        <v>5230</v>
      </c>
      <c r="C81" t="s">
        <v>5167</v>
      </c>
      <c r="D81">
        <v>1701</v>
      </c>
      <c r="E81">
        <v>1839</v>
      </c>
      <c r="F81">
        <v>2141</v>
      </c>
      <c r="G81">
        <v>1681</v>
      </c>
      <c r="H81">
        <v>914</v>
      </c>
      <c r="I81">
        <v>769</v>
      </c>
      <c r="J81">
        <v>864</v>
      </c>
      <c r="K81">
        <v>1669</v>
      </c>
      <c r="L81">
        <v>923</v>
      </c>
      <c r="M81">
        <v>913</v>
      </c>
      <c r="N81">
        <v>746</v>
      </c>
      <c r="O81">
        <v>782</v>
      </c>
      <c r="P81">
        <v>654</v>
      </c>
      <c r="Q81">
        <v>597</v>
      </c>
      <c r="R81">
        <v>327</v>
      </c>
      <c r="S81">
        <v>542</v>
      </c>
    </row>
    <row r="82" spans="1:19">
      <c r="A82" t="s">
        <v>136</v>
      </c>
      <c r="B82" t="s">
        <v>5230</v>
      </c>
      <c r="C82" t="s">
        <v>5234</v>
      </c>
      <c r="D82">
        <v>61</v>
      </c>
      <c r="E82">
        <v>73</v>
      </c>
      <c r="F82">
        <v>37</v>
      </c>
      <c r="G82">
        <v>122</v>
      </c>
      <c r="H82">
        <v>57</v>
      </c>
      <c r="I82">
        <v>49</v>
      </c>
      <c r="J82">
        <v>21</v>
      </c>
      <c r="K82">
        <v>28</v>
      </c>
      <c r="L82">
        <v>55</v>
      </c>
      <c r="M82">
        <v>29</v>
      </c>
      <c r="N82">
        <v>26</v>
      </c>
      <c r="O82">
        <v>25</v>
      </c>
      <c r="P82">
        <v>23</v>
      </c>
      <c r="Q82">
        <v>21</v>
      </c>
      <c r="R82">
        <v>12</v>
      </c>
      <c r="S82">
        <v>21</v>
      </c>
    </row>
    <row r="83" spans="1:19">
      <c r="A83" t="s">
        <v>136</v>
      </c>
      <c r="B83" t="s">
        <v>5230</v>
      </c>
      <c r="C83" t="s">
        <v>5235</v>
      </c>
      <c r="D83">
        <v>116</v>
      </c>
      <c r="E83">
        <v>147</v>
      </c>
      <c r="F83">
        <v>148</v>
      </c>
      <c r="G83">
        <v>88</v>
      </c>
      <c r="H83">
        <v>102</v>
      </c>
      <c r="I83">
        <v>79</v>
      </c>
      <c r="J83">
        <v>91</v>
      </c>
      <c r="K83">
        <v>100</v>
      </c>
      <c r="L83">
        <v>79</v>
      </c>
      <c r="M83">
        <v>88</v>
      </c>
      <c r="N83">
        <v>63</v>
      </c>
      <c r="O83">
        <v>46</v>
      </c>
      <c r="P83">
        <v>31</v>
      </c>
      <c r="Q83">
        <v>19</v>
      </c>
      <c r="R83">
        <v>18</v>
      </c>
      <c r="S83">
        <v>17</v>
      </c>
    </row>
    <row r="84" spans="1:19">
      <c r="A84" t="s">
        <v>136</v>
      </c>
      <c r="B84" t="s">
        <v>5230</v>
      </c>
      <c r="C84" t="s">
        <v>5167</v>
      </c>
      <c r="D84">
        <v>3261</v>
      </c>
      <c r="E84">
        <v>3675</v>
      </c>
      <c r="F84">
        <v>3531</v>
      </c>
      <c r="G84">
        <v>4601</v>
      </c>
      <c r="H84">
        <v>4833</v>
      </c>
      <c r="I84">
        <v>3707</v>
      </c>
      <c r="J84">
        <v>2919</v>
      </c>
      <c r="K84">
        <v>2917</v>
      </c>
      <c r="L84">
        <v>2223</v>
      </c>
      <c r="M84">
        <v>1881</v>
      </c>
      <c r="N84">
        <v>1578</v>
      </c>
      <c r="O84">
        <v>1302</v>
      </c>
      <c r="P84">
        <v>1053</v>
      </c>
      <c r="Q84">
        <v>795</v>
      </c>
      <c r="R84">
        <v>508</v>
      </c>
      <c r="S84">
        <v>805</v>
      </c>
    </row>
    <row r="85" spans="1:19">
      <c r="A85" t="s">
        <v>126</v>
      </c>
      <c r="B85" t="s">
        <v>5236</v>
      </c>
      <c r="C85" t="s">
        <v>5237</v>
      </c>
      <c r="D85">
        <v>138</v>
      </c>
      <c r="E85">
        <v>56</v>
      </c>
      <c r="F85">
        <v>17</v>
      </c>
      <c r="G85">
        <v>21</v>
      </c>
      <c r="H85">
        <v>98</v>
      </c>
      <c r="I85">
        <v>56</v>
      </c>
      <c r="J85">
        <v>17</v>
      </c>
      <c r="K85">
        <v>24</v>
      </c>
      <c r="L85">
        <v>16</v>
      </c>
      <c r="M85">
        <v>16</v>
      </c>
      <c r="N85">
        <v>21</v>
      </c>
      <c r="O85">
        <v>16</v>
      </c>
      <c r="P85">
        <v>15</v>
      </c>
      <c r="Q85">
        <v>18</v>
      </c>
      <c r="R85">
        <v>12</v>
      </c>
      <c r="S85">
        <v>12</v>
      </c>
    </row>
    <row r="86" spans="1:19">
      <c r="A86" t="s">
        <v>126</v>
      </c>
      <c r="B86" t="s">
        <v>5236</v>
      </c>
      <c r="C86" t="s">
        <v>5238</v>
      </c>
      <c r="D86">
        <v>19</v>
      </c>
      <c r="E86">
        <v>35</v>
      </c>
      <c r="F86">
        <v>40</v>
      </c>
      <c r="G86">
        <v>35</v>
      </c>
      <c r="H86">
        <v>37</v>
      </c>
      <c r="I86">
        <v>27</v>
      </c>
      <c r="J86">
        <v>21</v>
      </c>
      <c r="K86">
        <v>15</v>
      </c>
      <c r="L86">
        <v>59</v>
      </c>
      <c r="M86">
        <v>25</v>
      </c>
      <c r="N86">
        <v>14</v>
      </c>
      <c r="O86">
        <v>34</v>
      </c>
      <c r="P86">
        <v>40</v>
      </c>
      <c r="Q86">
        <v>8</v>
      </c>
      <c r="R86">
        <v>1</v>
      </c>
      <c r="S86">
        <v>5</v>
      </c>
    </row>
    <row r="87" spans="1:19">
      <c r="A87" t="s">
        <v>126</v>
      </c>
      <c r="B87" t="s">
        <v>5236</v>
      </c>
      <c r="C87" t="s">
        <v>5167</v>
      </c>
      <c r="D87">
        <v>2361</v>
      </c>
      <c r="E87">
        <v>2881</v>
      </c>
      <c r="F87">
        <v>2845</v>
      </c>
      <c r="G87">
        <v>2693</v>
      </c>
      <c r="H87">
        <v>1732</v>
      </c>
      <c r="I87">
        <v>1633</v>
      </c>
      <c r="J87">
        <v>1413</v>
      </c>
      <c r="K87">
        <v>1525</v>
      </c>
      <c r="L87">
        <v>1589</v>
      </c>
      <c r="M87">
        <v>1848</v>
      </c>
      <c r="N87">
        <v>1411</v>
      </c>
      <c r="O87">
        <v>1199</v>
      </c>
      <c r="P87">
        <v>1305</v>
      </c>
      <c r="Q87">
        <v>960</v>
      </c>
      <c r="R87">
        <v>708</v>
      </c>
      <c r="S87">
        <v>1318</v>
      </c>
    </row>
    <row r="88" spans="1:19">
      <c r="A88" t="s">
        <v>121</v>
      </c>
      <c r="B88" t="s">
        <v>5239</v>
      </c>
      <c r="C88" t="s">
        <v>5240</v>
      </c>
      <c r="D88">
        <v>9689</v>
      </c>
      <c r="E88">
        <v>11528</v>
      </c>
      <c r="F88">
        <v>12018</v>
      </c>
      <c r="G88">
        <v>10708</v>
      </c>
      <c r="H88">
        <v>13623</v>
      </c>
      <c r="I88">
        <v>12684</v>
      </c>
      <c r="J88">
        <v>8928</v>
      </c>
      <c r="K88">
        <v>9442</v>
      </c>
      <c r="L88">
        <v>7690</v>
      </c>
      <c r="M88">
        <v>5984</v>
      </c>
      <c r="N88">
        <v>4344</v>
      </c>
      <c r="O88">
        <v>2761</v>
      </c>
      <c r="P88">
        <v>1683</v>
      </c>
      <c r="Q88">
        <v>1118</v>
      </c>
      <c r="R88">
        <v>749</v>
      </c>
      <c r="S88">
        <v>1109</v>
      </c>
    </row>
    <row r="89" spans="1:19">
      <c r="A89" t="s">
        <v>121</v>
      </c>
      <c r="B89" t="s">
        <v>5239</v>
      </c>
      <c r="C89" t="s">
        <v>5241</v>
      </c>
      <c r="D89">
        <v>49</v>
      </c>
      <c r="E89">
        <v>19</v>
      </c>
      <c r="F89">
        <v>27</v>
      </c>
      <c r="G89">
        <v>22</v>
      </c>
      <c r="H89">
        <v>19</v>
      </c>
      <c r="I89">
        <v>15</v>
      </c>
      <c r="J89">
        <v>6</v>
      </c>
      <c r="K89">
        <v>9</v>
      </c>
      <c r="L89">
        <v>14</v>
      </c>
      <c r="M89">
        <v>16</v>
      </c>
      <c r="N89">
        <v>14</v>
      </c>
      <c r="O89">
        <v>7</v>
      </c>
      <c r="P89">
        <v>27</v>
      </c>
      <c r="Q89">
        <v>5</v>
      </c>
      <c r="R89">
        <v>6</v>
      </c>
      <c r="S89">
        <v>4</v>
      </c>
    </row>
    <row r="90" spans="1:19">
      <c r="A90" t="s">
        <v>121</v>
      </c>
      <c r="B90" t="s">
        <v>5239</v>
      </c>
      <c r="C90" t="s">
        <v>5242</v>
      </c>
      <c r="D90">
        <v>6055</v>
      </c>
      <c r="E90">
        <v>7261</v>
      </c>
      <c r="F90">
        <v>6377</v>
      </c>
      <c r="G90">
        <v>7299</v>
      </c>
      <c r="H90">
        <v>7493</v>
      </c>
      <c r="I90">
        <v>7296</v>
      </c>
      <c r="J90">
        <v>6001</v>
      </c>
      <c r="K90">
        <v>5625</v>
      </c>
      <c r="L90">
        <v>4286</v>
      </c>
      <c r="M90">
        <v>3340</v>
      </c>
      <c r="N90">
        <v>2396</v>
      </c>
      <c r="O90">
        <v>1656</v>
      </c>
      <c r="P90">
        <v>1541</v>
      </c>
      <c r="Q90">
        <v>963</v>
      </c>
      <c r="R90">
        <v>571</v>
      </c>
      <c r="S90">
        <v>888</v>
      </c>
    </row>
    <row r="91" spans="1:19">
      <c r="A91" t="s">
        <v>149</v>
      </c>
      <c r="B91" t="s">
        <v>5239</v>
      </c>
      <c r="C91" t="s">
        <v>5243</v>
      </c>
      <c r="D91">
        <v>50</v>
      </c>
      <c r="E91">
        <v>43</v>
      </c>
      <c r="F91">
        <v>54</v>
      </c>
      <c r="G91">
        <v>22</v>
      </c>
      <c r="H91">
        <v>21</v>
      </c>
      <c r="I91">
        <v>23</v>
      </c>
      <c r="J91">
        <v>21</v>
      </c>
      <c r="K91">
        <v>25</v>
      </c>
      <c r="L91">
        <v>24</v>
      </c>
      <c r="M91">
        <v>16</v>
      </c>
      <c r="N91">
        <v>16</v>
      </c>
      <c r="O91">
        <v>12</v>
      </c>
      <c r="P91">
        <v>15</v>
      </c>
      <c r="Q91">
        <v>10</v>
      </c>
      <c r="R91">
        <v>2</v>
      </c>
      <c r="S91">
        <v>13</v>
      </c>
    </row>
    <row r="92" spans="1:19">
      <c r="A92" t="s">
        <v>149</v>
      </c>
      <c r="B92" t="s">
        <v>5239</v>
      </c>
      <c r="C92" t="s">
        <v>5242</v>
      </c>
      <c r="D92">
        <v>2356</v>
      </c>
      <c r="E92">
        <v>3620</v>
      </c>
      <c r="F92">
        <v>2386</v>
      </c>
      <c r="G92">
        <v>2565</v>
      </c>
      <c r="H92">
        <v>3688</v>
      </c>
      <c r="I92">
        <v>2944</v>
      </c>
      <c r="J92">
        <v>2022</v>
      </c>
      <c r="K92">
        <v>1621</v>
      </c>
      <c r="L92">
        <v>1533</v>
      </c>
      <c r="M92">
        <v>2246</v>
      </c>
      <c r="N92">
        <v>1165</v>
      </c>
      <c r="O92">
        <v>848</v>
      </c>
      <c r="P92">
        <v>797</v>
      </c>
      <c r="Q92">
        <v>553</v>
      </c>
      <c r="R92">
        <v>347</v>
      </c>
      <c r="S92">
        <v>534</v>
      </c>
    </row>
    <row r="93" spans="1:19">
      <c r="A93" t="s">
        <v>127</v>
      </c>
      <c r="B93" t="s">
        <v>5244</v>
      </c>
      <c r="C93" t="s">
        <v>5245</v>
      </c>
      <c r="D93">
        <v>847</v>
      </c>
      <c r="E93">
        <v>1054</v>
      </c>
      <c r="F93">
        <v>906</v>
      </c>
      <c r="G93">
        <v>756</v>
      </c>
      <c r="H93">
        <v>436</v>
      </c>
      <c r="I93">
        <v>506</v>
      </c>
      <c r="J93">
        <v>462</v>
      </c>
      <c r="K93">
        <v>391</v>
      </c>
      <c r="L93">
        <v>468</v>
      </c>
      <c r="M93">
        <v>341</v>
      </c>
      <c r="N93">
        <v>240</v>
      </c>
      <c r="O93">
        <v>202</v>
      </c>
      <c r="P93">
        <v>135</v>
      </c>
      <c r="Q93">
        <v>110</v>
      </c>
      <c r="R93">
        <v>67</v>
      </c>
      <c r="S93">
        <v>67</v>
      </c>
    </row>
    <row r="94" spans="1:19">
      <c r="A94" t="s">
        <v>127</v>
      </c>
      <c r="B94" t="s">
        <v>5244</v>
      </c>
      <c r="C94" t="s">
        <v>5167</v>
      </c>
      <c r="D94">
        <v>4461</v>
      </c>
      <c r="E94">
        <v>5583</v>
      </c>
      <c r="F94">
        <v>6141</v>
      </c>
      <c r="G94">
        <v>4314</v>
      </c>
      <c r="H94">
        <v>3873</v>
      </c>
      <c r="I94">
        <v>3284</v>
      </c>
      <c r="J94">
        <v>3360</v>
      </c>
      <c r="K94">
        <v>2919</v>
      </c>
      <c r="L94">
        <v>2906</v>
      </c>
      <c r="M94">
        <v>2661</v>
      </c>
      <c r="N94">
        <v>2138</v>
      </c>
      <c r="O94">
        <v>1568</v>
      </c>
      <c r="P94">
        <v>1524</v>
      </c>
      <c r="Q94">
        <v>1475</v>
      </c>
      <c r="R94">
        <v>880</v>
      </c>
      <c r="S94">
        <v>1229</v>
      </c>
    </row>
    <row r="95" spans="1:19">
      <c r="A95" t="s">
        <v>146</v>
      </c>
      <c r="B95" t="s">
        <v>5244</v>
      </c>
      <c r="C95" t="s">
        <v>5246</v>
      </c>
      <c r="D95">
        <v>339</v>
      </c>
      <c r="E95">
        <v>328</v>
      </c>
      <c r="F95">
        <v>1094</v>
      </c>
      <c r="G95">
        <v>375</v>
      </c>
      <c r="H95">
        <v>431</v>
      </c>
      <c r="I95">
        <v>264</v>
      </c>
      <c r="J95">
        <v>237</v>
      </c>
      <c r="K95">
        <v>182</v>
      </c>
      <c r="L95">
        <v>201</v>
      </c>
      <c r="M95">
        <v>209</v>
      </c>
      <c r="N95">
        <v>126</v>
      </c>
      <c r="O95">
        <v>97</v>
      </c>
      <c r="P95">
        <v>65</v>
      </c>
      <c r="Q95">
        <v>45</v>
      </c>
      <c r="R95">
        <v>36</v>
      </c>
      <c r="S95">
        <v>49</v>
      </c>
    </row>
    <row r="96" spans="1:19">
      <c r="A96" t="s">
        <v>146</v>
      </c>
      <c r="B96" t="s">
        <v>5244</v>
      </c>
      <c r="C96" t="s">
        <v>5167</v>
      </c>
      <c r="D96">
        <v>1510</v>
      </c>
      <c r="E96">
        <v>2206</v>
      </c>
      <c r="F96">
        <v>1483</v>
      </c>
      <c r="G96">
        <v>1033</v>
      </c>
      <c r="H96">
        <v>1324</v>
      </c>
      <c r="I96">
        <v>982</v>
      </c>
      <c r="J96">
        <v>763</v>
      </c>
      <c r="K96">
        <v>920</v>
      </c>
      <c r="L96">
        <v>949</v>
      </c>
      <c r="M96">
        <v>890</v>
      </c>
      <c r="N96">
        <v>897</v>
      </c>
      <c r="O96">
        <v>617</v>
      </c>
      <c r="P96">
        <v>840</v>
      </c>
      <c r="Q96">
        <v>587</v>
      </c>
      <c r="R96">
        <v>396</v>
      </c>
      <c r="S96">
        <v>630</v>
      </c>
    </row>
    <row r="97" spans="1:19">
      <c r="A97" t="s">
        <v>119</v>
      </c>
      <c r="B97" t="s">
        <v>5244</v>
      </c>
      <c r="C97" t="s">
        <v>5247</v>
      </c>
      <c r="D97">
        <v>35</v>
      </c>
      <c r="E97">
        <v>51</v>
      </c>
      <c r="F97">
        <v>67</v>
      </c>
      <c r="G97">
        <v>36</v>
      </c>
      <c r="H97">
        <v>26</v>
      </c>
      <c r="I97">
        <v>23</v>
      </c>
      <c r="J97">
        <v>26</v>
      </c>
      <c r="K97">
        <v>26</v>
      </c>
      <c r="L97">
        <v>28</v>
      </c>
      <c r="M97">
        <v>24</v>
      </c>
      <c r="N97">
        <v>17</v>
      </c>
      <c r="O97">
        <v>15</v>
      </c>
      <c r="P97">
        <v>13</v>
      </c>
      <c r="Q97">
        <v>3</v>
      </c>
      <c r="R97">
        <v>4</v>
      </c>
      <c r="S97">
        <v>7</v>
      </c>
    </row>
    <row r="98" spans="1:19">
      <c r="A98" t="s">
        <v>119</v>
      </c>
      <c r="B98" t="s">
        <v>5244</v>
      </c>
      <c r="C98" t="s">
        <v>5167</v>
      </c>
      <c r="D98">
        <v>3358</v>
      </c>
      <c r="E98">
        <v>4108</v>
      </c>
      <c r="F98">
        <v>2836</v>
      </c>
      <c r="G98">
        <v>2677</v>
      </c>
      <c r="H98">
        <v>4251</v>
      </c>
      <c r="I98">
        <v>4091</v>
      </c>
      <c r="J98">
        <v>2605</v>
      </c>
      <c r="K98">
        <v>2481</v>
      </c>
      <c r="L98">
        <v>2009</v>
      </c>
      <c r="M98">
        <v>2083</v>
      </c>
      <c r="N98">
        <v>1194</v>
      </c>
      <c r="O98">
        <v>922</v>
      </c>
      <c r="P98">
        <v>484</v>
      </c>
      <c r="Q98">
        <v>759</v>
      </c>
      <c r="R98">
        <v>443</v>
      </c>
      <c r="S98">
        <v>520</v>
      </c>
    </row>
    <row r="99" spans="1:19">
      <c r="A99" t="s">
        <v>135</v>
      </c>
      <c r="B99" t="s">
        <v>5248</v>
      </c>
      <c r="C99" t="s">
        <v>5249</v>
      </c>
      <c r="D99">
        <v>166</v>
      </c>
      <c r="E99">
        <v>208</v>
      </c>
      <c r="F99">
        <v>285</v>
      </c>
      <c r="G99">
        <v>217</v>
      </c>
      <c r="H99">
        <v>265</v>
      </c>
      <c r="I99">
        <v>153</v>
      </c>
      <c r="J99">
        <v>133</v>
      </c>
      <c r="K99">
        <v>120</v>
      </c>
      <c r="L99">
        <v>127</v>
      </c>
      <c r="M99">
        <v>119</v>
      </c>
      <c r="N99">
        <v>71</v>
      </c>
      <c r="O99">
        <v>55</v>
      </c>
      <c r="P99">
        <v>32</v>
      </c>
      <c r="Q99">
        <v>22</v>
      </c>
      <c r="R99">
        <v>12</v>
      </c>
      <c r="S99">
        <v>18</v>
      </c>
    </row>
    <row r="100" spans="1:19">
      <c r="A100" t="s">
        <v>135</v>
      </c>
      <c r="B100" t="s">
        <v>5248</v>
      </c>
      <c r="C100" t="s">
        <v>5250</v>
      </c>
      <c r="D100">
        <v>251</v>
      </c>
      <c r="E100">
        <v>250</v>
      </c>
      <c r="F100">
        <v>345</v>
      </c>
      <c r="G100">
        <v>601</v>
      </c>
      <c r="H100">
        <v>248</v>
      </c>
      <c r="I100">
        <v>220</v>
      </c>
      <c r="J100">
        <v>195</v>
      </c>
      <c r="K100">
        <v>165</v>
      </c>
      <c r="L100">
        <v>154</v>
      </c>
      <c r="M100">
        <v>151</v>
      </c>
      <c r="N100">
        <v>100</v>
      </c>
      <c r="O100">
        <v>75</v>
      </c>
      <c r="P100">
        <v>66</v>
      </c>
      <c r="Q100">
        <v>43</v>
      </c>
      <c r="R100">
        <v>28</v>
      </c>
      <c r="S100">
        <v>32</v>
      </c>
    </row>
    <row r="101" spans="1:19">
      <c r="A101" t="s">
        <v>135</v>
      </c>
      <c r="B101" t="s">
        <v>5248</v>
      </c>
      <c r="C101" t="s">
        <v>5251</v>
      </c>
      <c r="D101">
        <v>8997</v>
      </c>
      <c r="E101">
        <v>10150</v>
      </c>
      <c r="F101">
        <v>10780</v>
      </c>
      <c r="G101">
        <v>11851</v>
      </c>
      <c r="H101">
        <v>14405</v>
      </c>
      <c r="I101">
        <v>15462</v>
      </c>
      <c r="J101">
        <v>10271</v>
      </c>
      <c r="K101">
        <v>9210</v>
      </c>
      <c r="L101">
        <v>8169</v>
      </c>
      <c r="M101">
        <v>7692</v>
      </c>
      <c r="N101">
        <v>6340</v>
      </c>
      <c r="O101">
        <v>5011</v>
      </c>
      <c r="P101">
        <v>3037</v>
      </c>
      <c r="Q101">
        <v>2071</v>
      </c>
      <c r="R101">
        <v>1399</v>
      </c>
      <c r="S101">
        <v>2167</v>
      </c>
    </row>
    <row r="102" spans="1:19">
      <c r="A102" t="s">
        <v>135</v>
      </c>
      <c r="B102" t="s">
        <v>5248</v>
      </c>
      <c r="C102" t="s">
        <v>5161</v>
      </c>
      <c r="D102">
        <v>9533</v>
      </c>
      <c r="E102">
        <v>9761</v>
      </c>
      <c r="F102">
        <v>10332</v>
      </c>
      <c r="G102">
        <v>11254</v>
      </c>
      <c r="H102">
        <v>9990</v>
      </c>
      <c r="I102">
        <v>9495</v>
      </c>
      <c r="J102">
        <v>7380</v>
      </c>
      <c r="K102">
        <v>8350</v>
      </c>
      <c r="L102">
        <v>7380</v>
      </c>
      <c r="M102">
        <v>6091</v>
      </c>
      <c r="N102">
        <v>4006</v>
      </c>
      <c r="O102">
        <v>3005</v>
      </c>
      <c r="P102">
        <v>1876</v>
      </c>
      <c r="Q102">
        <v>1085</v>
      </c>
      <c r="R102">
        <v>633</v>
      </c>
      <c r="S102">
        <v>1038</v>
      </c>
    </row>
    <row r="103" spans="1:19">
      <c r="A103" t="s">
        <v>135</v>
      </c>
      <c r="B103" t="s">
        <v>5252</v>
      </c>
      <c r="C103" t="s">
        <v>5253</v>
      </c>
      <c r="D103">
        <v>36</v>
      </c>
      <c r="E103">
        <v>61</v>
      </c>
      <c r="F103">
        <v>52</v>
      </c>
      <c r="G103">
        <v>64</v>
      </c>
      <c r="H103">
        <v>60</v>
      </c>
      <c r="I103">
        <v>74</v>
      </c>
      <c r="J103">
        <v>35</v>
      </c>
      <c r="K103">
        <v>32</v>
      </c>
      <c r="L103">
        <v>33</v>
      </c>
      <c r="M103">
        <v>26</v>
      </c>
      <c r="N103">
        <v>26</v>
      </c>
      <c r="O103">
        <v>22</v>
      </c>
      <c r="P103">
        <v>6</v>
      </c>
      <c r="Q103">
        <v>6</v>
      </c>
      <c r="R103">
        <v>5</v>
      </c>
      <c r="S103">
        <v>2</v>
      </c>
    </row>
    <row r="104" spans="1:19">
      <c r="A104" t="s">
        <v>135</v>
      </c>
      <c r="B104" t="s">
        <v>5252</v>
      </c>
      <c r="C104" t="s">
        <v>5254</v>
      </c>
      <c r="D104">
        <v>27</v>
      </c>
      <c r="E104">
        <v>48</v>
      </c>
      <c r="F104">
        <v>32</v>
      </c>
      <c r="G104">
        <v>46</v>
      </c>
      <c r="H104">
        <v>36</v>
      </c>
      <c r="I104">
        <v>28</v>
      </c>
      <c r="J104">
        <v>30</v>
      </c>
      <c r="K104">
        <v>36</v>
      </c>
      <c r="L104">
        <v>30</v>
      </c>
      <c r="M104">
        <v>33</v>
      </c>
      <c r="N104">
        <v>22</v>
      </c>
      <c r="O104">
        <v>27</v>
      </c>
      <c r="P104">
        <v>14</v>
      </c>
      <c r="Q104">
        <v>9</v>
      </c>
      <c r="R104">
        <v>3</v>
      </c>
      <c r="S104">
        <v>12</v>
      </c>
    </row>
    <row r="105" spans="1:19">
      <c r="A105" t="s">
        <v>135</v>
      </c>
      <c r="B105" t="s">
        <v>5252</v>
      </c>
      <c r="C105" t="s">
        <v>5255</v>
      </c>
      <c r="D105">
        <v>56</v>
      </c>
      <c r="E105">
        <v>45</v>
      </c>
      <c r="F105">
        <v>38</v>
      </c>
      <c r="G105">
        <v>32</v>
      </c>
      <c r="H105">
        <v>22</v>
      </c>
      <c r="I105">
        <v>26</v>
      </c>
      <c r="J105">
        <v>48</v>
      </c>
      <c r="K105">
        <v>36</v>
      </c>
      <c r="L105">
        <v>33</v>
      </c>
      <c r="M105">
        <v>20</v>
      </c>
      <c r="N105">
        <v>16</v>
      </c>
      <c r="O105">
        <v>18</v>
      </c>
      <c r="P105">
        <v>13</v>
      </c>
      <c r="Q105">
        <v>6</v>
      </c>
      <c r="R105">
        <v>2</v>
      </c>
      <c r="S105">
        <v>6</v>
      </c>
    </row>
    <row r="106" spans="1:19">
      <c r="A106" t="s">
        <v>135</v>
      </c>
      <c r="B106" t="s">
        <v>5252</v>
      </c>
      <c r="C106" t="s">
        <v>5167</v>
      </c>
      <c r="D106">
        <v>4660</v>
      </c>
      <c r="E106">
        <v>4546</v>
      </c>
      <c r="F106">
        <v>3944</v>
      </c>
      <c r="G106">
        <v>4832</v>
      </c>
      <c r="H106">
        <v>5895</v>
      </c>
      <c r="I106">
        <v>6597</v>
      </c>
      <c r="J106">
        <v>5121</v>
      </c>
      <c r="K106">
        <v>4828</v>
      </c>
      <c r="L106">
        <v>3444</v>
      </c>
      <c r="M106">
        <v>2536</v>
      </c>
      <c r="N106">
        <v>2385</v>
      </c>
      <c r="O106">
        <v>1753</v>
      </c>
      <c r="P106">
        <v>1417</v>
      </c>
      <c r="Q106">
        <v>962</v>
      </c>
      <c r="R106">
        <v>517</v>
      </c>
      <c r="S106">
        <v>892</v>
      </c>
    </row>
    <row r="107" spans="1:19">
      <c r="A107" t="s">
        <v>134</v>
      </c>
      <c r="B107" t="s">
        <v>5256</v>
      </c>
      <c r="C107" t="s">
        <v>5257</v>
      </c>
      <c r="D107">
        <v>44</v>
      </c>
      <c r="E107">
        <v>91</v>
      </c>
      <c r="F107">
        <v>74</v>
      </c>
      <c r="G107">
        <v>69</v>
      </c>
      <c r="H107">
        <v>62</v>
      </c>
      <c r="I107">
        <v>44</v>
      </c>
      <c r="J107">
        <v>49</v>
      </c>
      <c r="K107">
        <v>44</v>
      </c>
      <c r="L107">
        <v>58</v>
      </c>
      <c r="M107">
        <v>40</v>
      </c>
      <c r="N107">
        <v>35</v>
      </c>
      <c r="O107">
        <v>25</v>
      </c>
      <c r="P107">
        <v>15</v>
      </c>
      <c r="Q107">
        <v>13</v>
      </c>
      <c r="R107">
        <v>16</v>
      </c>
      <c r="S107">
        <v>16</v>
      </c>
    </row>
    <row r="108" spans="1:19">
      <c r="A108" t="s">
        <v>134</v>
      </c>
      <c r="B108" t="s">
        <v>5256</v>
      </c>
      <c r="C108" t="s">
        <v>5258</v>
      </c>
      <c r="D108">
        <v>616</v>
      </c>
      <c r="E108">
        <v>675</v>
      </c>
      <c r="F108">
        <v>723</v>
      </c>
      <c r="G108">
        <v>651</v>
      </c>
      <c r="H108">
        <v>424</v>
      </c>
      <c r="I108">
        <v>513</v>
      </c>
      <c r="J108">
        <v>419</v>
      </c>
      <c r="K108">
        <v>409</v>
      </c>
      <c r="L108">
        <v>396</v>
      </c>
      <c r="M108">
        <v>417</v>
      </c>
      <c r="N108">
        <v>319</v>
      </c>
      <c r="O108">
        <v>292</v>
      </c>
      <c r="P108">
        <v>213</v>
      </c>
      <c r="Q108">
        <v>198</v>
      </c>
      <c r="R108">
        <v>100</v>
      </c>
      <c r="S108">
        <v>153</v>
      </c>
    </row>
    <row r="109" spans="1:19">
      <c r="A109" t="s">
        <v>134</v>
      </c>
      <c r="B109" t="s">
        <v>5256</v>
      </c>
      <c r="C109" t="s">
        <v>5167</v>
      </c>
      <c r="D109">
        <v>5117</v>
      </c>
      <c r="E109">
        <v>6245</v>
      </c>
      <c r="F109">
        <v>4600</v>
      </c>
      <c r="G109">
        <v>5783</v>
      </c>
      <c r="H109">
        <v>4631</v>
      </c>
      <c r="I109">
        <v>5154</v>
      </c>
      <c r="J109">
        <v>3313</v>
      </c>
      <c r="K109">
        <v>3541</v>
      </c>
      <c r="L109">
        <v>3498</v>
      </c>
      <c r="M109">
        <v>3119</v>
      </c>
      <c r="N109">
        <v>2753</v>
      </c>
      <c r="O109">
        <v>2214</v>
      </c>
      <c r="P109">
        <v>1799</v>
      </c>
      <c r="Q109">
        <v>1297</v>
      </c>
      <c r="R109">
        <v>1232</v>
      </c>
      <c r="S109">
        <v>1342</v>
      </c>
    </row>
    <row r="110" spans="1:19">
      <c r="A110" t="s">
        <v>130</v>
      </c>
      <c r="B110" t="s">
        <v>5259</v>
      </c>
      <c r="C110" t="s">
        <v>5260</v>
      </c>
      <c r="D110">
        <v>1170</v>
      </c>
      <c r="E110">
        <v>1519</v>
      </c>
      <c r="F110">
        <v>1373</v>
      </c>
      <c r="G110">
        <v>1295</v>
      </c>
      <c r="H110">
        <v>1487</v>
      </c>
      <c r="I110">
        <v>1224</v>
      </c>
      <c r="J110">
        <v>980</v>
      </c>
      <c r="K110">
        <v>925</v>
      </c>
      <c r="L110">
        <v>916</v>
      </c>
      <c r="M110">
        <v>850</v>
      </c>
      <c r="N110">
        <v>673</v>
      </c>
      <c r="O110">
        <v>448</v>
      </c>
      <c r="P110">
        <v>331</v>
      </c>
      <c r="Q110">
        <v>216</v>
      </c>
      <c r="R110">
        <v>147</v>
      </c>
      <c r="S110">
        <v>206</v>
      </c>
    </row>
    <row r="111" spans="1:19">
      <c r="A111" t="s">
        <v>130</v>
      </c>
      <c r="B111" t="s">
        <v>5259</v>
      </c>
      <c r="C111" t="s">
        <v>5261</v>
      </c>
      <c r="D111">
        <v>117</v>
      </c>
      <c r="E111">
        <v>122</v>
      </c>
      <c r="F111">
        <v>118</v>
      </c>
      <c r="G111">
        <v>97</v>
      </c>
      <c r="H111">
        <v>99</v>
      </c>
      <c r="I111">
        <v>69</v>
      </c>
      <c r="J111">
        <v>64</v>
      </c>
      <c r="K111">
        <v>78</v>
      </c>
      <c r="L111">
        <v>67</v>
      </c>
      <c r="M111">
        <v>42</v>
      </c>
      <c r="N111">
        <v>57</v>
      </c>
      <c r="O111">
        <v>49</v>
      </c>
      <c r="P111">
        <v>53</v>
      </c>
      <c r="Q111">
        <v>23</v>
      </c>
      <c r="R111">
        <v>18</v>
      </c>
      <c r="S111">
        <v>17</v>
      </c>
    </row>
    <row r="112" spans="1:19">
      <c r="A112" t="s">
        <v>130</v>
      </c>
      <c r="B112" t="s">
        <v>5259</v>
      </c>
      <c r="C112" t="s">
        <v>5167</v>
      </c>
      <c r="D112">
        <v>3059</v>
      </c>
      <c r="E112">
        <v>4073</v>
      </c>
      <c r="F112">
        <v>3601</v>
      </c>
      <c r="G112">
        <v>2967</v>
      </c>
      <c r="H112">
        <v>2544</v>
      </c>
      <c r="I112">
        <v>2782</v>
      </c>
      <c r="J112">
        <v>2039</v>
      </c>
      <c r="K112">
        <v>1838</v>
      </c>
      <c r="L112">
        <v>2005</v>
      </c>
      <c r="M112">
        <v>1938</v>
      </c>
      <c r="N112">
        <v>1475</v>
      </c>
      <c r="O112">
        <v>1184</v>
      </c>
      <c r="P112">
        <v>982</v>
      </c>
      <c r="Q112">
        <v>514</v>
      </c>
      <c r="R112">
        <v>451</v>
      </c>
      <c r="S112">
        <v>678</v>
      </c>
    </row>
    <row r="113" spans="1:19">
      <c r="A113" t="s">
        <v>129</v>
      </c>
      <c r="B113" t="s">
        <v>5262</v>
      </c>
      <c r="C113" t="s">
        <v>5263</v>
      </c>
      <c r="D113">
        <v>457</v>
      </c>
      <c r="E113">
        <v>452</v>
      </c>
      <c r="F113">
        <v>532</v>
      </c>
      <c r="G113">
        <v>495</v>
      </c>
      <c r="H113">
        <v>460</v>
      </c>
      <c r="I113">
        <v>492</v>
      </c>
      <c r="J113">
        <v>311</v>
      </c>
      <c r="K113">
        <v>410</v>
      </c>
      <c r="L113">
        <v>324</v>
      </c>
      <c r="M113">
        <v>319</v>
      </c>
      <c r="N113">
        <v>271</v>
      </c>
      <c r="O113">
        <v>215</v>
      </c>
      <c r="P113">
        <v>152</v>
      </c>
      <c r="Q113">
        <v>83</v>
      </c>
      <c r="R113">
        <v>57</v>
      </c>
      <c r="S113">
        <v>99</v>
      </c>
    </row>
    <row r="114" spans="1:19">
      <c r="A114" t="s">
        <v>129</v>
      </c>
      <c r="B114" t="s">
        <v>5262</v>
      </c>
      <c r="C114" t="s">
        <v>5264</v>
      </c>
      <c r="D114">
        <v>9</v>
      </c>
      <c r="E114">
        <v>19</v>
      </c>
      <c r="F114">
        <v>24</v>
      </c>
      <c r="G114">
        <v>7</v>
      </c>
      <c r="H114">
        <v>20</v>
      </c>
      <c r="I114">
        <v>5</v>
      </c>
      <c r="J114">
        <v>13</v>
      </c>
      <c r="K114">
        <v>9</v>
      </c>
      <c r="L114">
        <v>4</v>
      </c>
      <c r="M114">
        <v>6</v>
      </c>
      <c r="N114">
        <v>4</v>
      </c>
      <c r="O114">
        <v>2</v>
      </c>
      <c r="P114">
        <v>2</v>
      </c>
      <c r="Q114">
        <v>2</v>
      </c>
      <c r="R114">
        <v>2</v>
      </c>
      <c r="S114">
        <v>2</v>
      </c>
    </row>
    <row r="115" spans="1:19">
      <c r="A115" t="s">
        <v>129</v>
      </c>
      <c r="B115" t="s">
        <v>5262</v>
      </c>
      <c r="C115" t="s">
        <v>5265</v>
      </c>
      <c r="D115">
        <v>24</v>
      </c>
      <c r="E115">
        <v>15</v>
      </c>
      <c r="F115">
        <v>23</v>
      </c>
      <c r="G115">
        <v>22</v>
      </c>
      <c r="H115">
        <v>52</v>
      </c>
      <c r="I115">
        <v>24</v>
      </c>
      <c r="J115">
        <v>6</v>
      </c>
      <c r="K115">
        <v>11</v>
      </c>
      <c r="L115">
        <v>13</v>
      </c>
      <c r="M115">
        <v>20</v>
      </c>
      <c r="N115">
        <v>8</v>
      </c>
      <c r="O115">
        <v>10</v>
      </c>
      <c r="P115">
        <v>8</v>
      </c>
      <c r="Q115">
        <v>4</v>
      </c>
      <c r="R115">
        <v>3</v>
      </c>
      <c r="S115">
        <v>6</v>
      </c>
    </row>
    <row r="116" spans="1:19">
      <c r="A116" t="s">
        <v>129</v>
      </c>
      <c r="B116" t="s">
        <v>5262</v>
      </c>
      <c r="C116" t="s">
        <v>5167</v>
      </c>
      <c r="D116">
        <v>3581</v>
      </c>
      <c r="E116">
        <v>3390</v>
      </c>
      <c r="F116">
        <v>3755</v>
      </c>
      <c r="G116">
        <v>3080</v>
      </c>
      <c r="H116">
        <v>2450</v>
      </c>
      <c r="I116">
        <v>2419</v>
      </c>
      <c r="J116">
        <v>2025</v>
      </c>
      <c r="K116">
        <v>2011</v>
      </c>
      <c r="L116">
        <v>1964</v>
      </c>
      <c r="M116">
        <v>1727</v>
      </c>
      <c r="N116">
        <v>1430</v>
      </c>
      <c r="O116">
        <v>1356</v>
      </c>
      <c r="P116">
        <v>812</v>
      </c>
      <c r="Q116">
        <v>606</v>
      </c>
      <c r="R116">
        <v>469</v>
      </c>
      <c r="S116">
        <v>631</v>
      </c>
    </row>
    <row r="117" spans="1:19">
      <c r="A117" t="s">
        <v>217</v>
      </c>
      <c r="B117" t="s">
        <v>5218</v>
      </c>
      <c r="C117" t="s">
        <v>5266</v>
      </c>
      <c r="D117">
        <v>137</v>
      </c>
      <c r="E117">
        <v>122</v>
      </c>
      <c r="F117">
        <v>202</v>
      </c>
      <c r="G117">
        <v>126</v>
      </c>
      <c r="H117">
        <v>64</v>
      </c>
      <c r="I117">
        <v>59</v>
      </c>
      <c r="J117">
        <v>66</v>
      </c>
      <c r="K117">
        <v>102</v>
      </c>
      <c r="L117">
        <v>113</v>
      </c>
      <c r="M117">
        <v>96</v>
      </c>
      <c r="N117">
        <v>85</v>
      </c>
      <c r="O117">
        <v>76</v>
      </c>
      <c r="P117">
        <v>71</v>
      </c>
      <c r="Q117">
        <v>111</v>
      </c>
      <c r="R117">
        <v>41</v>
      </c>
      <c r="S117">
        <v>53</v>
      </c>
    </row>
    <row r="118" spans="1:19">
      <c r="A118" t="s">
        <v>217</v>
      </c>
      <c r="B118" t="s">
        <v>5218</v>
      </c>
      <c r="C118" t="s">
        <v>5267</v>
      </c>
      <c r="D118">
        <v>127</v>
      </c>
      <c r="E118">
        <v>139</v>
      </c>
      <c r="F118">
        <v>116</v>
      </c>
      <c r="G118">
        <v>93</v>
      </c>
      <c r="H118">
        <v>56</v>
      </c>
      <c r="I118">
        <v>61</v>
      </c>
      <c r="J118">
        <v>44</v>
      </c>
      <c r="K118">
        <v>52</v>
      </c>
      <c r="L118">
        <v>59</v>
      </c>
      <c r="M118">
        <v>61</v>
      </c>
      <c r="N118">
        <v>48</v>
      </c>
      <c r="O118">
        <v>40</v>
      </c>
      <c r="P118">
        <v>35</v>
      </c>
      <c r="Q118">
        <v>34</v>
      </c>
      <c r="R118">
        <v>33</v>
      </c>
      <c r="S118">
        <v>63</v>
      </c>
    </row>
    <row r="119" spans="1:19">
      <c r="A119" t="s">
        <v>217</v>
      </c>
      <c r="B119" t="s">
        <v>5218</v>
      </c>
      <c r="C119" t="s">
        <v>5167</v>
      </c>
      <c r="D119">
        <v>1340</v>
      </c>
      <c r="E119">
        <v>1512</v>
      </c>
      <c r="F119">
        <v>1888</v>
      </c>
      <c r="G119">
        <v>1419</v>
      </c>
      <c r="H119">
        <v>1307</v>
      </c>
      <c r="I119">
        <v>937</v>
      </c>
      <c r="J119">
        <v>675</v>
      </c>
      <c r="K119">
        <v>767</v>
      </c>
      <c r="L119">
        <v>787</v>
      </c>
      <c r="M119">
        <v>791</v>
      </c>
      <c r="N119">
        <v>626</v>
      </c>
      <c r="O119">
        <v>572</v>
      </c>
      <c r="P119">
        <v>595</v>
      </c>
      <c r="Q119">
        <v>494</v>
      </c>
      <c r="R119">
        <v>257</v>
      </c>
      <c r="S119">
        <v>363</v>
      </c>
    </row>
    <row r="120" spans="1:19">
      <c r="A120" t="s">
        <v>117</v>
      </c>
      <c r="B120" t="s">
        <v>5172</v>
      </c>
      <c r="C120" t="s">
        <v>5268</v>
      </c>
      <c r="D120">
        <v>63</v>
      </c>
      <c r="E120">
        <v>71</v>
      </c>
      <c r="F120">
        <v>83</v>
      </c>
      <c r="G120">
        <v>99</v>
      </c>
      <c r="H120">
        <v>66</v>
      </c>
      <c r="I120">
        <v>59</v>
      </c>
      <c r="J120">
        <v>38</v>
      </c>
      <c r="K120">
        <v>37</v>
      </c>
      <c r="L120">
        <v>35</v>
      </c>
      <c r="M120">
        <v>43</v>
      </c>
      <c r="N120">
        <v>30</v>
      </c>
      <c r="O120">
        <v>34</v>
      </c>
      <c r="P120">
        <v>9</v>
      </c>
      <c r="Q120">
        <v>17</v>
      </c>
      <c r="R120">
        <v>15</v>
      </c>
      <c r="S120">
        <v>6</v>
      </c>
    </row>
    <row r="121" spans="1:19">
      <c r="A121" t="s">
        <v>117</v>
      </c>
      <c r="B121" t="s">
        <v>5172</v>
      </c>
      <c r="C121" t="s">
        <v>5269</v>
      </c>
      <c r="D121">
        <v>56</v>
      </c>
      <c r="E121">
        <v>35</v>
      </c>
      <c r="F121">
        <v>33</v>
      </c>
      <c r="G121">
        <v>33</v>
      </c>
      <c r="H121">
        <v>24</v>
      </c>
      <c r="I121">
        <v>20</v>
      </c>
      <c r="J121">
        <v>14</v>
      </c>
      <c r="K121">
        <v>14</v>
      </c>
      <c r="L121">
        <v>35</v>
      </c>
      <c r="M121">
        <v>43</v>
      </c>
      <c r="N121">
        <v>30</v>
      </c>
      <c r="O121">
        <v>34</v>
      </c>
      <c r="P121">
        <v>9</v>
      </c>
      <c r="Q121">
        <v>17</v>
      </c>
      <c r="R121">
        <v>15</v>
      </c>
      <c r="S121">
        <v>6</v>
      </c>
    </row>
    <row r="122" spans="1:19">
      <c r="A122" t="s">
        <v>117</v>
      </c>
      <c r="B122" t="s">
        <v>5172</v>
      </c>
      <c r="C122" t="s">
        <v>5270</v>
      </c>
      <c r="D122">
        <v>98</v>
      </c>
      <c r="E122">
        <v>90</v>
      </c>
      <c r="F122">
        <v>114</v>
      </c>
      <c r="G122">
        <v>90</v>
      </c>
      <c r="H122">
        <v>42</v>
      </c>
      <c r="I122">
        <v>44</v>
      </c>
      <c r="J122">
        <v>41</v>
      </c>
      <c r="K122">
        <v>49</v>
      </c>
      <c r="L122">
        <v>59</v>
      </c>
      <c r="M122">
        <v>44</v>
      </c>
      <c r="N122">
        <v>51</v>
      </c>
      <c r="O122">
        <v>35</v>
      </c>
      <c r="P122">
        <v>29</v>
      </c>
      <c r="Q122">
        <v>28</v>
      </c>
      <c r="R122">
        <v>29</v>
      </c>
      <c r="S122">
        <v>30</v>
      </c>
    </row>
    <row r="123" spans="1:19">
      <c r="A123" t="s">
        <v>117</v>
      </c>
      <c r="B123" t="s">
        <v>5172</v>
      </c>
      <c r="C123" t="s">
        <v>5271</v>
      </c>
      <c r="D123">
        <v>91</v>
      </c>
      <c r="E123">
        <v>101</v>
      </c>
      <c r="F123">
        <v>116</v>
      </c>
      <c r="G123">
        <v>107</v>
      </c>
      <c r="H123">
        <v>43</v>
      </c>
      <c r="I123">
        <v>35</v>
      </c>
      <c r="J123">
        <v>37</v>
      </c>
      <c r="K123">
        <v>50</v>
      </c>
      <c r="L123">
        <v>73</v>
      </c>
      <c r="M123">
        <v>69</v>
      </c>
      <c r="N123">
        <v>76</v>
      </c>
      <c r="O123">
        <v>47</v>
      </c>
      <c r="P123">
        <v>43</v>
      </c>
      <c r="Q123">
        <v>34</v>
      </c>
      <c r="R123">
        <v>17</v>
      </c>
      <c r="S123">
        <v>23</v>
      </c>
    </row>
    <row r="124" spans="1:19">
      <c r="A124" t="s">
        <v>117</v>
      </c>
      <c r="B124" t="s">
        <v>5172</v>
      </c>
      <c r="C124" t="s">
        <v>5272</v>
      </c>
      <c r="D124">
        <v>54</v>
      </c>
      <c r="E124">
        <v>58</v>
      </c>
      <c r="F124">
        <v>74</v>
      </c>
      <c r="G124">
        <v>53</v>
      </c>
      <c r="H124">
        <v>42</v>
      </c>
      <c r="I124">
        <v>41</v>
      </c>
      <c r="J124">
        <v>30</v>
      </c>
      <c r="K124">
        <v>41</v>
      </c>
      <c r="L124">
        <v>47</v>
      </c>
      <c r="M124">
        <v>29</v>
      </c>
      <c r="N124">
        <v>24</v>
      </c>
      <c r="O124">
        <v>15</v>
      </c>
      <c r="P124">
        <v>53</v>
      </c>
      <c r="Q124">
        <v>19</v>
      </c>
      <c r="R124">
        <v>14</v>
      </c>
      <c r="S124">
        <v>21</v>
      </c>
    </row>
    <row r="125" spans="1:19">
      <c r="A125" t="s">
        <v>117</v>
      </c>
      <c r="B125" t="s">
        <v>5172</v>
      </c>
      <c r="C125" t="s">
        <v>5273</v>
      </c>
      <c r="D125">
        <v>105</v>
      </c>
      <c r="E125">
        <v>58</v>
      </c>
      <c r="F125">
        <v>54</v>
      </c>
      <c r="G125">
        <v>54</v>
      </c>
      <c r="H125">
        <v>41</v>
      </c>
      <c r="I125">
        <v>42</v>
      </c>
      <c r="J125">
        <v>14</v>
      </c>
      <c r="K125">
        <v>25</v>
      </c>
      <c r="L125">
        <v>35</v>
      </c>
      <c r="M125">
        <v>24</v>
      </c>
      <c r="N125">
        <v>19</v>
      </c>
      <c r="O125">
        <v>22</v>
      </c>
      <c r="P125">
        <v>22</v>
      </c>
      <c r="Q125">
        <v>14</v>
      </c>
      <c r="R125">
        <v>12</v>
      </c>
      <c r="S125">
        <v>10</v>
      </c>
    </row>
    <row r="126" spans="1:19">
      <c r="A126" t="s">
        <v>117</v>
      </c>
      <c r="B126" t="s">
        <v>5172</v>
      </c>
      <c r="C126" t="s">
        <v>5274</v>
      </c>
      <c r="D126">
        <v>64</v>
      </c>
      <c r="E126">
        <v>61</v>
      </c>
      <c r="F126">
        <v>58</v>
      </c>
      <c r="G126">
        <v>43</v>
      </c>
      <c r="H126">
        <v>44</v>
      </c>
      <c r="I126">
        <v>41</v>
      </c>
      <c r="J126">
        <v>34</v>
      </c>
      <c r="K126">
        <v>36</v>
      </c>
      <c r="L126">
        <v>31</v>
      </c>
      <c r="M126">
        <v>21</v>
      </c>
      <c r="N126">
        <v>25</v>
      </c>
      <c r="O126">
        <v>18</v>
      </c>
      <c r="P126">
        <v>18</v>
      </c>
      <c r="Q126">
        <v>29</v>
      </c>
      <c r="R126">
        <v>12</v>
      </c>
      <c r="S126">
        <v>24</v>
      </c>
    </row>
    <row r="127" spans="1:19">
      <c r="A127" t="s">
        <v>117</v>
      </c>
      <c r="B127" t="s">
        <v>5172</v>
      </c>
      <c r="C127" t="s">
        <v>5167</v>
      </c>
      <c r="D127">
        <v>2728</v>
      </c>
      <c r="E127">
        <v>2841</v>
      </c>
      <c r="F127">
        <v>3208</v>
      </c>
      <c r="G127">
        <v>2727</v>
      </c>
      <c r="H127">
        <v>1542</v>
      </c>
      <c r="I127">
        <v>1513</v>
      </c>
      <c r="J127">
        <v>1396</v>
      </c>
      <c r="K127">
        <v>1728</v>
      </c>
      <c r="L127">
        <v>1811</v>
      </c>
      <c r="M127">
        <v>1595</v>
      </c>
      <c r="N127">
        <v>1343</v>
      </c>
      <c r="O127">
        <v>1199</v>
      </c>
      <c r="P127">
        <v>992</v>
      </c>
      <c r="Q127">
        <v>757</v>
      </c>
      <c r="R127">
        <v>569</v>
      </c>
      <c r="S127">
        <v>674</v>
      </c>
    </row>
    <row r="128" spans="1:19">
      <c r="A128" t="s">
        <v>219</v>
      </c>
      <c r="B128" t="s">
        <v>5275</v>
      </c>
      <c r="C128" t="s">
        <v>5276</v>
      </c>
      <c r="D128">
        <v>14</v>
      </c>
      <c r="E128">
        <v>14</v>
      </c>
      <c r="F128">
        <v>14</v>
      </c>
      <c r="G128">
        <v>9</v>
      </c>
      <c r="H128">
        <v>13</v>
      </c>
      <c r="I128">
        <v>48</v>
      </c>
      <c r="J128">
        <v>1</v>
      </c>
      <c r="K128">
        <v>2</v>
      </c>
      <c r="L128">
        <v>12</v>
      </c>
      <c r="M128">
        <v>11</v>
      </c>
      <c r="N128">
        <v>3</v>
      </c>
      <c r="O128">
        <v>6</v>
      </c>
      <c r="P128">
        <v>6</v>
      </c>
      <c r="Q128">
        <v>3</v>
      </c>
      <c r="R128">
        <v>1</v>
      </c>
      <c r="S128">
        <v>2</v>
      </c>
    </row>
    <row r="129" spans="1:19">
      <c r="A129" t="s">
        <v>219</v>
      </c>
      <c r="B129" t="s">
        <v>5275</v>
      </c>
      <c r="C129" t="s">
        <v>5167</v>
      </c>
      <c r="D129">
        <v>1140</v>
      </c>
      <c r="E129">
        <v>1579</v>
      </c>
      <c r="F129">
        <v>1615</v>
      </c>
      <c r="G129">
        <v>1628</v>
      </c>
      <c r="H129">
        <v>781</v>
      </c>
      <c r="I129">
        <v>727</v>
      </c>
      <c r="J129">
        <v>870</v>
      </c>
      <c r="K129">
        <v>1050</v>
      </c>
      <c r="L129">
        <v>1189</v>
      </c>
      <c r="M129">
        <v>1014</v>
      </c>
      <c r="N129">
        <v>753</v>
      </c>
      <c r="O129">
        <v>721</v>
      </c>
      <c r="P129">
        <v>732</v>
      </c>
      <c r="Q129">
        <v>435</v>
      </c>
      <c r="R129">
        <v>361</v>
      </c>
      <c r="S129">
        <v>384</v>
      </c>
    </row>
    <row r="130" spans="1:19">
      <c r="A130" t="s">
        <v>142</v>
      </c>
      <c r="B130" t="s">
        <v>5277</v>
      </c>
      <c r="C130" t="s">
        <v>5278</v>
      </c>
      <c r="D130">
        <v>67</v>
      </c>
      <c r="E130">
        <v>67</v>
      </c>
      <c r="F130">
        <v>48</v>
      </c>
      <c r="G130">
        <v>28</v>
      </c>
      <c r="H130">
        <v>23</v>
      </c>
      <c r="I130">
        <v>24</v>
      </c>
      <c r="J130">
        <v>33</v>
      </c>
      <c r="K130">
        <v>19</v>
      </c>
      <c r="L130">
        <v>30</v>
      </c>
      <c r="M130">
        <v>28</v>
      </c>
      <c r="N130">
        <v>19</v>
      </c>
      <c r="O130">
        <v>18</v>
      </c>
      <c r="P130">
        <v>10</v>
      </c>
      <c r="Q130">
        <v>8</v>
      </c>
      <c r="R130">
        <v>6</v>
      </c>
      <c r="S130">
        <v>13</v>
      </c>
    </row>
    <row r="131" spans="1:19">
      <c r="A131" t="s">
        <v>142</v>
      </c>
      <c r="B131" t="s">
        <v>5277</v>
      </c>
      <c r="C131" t="s">
        <v>5279</v>
      </c>
      <c r="D131">
        <v>24</v>
      </c>
      <c r="E131">
        <v>31</v>
      </c>
      <c r="F131">
        <v>23</v>
      </c>
      <c r="G131">
        <v>85</v>
      </c>
      <c r="H131">
        <v>83</v>
      </c>
      <c r="I131">
        <v>65</v>
      </c>
      <c r="J131">
        <v>23</v>
      </c>
      <c r="K131">
        <v>34</v>
      </c>
      <c r="L131">
        <v>15</v>
      </c>
      <c r="M131">
        <v>20</v>
      </c>
      <c r="N131">
        <v>12</v>
      </c>
      <c r="O131">
        <v>11</v>
      </c>
      <c r="P131">
        <v>16</v>
      </c>
      <c r="Q131">
        <v>2</v>
      </c>
      <c r="R131">
        <v>5</v>
      </c>
      <c r="S131">
        <v>7</v>
      </c>
    </row>
    <row r="132" spans="1:19">
      <c r="A132" t="s">
        <v>142</v>
      </c>
      <c r="B132" t="s">
        <v>5277</v>
      </c>
      <c r="C132" t="s">
        <v>5229</v>
      </c>
      <c r="D132">
        <v>2052</v>
      </c>
      <c r="E132">
        <v>2768</v>
      </c>
      <c r="F132">
        <v>2042</v>
      </c>
      <c r="G132">
        <v>2044</v>
      </c>
      <c r="H132">
        <v>1592</v>
      </c>
      <c r="I132">
        <v>1292</v>
      </c>
      <c r="J132">
        <v>1265</v>
      </c>
      <c r="K132">
        <v>1285</v>
      </c>
      <c r="L132">
        <v>1259</v>
      </c>
      <c r="M132">
        <v>1128</v>
      </c>
      <c r="N132">
        <v>1037</v>
      </c>
      <c r="O132">
        <v>864</v>
      </c>
      <c r="P132">
        <v>963</v>
      </c>
      <c r="Q132">
        <v>718</v>
      </c>
      <c r="R132">
        <v>563</v>
      </c>
      <c r="S132">
        <v>549</v>
      </c>
    </row>
    <row r="134" spans="1:19">
      <c r="A134" t="s">
        <v>5367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00A6-EB19-4C57-B894-C0EA0FB71495}">
  <sheetPr>
    <tabColor theme="1" tint="0.499984740745262"/>
  </sheetPr>
  <dimension ref="A1:E2099"/>
  <sheetViews>
    <sheetView workbookViewId="0">
      <selection activeCell="G26" sqref="G26"/>
    </sheetView>
  </sheetViews>
  <sheetFormatPr defaultRowHeight="14.5"/>
  <cols>
    <col min="1" max="1" width="10.7265625" bestFit="1" customWidth="1"/>
    <col min="2" max="2" width="23.81640625" bestFit="1" customWidth="1"/>
    <col min="3" max="3" width="33" bestFit="1" customWidth="1"/>
    <col min="4" max="4" width="12.08984375" bestFit="1" customWidth="1"/>
    <col min="5" max="5" width="12.54296875" bestFit="1" customWidth="1"/>
  </cols>
  <sheetData>
    <row r="1" spans="1:5">
      <c r="A1" t="s">
        <v>209</v>
      </c>
      <c r="B1" t="s">
        <v>5131</v>
      </c>
      <c r="C1" t="s">
        <v>5147</v>
      </c>
      <c r="D1" t="s">
        <v>5280</v>
      </c>
      <c r="E1" t="s">
        <v>210</v>
      </c>
    </row>
    <row r="2" spans="1:5">
      <c r="A2" t="s">
        <v>128</v>
      </c>
      <c r="B2" t="s">
        <v>5148</v>
      </c>
      <c r="C2" t="s">
        <v>5145</v>
      </c>
      <c r="D2" t="s">
        <v>5132</v>
      </c>
      <c r="E2">
        <v>6209</v>
      </c>
    </row>
    <row r="3" spans="1:5">
      <c r="A3" t="s">
        <v>128</v>
      </c>
      <c r="B3" t="s">
        <v>5148</v>
      </c>
      <c r="C3" t="s">
        <v>5145</v>
      </c>
      <c r="D3" t="s">
        <v>5162</v>
      </c>
      <c r="E3">
        <v>7371</v>
      </c>
    </row>
    <row r="4" spans="1:5">
      <c r="A4" t="s">
        <v>128</v>
      </c>
      <c r="B4" t="s">
        <v>5148</v>
      </c>
      <c r="C4" t="s">
        <v>5145</v>
      </c>
      <c r="D4" t="s">
        <v>5163</v>
      </c>
      <c r="E4">
        <v>8395</v>
      </c>
    </row>
    <row r="5" spans="1:5">
      <c r="A5" t="s">
        <v>128</v>
      </c>
      <c r="B5" t="s">
        <v>5148</v>
      </c>
      <c r="C5" t="s">
        <v>5145</v>
      </c>
      <c r="D5" t="s">
        <v>5133</v>
      </c>
      <c r="E5">
        <v>9451</v>
      </c>
    </row>
    <row r="6" spans="1:5">
      <c r="A6" t="s">
        <v>128</v>
      </c>
      <c r="B6" t="s">
        <v>5148</v>
      </c>
      <c r="C6" t="s">
        <v>5145</v>
      </c>
      <c r="D6" t="s">
        <v>5134</v>
      </c>
      <c r="E6">
        <v>9075</v>
      </c>
    </row>
    <row r="7" spans="1:5">
      <c r="A7" t="s">
        <v>128</v>
      </c>
      <c r="B7" t="s">
        <v>5148</v>
      </c>
      <c r="C7" t="s">
        <v>5145</v>
      </c>
      <c r="D7" t="s">
        <v>5135</v>
      </c>
      <c r="E7">
        <v>7325</v>
      </c>
    </row>
    <row r="8" spans="1:5">
      <c r="A8" t="s">
        <v>128</v>
      </c>
      <c r="B8" t="s">
        <v>5148</v>
      </c>
      <c r="C8" t="s">
        <v>5145</v>
      </c>
      <c r="D8" t="s">
        <v>5136</v>
      </c>
      <c r="E8">
        <v>5824</v>
      </c>
    </row>
    <row r="9" spans="1:5">
      <c r="A9" t="s">
        <v>128</v>
      </c>
      <c r="B9" t="s">
        <v>5148</v>
      </c>
      <c r="C9" t="s">
        <v>5145</v>
      </c>
      <c r="D9" t="s">
        <v>5137</v>
      </c>
      <c r="E9">
        <v>5177</v>
      </c>
    </row>
    <row r="10" spans="1:5">
      <c r="A10" t="s">
        <v>128</v>
      </c>
      <c r="B10" t="s">
        <v>5148</v>
      </c>
      <c r="C10" t="s">
        <v>5145</v>
      </c>
      <c r="D10" t="s">
        <v>5138</v>
      </c>
      <c r="E10">
        <v>5217</v>
      </c>
    </row>
    <row r="11" spans="1:5">
      <c r="A11" t="s">
        <v>128</v>
      </c>
      <c r="B11" t="s">
        <v>5148</v>
      </c>
      <c r="C11" t="s">
        <v>5145</v>
      </c>
      <c r="D11" t="s">
        <v>5139</v>
      </c>
      <c r="E11">
        <v>5970</v>
      </c>
    </row>
    <row r="12" spans="1:5">
      <c r="A12" t="s">
        <v>128</v>
      </c>
      <c r="B12" t="s">
        <v>5148</v>
      </c>
      <c r="C12" t="s">
        <v>5145</v>
      </c>
      <c r="D12" t="s">
        <v>5140</v>
      </c>
      <c r="E12">
        <v>5089</v>
      </c>
    </row>
    <row r="13" spans="1:5">
      <c r="A13" t="s">
        <v>128</v>
      </c>
      <c r="B13" t="s">
        <v>5148</v>
      </c>
      <c r="C13" t="s">
        <v>5145</v>
      </c>
      <c r="D13" t="s">
        <v>5141</v>
      </c>
      <c r="E13">
        <v>4059</v>
      </c>
    </row>
    <row r="14" spans="1:5">
      <c r="A14" t="s">
        <v>128</v>
      </c>
      <c r="B14" t="s">
        <v>5148</v>
      </c>
      <c r="C14" t="s">
        <v>5145</v>
      </c>
      <c r="D14" t="s">
        <v>5174</v>
      </c>
      <c r="E14">
        <v>2960</v>
      </c>
    </row>
    <row r="15" spans="1:5">
      <c r="A15" t="s">
        <v>128</v>
      </c>
      <c r="B15" t="s">
        <v>5148</v>
      </c>
      <c r="C15" t="s">
        <v>5145</v>
      </c>
      <c r="D15" t="s">
        <v>5142</v>
      </c>
      <c r="E15">
        <v>2258</v>
      </c>
    </row>
    <row r="16" spans="1:5">
      <c r="A16" t="s">
        <v>128</v>
      </c>
      <c r="B16" t="s">
        <v>5148</v>
      </c>
      <c r="C16" t="s">
        <v>5145</v>
      </c>
      <c r="D16" t="s">
        <v>5143</v>
      </c>
      <c r="E16">
        <v>1414</v>
      </c>
    </row>
    <row r="17" spans="1:5">
      <c r="A17" t="s">
        <v>128</v>
      </c>
      <c r="B17" t="s">
        <v>5148</v>
      </c>
      <c r="C17" t="s">
        <v>5145</v>
      </c>
      <c r="D17" t="s">
        <v>5144</v>
      </c>
      <c r="E17">
        <v>1990</v>
      </c>
    </row>
    <row r="18" spans="1:5">
      <c r="A18" t="s">
        <v>128</v>
      </c>
      <c r="B18" t="s">
        <v>5148</v>
      </c>
      <c r="C18" t="s">
        <v>5146</v>
      </c>
      <c r="D18" t="s">
        <v>5132</v>
      </c>
      <c r="E18">
        <v>62</v>
      </c>
    </row>
    <row r="19" spans="1:5">
      <c r="A19" t="s">
        <v>128</v>
      </c>
      <c r="B19" t="s">
        <v>5148</v>
      </c>
      <c r="C19" t="s">
        <v>5146</v>
      </c>
      <c r="D19" t="s">
        <v>5162</v>
      </c>
      <c r="E19">
        <v>99</v>
      </c>
    </row>
    <row r="20" spans="1:5">
      <c r="A20" t="s">
        <v>128</v>
      </c>
      <c r="B20" t="s">
        <v>5148</v>
      </c>
      <c r="C20" t="s">
        <v>5146</v>
      </c>
      <c r="D20" t="s">
        <v>5163</v>
      </c>
      <c r="E20">
        <v>100</v>
      </c>
    </row>
    <row r="21" spans="1:5">
      <c r="A21" t="s">
        <v>128</v>
      </c>
      <c r="B21" t="s">
        <v>5148</v>
      </c>
      <c r="C21" t="s">
        <v>5146</v>
      </c>
      <c r="D21" t="s">
        <v>5133</v>
      </c>
      <c r="E21">
        <v>91</v>
      </c>
    </row>
    <row r="22" spans="1:5">
      <c r="A22" t="s">
        <v>128</v>
      </c>
      <c r="B22" t="s">
        <v>5148</v>
      </c>
      <c r="C22" t="s">
        <v>5146</v>
      </c>
      <c r="D22" t="s">
        <v>5134</v>
      </c>
      <c r="E22">
        <v>72</v>
      </c>
    </row>
    <row r="23" spans="1:5">
      <c r="A23" t="s">
        <v>128</v>
      </c>
      <c r="B23" t="s">
        <v>5148</v>
      </c>
      <c r="C23" t="s">
        <v>5146</v>
      </c>
      <c r="D23" t="s">
        <v>5135</v>
      </c>
      <c r="E23">
        <v>74</v>
      </c>
    </row>
    <row r="24" spans="1:5">
      <c r="A24" t="s">
        <v>128</v>
      </c>
      <c r="B24" t="s">
        <v>5148</v>
      </c>
      <c r="C24" t="s">
        <v>5146</v>
      </c>
      <c r="D24" t="s">
        <v>5136</v>
      </c>
      <c r="E24">
        <v>40</v>
      </c>
    </row>
    <row r="25" spans="1:5">
      <c r="A25" t="s">
        <v>128</v>
      </c>
      <c r="B25" t="s">
        <v>5148</v>
      </c>
      <c r="C25" t="s">
        <v>5146</v>
      </c>
      <c r="D25" t="s">
        <v>5137</v>
      </c>
      <c r="E25">
        <v>51</v>
      </c>
    </row>
    <row r="26" spans="1:5">
      <c r="A26" t="s">
        <v>128</v>
      </c>
      <c r="B26" t="s">
        <v>5148</v>
      </c>
      <c r="C26" t="s">
        <v>5146</v>
      </c>
      <c r="D26" t="s">
        <v>5138</v>
      </c>
      <c r="E26">
        <v>72</v>
      </c>
    </row>
    <row r="27" spans="1:5">
      <c r="A27" t="s">
        <v>128</v>
      </c>
      <c r="B27" t="s">
        <v>5148</v>
      </c>
      <c r="C27" t="s">
        <v>5146</v>
      </c>
      <c r="D27" t="s">
        <v>5139</v>
      </c>
      <c r="E27">
        <v>50</v>
      </c>
    </row>
    <row r="28" spans="1:5">
      <c r="A28" t="s">
        <v>128</v>
      </c>
      <c r="B28" t="s">
        <v>5148</v>
      </c>
      <c r="C28" t="s">
        <v>5146</v>
      </c>
      <c r="D28" t="s">
        <v>5140</v>
      </c>
      <c r="E28">
        <v>37</v>
      </c>
    </row>
    <row r="29" spans="1:5">
      <c r="A29" t="s">
        <v>128</v>
      </c>
      <c r="B29" t="s">
        <v>5148</v>
      </c>
      <c r="C29" t="s">
        <v>5146</v>
      </c>
      <c r="D29" t="s">
        <v>5141</v>
      </c>
      <c r="E29">
        <v>31</v>
      </c>
    </row>
    <row r="30" spans="1:5">
      <c r="A30" t="s">
        <v>128</v>
      </c>
      <c r="B30" t="s">
        <v>5148</v>
      </c>
      <c r="C30" t="s">
        <v>5146</v>
      </c>
      <c r="D30" t="s">
        <v>5174</v>
      </c>
      <c r="E30">
        <v>25</v>
      </c>
    </row>
    <row r="31" spans="1:5">
      <c r="A31" t="s">
        <v>128</v>
      </c>
      <c r="B31" t="s">
        <v>5148</v>
      </c>
      <c r="C31" t="s">
        <v>5146</v>
      </c>
      <c r="D31" t="s">
        <v>5142</v>
      </c>
      <c r="E31">
        <v>23</v>
      </c>
    </row>
    <row r="32" spans="1:5">
      <c r="A32" t="s">
        <v>128</v>
      </c>
      <c r="B32" t="s">
        <v>5148</v>
      </c>
      <c r="C32" t="s">
        <v>5146</v>
      </c>
      <c r="D32" t="s">
        <v>5143</v>
      </c>
      <c r="E32">
        <v>24</v>
      </c>
    </row>
    <row r="33" spans="1:5">
      <c r="A33" t="s">
        <v>128</v>
      </c>
      <c r="B33" t="s">
        <v>5148</v>
      </c>
      <c r="C33" t="s">
        <v>5146</v>
      </c>
      <c r="D33" t="s">
        <v>5144</v>
      </c>
      <c r="E33">
        <v>35</v>
      </c>
    </row>
    <row r="34" spans="1:5">
      <c r="A34" t="s">
        <v>128</v>
      </c>
      <c r="B34" t="s">
        <v>5148</v>
      </c>
      <c r="C34" t="s">
        <v>5158</v>
      </c>
      <c r="D34" t="s">
        <v>5132</v>
      </c>
      <c r="E34">
        <v>7004</v>
      </c>
    </row>
    <row r="35" spans="1:5">
      <c r="A35" t="s">
        <v>128</v>
      </c>
      <c r="B35" t="s">
        <v>5148</v>
      </c>
      <c r="C35" t="s">
        <v>5158</v>
      </c>
      <c r="D35" t="s">
        <v>5162</v>
      </c>
      <c r="E35">
        <v>7891</v>
      </c>
    </row>
    <row r="36" spans="1:5">
      <c r="A36" t="s">
        <v>128</v>
      </c>
      <c r="B36" t="s">
        <v>5148</v>
      </c>
      <c r="C36" t="s">
        <v>5158</v>
      </c>
      <c r="D36" t="s">
        <v>5163</v>
      </c>
      <c r="E36">
        <v>7140</v>
      </c>
    </row>
    <row r="37" spans="1:5">
      <c r="A37" t="s">
        <v>128</v>
      </c>
      <c r="B37" t="s">
        <v>5148</v>
      </c>
      <c r="C37" t="s">
        <v>5158</v>
      </c>
      <c r="D37" t="s">
        <v>5133</v>
      </c>
      <c r="E37">
        <v>7955</v>
      </c>
    </row>
    <row r="38" spans="1:5">
      <c r="A38" t="s">
        <v>128</v>
      </c>
      <c r="B38" t="s">
        <v>5148</v>
      </c>
      <c r="C38" t="s">
        <v>5158</v>
      </c>
      <c r="D38" t="s">
        <v>5134</v>
      </c>
      <c r="E38">
        <v>7861</v>
      </c>
    </row>
    <row r="39" spans="1:5">
      <c r="A39" t="s">
        <v>128</v>
      </c>
      <c r="B39" t="s">
        <v>5148</v>
      </c>
      <c r="C39" t="s">
        <v>5158</v>
      </c>
      <c r="D39" t="s">
        <v>5135</v>
      </c>
      <c r="E39">
        <v>6491</v>
      </c>
    </row>
    <row r="40" spans="1:5">
      <c r="A40" t="s">
        <v>128</v>
      </c>
      <c r="B40" t="s">
        <v>5148</v>
      </c>
      <c r="C40" t="s">
        <v>5158</v>
      </c>
      <c r="D40" t="s">
        <v>5136</v>
      </c>
      <c r="E40">
        <v>5588</v>
      </c>
    </row>
    <row r="41" spans="1:5">
      <c r="A41" t="s">
        <v>128</v>
      </c>
      <c r="B41" t="s">
        <v>5148</v>
      </c>
      <c r="C41" t="s">
        <v>5158</v>
      </c>
      <c r="D41" t="s">
        <v>5137</v>
      </c>
      <c r="E41">
        <v>5940</v>
      </c>
    </row>
    <row r="42" spans="1:5">
      <c r="A42" t="s">
        <v>128</v>
      </c>
      <c r="B42" t="s">
        <v>5148</v>
      </c>
      <c r="C42" t="s">
        <v>5158</v>
      </c>
      <c r="D42" t="s">
        <v>5138</v>
      </c>
      <c r="E42">
        <v>5046</v>
      </c>
    </row>
    <row r="43" spans="1:5">
      <c r="A43" t="s">
        <v>128</v>
      </c>
      <c r="B43" t="s">
        <v>5148</v>
      </c>
      <c r="C43" t="s">
        <v>5158</v>
      </c>
      <c r="D43" t="s">
        <v>5139</v>
      </c>
      <c r="E43">
        <v>4080</v>
      </c>
    </row>
    <row r="44" spans="1:5">
      <c r="A44" t="s">
        <v>128</v>
      </c>
      <c r="B44" t="s">
        <v>5148</v>
      </c>
      <c r="C44" t="s">
        <v>5158</v>
      </c>
      <c r="D44" t="s">
        <v>5140</v>
      </c>
      <c r="E44">
        <v>3464</v>
      </c>
    </row>
    <row r="45" spans="1:5">
      <c r="A45" t="s">
        <v>128</v>
      </c>
      <c r="B45" t="s">
        <v>5148</v>
      </c>
      <c r="C45" t="s">
        <v>5158</v>
      </c>
      <c r="D45" t="s">
        <v>5141</v>
      </c>
      <c r="E45">
        <v>2765</v>
      </c>
    </row>
    <row r="46" spans="1:5">
      <c r="A46" t="s">
        <v>128</v>
      </c>
      <c r="B46" t="s">
        <v>5148</v>
      </c>
      <c r="C46" t="s">
        <v>5158</v>
      </c>
      <c r="D46" t="s">
        <v>5174</v>
      </c>
      <c r="E46">
        <v>2097</v>
      </c>
    </row>
    <row r="47" spans="1:5">
      <c r="A47" t="s">
        <v>128</v>
      </c>
      <c r="B47" t="s">
        <v>5148</v>
      </c>
      <c r="C47" t="s">
        <v>5158</v>
      </c>
      <c r="D47" t="s">
        <v>5142</v>
      </c>
      <c r="E47">
        <v>1382</v>
      </c>
    </row>
    <row r="48" spans="1:5">
      <c r="A48" t="s">
        <v>128</v>
      </c>
      <c r="B48" t="s">
        <v>5148</v>
      </c>
      <c r="C48" t="s">
        <v>5158</v>
      </c>
      <c r="D48" t="s">
        <v>5143</v>
      </c>
      <c r="E48">
        <v>953</v>
      </c>
    </row>
    <row r="49" spans="1:5">
      <c r="A49" t="s">
        <v>128</v>
      </c>
      <c r="B49" t="s">
        <v>5148</v>
      </c>
      <c r="C49" t="s">
        <v>5158</v>
      </c>
      <c r="D49" t="s">
        <v>5144</v>
      </c>
      <c r="E49">
        <v>1315</v>
      </c>
    </row>
    <row r="50" spans="1:5">
      <c r="A50" t="s">
        <v>128</v>
      </c>
      <c r="B50" t="s">
        <v>5149</v>
      </c>
      <c r="C50" t="s">
        <v>5150</v>
      </c>
      <c r="D50" t="s">
        <v>5132</v>
      </c>
      <c r="E50">
        <v>22</v>
      </c>
    </row>
    <row r="51" spans="1:5">
      <c r="A51" t="s">
        <v>128</v>
      </c>
      <c r="B51" t="s">
        <v>5149</v>
      </c>
      <c r="C51" t="s">
        <v>5150</v>
      </c>
      <c r="D51" t="s">
        <v>5162</v>
      </c>
      <c r="E51">
        <v>20</v>
      </c>
    </row>
    <row r="52" spans="1:5">
      <c r="A52" t="s">
        <v>128</v>
      </c>
      <c r="B52" t="s">
        <v>5149</v>
      </c>
      <c r="C52" t="s">
        <v>5150</v>
      </c>
      <c r="D52" t="s">
        <v>5163</v>
      </c>
      <c r="E52">
        <v>41</v>
      </c>
    </row>
    <row r="53" spans="1:5">
      <c r="A53" t="s">
        <v>128</v>
      </c>
      <c r="B53" t="s">
        <v>5149</v>
      </c>
      <c r="C53" t="s">
        <v>5150</v>
      </c>
      <c r="D53" t="s">
        <v>5133</v>
      </c>
      <c r="E53">
        <v>44</v>
      </c>
    </row>
    <row r="54" spans="1:5">
      <c r="A54" t="s">
        <v>128</v>
      </c>
      <c r="B54" t="s">
        <v>5149</v>
      </c>
      <c r="C54" t="s">
        <v>5150</v>
      </c>
      <c r="D54" t="s">
        <v>5134</v>
      </c>
      <c r="E54">
        <v>33</v>
      </c>
    </row>
    <row r="55" spans="1:5">
      <c r="A55" t="s">
        <v>128</v>
      </c>
      <c r="B55" t="s">
        <v>5149</v>
      </c>
      <c r="C55" t="s">
        <v>5150</v>
      </c>
      <c r="D55" t="s">
        <v>5135</v>
      </c>
      <c r="E55">
        <v>63</v>
      </c>
    </row>
    <row r="56" spans="1:5">
      <c r="A56" t="s">
        <v>128</v>
      </c>
      <c r="B56" t="s">
        <v>5149</v>
      </c>
      <c r="C56" t="s">
        <v>5150</v>
      </c>
      <c r="D56" t="s">
        <v>5136</v>
      </c>
      <c r="E56">
        <v>12</v>
      </c>
    </row>
    <row r="57" spans="1:5">
      <c r="A57" t="s">
        <v>128</v>
      </c>
      <c r="B57" t="s">
        <v>5149</v>
      </c>
      <c r="C57" t="s">
        <v>5150</v>
      </c>
      <c r="D57" t="s">
        <v>5137</v>
      </c>
      <c r="E57">
        <v>18</v>
      </c>
    </row>
    <row r="58" spans="1:5">
      <c r="A58" t="s">
        <v>128</v>
      </c>
      <c r="B58" t="s">
        <v>5149</v>
      </c>
      <c r="C58" t="s">
        <v>5150</v>
      </c>
      <c r="D58" t="s">
        <v>5138</v>
      </c>
      <c r="E58">
        <v>15</v>
      </c>
    </row>
    <row r="59" spans="1:5">
      <c r="A59" t="s">
        <v>128</v>
      </c>
      <c r="B59" t="s">
        <v>5149</v>
      </c>
      <c r="C59" t="s">
        <v>5150</v>
      </c>
      <c r="D59" t="s">
        <v>5139</v>
      </c>
      <c r="E59">
        <v>22</v>
      </c>
    </row>
    <row r="60" spans="1:5">
      <c r="A60" t="s">
        <v>128</v>
      </c>
      <c r="B60" t="s">
        <v>5149</v>
      </c>
      <c r="C60" t="s">
        <v>5150</v>
      </c>
      <c r="D60" t="s">
        <v>5140</v>
      </c>
      <c r="E60">
        <v>24</v>
      </c>
    </row>
    <row r="61" spans="1:5">
      <c r="A61" t="s">
        <v>128</v>
      </c>
      <c r="B61" t="s">
        <v>5149</v>
      </c>
      <c r="C61" t="s">
        <v>5150</v>
      </c>
      <c r="D61" t="s">
        <v>5141</v>
      </c>
      <c r="E61">
        <v>22</v>
      </c>
    </row>
    <row r="62" spans="1:5">
      <c r="A62" t="s">
        <v>128</v>
      </c>
      <c r="B62" t="s">
        <v>5149</v>
      </c>
      <c r="C62" t="s">
        <v>5150</v>
      </c>
      <c r="D62" t="s">
        <v>5174</v>
      </c>
      <c r="E62">
        <v>21</v>
      </c>
    </row>
    <row r="63" spans="1:5">
      <c r="A63" t="s">
        <v>128</v>
      </c>
      <c r="B63" t="s">
        <v>5149</v>
      </c>
      <c r="C63" t="s">
        <v>5150</v>
      </c>
      <c r="D63" t="s">
        <v>5142</v>
      </c>
      <c r="E63">
        <v>12</v>
      </c>
    </row>
    <row r="64" spans="1:5">
      <c r="A64" t="s">
        <v>128</v>
      </c>
      <c r="B64" t="s">
        <v>5149</v>
      </c>
      <c r="C64" t="s">
        <v>5150</v>
      </c>
      <c r="D64" t="s">
        <v>5143</v>
      </c>
      <c r="E64">
        <v>6</v>
      </c>
    </row>
    <row r="65" spans="1:5">
      <c r="A65" t="s">
        <v>128</v>
      </c>
      <c r="B65" t="s">
        <v>5149</v>
      </c>
      <c r="C65" t="s">
        <v>5150</v>
      </c>
      <c r="D65" t="s">
        <v>5144</v>
      </c>
      <c r="E65">
        <v>12</v>
      </c>
    </row>
    <row r="66" spans="1:5">
      <c r="A66" t="s">
        <v>128</v>
      </c>
      <c r="B66" t="s">
        <v>5149</v>
      </c>
      <c r="C66" t="s">
        <v>5151</v>
      </c>
      <c r="D66" t="s">
        <v>5132</v>
      </c>
      <c r="E66">
        <v>18</v>
      </c>
    </row>
    <row r="67" spans="1:5">
      <c r="A67" t="s">
        <v>128</v>
      </c>
      <c r="B67" t="s">
        <v>5149</v>
      </c>
      <c r="C67" t="s">
        <v>5151</v>
      </c>
      <c r="D67" t="s">
        <v>5162</v>
      </c>
      <c r="E67">
        <v>13</v>
      </c>
    </row>
    <row r="68" spans="1:5">
      <c r="A68" t="s">
        <v>128</v>
      </c>
      <c r="B68" t="s">
        <v>5149</v>
      </c>
      <c r="C68" t="s">
        <v>5151</v>
      </c>
      <c r="D68" t="s">
        <v>5163</v>
      </c>
      <c r="E68">
        <v>29</v>
      </c>
    </row>
    <row r="69" spans="1:5">
      <c r="A69" t="s">
        <v>128</v>
      </c>
      <c r="B69" t="s">
        <v>5149</v>
      </c>
      <c r="C69" t="s">
        <v>5151</v>
      </c>
      <c r="D69" t="s">
        <v>5133</v>
      </c>
      <c r="E69">
        <v>32</v>
      </c>
    </row>
    <row r="70" spans="1:5">
      <c r="A70" t="s">
        <v>128</v>
      </c>
      <c r="B70" t="s">
        <v>5149</v>
      </c>
      <c r="C70" t="s">
        <v>5151</v>
      </c>
      <c r="D70" t="s">
        <v>5134</v>
      </c>
      <c r="E70">
        <v>21</v>
      </c>
    </row>
    <row r="71" spans="1:5">
      <c r="A71" t="s">
        <v>128</v>
      </c>
      <c r="B71" t="s">
        <v>5149</v>
      </c>
      <c r="C71" t="s">
        <v>5151</v>
      </c>
      <c r="D71" t="s">
        <v>5135</v>
      </c>
      <c r="E71">
        <v>10</v>
      </c>
    </row>
    <row r="72" spans="1:5">
      <c r="A72" t="s">
        <v>128</v>
      </c>
      <c r="B72" t="s">
        <v>5149</v>
      </c>
      <c r="C72" t="s">
        <v>5151</v>
      </c>
      <c r="D72" t="s">
        <v>5136</v>
      </c>
      <c r="E72">
        <v>15</v>
      </c>
    </row>
    <row r="73" spans="1:5">
      <c r="A73" t="s">
        <v>128</v>
      </c>
      <c r="B73" t="s">
        <v>5149</v>
      </c>
      <c r="C73" t="s">
        <v>5151</v>
      </c>
      <c r="D73" t="s">
        <v>5137</v>
      </c>
      <c r="E73">
        <v>16</v>
      </c>
    </row>
    <row r="74" spans="1:5">
      <c r="A74" t="s">
        <v>128</v>
      </c>
      <c r="B74" t="s">
        <v>5149</v>
      </c>
      <c r="C74" t="s">
        <v>5151</v>
      </c>
      <c r="D74" t="s">
        <v>5138</v>
      </c>
      <c r="E74">
        <v>15</v>
      </c>
    </row>
    <row r="75" spans="1:5">
      <c r="A75" t="s">
        <v>128</v>
      </c>
      <c r="B75" t="s">
        <v>5149</v>
      </c>
      <c r="C75" t="s">
        <v>5151</v>
      </c>
      <c r="D75" t="s">
        <v>5139</v>
      </c>
      <c r="E75">
        <v>14</v>
      </c>
    </row>
    <row r="76" spans="1:5">
      <c r="A76" t="s">
        <v>128</v>
      </c>
      <c r="B76" t="s">
        <v>5149</v>
      </c>
      <c r="C76" t="s">
        <v>5151</v>
      </c>
      <c r="D76" t="s">
        <v>5140</v>
      </c>
      <c r="E76">
        <v>11</v>
      </c>
    </row>
    <row r="77" spans="1:5">
      <c r="A77" t="s">
        <v>128</v>
      </c>
      <c r="B77" t="s">
        <v>5149</v>
      </c>
      <c r="C77" t="s">
        <v>5151</v>
      </c>
      <c r="D77" t="s">
        <v>5141</v>
      </c>
      <c r="E77">
        <v>14</v>
      </c>
    </row>
    <row r="78" spans="1:5">
      <c r="A78" t="s">
        <v>128</v>
      </c>
      <c r="B78" t="s">
        <v>5149</v>
      </c>
      <c r="C78" t="s">
        <v>5151</v>
      </c>
      <c r="D78" t="s">
        <v>5174</v>
      </c>
      <c r="E78">
        <v>7</v>
      </c>
    </row>
    <row r="79" spans="1:5">
      <c r="A79" t="s">
        <v>128</v>
      </c>
      <c r="B79" t="s">
        <v>5149</v>
      </c>
      <c r="C79" t="s">
        <v>5151</v>
      </c>
      <c r="D79" t="s">
        <v>5142</v>
      </c>
      <c r="E79">
        <v>13</v>
      </c>
    </row>
    <row r="80" spans="1:5">
      <c r="A80" t="s">
        <v>128</v>
      </c>
      <c r="B80" t="s">
        <v>5149</v>
      </c>
      <c r="C80" t="s">
        <v>5151</v>
      </c>
      <c r="D80" t="s">
        <v>5143</v>
      </c>
      <c r="E80">
        <v>7</v>
      </c>
    </row>
    <row r="81" spans="1:5">
      <c r="A81" t="s">
        <v>128</v>
      </c>
      <c r="B81" t="s">
        <v>5149</v>
      </c>
      <c r="C81" t="s">
        <v>5151</v>
      </c>
      <c r="D81" t="s">
        <v>5144</v>
      </c>
      <c r="E81">
        <v>10</v>
      </c>
    </row>
    <row r="82" spans="1:5">
      <c r="A82" t="s">
        <v>128</v>
      </c>
      <c r="B82" t="s">
        <v>5149</v>
      </c>
      <c r="C82" t="s">
        <v>5152</v>
      </c>
      <c r="D82" t="s">
        <v>5132</v>
      </c>
      <c r="E82">
        <v>175</v>
      </c>
    </row>
    <row r="83" spans="1:5">
      <c r="A83" t="s">
        <v>128</v>
      </c>
      <c r="B83" t="s">
        <v>5149</v>
      </c>
      <c r="C83" t="s">
        <v>5152</v>
      </c>
      <c r="D83" t="s">
        <v>5162</v>
      </c>
      <c r="E83">
        <v>175</v>
      </c>
    </row>
    <row r="84" spans="1:5">
      <c r="A84" t="s">
        <v>128</v>
      </c>
      <c r="B84" t="s">
        <v>5149</v>
      </c>
      <c r="C84" t="s">
        <v>5152</v>
      </c>
      <c r="D84" t="s">
        <v>5163</v>
      </c>
      <c r="E84">
        <v>141</v>
      </c>
    </row>
    <row r="85" spans="1:5">
      <c r="A85" t="s">
        <v>128</v>
      </c>
      <c r="B85" t="s">
        <v>5149</v>
      </c>
      <c r="C85" t="s">
        <v>5152</v>
      </c>
      <c r="D85" t="s">
        <v>5133</v>
      </c>
      <c r="E85">
        <v>108</v>
      </c>
    </row>
    <row r="86" spans="1:5">
      <c r="A86" t="s">
        <v>128</v>
      </c>
      <c r="B86" t="s">
        <v>5149</v>
      </c>
      <c r="C86" t="s">
        <v>5152</v>
      </c>
      <c r="D86" t="s">
        <v>5134</v>
      </c>
      <c r="E86">
        <v>113</v>
      </c>
    </row>
    <row r="87" spans="1:5">
      <c r="A87" t="s">
        <v>128</v>
      </c>
      <c r="B87" t="s">
        <v>5149</v>
      </c>
      <c r="C87" t="s">
        <v>5152</v>
      </c>
      <c r="D87" t="s">
        <v>5135</v>
      </c>
      <c r="E87">
        <v>125</v>
      </c>
    </row>
    <row r="88" spans="1:5">
      <c r="A88" t="s">
        <v>128</v>
      </c>
      <c r="B88" t="s">
        <v>5149</v>
      </c>
      <c r="C88" t="s">
        <v>5152</v>
      </c>
      <c r="D88" t="s">
        <v>5136</v>
      </c>
      <c r="E88">
        <v>96</v>
      </c>
    </row>
    <row r="89" spans="1:5">
      <c r="A89" t="s">
        <v>128</v>
      </c>
      <c r="B89" t="s">
        <v>5149</v>
      </c>
      <c r="C89" t="s">
        <v>5152</v>
      </c>
      <c r="D89" t="s">
        <v>5137</v>
      </c>
      <c r="E89">
        <v>84</v>
      </c>
    </row>
    <row r="90" spans="1:5">
      <c r="A90" t="s">
        <v>128</v>
      </c>
      <c r="B90" t="s">
        <v>5149</v>
      </c>
      <c r="C90" t="s">
        <v>5152</v>
      </c>
      <c r="D90" t="s">
        <v>5138</v>
      </c>
      <c r="E90">
        <v>93</v>
      </c>
    </row>
    <row r="91" spans="1:5">
      <c r="A91" t="s">
        <v>128</v>
      </c>
      <c r="B91" t="s">
        <v>5149</v>
      </c>
      <c r="C91" t="s">
        <v>5152</v>
      </c>
      <c r="D91" t="s">
        <v>5139</v>
      </c>
      <c r="E91">
        <v>100</v>
      </c>
    </row>
    <row r="92" spans="1:5">
      <c r="A92" t="s">
        <v>128</v>
      </c>
      <c r="B92" t="s">
        <v>5149</v>
      </c>
      <c r="C92" t="s">
        <v>5152</v>
      </c>
      <c r="D92" t="s">
        <v>5140</v>
      </c>
      <c r="E92">
        <v>130</v>
      </c>
    </row>
    <row r="93" spans="1:5">
      <c r="A93" t="s">
        <v>128</v>
      </c>
      <c r="B93" t="s">
        <v>5149</v>
      </c>
      <c r="C93" t="s">
        <v>5152</v>
      </c>
      <c r="D93" t="s">
        <v>5141</v>
      </c>
      <c r="E93">
        <v>101</v>
      </c>
    </row>
    <row r="94" spans="1:5">
      <c r="A94" t="s">
        <v>128</v>
      </c>
      <c r="B94" t="s">
        <v>5149</v>
      </c>
      <c r="C94" t="s">
        <v>5152</v>
      </c>
      <c r="D94" t="s">
        <v>5174</v>
      </c>
      <c r="E94">
        <v>81</v>
      </c>
    </row>
    <row r="95" spans="1:5">
      <c r="A95" t="s">
        <v>128</v>
      </c>
      <c r="B95" t="s">
        <v>5149</v>
      </c>
      <c r="C95" t="s">
        <v>5152</v>
      </c>
      <c r="D95" t="s">
        <v>5142</v>
      </c>
      <c r="E95">
        <v>55</v>
      </c>
    </row>
    <row r="96" spans="1:5">
      <c r="A96" t="s">
        <v>128</v>
      </c>
      <c r="B96" t="s">
        <v>5149</v>
      </c>
      <c r="C96" t="s">
        <v>5152</v>
      </c>
      <c r="D96" t="s">
        <v>5143</v>
      </c>
      <c r="E96">
        <v>37</v>
      </c>
    </row>
    <row r="97" spans="1:5">
      <c r="A97" t="s">
        <v>128</v>
      </c>
      <c r="B97" t="s">
        <v>5149</v>
      </c>
      <c r="C97" t="s">
        <v>5152</v>
      </c>
      <c r="D97" t="s">
        <v>5144</v>
      </c>
      <c r="E97">
        <v>48</v>
      </c>
    </row>
    <row r="98" spans="1:5">
      <c r="A98" t="s">
        <v>128</v>
      </c>
      <c r="B98" t="s">
        <v>5149</v>
      </c>
      <c r="C98" t="s">
        <v>5153</v>
      </c>
      <c r="D98" t="s">
        <v>5132</v>
      </c>
      <c r="E98">
        <v>57</v>
      </c>
    </row>
    <row r="99" spans="1:5">
      <c r="A99" t="s">
        <v>128</v>
      </c>
      <c r="B99" t="s">
        <v>5149</v>
      </c>
      <c r="C99" t="s">
        <v>5153</v>
      </c>
      <c r="D99" t="s">
        <v>5162</v>
      </c>
      <c r="E99">
        <v>63</v>
      </c>
    </row>
    <row r="100" spans="1:5">
      <c r="A100" t="s">
        <v>128</v>
      </c>
      <c r="B100" t="s">
        <v>5149</v>
      </c>
      <c r="C100" t="s">
        <v>5153</v>
      </c>
      <c r="D100" t="s">
        <v>5163</v>
      </c>
      <c r="E100">
        <v>59</v>
      </c>
    </row>
    <row r="101" spans="1:5">
      <c r="A101" t="s">
        <v>128</v>
      </c>
      <c r="B101" t="s">
        <v>5149</v>
      </c>
      <c r="C101" t="s">
        <v>5153</v>
      </c>
      <c r="D101" t="s">
        <v>5133</v>
      </c>
      <c r="E101">
        <v>155</v>
      </c>
    </row>
    <row r="102" spans="1:5">
      <c r="A102" t="s">
        <v>128</v>
      </c>
      <c r="B102" t="s">
        <v>5149</v>
      </c>
      <c r="C102" t="s">
        <v>5153</v>
      </c>
      <c r="D102" t="s">
        <v>5134</v>
      </c>
      <c r="E102">
        <v>50</v>
      </c>
    </row>
    <row r="103" spans="1:5">
      <c r="A103" t="s">
        <v>128</v>
      </c>
      <c r="B103" t="s">
        <v>5149</v>
      </c>
      <c r="C103" t="s">
        <v>5153</v>
      </c>
      <c r="D103" t="s">
        <v>5135</v>
      </c>
      <c r="E103">
        <v>120</v>
      </c>
    </row>
    <row r="104" spans="1:5">
      <c r="A104" t="s">
        <v>128</v>
      </c>
      <c r="B104" t="s">
        <v>5149</v>
      </c>
      <c r="C104" t="s">
        <v>5153</v>
      </c>
      <c r="D104" t="s">
        <v>5136</v>
      </c>
      <c r="E104">
        <v>19</v>
      </c>
    </row>
    <row r="105" spans="1:5">
      <c r="A105" t="s">
        <v>128</v>
      </c>
      <c r="B105" t="s">
        <v>5149</v>
      </c>
      <c r="C105" t="s">
        <v>5153</v>
      </c>
      <c r="D105" t="s">
        <v>5137</v>
      </c>
      <c r="E105">
        <v>47</v>
      </c>
    </row>
    <row r="106" spans="1:5">
      <c r="A106" t="s">
        <v>128</v>
      </c>
      <c r="B106" t="s">
        <v>5149</v>
      </c>
      <c r="C106" t="s">
        <v>5153</v>
      </c>
      <c r="D106" t="s">
        <v>5138</v>
      </c>
      <c r="E106">
        <v>32</v>
      </c>
    </row>
    <row r="107" spans="1:5">
      <c r="A107" t="s">
        <v>128</v>
      </c>
      <c r="B107" t="s">
        <v>5149</v>
      </c>
      <c r="C107" t="s">
        <v>5153</v>
      </c>
      <c r="D107" t="s">
        <v>5139</v>
      </c>
      <c r="E107">
        <v>23</v>
      </c>
    </row>
    <row r="108" spans="1:5">
      <c r="A108" t="s">
        <v>128</v>
      </c>
      <c r="B108" t="s">
        <v>5149</v>
      </c>
      <c r="C108" t="s">
        <v>5153</v>
      </c>
      <c r="D108" t="s">
        <v>5140</v>
      </c>
      <c r="E108">
        <v>40</v>
      </c>
    </row>
    <row r="109" spans="1:5">
      <c r="A109" t="s">
        <v>128</v>
      </c>
      <c r="B109" t="s">
        <v>5149</v>
      </c>
      <c r="C109" t="s">
        <v>5153</v>
      </c>
      <c r="D109" t="s">
        <v>5141</v>
      </c>
      <c r="E109">
        <v>25</v>
      </c>
    </row>
    <row r="110" spans="1:5">
      <c r="A110" t="s">
        <v>128</v>
      </c>
      <c r="B110" t="s">
        <v>5149</v>
      </c>
      <c r="C110" t="s">
        <v>5153</v>
      </c>
      <c r="D110" t="s">
        <v>5174</v>
      </c>
      <c r="E110">
        <v>12</v>
      </c>
    </row>
    <row r="111" spans="1:5">
      <c r="A111" t="s">
        <v>128</v>
      </c>
      <c r="B111" t="s">
        <v>5149</v>
      </c>
      <c r="C111" t="s">
        <v>5153</v>
      </c>
      <c r="D111" t="s">
        <v>5142</v>
      </c>
      <c r="E111">
        <v>33</v>
      </c>
    </row>
    <row r="112" spans="1:5">
      <c r="A112" t="s">
        <v>128</v>
      </c>
      <c r="B112" t="s">
        <v>5149</v>
      </c>
      <c r="C112" t="s">
        <v>5153</v>
      </c>
      <c r="D112" t="s">
        <v>5143</v>
      </c>
      <c r="E112">
        <v>3</v>
      </c>
    </row>
    <row r="113" spans="1:5">
      <c r="A113" t="s">
        <v>128</v>
      </c>
      <c r="B113" t="s">
        <v>5149</v>
      </c>
      <c r="C113" t="s">
        <v>5153</v>
      </c>
      <c r="D113" t="s">
        <v>5144</v>
      </c>
      <c r="E113">
        <v>5</v>
      </c>
    </row>
    <row r="114" spans="1:5">
      <c r="A114" t="s">
        <v>128</v>
      </c>
      <c r="B114" t="s">
        <v>5149</v>
      </c>
      <c r="C114" t="s">
        <v>5154</v>
      </c>
      <c r="D114" t="s">
        <v>5132</v>
      </c>
      <c r="E114">
        <v>256</v>
      </c>
    </row>
    <row r="115" spans="1:5">
      <c r="A115" t="s">
        <v>128</v>
      </c>
      <c r="B115" t="s">
        <v>5149</v>
      </c>
      <c r="C115" t="s">
        <v>5154</v>
      </c>
      <c r="D115" t="s">
        <v>5162</v>
      </c>
      <c r="E115">
        <v>222</v>
      </c>
    </row>
    <row r="116" spans="1:5">
      <c r="A116" t="s">
        <v>128</v>
      </c>
      <c r="B116" t="s">
        <v>5149</v>
      </c>
      <c r="C116" t="s">
        <v>5154</v>
      </c>
      <c r="D116" t="s">
        <v>5163</v>
      </c>
      <c r="E116">
        <v>210</v>
      </c>
    </row>
    <row r="117" spans="1:5">
      <c r="A117" t="s">
        <v>128</v>
      </c>
      <c r="B117" t="s">
        <v>5149</v>
      </c>
      <c r="C117" t="s">
        <v>5154</v>
      </c>
      <c r="D117" t="s">
        <v>5133</v>
      </c>
      <c r="E117">
        <v>263</v>
      </c>
    </row>
    <row r="118" spans="1:5">
      <c r="A118" t="s">
        <v>128</v>
      </c>
      <c r="B118" t="s">
        <v>5149</v>
      </c>
      <c r="C118" t="s">
        <v>5154</v>
      </c>
      <c r="D118" t="s">
        <v>5134</v>
      </c>
      <c r="E118">
        <v>265</v>
      </c>
    </row>
    <row r="119" spans="1:5">
      <c r="A119" t="s">
        <v>128</v>
      </c>
      <c r="B119" t="s">
        <v>5149</v>
      </c>
      <c r="C119" t="s">
        <v>5154</v>
      </c>
      <c r="D119" t="s">
        <v>5135</v>
      </c>
      <c r="E119">
        <v>447</v>
      </c>
    </row>
    <row r="120" spans="1:5">
      <c r="A120" t="s">
        <v>128</v>
      </c>
      <c r="B120" t="s">
        <v>5149</v>
      </c>
      <c r="C120" t="s">
        <v>5154</v>
      </c>
      <c r="D120" t="s">
        <v>5136</v>
      </c>
      <c r="E120">
        <v>222</v>
      </c>
    </row>
    <row r="121" spans="1:5">
      <c r="A121" t="s">
        <v>128</v>
      </c>
      <c r="B121" t="s">
        <v>5149</v>
      </c>
      <c r="C121" t="s">
        <v>5154</v>
      </c>
      <c r="D121" t="s">
        <v>5137</v>
      </c>
      <c r="E121">
        <v>188</v>
      </c>
    </row>
    <row r="122" spans="1:5">
      <c r="A122" t="s">
        <v>128</v>
      </c>
      <c r="B122" t="s">
        <v>5149</v>
      </c>
      <c r="C122" t="s">
        <v>5154</v>
      </c>
      <c r="D122" t="s">
        <v>5138</v>
      </c>
      <c r="E122">
        <v>161</v>
      </c>
    </row>
    <row r="123" spans="1:5">
      <c r="A123" t="s">
        <v>128</v>
      </c>
      <c r="B123" t="s">
        <v>5149</v>
      </c>
      <c r="C123" t="s">
        <v>5154</v>
      </c>
      <c r="D123" t="s">
        <v>5139</v>
      </c>
      <c r="E123">
        <v>117</v>
      </c>
    </row>
    <row r="124" spans="1:5">
      <c r="A124" t="s">
        <v>128</v>
      </c>
      <c r="B124" t="s">
        <v>5149</v>
      </c>
      <c r="C124" t="s">
        <v>5154</v>
      </c>
      <c r="D124" t="s">
        <v>5140</v>
      </c>
      <c r="E124">
        <v>121</v>
      </c>
    </row>
    <row r="125" spans="1:5">
      <c r="A125" t="s">
        <v>128</v>
      </c>
      <c r="B125" t="s">
        <v>5149</v>
      </c>
      <c r="C125" t="s">
        <v>5154</v>
      </c>
      <c r="D125" t="s">
        <v>5141</v>
      </c>
      <c r="E125">
        <v>187</v>
      </c>
    </row>
    <row r="126" spans="1:5">
      <c r="A126" t="s">
        <v>128</v>
      </c>
      <c r="B126" t="s">
        <v>5149</v>
      </c>
      <c r="C126" t="s">
        <v>5154</v>
      </c>
      <c r="D126" t="s">
        <v>5174</v>
      </c>
      <c r="E126">
        <v>71</v>
      </c>
    </row>
    <row r="127" spans="1:5">
      <c r="A127" t="s">
        <v>128</v>
      </c>
      <c r="B127" t="s">
        <v>5149</v>
      </c>
      <c r="C127" t="s">
        <v>5154</v>
      </c>
      <c r="D127" t="s">
        <v>5142</v>
      </c>
      <c r="E127">
        <v>40</v>
      </c>
    </row>
    <row r="128" spans="1:5">
      <c r="A128" t="s">
        <v>128</v>
      </c>
      <c r="B128" t="s">
        <v>5149</v>
      </c>
      <c r="C128" t="s">
        <v>5154</v>
      </c>
      <c r="D128" t="s">
        <v>5143</v>
      </c>
      <c r="E128">
        <v>38</v>
      </c>
    </row>
    <row r="129" spans="1:5">
      <c r="A129" t="s">
        <v>128</v>
      </c>
      <c r="B129" t="s">
        <v>5149</v>
      </c>
      <c r="C129" t="s">
        <v>5154</v>
      </c>
      <c r="D129" t="s">
        <v>5144</v>
      </c>
      <c r="E129">
        <v>42</v>
      </c>
    </row>
    <row r="130" spans="1:5">
      <c r="A130" t="s">
        <v>128</v>
      </c>
      <c r="B130" t="s">
        <v>5149</v>
      </c>
      <c r="C130" t="s">
        <v>5155</v>
      </c>
      <c r="D130" t="s">
        <v>5132</v>
      </c>
      <c r="E130">
        <v>289</v>
      </c>
    </row>
    <row r="131" spans="1:5">
      <c r="A131" t="s">
        <v>128</v>
      </c>
      <c r="B131" t="s">
        <v>5149</v>
      </c>
      <c r="C131" t="s">
        <v>5155</v>
      </c>
      <c r="D131" t="s">
        <v>5162</v>
      </c>
      <c r="E131">
        <v>327</v>
      </c>
    </row>
    <row r="132" spans="1:5">
      <c r="A132" t="s">
        <v>128</v>
      </c>
      <c r="B132" t="s">
        <v>5149</v>
      </c>
      <c r="C132" t="s">
        <v>5155</v>
      </c>
      <c r="D132" t="s">
        <v>5163</v>
      </c>
      <c r="E132">
        <v>383</v>
      </c>
    </row>
    <row r="133" spans="1:5">
      <c r="A133" t="s">
        <v>128</v>
      </c>
      <c r="B133" t="s">
        <v>5149</v>
      </c>
      <c r="C133" t="s">
        <v>5155</v>
      </c>
      <c r="D133" t="s">
        <v>5133</v>
      </c>
      <c r="E133">
        <v>300</v>
      </c>
    </row>
    <row r="134" spans="1:5">
      <c r="A134" t="s">
        <v>128</v>
      </c>
      <c r="B134" t="s">
        <v>5149</v>
      </c>
      <c r="C134" t="s">
        <v>5155</v>
      </c>
      <c r="D134" t="s">
        <v>5134</v>
      </c>
      <c r="E134">
        <v>246</v>
      </c>
    </row>
    <row r="135" spans="1:5">
      <c r="A135" t="s">
        <v>128</v>
      </c>
      <c r="B135" t="s">
        <v>5149</v>
      </c>
      <c r="C135" t="s">
        <v>5155</v>
      </c>
      <c r="D135" t="s">
        <v>5135</v>
      </c>
      <c r="E135">
        <v>276</v>
      </c>
    </row>
    <row r="136" spans="1:5">
      <c r="A136" t="s">
        <v>128</v>
      </c>
      <c r="B136" t="s">
        <v>5149</v>
      </c>
      <c r="C136" t="s">
        <v>5155</v>
      </c>
      <c r="D136" t="s">
        <v>5136</v>
      </c>
      <c r="E136">
        <v>271</v>
      </c>
    </row>
    <row r="137" spans="1:5">
      <c r="A137" t="s">
        <v>128</v>
      </c>
      <c r="B137" t="s">
        <v>5149</v>
      </c>
      <c r="C137" t="s">
        <v>5155</v>
      </c>
      <c r="D137" t="s">
        <v>5137</v>
      </c>
      <c r="E137">
        <v>233</v>
      </c>
    </row>
    <row r="138" spans="1:5">
      <c r="A138" t="s">
        <v>128</v>
      </c>
      <c r="B138" t="s">
        <v>5149</v>
      </c>
      <c r="C138" t="s">
        <v>5155</v>
      </c>
      <c r="D138" t="s">
        <v>5138</v>
      </c>
      <c r="E138">
        <v>258</v>
      </c>
    </row>
    <row r="139" spans="1:5">
      <c r="A139" t="s">
        <v>128</v>
      </c>
      <c r="B139" t="s">
        <v>5149</v>
      </c>
      <c r="C139" t="s">
        <v>5155</v>
      </c>
      <c r="D139" t="s">
        <v>5139</v>
      </c>
      <c r="E139">
        <v>244</v>
      </c>
    </row>
    <row r="140" spans="1:5">
      <c r="A140" t="s">
        <v>128</v>
      </c>
      <c r="B140" t="s">
        <v>5149</v>
      </c>
      <c r="C140" t="s">
        <v>5155</v>
      </c>
      <c r="D140" t="s">
        <v>5140</v>
      </c>
      <c r="E140">
        <v>267</v>
      </c>
    </row>
    <row r="141" spans="1:5">
      <c r="A141" t="s">
        <v>128</v>
      </c>
      <c r="B141" t="s">
        <v>5149</v>
      </c>
      <c r="C141" t="s">
        <v>5155</v>
      </c>
      <c r="D141" t="s">
        <v>5141</v>
      </c>
      <c r="E141">
        <v>267</v>
      </c>
    </row>
    <row r="142" spans="1:5">
      <c r="A142" t="s">
        <v>128</v>
      </c>
      <c r="B142" t="s">
        <v>5149</v>
      </c>
      <c r="C142" t="s">
        <v>5155</v>
      </c>
      <c r="D142" t="s">
        <v>5174</v>
      </c>
      <c r="E142">
        <v>176</v>
      </c>
    </row>
    <row r="143" spans="1:5">
      <c r="A143" t="s">
        <v>128</v>
      </c>
      <c r="B143" t="s">
        <v>5149</v>
      </c>
      <c r="C143" t="s">
        <v>5155</v>
      </c>
      <c r="D143" t="s">
        <v>5142</v>
      </c>
      <c r="E143">
        <v>147</v>
      </c>
    </row>
    <row r="144" spans="1:5">
      <c r="A144" t="s">
        <v>128</v>
      </c>
      <c r="B144" t="s">
        <v>5149</v>
      </c>
      <c r="C144" t="s">
        <v>5155</v>
      </c>
      <c r="D144" t="s">
        <v>5143</v>
      </c>
      <c r="E144">
        <v>100</v>
      </c>
    </row>
    <row r="145" spans="1:5">
      <c r="A145" t="s">
        <v>128</v>
      </c>
      <c r="B145" t="s">
        <v>5149</v>
      </c>
      <c r="C145" t="s">
        <v>5155</v>
      </c>
      <c r="D145" t="s">
        <v>5144</v>
      </c>
      <c r="E145">
        <v>143</v>
      </c>
    </row>
    <row r="146" spans="1:5">
      <c r="A146" t="s">
        <v>128</v>
      </c>
      <c r="B146" t="s">
        <v>5149</v>
      </c>
      <c r="C146" t="s">
        <v>5156</v>
      </c>
      <c r="D146" t="s">
        <v>5132</v>
      </c>
      <c r="E146">
        <v>121</v>
      </c>
    </row>
    <row r="147" spans="1:5">
      <c r="A147" t="s">
        <v>128</v>
      </c>
      <c r="B147" t="s">
        <v>5149</v>
      </c>
      <c r="C147" t="s">
        <v>5156</v>
      </c>
      <c r="D147" t="s">
        <v>5162</v>
      </c>
      <c r="E147">
        <v>46</v>
      </c>
    </row>
    <row r="148" spans="1:5">
      <c r="A148" t="s">
        <v>128</v>
      </c>
      <c r="B148" t="s">
        <v>5149</v>
      </c>
      <c r="C148" t="s">
        <v>5156</v>
      </c>
      <c r="D148" t="s">
        <v>5163</v>
      </c>
      <c r="E148">
        <v>81</v>
      </c>
    </row>
    <row r="149" spans="1:5">
      <c r="A149" t="s">
        <v>128</v>
      </c>
      <c r="B149" t="s">
        <v>5149</v>
      </c>
      <c r="C149" t="s">
        <v>5156</v>
      </c>
      <c r="D149" t="s">
        <v>5133</v>
      </c>
      <c r="E149">
        <v>131</v>
      </c>
    </row>
    <row r="150" spans="1:5">
      <c r="A150" t="s">
        <v>128</v>
      </c>
      <c r="B150" t="s">
        <v>5149</v>
      </c>
      <c r="C150" t="s">
        <v>5156</v>
      </c>
      <c r="D150" t="s">
        <v>5134</v>
      </c>
      <c r="E150">
        <v>64</v>
      </c>
    </row>
    <row r="151" spans="1:5">
      <c r="A151" t="s">
        <v>128</v>
      </c>
      <c r="B151" t="s">
        <v>5149</v>
      </c>
      <c r="C151" t="s">
        <v>5156</v>
      </c>
      <c r="D151" t="s">
        <v>5135</v>
      </c>
      <c r="E151">
        <v>79</v>
      </c>
    </row>
    <row r="152" spans="1:5">
      <c r="A152" t="s">
        <v>128</v>
      </c>
      <c r="B152" t="s">
        <v>5149</v>
      </c>
      <c r="C152" t="s">
        <v>5156</v>
      </c>
      <c r="D152" t="s">
        <v>5136</v>
      </c>
      <c r="E152">
        <v>93</v>
      </c>
    </row>
    <row r="153" spans="1:5">
      <c r="A153" t="s">
        <v>128</v>
      </c>
      <c r="B153" t="s">
        <v>5149</v>
      </c>
      <c r="C153" t="s">
        <v>5156</v>
      </c>
      <c r="D153" t="s">
        <v>5137</v>
      </c>
      <c r="E153">
        <v>79</v>
      </c>
    </row>
    <row r="154" spans="1:5">
      <c r="A154" t="s">
        <v>128</v>
      </c>
      <c r="B154" t="s">
        <v>5149</v>
      </c>
      <c r="C154" t="s">
        <v>5156</v>
      </c>
      <c r="D154" t="s">
        <v>5138</v>
      </c>
      <c r="E154">
        <v>58</v>
      </c>
    </row>
    <row r="155" spans="1:5">
      <c r="A155" t="s">
        <v>128</v>
      </c>
      <c r="B155" t="s">
        <v>5149</v>
      </c>
      <c r="C155" t="s">
        <v>5156</v>
      </c>
      <c r="D155" t="s">
        <v>5139</v>
      </c>
      <c r="E155">
        <v>57</v>
      </c>
    </row>
    <row r="156" spans="1:5">
      <c r="A156" t="s">
        <v>128</v>
      </c>
      <c r="B156" t="s">
        <v>5149</v>
      </c>
      <c r="C156" t="s">
        <v>5156</v>
      </c>
      <c r="D156" t="s">
        <v>5140</v>
      </c>
      <c r="E156">
        <v>61</v>
      </c>
    </row>
    <row r="157" spans="1:5">
      <c r="A157" t="s">
        <v>128</v>
      </c>
      <c r="B157" t="s">
        <v>5149</v>
      </c>
      <c r="C157" t="s">
        <v>5156</v>
      </c>
      <c r="D157" t="s">
        <v>5141</v>
      </c>
      <c r="E157">
        <v>87</v>
      </c>
    </row>
    <row r="158" spans="1:5">
      <c r="A158" t="s">
        <v>128</v>
      </c>
      <c r="B158" t="s">
        <v>5149</v>
      </c>
      <c r="C158" t="s">
        <v>5156</v>
      </c>
      <c r="D158" t="s">
        <v>5174</v>
      </c>
      <c r="E158">
        <v>64</v>
      </c>
    </row>
    <row r="159" spans="1:5">
      <c r="A159" t="s">
        <v>128</v>
      </c>
      <c r="B159" t="s">
        <v>5149</v>
      </c>
      <c r="C159" t="s">
        <v>5156</v>
      </c>
      <c r="D159" t="s">
        <v>5142</v>
      </c>
      <c r="E159">
        <v>63</v>
      </c>
    </row>
    <row r="160" spans="1:5">
      <c r="A160" t="s">
        <v>128</v>
      </c>
      <c r="B160" t="s">
        <v>5149</v>
      </c>
      <c r="C160" t="s">
        <v>5156</v>
      </c>
      <c r="D160" t="s">
        <v>5143</v>
      </c>
      <c r="E160">
        <v>47</v>
      </c>
    </row>
    <row r="161" spans="1:5">
      <c r="A161" t="s">
        <v>128</v>
      </c>
      <c r="B161" t="s">
        <v>5149</v>
      </c>
      <c r="C161" t="s">
        <v>5156</v>
      </c>
      <c r="D161" t="s">
        <v>5144</v>
      </c>
      <c r="E161">
        <v>46</v>
      </c>
    </row>
    <row r="162" spans="1:5">
      <c r="A162" t="s">
        <v>128</v>
      </c>
      <c r="B162" t="s">
        <v>5149</v>
      </c>
      <c r="C162" t="s">
        <v>5157</v>
      </c>
      <c r="D162" t="s">
        <v>5132</v>
      </c>
      <c r="E162">
        <v>120</v>
      </c>
    </row>
    <row r="163" spans="1:5">
      <c r="A163" t="s">
        <v>128</v>
      </c>
      <c r="B163" t="s">
        <v>5149</v>
      </c>
      <c r="C163" t="s">
        <v>5157</v>
      </c>
      <c r="D163" t="s">
        <v>5162</v>
      </c>
      <c r="E163">
        <v>214</v>
      </c>
    </row>
    <row r="164" spans="1:5">
      <c r="A164" t="s">
        <v>128</v>
      </c>
      <c r="B164" t="s">
        <v>5149</v>
      </c>
      <c r="C164" t="s">
        <v>5157</v>
      </c>
      <c r="D164" t="s">
        <v>5163</v>
      </c>
      <c r="E164">
        <v>215</v>
      </c>
    </row>
    <row r="165" spans="1:5">
      <c r="A165" t="s">
        <v>128</v>
      </c>
      <c r="B165" t="s">
        <v>5149</v>
      </c>
      <c r="C165" t="s">
        <v>5157</v>
      </c>
      <c r="D165" t="s">
        <v>5133</v>
      </c>
      <c r="E165">
        <v>193</v>
      </c>
    </row>
    <row r="166" spans="1:5">
      <c r="A166" t="s">
        <v>128</v>
      </c>
      <c r="B166" t="s">
        <v>5149</v>
      </c>
      <c r="C166" t="s">
        <v>5157</v>
      </c>
      <c r="D166" t="s">
        <v>5134</v>
      </c>
      <c r="E166">
        <v>167</v>
      </c>
    </row>
    <row r="167" spans="1:5">
      <c r="A167" t="s">
        <v>128</v>
      </c>
      <c r="B167" t="s">
        <v>5149</v>
      </c>
      <c r="C167" t="s">
        <v>5157</v>
      </c>
      <c r="D167" t="s">
        <v>5135</v>
      </c>
      <c r="E167">
        <v>130</v>
      </c>
    </row>
    <row r="168" spans="1:5">
      <c r="A168" t="s">
        <v>128</v>
      </c>
      <c r="B168" t="s">
        <v>5149</v>
      </c>
      <c r="C168" t="s">
        <v>5157</v>
      </c>
      <c r="D168" t="s">
        <v>5136</v>
      </c>
      <c r="E168">
        <v>138</v>
      </c>
    </row>
    <row r="169" spans="1:5">
      <c r="A169" t="s">
        <v>128</v>
      </c>
      <c r="B169" t="s">
        <v>5149</v>
      </c>
      <c r="C169" t="s">
        <v>5157</v>
      </c>
      <c r="D169" t="s">
        <v>5137</v>
      </c>
      <c r="E169">
        <v>137</v>
      </c>
    </row>
    <row r="170" spans="1:5">
      <c r="A170" t="s">
        <v>128</v>
      </c>
      <c r="B170" t="s">
        <v>5149</v>
      </c>
      <c r="C170" t="s">
        <v>5157</v>
      </c>
      <c r="D170" t="s">
        <v>5138</v>
      </c>
      <c r="E170">
        <v>121</v>
      </c>
    </row>
    <row r="171" spans="1:5">
      <c r="A171" t="s">
        <v>128</v>
      </c>
      <c r="B171" t="s">
        <v>5149</v>
      </c>
      <c r="C171" t="s">
        <v>5157</v>
      </c>
      <c r="D171" t="s">
        <v>5139</v>
      </c>
      <c r="E171">
        <v>142</v>
      </c>
    </row>
    <row r="172" spans="1:5">
      <c r="A172" t="s">
        <v>128</v>
      </c>
      <c r="B172" t="s">
        <v>5149</v>
      </c>
      <c r="C172" t="s">
        <v>5157</v>
      </c>
      <c r="D172" t="s">
        <v>5140</v>
      </c>
      <c r="E172">
        <v>162</v>
      </c>
    </row>
    <row r="173" spans="1:5">
      <c r="A173" t="s">
        <v>128</v>
      </c>
      <c r="B173" t="s">
        <v>5149</v>
      </c>
      <c r="C173" t="s">
        <v>5157</v>
      </c>
      <c r="D173" t="s">
        <v>5141</v>
      </c>
      <c r="E173">
        <v>146</v>
      </c>
    </row>
    <row r="174" spans="1:5">
      <c r="A174" t="s">
        <v>128</v>
      </c>
      <c r="B174" t="s">
        <v>5149</v>
      </c>
      <c r="C174" t="s">
        <v>5157</v>
      </c>
      <c r="D174" t="s">
        <v>5174</v>
      </c>
      <c r="E174">
        <v>103</v>
      </c>
    </row>
    <row r="175" spans="1:5">
      <c r="A175" t="s">
        <v>128</v>
      </c>
      <c r="B175" t="s">
        <v>5149</v>
      </c>
      <c r="C175" t="s">
        <v>5157</v>
      </c>
      <c r="D175" t="s">
        <v>5142</v>
      </c>
      <c r="E175">
        <v>49</v>
      </c>
    </row>
    <row r="176" spans="1:5">
      <c r="A176" t="s">
        <v>128</v>
      </c>
      <c r="B176" t="s">
        <v>5149</v>
      </c>
      <c r="C176" t="s">
        <v>5157</v>
      </c>
      <c r="D176" t="s">
        <v>5143</v>
      </c>
      <c r="E176">
        <v>49</v>
      </c>
    </row>
    <row r="177" spans="1:5">
      <c r="A177" t="s">
        <v>128</v>
      </c>
      <c r="B177" t="s">
        <v>5149</v>
      </c>
      <c r="C177" t="s">
        <v>5157</v>
      </c>
      <c r="D177" t="s">
        <v>5144</v>
      </c>
      <c r="E177">
        <v>70</v>
      </c>
    </row>
    <row r="178" spans="1:5">
      <c r="A178" t="s">
        <v>128</v>
      </c>
      <c r="B178" t="s">
        <v>5149</v>
      </c>
      <c r="C178" t="s">
        <v>5168</v>
      </c>
      <c r="D178" t="s">
        <v>5132</v>
      </c>
      <c r="E178">
        <v>24716</v>
      </c>
    </row>
    <row r="179" spans="1:5">
      <c r="A179" t="s">
        <v>128</v>
      </c>
      <c r="B179" t="s">
        <v>5149</v>
      </c>
      <c r="C179" t="s">
        <v>5168</v>
      </c>
      <c r="D179" t="s">
        <v>5162</v>
      </c>
      <c r="E179">
        <v>28549</v>
      </c>
    </row>
    <row r="180" spans="1:5">
      <c r="A180" t="s">
        <v>128</v>
      </c>
      <c r="B180" t="s">
        <v>5149</v>
      </c>
      <c r="C180" t="s">
        <v>5168</v>
      </c>
      <c r="D180" t="s">
        <v>5163</v>
      </c>
      <c r="E180">
        <v>26138</v>
      </c>
    </row>
    <row r="181" spans="1:5">
      <c r="A181" t="s">
        <v>128</v>
      </c>
      <c r="B181" t="s">
        <v>5149</v>
      </c>
      <c r="C181" t="s">
        <v>5168</v>
      </c>
      <c r="D181" t="s">
        <v>5133</v>
      </c>
      <c r="E181">
        <v>26662</v>
      </c>
    </row>
    <row r="182" spans="1:5">
      <c r="A182" t="s">
        <v>128</v>
      </c>
      <c r="B182" t="s">
        <v>5149</v>
      </c>
      <c r="C182" t="s">
        <v>5168</v>
      </c>
      <c r="D182" t="s">
        <v>5134</v>
      </c>
      <c r="E182">
        <v>24203</v>
      </c>
    </row>
    <row r="183" spans="1:5">
      <c r="A183" t="s">
        <v>128</v>
      </c>
      <c r="B183" t="s">
        <v>5149</v>
      </c>
      <c r="C183" t="s">
        <v>5168</v>
      </c>
      <c r="D183" t="s">
        <v>5135</v>
      </c>
      <c r="E183">
        <v>19169</v>
      </c>
    </row>
    <row r="184" spans="1:5">
      <c r="A184" t="s">
        <v>128</v>
      </c>
      <c r="B184" t="s">
        <v>5149</v>
      </c>
      <c r="C184" t="s">
        <v>5168</v>
      </c>
      <c r="D184" t="s">
        <v>5136</v>
      </c>
      <c r="E184">
        <v>18112</v>
      </c>
    </row>
    <row r="185" spans="1:5">
      <c r="A185" t="s">
        <v>128</v>
      </c>
      <c r="B185" t="s">
        <v>5149</v>
      </c>
      <c r="C185" t="s">
        <v>5168</v>
      </c>
      <c r="D185" t="s">
        <v>5137</v>
      </c>
      <c r="E185">
        <v>18948</v>
      </c>
    </row>
    <row r="186" spans="1:5">
      <c r="A186" t="s">
        <v>128</v>
      </c>
      <c r="B186" t="s">
        <v>5149</v>
      </c>
      <c r="C186" t="s">
        <v>5168</v>
      </c>
      <c r="D186" t="s">
        <v>5138</v>
      </c>
      <c r="E186">
        <v>17464</v>
      </c>
    </row>
    <row r="187" spans="1:5">
      <c r="A187" t="s">
        <v>128</v>
      </c>
      <c r="B187" t="s">
        <v>5149</v>
      </c>
      <c r="C187" t="s">
        <v>5168</v>
      </c>
      <c r="D187" t="s">
        <v>5139</v>
      </c>
      <c r="E187">
        <v>15056</v>
      </c>
    </row>
    <row r="188" spans="1:5">
      <c r="A188" t="s">
        <v>128</v>
      </c>
      <c r="B188" t="s">
        <v>5149</v>
      </c>
      <c r="C188" t="s">
        <v>5168</v>
      </c>
      <c r="D188" t="s">
        <v>5140</v>
      </c>
      <c r="E188">
        <v>12260</v>
      </c>
    </row>
    <row r="189" spans="1:5">
      <c r="A189" t="s">
        <v>128</v>
      </c>
      <c r="B189" t="s">
        <v>5149</v>
      </c>
      <c r="C189" t="s">
        <v>5168</v>
      </c>
      <c r="D189" t="s">
        <v>5141</v>
      </c>
      <c r="E189">
        <v>10515</v>
      </c>
    </row>
    <row r="190" spans="1:5">
      <c r="A190" t="s">
        <v>128</v>
      </c>
      <c r="B190" t="s">
        <v>5149</v>
      </c>
      <c r="C190" t="s">
        <v>5168</v>
      </c>
      <c r="D190" t="s">
        <v>5174</v>
      </c>
      <c r="E190">
        <v>7017</v>
      </c>
    </row>
    <row r="191" spans="1:5">
      <c r="A191" t="s">
        <v>128</v>
      </c>
      <c r="B191" t="s">
        <v>5149</v>
      </c>
      <c r="C191" t="s">
        <v>5168</v>
      </c>
      <c r="D191" t="s">
        <v>5142</v>
      </c>
      <c r="E191">
        <v>4742</v>
      </c>
    </row>
    <row r="192" spans="1:5">
      <c r="A192" t="s">
        <v>128</v>
      </c>
      <c r="B192" t="s">
        <v>5149</v>
      </c>
      <c r="C192" t="s">
        <v>5168</v>
      </c>
      <c r="D192" t="s">
        <v>5143</v>
      </c>
      <c r="E192">
        <v>2685</v>
      </c>
    </row>
    <row r="193" spans="1:5">
      <c r="A193" t="s">
        <v>128</v>
      </c>
      <c r="B193" t="s">
        <v>5149</v>
      </c>
      <c r="C193" t="s">
        <v>5168</v>
      </c>
      <c r="D193" t="s">
        <v>5144</v>
      </c>
      <c r="E193">
        <v>4102</v>
      </c>
    </row>
    <row r="194" spans="1:5">
      <c r="A194" t="s">
        <v>128</v>
      </c>
      <c r="B194" t="s">
        <v>5159</v>
      </c>
      <c r="C194" t="s">
        <v>5160</v>
      </c>
      <c r="D194" t="s">
        <v>5132</v>
      </c>
      <c r="E194">
        <v>2420</v>
      </c>
    </row>
    <row r="195" spans="1:5">
      <c r="A195" t="s">
        <v>128</v>
      </c>
      <c r="B195" t="s">
        <v>5159</v>
      </c>
      <c r="C195" t="s">
        <v>5160</v>
      </c>
      <c r="D195" t="s">
        <v>5162</v>
      </c>
      <c r="E195">
        <v>2907</v>
      </c>
    </row>
    <row r="196" spans="1:5">
      <c r="A196" t="s">
        <v>128</v>
      </c>
      <c r="B196" t="s">
        <v>5159</v>
      </c>
      <c r="C196" t="s">
        <v>5160</v>
      </c>
      <c r="D196" t="s">
        <v>5163</v>
      </c>
      <c r="E196">
        <v>2834</v>
      </c>
    </row>
    <row r="197" spans="1:5">
      <c r="A197" t="s">
        <v>128</v>
      </c>
      <c r="B197" t="s">
        <v>5159</v>
      </c>
      <c r="C197" t="s">
        <v>5160</v>
      </c>
      <c r="D197" t="s">
        <v>5133</v>
      </c>
      <c r="E197">
        <v>5305</v>
      </c>
    </row>
    <row r="198" spans="1:5">
      <c r="A198" t="s">
        <v>128</v>
      </c>
      <c r="B198" t="s">
        <v>5159</v>
      </c>
      <c r="C198" t="s">
        <v>5160</v>
      </c>
      <c r="D198" t="s">
        <v>5134</v>
      </c>
      <c r="E198">
        <v>5317</v>
      </c>
    </row>
    <row r="199" spans="1:5">
      <c r="A199" t="s">
        <v>128</v>
      </c>
      <c r="B199" t="s">
        <v>5159</v>
      </c>
      <c r="C199" t="s">
        <v>5160</v>
      </c>
      <c r="D199" t="s">
        <v>5135</v>
      </c>
      <c r="E199">
        <v>4628</v>
      </c>
    </row>
    <row r="200" spans="1:5">
      <c r="A200" t="s">
        <v>128</v>
      </c>
      <c r="B200" t="s">
        <v>5159</v>
      </c>
      <c r="C200" t="s">
        <v>5160</v>
      </c>
      <c r="D200" t="s">
        <v>5136</v>
      </c>
      <c r="E200">
        <v>3794</v>
      </c>
    </row>
    <row r="201" spans="1:5">
      <c r="A201" t="s">
        <v>128</v>
      </c>
      <c r="B201" t="s">
        <v>5159</v>
      </c>
      <c r="C201" t="s">
        <v>5160</v>
      </c>
      <c r="D201" t="s">
        <v>5137</v>
      </c>
      <c r="E201">
        <v>2849</v>
      </c>
    </row>
    <row r="202" spans="1:5">
      <c r="A202" t="s">
        <v>128</v>
      </c>
      <c r="B202" t="s">
        <v>5159</v>
      </c>
      <c r="C202" t="s">
        <v>5160</v>
      </c>
      <c r="D202" t="s">
        <v>5138</v>
      </c>
      <c r="E202">
        <v>3112</v>
      </c>
    </row>
    <row r="203" spans="1:5">
      <c r="A203" t="s">
        <v>128</v>
      </c>
      <c r="B203" t="s">
        <v>5159</v>
      </c>
      <c r="C203" t="s">
        <v>5160</v>
      </c>
      <c r="D203" t="s">
        <v>5139</v>
      </c>
      <c r="E203">
        <v>2621</v>
      </c>
    </row>
    <row r="204" spans="1:5">
      <c r="A204" t="s">
        <v>128</v>
      </c>
      <c r="B204" t="s">
        <v>5159</v>
      </c>
      <c r="C204" t="s">
        <v>5160</v>
      </c>
      <c r="D204" t="s">
        <v>5140</v>
      </c>
      <c r="E204">
        <v>2564</v>
      </c>
    </row>
    <row r="205" spans="1:5">
      <c r="A205" t="s">
        <v>128</v>
      </c>
      <c r="B205" t="s">
        <v>5159</v>
      </c>
      <c r="C205" t="s">
        <v>5160</v>
      </c>
      <c r="D205" t="s">
        <v>5141</v>
      </c>
      <c r="E205">
        <v>2389</v>
      </c>
    </row>
    <row r="206" spans="1:5">
      <c r="A206" t="s">
        <v>128</v>
      </c>
      <c r="B206" t="s">
        <v>5159</v>
      </c>
      <c r="C206" t="s">
        <v>5160</v>
      </c>
      <c r="D206" t="s">
        <v>5174</v>
      </c>
      <c r="E206">
        <v>1714</v>
      </c>
    </row>
    <row r="207" spans="1:5">
      <c r="A207" t="s">
        <v>128</v>
      </c>
      <c r="B207" t="s">
        <v>5159</v>
      </c>
      <c r="C207" t="s">
        <v>5160</v>
      </c>
      <c r="D207" t="s">
        <v>5142</v>
      </c>
      <c r="E207">
        <v>1361</v>
      </c>
    </row>
    <row r="208" spans="1:5">
      <c r="A208" t="s">
        <v>128</v>
      </c>
      <c r="B208" t="s">
        <v>5159</v>
      </c>
      <c r="C208" t="s">
        <v>5160</v>
      </c>
      <c r="D208" t="s">
        <v>5143</v>
      </c>
      <c r="E208">
        <v>1120</v>
      </c>
    </row>
    <row r="209" spans="1:5">
      <c r="A209" t="s">
        <v>128</v>
      </c>
      <c r="B209" t="s">
        <v>5159</v>
      </c>
      <c r="C209" t="s">
        <v>5160</v>
      </c>
      <c r="D209" t="s">
        <v>5144</v>
      </c>
      <c r="E209">
        <v>1598</v>
      </c>
    </row>
    <row r="210" spans="1:5">
      <c r="A210" t="s">
        <v>128</v>
      </c>
      <c r="B210" t="s">
        <v>5159</v>
      </c>
      <c r="C210" t="s">
        <v>5161</v>
      </c>
      <c r="D210" t="s">
        <v>5132</v>
      </c>
      <c r="E210">
        <v>6885</v>
      </c>
    </row>
    <row r="211" spans="1:5">
      <c r="A211" t="s">
        <v>128</v>
      </c>
      <c r="B211" t="s">
        <v>5159</v>
      </c>
      <c r="C211" t="s">
        <v>5161</v>
      </c>
      <c r="D211" t="s">
        <v>5162</v>
      </c>
      <c r="E211">
        <v>8095</v>
      </c>
    </row>
    <row r="212" spans="1:5">
      <c r="A212" t="s">
        <v>128</v>
      </c>
      <c r="B212" t="s">
        <v>5159</v>
      </c>
      <c r="C212" t="s">
        <v>5161</v>
      </c>
      <c r="D212" t="s">
        <v>5163</v>
      </c>
      <c r="E212">
        <v>9398</v>
      </c>
    </row>
    <row r="213" spans="1:5">
      <c r="A213" t="s">
        <v>128</v>
      </c>
      <c r="B213" t="s">
        <v>5159</v>
      </c>
      <c r="C213" t="s">
        <v>5161</v>
      </c>
      <c r="D213" t="s">
        <v>5133</v>
      </c>
      <c r="E213">
        <v>11131</v>
      </c>
    </row>
    <row r="214" spans="1:5">
      <c r="A214" t="s">
        <v>128</v>
      </c>
      <c r="B214" t="s">
        <v>5159</v>
      </c>
      <c r="C214" t="s">
        <v>5161</v>
      </c>
      <c r="D214" t="s">
        <v>5134</v>
      </c>
      <c r="E214">
        <v>12976</v>
      </c>
    </row>
    <row r="215" spans="1:5">
      <c r="A215" t="s">
        <v>128</v>
      </c>
      <c r="B215" t="s">
        <v>5159</v>
      </c>
      <c r="C215" t="s">
        <v>5161</v>
      </c>
      <c r="D215" t="s">
        <v>5135</v>
      </c>
      <c r="E215">
        <v>10379</v>
      </c>
    </row>
    <row r="216" spans="1:5">
      <c r="A216" t="s">
        <v>128</v>
      </c>
      <c r="B216" t="s">
        <v>5159</v>
      </c>
      <c r="C216" t="s">
        <v>5161</v>
      </c>
      <c r="D216" t="s">
        <v>5136</v>
      </c>
      <c r="E216">
        <v>7905</v>
      </c>
    </row>
    <row r="217" spans="1:5">
      <c r="A217" t="s">
        <v>128</v>
      </c>
      <c r="B217" t="s">
        <v>5159</v>
      </c>
      <c r="C217" t="s">
        <v>5161</v>
      </c>
      <c r="D217" t="s">
        <v>5137</v>
      </c>
      <c r="E217">
        <v>8082</v>
      </c>
    </row>
    <row r="218" spans="1:5">
      <c r="A218" t="s">
        <v>128</v>
      </c>
      <c r="B218" t="s">
        <v>5159</v>
      </c>
      <c r="C218" t="s">
        <v>5161</v>
      </c>
      <c r="D218" t="s">
        <v>5138</v>
      </c>
      <c r="E218">
        <v>6931</v>
      </c>
    </row>
    <row r="219" spans="1:5">
      <c r="A219" t="s">
        <v>128</v>
      </c>
      <c r="B219" t="s">
        <v>5159</v>
      </c>
      <c r="C219" t="s">
        <v>5161</v>
      </c>
      <c r="D219" t="s">
        <v>5139</v>
      </c>
      <c r="E219">
        <v>7244</v>
      </c>
    </row>
    <row r="220" spans="1:5">
      <c r="A220" t="s">
        <v>128</v>
      </c>
      <c r="B220" t="s">
        <v>5159</v>
      </c>
      <c r="C220" t="s">
        <v>5161</v>
      </c>
      <c r="D220" t="s">
        <v>5140</v>
      </c>
      <c r="E220">
        <v>7197</v>
      </c>
    </row>
    <row r="221" spans="1:5">
      <c r="A221" t="s">
        <v>128</v>
      </c>
      <c r="B221" t="s">
        <v>5159</v>
      </c>
      <c r="C221" t="s">
        <v>5161</v>
      </c>
      <c r="D221" t="s">
        <v>5141</v>
      </c>
      <c r="E221">
        <v>6009</v>
      </c>
    </row>
    <row r="222" spans="1:5">
      <c r="A222" t="s">
        <v>128</v>
      </c>
      <c r="B222" t="s">
        <v>5159</v>
      </c>
      <c r="C222" t="s">
        <v>5161</v>
      </c>
      <c r="D222" t="s">
        <v>5174</v>
      </c>
      <c r="E222">
        <v>3736</v>
      </c>
    </row>
    <row r="223" spans="1:5">
      <c r="A223" t="s">
        <v>128</v>
      </c>
      <c r="B223" t="s">
        <v>5159</v>
      </c>
      <c r="C223" t="s">
        <v>5161</v>
      </c>
      <c r="D223" t="s">
        <v>5142</v>
      </c>
      <c r="E223">
        <v>2491</v>
      </c>
    </row>
    <row r="224" spans="1:5">
      <c r="A224" t="s">
        <v>128</v>
      </c>
      <c r="B224" t="s">
        <v>5159</v>
      </c>
      <c r="C224" t="s">
        <v>5161</v>
      </c>
      <c r="D224" t="s">
        <v>5143</v>
      </c>
      <c r="E224">
        <v>1709</v>
      </c>
    </row>
    <row r="225" spans="1:5">
      <c r="A225" t="s">
        <v>128</v>
      </c>
      <c r="B225" t="s">
        <v>5159</v>
      </c>
      <c r="C225" t="s">
        <v>5161</v>
      </c>
      <c r="D225" t="s">
        <v>5144</v>
      </c>
      <c r="E225">
        <v>2789</v>
      </c>
    </row>
    <row r="226" spans="1:5">
      <c r="A226" t="s">
        <v>118</v>
      </c>
      <c r="B226" t="s">
        <v>5164</v>
      </c>
      <c r="C226" t="s">
        <v>5165</v>
      </c>
      <c r="D226" t="s">
        <v>5132</v>
      </c>
      <c r="E226">
        <v>74</v>
      </c>
    </row>
    <row r="227" spans="1:5">
      <c r="A227" t="s">
        <v>118</v>
      </c>
      <c r="B227" t="s">
        <v>5164</v>
      </c>
      <c r="C227" t="s">
        <v>5165</v>
      </c>
      <c r="D227" t="s">
        <v>5162</v>
      </c>
      <c r="E227">
        <v>147</v>
      </c>
    </row>
    <row r="228" spans="1:5">
      <c r="A228" t="s">
        <v>118</v>
      </c>
      <c r="B228" t="s">
        <v>5164</v>
      </c>
      <c r="C228" t="s">
        <v>5165</v>
      </c>
      <c r="D228" t="s">
        <v>5163</v>
      </c>
      <c r="E228">
        <v>224</v>
      </c>
    </row>
    <row r="229" spans="1:5">
      <c r="A229" t="s">
        <v>118</v>
      </c>
      <c r="B229" t="s">
        <v>5164</v>
      </c>
      <c r="C229" t="s">
        <v>5165</v>
      </c>
      <c r="D229" t="s">
        <v>5133</v>
      </c>
      <c r="E229">
        <v>143</v>
      </c>
    </row>
    <row r="230" spans="1:5">
      <c r="A230" t="s">
        <v>118</v>
      </c>
      <c r="B230" t="s">
        <v>5164</v>
      </c>
      <c r="C230" t="s">
        <v>5165</v>
      </c>
      <c r="D230" t="s">
        <v>5134</v>
      </c>
      <c r="E230">
        <v>114</v>
      </c>
    </row>
    <row r="231" spans="1:5">
      <c r="A231" t="s">
        <v>118</v>
      </c>
      <c r="B231" t="s">
        <v>5164</v>
      </c>
      <c r="C231" t="s">
        <v>5165</v>
      </c>
      <c r="D231" t="s">
        <v>5135</v>
      </c>
      <c r="E231">
        <v>83</v>
      </c>
    </row>
    <row r="232" spans="1:5">
      <c r="A232" t="s">
        <v>118</v>
      </c>
      <c r="B232" t="s">
        <v>5164</v>
      </c>
      <c r="C232" t="s">
        <v>5165</v>
      </c>
      <c r="D232" t="s">
        <v>5136</v>
      </c>
      <c r="E232">
        <v>80</v>
      </c>
    </row>
    <row r="233" spans="1:5">
      <c r="A233" t="s">
        <v>118</v>
      </c>
      <c r="B233" t="s">
        <v>5164</v>
      </c>
      <c r="C233" t="s">
        <v>5165</v>
      </c>
      <c r="D233" t="s">
        <v>5137</v>
      </c>
      <c r="E233">
        <v>145</v>
      </c>
    </row>
    <row r="234" spans="1:5">
      <c r="A234" t="s">
        <v>118</v>
      </c>
      <c r="B234" t="s">
        <v>5164</v>
      </c>
      <c r="C234" t="s">
        <v>5165</v>
      </c>
      <c r="D234" t="s">
        <v>5138</v>
      </c>
      <c r="E234">
        <v>107</v>
      </c>
    </row>
    <row r="235" spans="1:5">
      <c r="A235" t="s">
        <v>118</v>
      </c>
      <c r="B235" t="s">
        <v>5164</v>
      </c>
      <c r="C235" t="s">
        <v>5165</v>
      </c>
      <c r="D235" t="s">
        <v>5139</v>
      </c>
      <c r="E235">
        <v>111</v>
      </c>
    </row>
    <row r="236" spans="1:5">
      <c r="A236" t="s">
        <v>118</v>
      </c>
      <c r="B236" t="s">
        <v>5164</v>
      </c>
      <c r="C236" t="s">
        <v>5165</v>
      </c>
      <c r="D236" t="s">
        <v>5140</v>
      </c>
      <c r="E236">
        <v>85</v>
      </c>
    </row>
    <row r="237" spans="1:5">
      <c r="A237" t="s">
        <v>118</v>
      </c>
      <c r="B237" t="s">
        <v>5164</v>
      </c>
      <c r="C237" t="s">
        <v>5165</v>
      </c>
      <c r="D237" t="s">
        <v>5141</v>
      </c>
      <c r="E237">
        <v>96</v>
      </c>
    </row>
    <row r="238" spans="1:5">
      <c r="A238" t="s">
        <v>118</v>
      </c>
      <c r="B238" t="s">
        <v>5164</v>
      </c>
      <c r="C238" t="s">
        <v>5165</v>
      </c>
      <c r="D238" t="s">
        <v>5174</v>
      </c>
      <c r="E238">
        <v>68</v>
      </c>
    </row>
    <row r="239" spans="1:5">
      <c r="A239" t="s">
        <v>118</v>
      </c>
      <c r="B239" t="s">
        <v>5164</v>
      </c>
      <c r="C239" t="s">
        <v>5165</v>
      </c>
      <c r="D239" t="s">
        <v>5142</v>
      </c>
      <c r="E239">
        <v>68</v>
      </c>
    </row>
    <row r="240" spans="1:5">
      <c r="A240" t="s">
        <v>118</v>
      </c>
      <c r="B240" t="s">
        <v>5164</v>
      </c>
      <c r="C240" t="s">
        <v>5165</v>
      </c>
      <c r="D240" t="s">
        <v>5143</v>
      </c>
      <c r="E240">
        <v>45</v>
      </c>
    </row>
    <row r="241" spans="1:5">
      <c r="A241" t="s">
        <v>118</v>
      </c>
      <c r="B241" t="s">
        <v>5164</v>
      </c>
      <c r="C241" t="s">
        <v>5165</v>
      </c>
      <c r="D241" t="s">
        <v>5144</v>
      </c>
      <c r="E241">
        <v>59</v>
      </c>
    </row>
    <row r="242" spans="1:5">
      <c r="A242" t="s">
        <v>118</v>
      </c>
      <c r="B242" t="s">
        <v>5164</v>
      </c>
      <c r="C242" t="s">
        <v>5166</v>
      </c>
      <c r="D242" t="s">
        <v>5132</v>
      </c>
      <c r="E242">
        <v>8</v>
      </c>
    </row>
    <row r="243" spans="1:5">
      <c r="A243" t="s">
        <v>118</v>
      </c>
      <c r="B243" t="s">
        <v>5164</v>
      </c>
      <c r="C243" t="s">
        <v>5166</v>
      </c>
      <c r="D243" t="s">
        <v>5162</v>
      </c>
      <c r="E243">
        <v>12</v>
      </c>
    </row>
    <row r="244" spans="1:5">
      <c r="A244" t="s">
        <v>118</v>
      </c>
      <c r="B244" t="s">
        <v>5164</v>
      </c>
      <c r="C244" t="s">
        <v>5166</v>
      </c>
      <c r="D244" t="s">
        <v>5163</v>
      </c>
      <c r="E244">
        <v>16</v>
      </c>
    </row>
    <row r="245" spans="1:5">
      <c r="A245" t="s">
        <v>118</v>
      </c>
      <c r="B245" t="s">
        <v>5164</v>
      </c>
      <c r="C245" t="s">
        <v>5166</v>
      </c>
      <c r="D245" t="s">
        <v>5133</v>
      </c>
      <c r="E245">
        <v>21</v>
      </c>
    </row>
    <row r="246" spans="1:5">
      <c r="A246" t="s">
        <v>118</v>
      </c>
      <c r="B246" t="s">
        <v>5164</v>
      </c>
      <c r="C246" t="s">
        <v>5166</v>
      </c>
      <c r="D246" t="s">
        <v>5134</v>
      </c>
      <c r="E246">
        <v>42</v>
      </c>
    </row>
    <row r="247" spans="1:5">
      <c r="A247" t="s">
        <v>118</v>
      </c>
      <c r="B247" t="s">
        <v>5164</v>
      </c>
      <c r="C247" t="s">
        <v>5166</v>
      </c>
      <c r="D247" t="s">
        <v>5135</v>
      </c>
      <c r="E247">
        <v>9</v>
      </c>
    </row>
    <row r="248" spans="1:5">
      <c r="A248" t="s">
        <v>118</v>
      </c>
      <c r="B248" t="s">
        <v>5164</v>
      </c>
      <c r="C248" t="s">
        <v>5166</v>
      </c>
      <c r="D248" t="s">
        <v>5136</v>
      </c>
      <c r="E248">
        <v>4</v>
      </c>
    </row>
    <row r="249" spans="1:5">
      <c r="A249" t="s">
        <v>118</v>
      </c>
      <c r="B249" t="s">
        <v>5164</v>
      </c>
      <c r="C249" t="s">
        <v>5166</v>
      </c>
      <c r="D249" t="s">
        <v>5137</v>
      </c>
      <c r="E249">
        <v>15</v>
      </c>
    </row>
    <row r="250" spans="1:5">
      <c r="A250" t="s">
        <v>118</v>
      </c>
      <c r="B250" t="s">
        <v>5164</v>
      </c>
      <c r="C250" t="s">
        <v>5166</v>
      </c>
      <c r="D250" t="s">
        <v>5138</v>
      </c>
      <c r="E250">
        <v>12</v>
      </c>
    </row>
    <row r="251" spans="1:5">
      <c r="A251" t="s">
        <v>118</v>
      </c>
      <c r="B251" t="s">
        <v>5164</v>
      </c>
      <c r="C251" t="s">
        <v>5166</v>
      </c>
      <c r="D251" t="s">
        <v>5139</v>
      </c>
      <c r="E251">
        <v>18</v>
      </c>
    </row>
    <row r="252" spans="1:5">
      <c r="A252" t="s">
        <v>118</v>
      </c>
      <c r="B252" t="s">
        <v>5164</v>
      </c>
      <c r="C252" t="s">
        <v>5166</v>
      </c>
      <c r="D252" t="s">
        <v>5140</v>
      </c>
      <c r="E252">
        <v>59</v>
      </c>
    </row>
    <row r="253" spans="1:5">
      <c r="A253" t="s">
        <v>118</v>
      </c>
      <c r="B253" t="s">
        <v>5164</v>
      </c>
      <c r="C253" t="s">
        <v>5166</v>
      </c>
      <c r="D253" t="s">
        <v>5141</v>
      </c>
      <c r="E253">
        <v>11</v>
      </c>
    </row>
    <row r="254" spans="1:5">
      <c r="A254" t="s">
        <v>118</v>
      </c>
      <c r="B254" t="s">
        <v>5164</v>
      </c>
      <c r="C254" t="s">
        <v>5166</v>
      </c>
      <c r="D254" t="s">
        <v>5174</v>
      </c>
      <c r="E254">
        <v>14</v>
      </c>
    </row>
    <row r="255" spans="1:5">
      <c r="A255" t="s">
        <v>118</v>
      </c>
      <c r="B255" t="s">
        <v>5164</v>
      </c>
      <c r="C255" t="s">
        <v>5166</v>
      </c>
      <c r="D255" t="s">
        <v>5142</v>
      </c>
      <c r="E255">
        <v>12</v>
      </c>
    </row>
    <row r="256" spans="1:5">
      <c r="A256" t="s">
        <v>118</v>
      </c>
      <c r="B256" t="s">
        <v>5164</v>
      </c>
      <c r="C256" t="s">
        <v>5166</v>
      </c>
      <c r="D256" t="s">
        <v>5143</v>
      </c>
      <c r="E256">
        <v>10</v>
      </c>
    </row>
    <row r="257" spans="1:5">
      <c r="A257" t="s">
        <v>118</v>
      </c>
      <c r="B257" t="s">
        <v>5164</v>
      </c>
      <c r="C257" t="s">
        <v>5166</v>
      </c>
      <c r="D257" t="s">
        <v>5144</v>
      </c>
      <c r="E257">
        <v>14</v>
      </c>
    </row>
    <row r="258" spans="1:5">
      <c r="A258" t="s">
        <v>118</v>
      </c>
      <c r="B258" t="s">
        <v>5164</v>
      </c>
      <c r="C258" t="s">
        <v>5167</v>
      </c>
      <c r="D258" t="s">
        <v>5132</v>
      </c>
      <c r="E258">
        <v>5056</v>
      </c>
    </row>
    <row r="259" spans="1:5">
      <c r="A259" t="s">
        <v>118</v>
      </c>
      <c r="B259" t="s">
        <v>5164</v>
      </c>
      <c r="C259" t="s">
        <v>5167</v>
      </c>
      <c r="D259" t="s">
        <v>5162</v>
      </c>
      <c r="E259">
        <v>5227</v>
      </c>
    </row>
    <row r="260" spans="1:5">
      <c r="A260" t="s">
        <v>118</v>
      </c>
      <c r="B260" t="s">
        <v>5164</v>
      </c>
      <c r="C260" t="s">
        <v>5167</v>
      </c>
      <c r="D260" t="s">
        <v>5163</v>
      </c>
      <c r="E260">
        <v>5933</v>
      </c>
    </row>
    <row r="261" spans="1:5">
      <c r="A261" t="s">
        <v>118</v>
      </c>
      <c r="B261" t="s">
        <v>5164</v>
      </c>
      <c r="C261" t="s">
        <v>5167</v>
      </c>
      <c r="D261" t="s">
        <v>5133</v>
      </c>
      <c r="E261">
        <v>5122</v>
      </c>
    </row>
    <row r="262" spans="1:5">
      <c r="A262" t="s">
        <v>118</v>
      </c>
      <c r="B262" t="s">
        <v>5164</v>
      </c>
      <c r="C262" t="s">
        <v>5167</v>
      </c>
      <c r="D262" t="s">
        <v>5134</v>
      </c>
      <c r="E262">
        <v>3843</v>
      </c>
    </row>
    <row r="263" spans="1:5">
      <c r="A263" t="s">
        <v>118</v>
      </c>
      <c r="B263" t="s">
        <v>5164</v>
      </c>
      <c r="C263" t="s">
        <v>5167</v>
      </c>
      <c r="D263" t="s">
        <v>5135</v>
      </c>
      <c r="E263">
        <v>2928</v>
      </c>
    </row>
    <row r="264" spans="1:5">
      <c r="A264" t="s">
        <v>118</v>
      </c>
      <c r="B264" t="s">
        <v>5164</v>
      </c>
      <c r="C264" t="s">
        <v>5167</v>
      </c>
      <c r="D264" t="s">
        <v>5136</v>
      </c>
      <c r="E264">
        <v>2960</v>
      </c>
    </row>
    <row r="265" spans="1:5">
      <c r="A265" t="s">
        <v>118</v>
      </c>
      <c r="B265" t="s">
        <v>5164</v>
      </c>
      <c r="C265" t="s">
        <v>5167</v>
      </c>
      <c r="D265" t="s">
        <v>5137</v>
      </c>
      <c r="E265">
        <v>3285</v>
      </c>
    </row>
    <row r="266" spans="1:5">
      <c r="A266" t="s">
        <v>118</v>
      </c>
      <c r="B266" t="s">
        <v>5164</v>
      </c>
      <c r="C266" t="s">
        <v>5167</v>
      </c>
      <c r="D266" t="s">
        <v>5138</v>
      </c>
      <c r="E266">
        <v>3427</v>
      </c>
    </row>
    <row r="267" spans="1:5">
      <c r="A267" t="s">
        <v>118</v>
      </c>
      <c r="B267" t="s">
        <v>5164</v>
      </c>
      <c r="C267" t="s">
        <v>5167</v>
      </c>
      <c r="D267" t="s">
        <v>5139</v>
      </c>
      <c r="E267">
        <v>3298</v>
      </c>
    </row>
    <row r="268" spans="1:5">
      <c r="A268" t="s">
        <v>118</v>
      </c>
      <c r="B268" t="s">
        <v>5164</v>
      </c>
      <c r="C268" t="s">
        <v>5167</v>
      </c>
      <c r="D268" t="s">
        <v>5140</v>
      </c>
      <c r="E268">
        <v>2525</v>
      </c>
    </row>
    <row r="269" spans="1:5">
      <c r="A269" t="s">
        <v>118</v>
      </c>
      <c r="B269" t="s">
        <v>5164</v>
      </c>
      <c r="C269" t="s">
        <v>5167</v>
      </c>
      <c r="D269" t="s">
        <v>5141</v>
      </c>
      <c r="E269">
        <v>2054</v>
      </c>
    </row>
    <row r="270" spans="1:5">
      <c r="A270" t="s">
        <v>118</v>
      </c>
      <c r="B270" t="s">
        <v>5164</v>
      </c>
      <c r="C270" t="s">
        <v>5167</v>
      </c>
      <c r="D270" t="s">
        <v>5174</v>
      </c>
      <c r="E270">
        <v>1609</v>
      </c>
    </row>
    <row r="271" spans="1:5">
      <c r="A271" t="s">
        <v>118</v>
      </c>
      <c r="B271" t="s">
        <v>5164</v>
      </c>
      <c r="C271" t="s">
        <v>5167</v>
      </c>
      <c r="D271" t="s">
        <v>5142</v>
      </c>
      <c r="E271">
        <v>1221</v>
      </c>
    </row>
    <row r="272" spans="1:5">
      <c r="A272" t="s">
        <v>118</v>
      </c>
      <c r="B272" t="s">
        <v>5164</v>
      </c>
      <c r="C272" t="s">
        <v>5167</v>
      </c>
      <c r="D272" t="s">
        <v>5143</v>
      </c>
      <c r="E272">
        <v>724</v>
      </c>
    </row>
    <row r="273" spans="1:5">
      <c r="A273" t="s">
        <v>118</v>
      </c>
      <c r="B273" t="s">
        <v>5164</v>
      </c>
      <c r="C273" t="s">
        <v>5167</v>
      </c>
      <c r="D273" t="s">
        <v>5144</v>
      </c>
      <c r="E273">
        <v>1622</v>
      </c>
    </row>
    <row r="274" spans="1:5">
      <c r="A274" t="s">
        <v>132</v>
      </c>
      <c r="B274" t="s">
        <v>5169</v>
      </c>
      <c r="C274" t="s">
        <v>5170</v>
      </c>
      <c r="D274" t="s">
        <v>5132</v>
      </c>
      <c r="E274">
        <v>186</v>
      </c>
    </row>
    <row r="275" spans="1:5">
      <c r="A275" t="s">
        <v>132</v>
      </c>
      <c r="B275" t="s">
        <v>5169</v>
      </c>
      <c r="C275" t="s">
        <v>5170</v>
      </c>
      <c r="D275" t="s">
        <v>5162</v>
      </c>
      <c r="E275">
        <v>222</v>
      </c>
    </row>
    <row r="276" spans="1:5">
      <c r="A276" t="s">
        <v>132</v>
      </c>
      <c r="B276" t="s">
        <v>5169</v>
      </c>
      <c r="C276" t="s">
        <v>5170</v>
      </c>
      <c r="D276" t="s">
        <v>5163</v>
      </c>
      <c r="E276">
        <v>209</v>
      </c>
    </row>
    <row r="277" spans="1:5">
      <c r="A277" t="s">
        <v>132</v>
      </c>
      <c r="B277" t="s">
        <v>5169</v>
      </c>
      <c r="C277" t="s">
        <v>5170</v>
      </c>
      <c r="D277" t="s">
        <v>5133</v>
      </c>
      <c r="E277">
        <v>180</v>
      </c>
    </row>
    <row r="278" spans="1:5">
      <c r="A278" t="s">
        <v>132</v>
      </c>
      <c r="B278" t="s">
        <v>5169</v>
      </c>
      <c r="C278" t="s">
        <v>5170</v>
      </c>
      <c r="D278" t="s">
        <v>5134</v>
      </c>
      <c r="E278">
        <v>150</v>
      </c>
    </row>
    <row r="279" spans="1:5">
      <c r="A279" t="s">
        <v>132</v>
      </c>
      <c r="B279" t="s">
        <v>5169</v>
      </c>
      <c r="C279" t="s">
        <v>5170</v>
      </c>
      <c r="D279" t="s">
        <v>5135</v>
      </c>
      <c r="E279">
        <v>123</v>
      </c>
    </row>
    <row r="280" spans="1:5">
      <c r="A280" t="s">
        <v>132</v>
      </c>
      <c r="B280" t="s">
        <v>5169</v>
      </c>
      <c r="C280" t="s">
        <v>5170</v>
      </c>
      <c r="D280" t="s">
        <v>5136</v>
      </c>
      <c r="E280">
        <v>116</v>
      </c>
    </row>
    <row r="281" spans="1:5">
      <c r="A281" t="s">
        <v>132</v>
      </c>
      <c r="B281" t="s">
        <v>5169</v>
      </c>
      <c r="C281" t="s">
        <v>5170</v>
      </c>
      <c r="D281" t="s">
        <v>5137</v>
      </c>
      <c r="E281">
        <v>147</v>
      </c>
    </row>
    <row r="282" spans="1:5">
      <c r="A282" t="s">
        <v>132</v>
      </c>
      <c r="B282" t="s">
        <v>5169</v>
      </c>
      <c r="C282" t="s">
        <v>5170</v>
      </c>
      <c r="D282" t="s">
        <v>5138</v>
      </c>
      <c r="E282">
        <v>114</v>
      </c>
    </row>
    <row r="283" spans="1:5">
      <c r="A283" t="s">
        <v>132</v>
      </c>
      <c r="B283" t="s">
        <v>5169</v>
      </c>
      <c r="C283" t="s">
        <v>5170</v>
      </c>
      <c r="D283" t="s">
        <v>5139</v>
      </c>
      <c r="E283">
        <v>120</v>
      </c>
    </row>
    <row r="284" spans="1:5">
      <c r="A284" t="s">
        <v>132</v>
      </c>
      <c r="B284" t="s">
        <v>5169</v>
      </c>
      <c r="C284" t="s">
        <v>5170</v>
      </c>
      <c r="D284" t="s">
        <v>5140</v>
      </c>
      <c r="E284">
        <v>117</v>
      </c>
    </row>
    <row r="285" spans="1:5">
      <c r="A285" t="s">
        <v>132</v>
      </c>
      <c r="B285" t="s">
        <v>5169</v>
      </c>
      <c r="C285" t="s">
        <v>5170</v>
      </c>
      <c r="D285" t="s">
        <v>5141</v>
      </c>
      <c r="E285">
        <v>87</v>
      </c>
    </row>
    <row r="286" spans="1:5">
      <c r="A286" t="s">
        <v>132</v>
      </c>
      <c r="B286" t="s">
        <v>5169</v>
      </c>
      <c r="C286" t="s">
        <v>5170</v>
      </c>
      <c r="D286" t="s">
        <v>5174</v>
      </c>
      <c r="E286">
        <v>76</v>
      </c>
    </row>
    <row r="287" spans="1:5">
      <c r="A287" t="s">
        <v>132</v>
      </c>
      <c r="B287" t="s">
        <v>5169</v>
      </c>
      <c r="C287" t="s">
        <v>5170</v>
      </c>
      <c r="D287" t="s">
        <v>5142</v>
      </c>
      <c r="E287">
        <v>49</v>
      </c>
    </row>
    <row r="288" spans="1:5">
      <c r="A288" t="s">
        <v>132</v>
      </c>
      <c r="B288" t="s">
        <v>5169</v>
      </c>
      <c r="C288" t="s">
        <v>5170</v>
      </c>
      <c r="D288" t="s">
        <v>5143</v>
      </c>
      <c r="E288">
        <v>32</v>
      </c>
    </row>
    <row r="289" spans="1:5">
      <c r="A289" t="s">
        <v>132</v>
      </c>
      <c r="B289" t="s">
        <v>5169</v>
      </c>
      <c r="C289" t="s">
        <v>5170</v>
      </c>
      <c r="D289" t="s">
        <v>5144</v>
      </c>
      <c r="E289">
        <v>59</v>
      </c>
    </row>
    <row r="290" spans="1:5">
      <c r="A290" t="s">
        <v>132</v>
      </c>
      <c r="B290" t="s">
        <v>5169</v>
      </c>
      <c r="C290" t="s">
        <v>5171</v>
      </c>
      <c r="D290" t="s">
        <v>5132</v>
      </c>
      <c r="E290">
        <v>131</v>
      </c>
    </row>
    <row r="291" spans="1:5">
      <c r="A291" t="s">
        <v>132</v>
      </c>
      <c r="B291" t="s">
        <v>5169</v>
      </c>
      <c r="C291" t="s">
        <v>5171</v>
      </c>
      <c r="D291" t="s">
        <v>5162</v>
      </c>
      <c r="E291">
        <v>214</v>
      </c>
    </row>
    <row r="292" spans="1:5">
      <c r="A292" t="s">
        <v>132</v>
      </c>
      <c r="B292" t="s">
        <v>5169</v>
      </c>
      <c r="C292" t="s">
        <v>5171</v>
      </c>
      <c r="D292" t="s">
        <v>5163</v>
      </c>
      <c r="E292">
        <v>131</v>
      </c>
    </row>
    <row r="293" spans="1:5">
      <c r="A293" t="s">
        <v>132</v>
      </c>
      <c r="B293" t="s">
        <v>5169</v>
      </c>
      <c r="C293" t="s">
        <v>5171</v>
      </c>
      <c r="D293" t="s">
        <v>5133</v>
      </c>
      <c r="E293">
        <v>96</v>
      </c>
    </row>
    <row r="294" spans="1:5">
      <c r="A294" t="s">
        <v>132</v>
      </c>
      <c r="B294" t="s">
        <v>5169</v>
      </c>
      <c r="C294" t="s">
        <v>5171</v>
      </c>
      <c r="D294" t="s">
        <v>5134</v>
      </c>
      <c r="E294">
        <v>65</v>
      </c>
    </row>
    <row r="295" spans="1:5">
      <c r="A295" t="s">
        <v>132</v>
      </c>
      <c r="B295" t="s">
        <v>5169</v>
      </c>
      <c r="C295" t="s">
        <v>5171</v>
      </c>
      <c r="D295" t="s">
        <v>5135</v>
      </c>
      <c r="E295">
        <v>76</v>
      </c>
    </row>
    <row r="296" spans="1:5">
      <c r="A296" t="s">
        <v>132</v>
      </c>
      <c r="B296" t="s">
        <v>5169</v>
      </c>
      <c r="C296" t="s">
        <v>5171</v>
      </c>
      <c r="D296" t="s">
        <v>5136</v>
      </c>
      <c r="E296">
        <v>75</v>
      </c>
    </row>
    <row r="297" spans="1:5">
      <c r="A297" t="s">
        <v>132</v>
      </c>
      <c r="B297" t="s">
        <v>5169</v>
      </c>
      <c r="C297" t="s">
        <v>5171</v>
      </c>
      <c r="D297" t="s">
        <v>5137</v>
      </c>
      <c r="E297">
        <v>80</v>
      </c>
    </row>
    <row r="298" spans="1:5">
      <c r="A298" t="s">
        <v>132</v>
      </c>
      <c r="B298" t="s">
        <v>5169</v>
      </c>
      <c r="C298" t="s">
        <v>5171</v>
      </c>
      <c r="D298" t="s">
        <v>5138</v>
      </c>
      <c r="E298">
        <v>46</v>
      </c>
    </row>
    <row r="299" spans="1:5">
      <c r="A299" t="s">
        <v>132</v>
      </c>
      <c r="B299" t="s">
        <v>5169</v>
      </c>
      <c r="C299" t="s">
        <v>5171</v>
      </c>
      <c r="D299" t="s">
        <v>5139</v>
      </c>
      <c r="E299">
        <v>67</v>
      </c>
    </row>
    <row r="300" spans="1:5">
      <c r="A300" t="s">
        <v>132</v>
      </c>
      <c r="B300" t="s">
        <v>5169</v>
      </c>
      <c r="C300" t="s">
        <v>5171</v>
      </c>
      <c r="D300" t="s">
        <v>5140</v>
      </c>
      <c r="E300">
        <v>69</v>
      </c>
    </row>
    <row r="301" spans="1:5">
      <c r="A301" t="s">
        <v>132</v>
      </c>
      <c r="B301" t="s">
        <v>5169</v>
      </c>
      <c r="C301" t="s">
        <v>5171</v>
      </c>
      <c r="D301" t="s">
        <v>5141</v>
      </c>
      <c r="E301">
        <v>53</v>
      </c>
    </row>
    <row r="302" spans="1:5">
      <c r="A302" t="s">
        <v>132</v>
      </c>
      <c r="B302" t="s">
        <v>5169</v>
      </c>
      <c r="C302" t="s">
        <v>5171</v>
      </c>
      <c r="D302" t="s">
        <v>5174</v>
      </c>
      <c r="E302">
        <v>36</v>
      </c>
    </row>
    <row r="303" spans="1:5">
      <c r="A303" t="s">
        <v>132</v>
      </c>
      <c r="B303" t="s">
        <v>5169</v>
      </c>
      <c r="C303" t="s">
        <v>5171</v>
      </c>
      <c r="D303" t="s">
        <v>5142</v>
      </c>
      <c r="E303">
        <v>25</v>
      </c>
    </row>
    <row r="304" spans="1:5">
      <c r="A304" t="s">
        <v>132</v>
      </c>
      <c r="B304" t="s">
        <v>5169</v>
      </c>
      <c r="C304" t="s">
        <v>5171</v>
      </c>
      <c r="D304" t="s">
        <v>5143</v>
      </c>
      <c r="E304">
        <v>9</v>
      </c>
    </row>
    <row r="305" spans="1:5">
      <c r="A305" t="s">
        <v>132</v>
      </c>
      <c r="B305" t="s">
        <v>5169</v>
      </c>
      <c r="C305" t="s">
        <v>5171</v>
      </c>
      <c r="D305" t="s">
        <v>5144</v>
      </c>
      <c r="E305">
        <v>30</v>
      </c>
    </row>
    <row r="306" spans="1:5">
      <c r="A306" t="s">
        <v>132</v>
      </c>
      <c r="B306" t="s">
        <v>5169</v>
      </c>
      <c r="C306" t="s">
        <v>5167</v>
      </c>
      <c r="D306" t="s">
        <v>5132</v>
      </c>
      <c r="E306">
        <v>2947</v>
      </c>
    </row>
    <row r="307" spans="1:5">
      <c r="A307" t="s">
        <v>132</v>
      </c>
      <c r="B307" t="s">
        <v>5169</v>
      </c>
      <c r="C307" t="s">
        <v>5167</v>
      </c>
      <c r="D307" t="s">
        <v>5162</v>
      </c>
      <c r="E307">
        <v>3353</v>
      </c>
    </row>
    <row r="308" spans="1:5">
      <c r="A308" t="s">
        <v>132</v>
      </c>
      <c r="B308" t="s">
        <v>5169</v>
      </c>
      <c r="C308" t="s">
        <v>5167</v>
      </c>
      <c r="D308" t="s">
        <v>5163</v>
      </c>
      <c r="E308">
        <v>3284</v>
      </c>
    </row>
    <row r="309" spans="1:5">
      <c r="A309" t="s">
        <v>132</v>
      </c>
      <c r="B309" t="s">
        <v>5169</v>
      </c>
      <c r="C309" t="s">
        <v>5167</v>
      </c>
      <c r="D309" t="s">
        <v>5133</v>
      </c>
      <c r="E309">
        <v>3191</v>
      </c>
    </row>
    <row r="310" spans="1:5">
      <c r="A310" t="s">
        <v>132</v>
      </c>
      <c r="B310" t="s">
        <v>5169</v>
      </c>
      <c r="C310" t="s">
        <v>5167</v>
      </c>
      <c r="D310" t="s">
        <v>5134</v>
      </c>
      <c r="E310">
        <v>2044</v>
      </c>
    </row>
    <row r="311" spans="1:5">
      <c r="A311" t="s">
        <v>132</v>
      </c>
      <c r="B311" t="s">
        <v>5169</v>
      </c>
      <c r="C311" t="s">
        <v>5167</v>
      </c>
      <c r="D311" t="s">
        <v>5135</v>
      </c>
      <c r="E311">
        <v>1872</v>
      </c>
    </row>
    <row r="312" spans="1:5">
      <c r="A312" t="s">
        <v>132</v>
      </c>
      <c r="B312" t="s">
        <v>5169</v>
      </c>
      <c r="C312" t="s">
        <v>5167</v>
      </c>
      <c r="D312" t="s">
        <v>5136</v>
      </c>
      <c r="E312">
        <v>1721</v>
      </c>
    </row>
    <row r="313" spans="1:5">
      <c r="A313" t="s">
        <v>132</v>
      </c>
      <c r="B313" t="s">
        <v>5169</v>
      </c>
      <c r="C313" t="s">
        <v>5167</v>
      </c>
      <c r="D313" t="s">
        <v>5137</v>
      </c>
      <c r="E313">
        <v>1897</v>
      </c>
    </row>
    <row r="314" spans="1:5">
      <c r="A314" t="s">
        <v>132</v>
      </c>
      <c r="B314" t="s">
        <v>5169</v>
      </c>
      <c r="C314" t="s">
        <v>5167</v>
      </c>
      <c r="D314" t="s">
        <v>5138</v>
      </c>
      <c r="E314">
        <v>1984</v>
      </c>
    </row>
    <row r="315" spans="1:5">
      <c r="A315" t="s">
        <v>132</v>
      </c>
      <c r="B315" t="s">
        <v>5169</v>
      </c>
      <c r="C315" t="s">
        <v>5167</v>
      </c>
      <c r="D315" t="s">
        <v>5139</v>
      </c>
      <c r="E315">
        <v>1857</v>
      </c>
    </row>
    <row r="316" spans="1:5">
      <c r="A316" t="s">
        <v>132</v>
      </c>
      <c r="B316" t="s">
        <v>5169</v>
      </c>
      <c r="C316" t="s">
        <v>5167</v>
      </c>
      <c r="D316" t="s">
        <v>5140</v>
      </c>
      <c r="E316">
        <v>1437</v>
      </c>
    </row>
    <row r="317" spans="1:5">
      <c r="A317" t="s">
        <v>132</v>
      </c>
      <c r="B317" t="s">
        <v>5169</v>
      </c>
      <c r="C317" t="s">
        <v>5167</v>
      </c>
      <c r="D317" t="s">
        <v>5141</v>
      </c>
      <c r="E317">
        <v>1190</v>
      </c>
    </row>
    <row r="318" spans="1:5">
      <c r="A318" t="s">
        <v>132</v>
      </c>
      <c r="B318" t="s">
        <v>5169</v>
      </c>
      <c r="C318" t="s">
        <v>5167</v>
      </c>
      <c r="D318" t="s">
        <v>5174</v>
      </c>
      <c r="E318">
        <v>922</v>
      </c>
    </row>
    <row r="319" spans="1:5">
      <c r="A319" t="s">
        <v>132</v>
      </c>
      <c r="B319" t="s">
        <v>5169</v>
      </c>
      <c r="C319" t="s">
        <v>5167</v>
      </c>
      <c r="D319" t="s">
        <v>5142</v>
      </c>
      <c r="E319">
        <v>696</v>
      </c>
    </row>
    <row r="320" spans="1:5">
      <c r="A320" t="s">
        <v>132</v>
      </c>
      <c r="B320" t="s">
        <v>5169</v>
      </c>
      <c r="C320" t="s">
        <v>5167</v>
      </c>
      <c r="D320" t="s">
        <v>5143</v>
      </c>
      <c r="E320">
        <v>395</v>
      </c>
    </row>
    <row r="321" spans="1:5">
      <c r="A321" t="s">
        <v>132</v>
      </c>
      <c r="B321" t="s">
        <v>5169</v>
      </c>
      <c r="C321" t="s">
        <v>5167</v>
      </c>
      <c r="D321" t="s">
        <v>5144</v>
      </c>
      <c r="E321">
        <v>588</v>
      </c>
    </row>
    <row r="322" spans="1:5">
      <c r="A322" t="s">
        <v>138</v>
      </c>
      <c r="B322" t="s">
        <v>5172</v>
      </c>
      <c r="C322" t="s">
        <v>5173</v>
      </c>
      <c r="D322" t="s">
        <v>5132</v>
      </c>
      <c r="E322">
        <v>1094</v>
      </c>
    </row>
    <row r="323" spans="1:5">
      <c r="A323" t="s">
        <v>138</v>
      </c>
      <c r="B323" t="s">
        <v>5172</v>
      </c>
      <c r="C323" t="s">
        <v>5173</v>
      </c>
      <c r="D323" t="s">
        <v>5162</v>
      </c>
      <c r="E323">
        <v>1209</v>
      </c>
    </row>
    <row r="324" spans="1:5">
      <c r="A324" t="s">
        <v>138</v>
      </c>
      <c r="B324" t="s">
        <v>5172</v>
      </c>
      <c r="C324" t="s">
        <v>5173</v>
      </c>
      <c r="D324" t="s">
        <v>5163</v>
      </c>
      <c r="E324">
        <v>578</v>
      </c>
    </row>
    <row r="325" spans="1:5">
      <c r="A325" t="s">
        <v>138</v>
      </c>
      <c r="B325" t="s">
        <v>5172</v>
      </c>
      <c r="C325" t="s">
        <v>5173</v>
      </c>
      <c r="D325" t="s">
        <v>5133</v>
      </c>
      <c r="E325">
        <v>223</v>
      </c>
    </row>
    <row r="326" spans="1:5">
      <c r="A326" t="s">
        <v>138</v>
      </c>
      <c r="B326" t="s">
        <v>5172</v>
      </c>
      <c r="C326" t="s">
        <v>5173</v>
      </c>
      <c r="D326" t="s">
        <v>5134</v>
      </c>
      <c r="E326">
        <v>811</v>
      </c>
    </row>
    <row r="327" spans="1:5">
      <c r="A327" t="s">
        <v>138</v>
      </c>
      <c r="B327" t="s">
        <v>5172</v>
      </c>
      <c r="C327" t="s">
        <v>5173</v>
      </c>
      <c r="D327" t="s">
        <v>5135</v>
      </c>
      <c r="E327">
        <v>960</v>
      </c>
    </row>
    <row r="328" spans="1:5">
      <c r="A328" t="s">
        <v>138</v>
      </c>
      <c r="B328" t="s">
        <v>5172</v>
      </c>
      <c r="C328" t="s">
        <v>5173</v>
      </c>
      <c r="D328" t="s">
        <v>5136</v>
      </c>
      <c r="E328">
        <v>624</v>
      </c>
    </row>
    <row r="329" spans="1:5">
      <c r="A329" t="s">
        <v>138</v>
      </c>
      <c r="B329" t="s">
        <v>5172</v>
      </c>
      <c r="C329" t="s">
        <v>5173</v>
      </c>
      <c r="D329" t="s">
        <v>5137</v>
      </c>
      <c r="E329">
        <v>698</v>
      </c>
    </row>
    <row r="330" spans="1:5">
      <c r="A330" t="s">
        <v>138</v>
      </c>
      <c r="B330" t="s">
        <v>5172</v>
      </c>
      <c r="C330" t="s">
        <v>5173</v>
      </c>
      <c r="D330" t="s">
        <v>5138</v>
      </c>
      <c r="E330">
        <v>53</v>
      </c>
    </row>
    <row r="331" spans="1:5">
      <c r="A331" t="s">
        <v>138</v>
      </c>
      <c r="B331" t="s">
        <v>5172</v>
      </c>
      <c r="C331" t="s">
        <v>5173</v>
      </c>
      <c r="D331" t="s">
        <v>5139</v>
      </c>
      <c r="E331">
        <v>25</v>
      </c>
    </row>
    <row r="332" spans="1:5">
      <c r="A332" t="s">
        <v>138</v>
      </c>
      <c r="B332" t="s">
        <v>5172</v>
      </c>
      <c r="C332" t="s">
        <v>5173</v>
      </c>
      <c r="D332" t="s">
        <v>5140</v>
      </c>
      <c r="E332">
        <v>9</v>
      </c>
    </row>
    <row r="333" spans="1:5">
      <c r="A333" t="s">
        <v>138</v>
      </c>
      <c r="B333" t="s">
        <v>5172</v>
      </c>
      <c r="C333" t="s">
        <v>5173</v>
      </c>
      <c r="D333" t="s">
        <v>5141</v>
      </c>
      <c r="E333">
        <v>15</v>
      </c>
    </row>
    <row r="334" spans="1:5">
      <c r="A334" t="s">
        <v>138</v>
      </c>
      <c r="B334" t="s">
        <v>5172</v>
      </c>
      <c r="C334" t="s">
        <v>5173</v>
      </c>
      <c r="D334" t="s">
        <v>5174</v>
      </c>
      <c r="E334">
        <v>4</v>
      </c>
    </row>
    <row r="335" spans="1:5">
      <c r="A335" t="s">
        <v>138</v>
      </c>
      <c r="B335" t="s">
        <v>5172</v>
      </c>
      <c r="C335" t="s">
        <v>5173</v>
      </c>
      <c r="D335" t="s">
        <v>5142</v>
      </c>
      <c r="E335">
        <v>5</v>
      </c>
    </row>
    <row r="336" spans="1:5">
      <c r="A336" t="s">
        <v>138</v>
      </c>
      <c r="B336" t="s">
        <v>5172</v>
      </c>
      <c r="C336" t="s">
        <v>5173</v>
      </c>
      <c r="D336" t="s">
        <v>5143</v>
      </c>
      <c r="E336">
        <v>5</v>
      </c>
    </row>
    <row r="337" spans="1:5">
      <c r="A337" t="s">
        <v>138</v>
      </c>
      <c r="B337" t="s">
        <v>5172</v>
      </c>
      <c r="C337" t="s">
        <v>5173</v>
      </c>
      <c r="D337" t="s">
        <v>5144</v>
      </c>
      <c r="E337">
        <v>35</v>
      </c>
    </row>
    <row r="338" spans="1:5">
      <c r="A338" t="s">
        <v>138</v>
      </c>
      <c r="B338" t="s">
        <v>5172</v>
      </c>
      <c r="C338" t="s">
        <v>5175</v>
      </c>
      <c r="D338" t="s">
        <v>5132</v>
      </c>
      <c r="E338">
        <v>713</v>
      </c>
    </row>
    <row r="339" spans="1:5">
      <c r="A339" t="s">
        <v>138</v>
      </c>
      <c r="B339" t="s">
        <v>5172</v>
      </c>
      <c r="C339" t="s">
        <v>5175</v>
      </c>
      <c r="D339" t="s">
        <v>5162</v>
      </c>
      <c r="E339">
        <v>701</v>
      </c>
    </row>
    <row r="340" spans="1:5">
      <c r="A340" t="s">
        <v>138</v>
      </c>
      <c r="B340" t="s">
        <v>5172</v>
      </c>
      <c r="C340" t="s">
        <v>5175</v>
      </c>
      <c r="D340" t="s">
        <v>5163</v>
      </c>
      <c r="E340">
        <v>675</v>
      </c>
    </row>
    <row r="341" spans="1:5">
      <c r="A341" t="s">
        <v>138</v>
      </c>
      <c r="B341" t="s">
        <v>5172</v>
      </c>
      <c r="C341" t="s">
        <v>5175</v>
      </c>
      <c r="D341" t="s">
        <v>5133</v>
      </c>
      <c r="E341">
        <v>584</v>
      </c>
    </row>
    <row r="342" spans="1:5">
      <c r="A342" t="s">
        <v>138</v>
      </c>
      <c r="B342" t="s">
        <v>5172</v>
      </c>
      <c r="C342" t="s">
        <v>5175</v>
      </c>
      <c r="D342" t="s">
        <v>5134</v>
      </c>
      <c r="E342">
        <v>506</v>
      </c>
    </row>
    <row r="343" spans="1:5">
      <c r="A343" t="s">
        <v>138</v>
      </c>
      <c r="B343" t="s">
        <v>5172</v>
      </c>
      <c r="C343" t="s">
        <v>5175</v>
      </c>
      <c r="D343" t="s">
        <v>5135</v>
      </c>
      <c r="E343">
        <v>572</v>
      </c>
    </row>
    <row r="344" spans="1:5">
      <c r="A344" t="s">
        <v>138</v>
      </c>
      <c r="B344" t="s">
        <v>5172</v>
      </c>
      <c r="C344" t="s">
        <v>5175</v>
      </c>
      <c r="D344" t="s">
        <v>5136</v>
      </c>
      <c r="E344">
        <v>476</v>
      </c>
    </row>
    <row r="345" spans="1:5">
      <c r="A345" t="s">
        <v>138</v>
      </c>
      <c r="B345" t="s">
        <v>5172</v>
      </c>
      <c r="C345" t="s">
        <v>5175</v>
      </c>
      <c r="D345" t="s">
        <v>5137</v>
      </c>
      <c r="E345">
        <v>579</v>
      </c>
    </row>
    <row r="346" spans="1:5">
      <c r="A346" t="s">
        <v>138</v>
      </c>
      <c r="B346" t="s">
        <v>5172</v>
      </c>
      <c r="C346" t="s">
        <v>5175</v>
      </c>
      <c r="D346" t="s">
        <v>5138</v>
      </c>
      <c r="E346">
        <v>347</v>
      </c>
    </row>
    <row r="347" spans="1:5">
      <c r="A347" t="s">
        <v>138</v>
      </c>
      <c r="B347" t="s">
        <v>5172</v>
      </c>
      <c r="C347" t="s">
        <v>5175</v>
      </c>
      <c r="D347" t="s">
        <v>5139</v>
      </c>
      <c r="E347">
        <v>281</v>
      </c>
    </row>
    <row r="348" spans="1:5">
      <c r="A348" t="s">
        <v>138</v>
      </c>
      <c r="B348" t="s">
        <v>5172</v>
      </c>
      <c r="C348" t="s">
        <v>5175</v>
      </c>
      <c r="D348" t="s">
        <v>5140</v>
      </c>
      <c r="E348">
        <v>226</v>
      </c>
    </row>
    <row r="349" spans="1:5">
      <c r="A349" t="s">
        <v>138</v>
      </c>
      <c r="B349" t="s">
        <v>5172</v>
      </c>
      <c r="C349" t="s">
        <v>5175</v>
      </c>
      <c r="D349" t="s">
        <v>5141</v>
      </c>
      <c r="E349">
        <v>155</v>
      </c>
    </row>
    <row r="350" spans="1:5">
      <c r="A350" t="s">
        <v>138</v>
      </c>
      <c r="B350" t="s">
        <v>5172</v>
      </c>
      <c r="C350" t="s">
        <v>5175</v>
      </c>
      <c r="D350" t="s">
        <v>5174</v>
      </c>
      <c r="E350">
        <v>105</v>
      </c>
    </row>
    <row r="351" spans="1:5">
      <c r="A351" t="s">
        <v>138</v>
      </c>
      <c r="B351" t="s">
        <v>5172</v>
      </c>
      <c r="C351" t="s">
        <v>5175</v>
      </c>
      <c r="D351" t="s">
        <v>5142</v>
      </c>
      <c r="E351">
        <v>112</v>
      </c>
    </row>
    <row r="352" spans="1:5">
      <c r="A352" t="s">
        <v>138</v>
      </c>
      <c r="B352" t="s">
        <v>5172</v>
      </c>
      <c r="C352" t="s">
        <v>5175</v>
      </c>
      <c r="D352" t="s">
        <v>5143</v>
      </c>
      <c r="E352">
        <v>41</v>
      </c>
    </row>
    <row r="353" spans="1:5">
      <c r="A353" t="s">
        <v>138</v>
      </c>
      <c r="B353" t="s">
        <v>5172</v>
      </c>
      <c r="C353" t="s">
        <v>5175</v>
      </c>
      <c r="D353" t="s">
        <v>5144</v>
      </c>
      <c r="E353">
        <v>69</v>
      </c>
    </row>
    <row r="354" spans="1:5">
      <c r="A354" t="s">
        <v>138</v>
      </c>
      <c r="B354" t="s">
        <v>5172</v>
      </c>
      <c r="C354" t="s">
        <v>5167</v>
      </c>
      <c r="D354" t="s">
        <v>5132</v>
      </c>
      <c r="E354">
        <v>7207</v>
      </c>
    </row>
    <row r="355" spans="1:5">
      <c r="A355" t="s">
        <v>138</v>
      </c>
      <c r="B355" t="s">
        <v>5172</v>
      </c>
      <c r="C355" t="s">
        <v>5167</v>
      </c>
      <c r="D355" t="s">
        <v>5162</v>
      </c>
      <c r="E355">
        <v>9280</v>
      </c>
    </row>
    <row r="356" spans="1:5">
      <c r="A356" t="s">
        <v>138</v>
      </c>
      <c r="B356" t="s">
        <v>5172</v>
      </c>
      <c r="C356" t="s">
        <v>5167</v>
      </c>
      <c r="D356" t="s">
        <v>5163</v>
      </c>
      <c r="E356">
        <v>6343</v>
      </c>
    </row>
    <row r="357" spans="1:5">
      <c r="A357" t="s">
        <v>138</v>
      </c>
      <c r="B357" t="s">
        <v>5172</v>
      </c>
      <c r="C357" t="s">
        <v>5167</v>
      </c>
      <c r="D357" t="s">
        <v>5133</v>
      </c>
      <c r="E357">
        <v>9755</v>
      </c>
    </row>
    <row r="358" spans="1:5">
      <c r="A358" t="s">
        <v>138</v>
      </c>
      <c r="B358" t="s">
        <v>5172</v>
      </c>
      <c r="C358" t="s">
        <v>5167</v>
      </c>
      <c r="D358" t="s">
        <v>5134</v>
      </c>
      <c r="E358">
        <v>9332</v>
      </c>
    </row>
    <row r="359" spans="1:5">
      <c r="A359" t="s">
        <v>138</v>
      </c>
      <c r="B359" t="s">
        <v>5172</v>
      </c>
      <c r="C359" t="s">
        <v>5167</v>
      </c>
      <c r="D359" t="s">
        <v>5135</v>
      </c>
      <c r="E359">
        <v>5435</v>
      </c>
    </row>
    <row r="360" spans="1:5">
      <c r="A360" t="s">
        <v>138</v>
      </c>
      <c r="B360" t="s">
        <v>5172</v>
      </c>
      <c r="C360" t="s">
        <v>5167</v>
      </c>
      <c r="D360" t="s">
        <v>5136</v>
      </c>
      <c r="E360">
        <v>4853</v>
      </c>
    </row>
    <row r="361" spans="1:5">
      <c r="A361" t="s">
        <v>138</v>
      </c>
      <c r="B361" t="s">
        <v>5172</v>
      </c>
      <c r="C361" t="s">
        <v>5167</v>
      </c>
      <c r="D361" t="s">
        <v>5137</v>
      </c>
      <c r="E361">
        <v>4840</v>
      </c>
    </row>
    <row r="362" spans="1:5">
      <c r="A362" t="s">
        <v>138</v>
      </c>
      <c r="B362" t="s">
        <v>5172</v>
      </c>
      <c r="C362" t="s">
        <v>5167</v>
      </c>
      <c r="D362" t="s">
        <v>5138</v>
      </c>
      <c r="E362">
        <v>3852</v>
      </c>
    </row>
    <row r="363" spans="1:5">
      <c r="A363" t="s">
        <v>138</v>
      </c>
      <c r="B363" t="s">
        <v>5172</v>
      </c>
      <c r="C363" t="s">
        <v>5167</v>
      </c>
      <c r="D363" t="s">
        <v>5139</v>
      </c>
      <c r="E363">
        <v>2638</v>
      </c>
    </row>
    <row r="364" spans="1:5">
      <c r="A364" t="s">
        <v>138</v>
      </c>
      <c r="B364" t="s">
        <v>5172</v>
      </c>
      <c r="C364" t="s">
        <v>5167</v>
      </c>
      <c r="D364" t="s">
        <v>5140</v>
      </c>
      <c r="E364">
        <v>1713</v>
      </c>
    </row>
    <row r="365" spans="1:5">
      <c r="A365" t="s">
        <v>138</v>
      </c>
      <c r="B365" t="s">
        <v>5172</v>
      </c>
      <c r="C365" t="s">
        <v>5167</v>
      </c>
      <c r="D365" t="s">
        <v>5141</v>
      </c>
      <c r="E365">
        <v>1261</v>
      </c>
    </row>
    <row r="366" spans="1:5">
      <c r="A366" t="s">
        <v>138</v>
      </c>
      <c r="B366" t="s">
        <v>5172</v>
      </c>
      <c r="C366" t="s">
        <v>5167</v>
      </c>
      <c r="D366" t="s">
        <v>5174</v>
      </c>
      <c r="E366">
        <v>1062</v>
      </c>
    </row>
    <row r="367" spans="1:5">
      <c r="A367" t="s">
        <v>138</v>
      </c>
      <c r="B367" t="s">
        <v>5172</v>
      </c>
      <c r="C367" t="s">
        <v>5167</v>
      </c>
      <c r="D367" t="s">
        <v>5142</v>
      </c>
      <c r="E367">
        <v>617</v>
      </c>
    </row>
    <row r="368" spans="1:5">
      <c r="A368" t="s">
        <v>138</v>
      </c>
      <c r="B368" t="s">
        <v>5172</v>
      </c>
      <c r="C368" t="s">
        <v>5167</v>
      </c>
      <c r="D368" t="s">
        <v>5143</v>
      </c>
      <c r="E368">
        <v>617</v>
      </c>
    </row>
    <row r="369" spans="1:5">
      <c r="A369" t="s">
        <v>138</v>
      </c>
      <c r="B369" t="s">
        <v>5172</v>
      </c>
      <c r="C369" t="s">
        <v>5167</v>
      </c>
      <c r="D369" t="s">
        <v>5144</v>
      </c>
      <c r="E369">
        <v>909</v>
      </c>
    </row>
    <row r="370" spans="1:5">
      <c r="A370" t="s">
        <v>143</v>
      </c>
      <c r="B370" t="s">
        <v>5176</v>
      </c>
      <c r="C370" t="s">
        <v>5177</v>
      </c>
      <c r="D370" t="s">
        <v>5132</v>
      </c>
      <c r="E370">
        <v>50</v>
      </c>
    </row>
    <row r="371" spans="1:5">
      <c r="A371" t="s">
        <v>143</v>
      </c>
      <c r="B371" t="s">
        <v>5176</v>
      </c>
      <c r="C371" t="s">
        <v>5177</v>
      </c>
      <c r="D371" t="s">
        <v>5162</v>
      </c>
      <c r="E371">
        <v>31</v>
      </c>
    </row>
    <row r="372" spans="1:5">
      <c r="A372" t="s">
        <v>143</v>
      </c>
      <c r="B372" t="s">
        <v>5176</v>
      </c>
      <c r="C372" t="s">
        <v>5177</v>
      </c>
      <c r="D372" t="s">
        <v>5163</v>
      </c>
      <c r="E372">
        <v>28</v>
      </c>
    </row>
    <row r="373" spans="1:5">
      <c r="A373" t="s">
        <v>143</v>
      </c>
      <c r="B373" t="s">
        <v>5176</v>
      </c>
      <c r="C373" t="s">
        <v>5177</v>
      </c>
      <c r="D373" t="s">
        <v>5133</v>
      </c>
      <c r="E373">
        <v>23</v>
      </c>
    </row>
    <row r="374" spans="1:5">
      <c r="A374" t="s">
        <v>143</v>
      </c>
      <c r="B374" t="s">
        <v>5176</v>
      </c>
      <c r="C374" t="s">
        <v>5177</v>
      </c>
      <c r="D374" t="s">
        <v>5134</v>
      </c>
      <c r="E374">
        <v>20</v>
      </c>
    </row>
    <row r="375" spans="1:5">
      <c r="A375" t="s">
        <v>143</v>
      </c>
      <c r="B375" t="s">
        <v>5176</v>
      </c>
      <c r="C375" t="s">
        <v>5177</v>
      </c>
      <c r="D375" t="s">
        <v>5135</v>
      </c>
      <c r="E375">
        <v>13</v>
      </c>
    </row>
    <row r="376" spans="1:5">
      <c r="A376" t="s">
        <v>143</v>
      </c>
      <c r="B376" t="s">
        <v>5176</v>
      </c>
      <c r="C376" t="s">
        <v>5177</v>
      </c>
      <c r="D376" t="s">
        <v>5136</v>
      </c>
      <c r="E376">
        <v>12</v>
      </c>
    </row>
    <row r="377" spans="1:5">
      <c r="A377" t="s">
        <v>143</v>
      </c>
      <c r="B377" t="s">
        <v>5176</v>
      </c>
      <c r="C377" t="s">
        <v>5177</v>
      </c>
      <c r="D377" t="s">
        <v>5137</v>
      </c>
      <c r="E377">
        <v>11</v>
      </c>
    </row>
    <row r="378" spans="1:5">
      <c r="A378" t="s">
        <v>143</v>
      </c>
      <c r="B378" t="s">
        <v>5176</v>
      </c>
      <c r="C378" t="s">
        <v>5177</v>
      </c>
      <c r="D378" t="s">
        <v>5138</v>
      </c>
      <c r="E378">
        <v>21</v>
      </c>
    </row>
    <row r="379" spans="1:5">
      <c r="A379" t="s">
        <v>143</v>
      </c>
      <c r="B379" t="s">
        <v>5176</v>
      </c>
      <c r="C379" t="s">
        <v>5177</v>
      </c>
      <c r="D379" t="s">
        <v>5139</v>
      </c>
      <c r="E379">
        <v>23</v>
      </c>
    </row>
    <row r="380" spans="1:5">
      <c r="A380" t="s">
        <v>143</v>
      </c>
      <c r="B380" t="s">
        <v>5176</v>
      </c>
      <c r="C380" t="s">
        <v>5177</v>
      </c>
      <c r="D380" t="s">
        <v>5140</v>
      </c>
      <c r="E380">
        <v>28</v>
      </c>
    </row>
    <row r="381" spans="1:5">
      <c r="A381" t="s">
        <v>143</v>
      </c>
      <c r="B381" t="s">
        <v>5176</v>
      </c>
      <c r="C381" t="s">
        <v>5177</v>
      </c>
      <c r="D381" t="s">
        <v>5141</v>
      </c>
      <c r="E381">
        <v>24</v>
      </c>
    </row>
    <row r="382" spans="1:5">
      <c r="A382" t="s">
        <v>143</v>
      </c>
      <c r="B382" t="s">
        <v>5176</v>
      </c>
      <c r="C382" t="s">
        <v>5177</v>
      </c>
      <c r="D382" t="s">
        <v>5174</v>
      </c>
      <c r="E382">
        <v>45</v>
      </c>
    </row>
    <row r="383" spans="1:5">
      <c r="A383" t="s">
        <v>143</v>
      </c>
      <c r="B383" t="s">
        <v>5176</v>
      </c>
      <c r="C383" t="s">
        <v>5177</v>
      </c>
      <c r="D383" t="s">
        <v>5142</v>
      </c>
      <c r="E383">
        <v>10</v>
      </c>
    </row>
    <row r="384" spans="1:5">
      <c r="A384" t="s">
        <v>143</v>
      </c>
      <c r="B384" t="s">
        <v>5176</v>
      </c>
      <c r="C384" t="s">
        <v>5177</v>
      </c>
      <c r="D384" t="s">
        <v>5143</v>
      </c>
      <c r="E384">
        <v>4</v>
      </c>
    </row>
    <row r="385" spans="1:5">
      <c r="A385" t="s">
        <v>143</v>
      </c>
      <c r="B385" t="s">
        <v>5176</v>
      </c>
      <c r="C385" t="s">
        <v>5177</v>
      </c>
      <c r="D385" t="s">
        <v>5144</v>
      </c>
      <c r="E385">
        <v>13</v>
      </c>
    </row>
    <row r="386" spans="1:5">
      <c r="A386" t="s">
        <v>143</v>
      </c>
      <c r="B386" t="s">
        <v>5176</v>
      </c>
      <c r="C386" t="s">
        <v>5178</v>
      </c>
      <c r="D386" t="s">
        <v>5132</v>
      </c>
      <c r="E386">
        <v>30</v>
      </c>
    </row>
    <row r="387" spans="1:5">
      <c r="A387" t="s">
        <v>143</v>
      </c>
      <c r="B387" t="s">
        <v>5176</v>
      </c>
      <c r="C387" t="s">
        <v>5178</v>
      </c>
      <c r="D387" t="s">
        <v>5162</v>
      </c>
      <c r="E387">
        <v>32</v>
      </c>
    </row>
    <row r="388" spans="1:5">
      <c r="A388" t="s">
        <v>143</v>
      </c>
      <c r="B388" t="s">
        <v>5176</v>
      </c>
      <c r="C388" t="s">
        <v>5178</v>
      </c>
      <c r="D388" t="s">
        <v>5163</v>
      </c>
      <c r="E388">
        <v>5</v>
      </c>
    </row>
    <row r="389" spans="1:5">
      <c r="A389" t="s">
        <v>143</v>
      </c>
      <c r="B389" t="s">
        <v>5176</v>
      </c>
      <c r="C389" t="s">
        <v>5178</v>
      </c>
      <c r="D389" t="s">
        <v>5133</v>
      </c>
      <c r="E389">
        <v>3</v>
      </c>
    </row>
    <row r="390" spans="1:5">
      <c r="A390" t="s">
        <v>143</v>
      </c>
      <c r="B390" t="s">
        <v>5176</v>
      </c>
      <c r="C390" t="s">
        <v>5178</v>
      </c>
      <c r="D390" t="s">
        <v>5134</v>
      </c>
      <c r="E390">
        <v>12</v>
      </c>
    </row>
    <row r="391" spans="1:5">
      <c r="A391" t="s">
        <v>143</v>
      </c>
      <c r="B391" t="s">
        <v>5176</v>
      </c>
      <c r="C391" t="s">
        <v>5178</v>
      </c>
      <c r="D391" t="s">
        <v>5135</v>
      </c>
      <c r="E391">
        <v>19</v>
      </c>
    </row>
    <row r="392" spans="1:5">
      <c r="A392" t="s">
        <v>143</v>
      </c>
      <c r="B392" t="s">
        <v>5176</v>
      </c>
      <c r="C392" t="s">
        <v>5178</v>
      </c>
      <c r="D392" t="s">
        <v>5136</v>
      </c>
      <c r="E392">
        <v>23</v>
      </c>
    </row>
    <row r="393" spans="1:5">
      <c r="A393" t="s">
        <v>143</v>
      </c>
      <c r="B393" t="s">
        <v>5176</v>
      </c>
      <c r="C393" t="s">
        <v>5178</v>
      </c>
      <c r="D393" t="s">
        <v>5137</v>
      </c>
      <c r="E393">
        <v>13</v>
      </c>
    </row>
    <row r="394" spans="1:5">
      <c r="A394" t="s">
        <v>143</v>
      </c>
      <c r="B394" t="s">
        <v>5176</v>
      </c>
      <c r="C394" t="s">
        <v>5178</v>
      </c>
      <c r="D394" t="s">
        <v>5138</v>
      </c>
      <c r="E394">
        <v>8</v>
      </c>
    </row>
    <row r="395" spans="1:5">
      <c r="A395" t="s">
        <v>143</v>
      </c>
      <c r="B395" t="s">
        <v>5176</v>
      </c>
      <c r="C395" t="s">
        <v>5178</v>
      </c>
      <c r="D395" t="s">
        <v>5139</v>
      </c>
      <c r="E395">
        <v>17</v>
      </c>
    </row>
    <row r="396" spans="1:5">
      <c r="A396" t="s">
        <v>143</v>
      </c>
      <c r="B396" t="s">
        <v>5176</v>
      </c>
      <c r="C396" t="s">
        <v>5178</v>
      </c>
      <c r="D396" t="s">
        <v>5140</v>
      </c>
      <c r="E396">
        <v>8</v>
      </c>
    </row>
    <row r="397" spans="1:5">
      <c r="A397" t="s">
        <v>143</v>
      </c>
      <c r="B397" t="s">
        <v>5176</v>
      </c>
      <c r="C397" t="s">
        <v>5178</v>
      </c>
      <c r="D397" t="s">
        <v>5141</v>
      </c>
      <c r="E397">
        <v>5</v>
      </c>
    </row>
    <row r="398" spans="1:5">
      <c r="A398" t="s">
        <v>143</v>
      </c>
      <c r="B398" t="s">
        <v>5176</v>
      </c>
      <c r="C398" t="s">
        <v>5178</v>
      </c>
      <c r="D398" t="s">
        <v>5174</v>
      </c>
      <c r="E398">
        <v>1</v>
      </c>
    </row>
    <row r="399" spans="1:5">
      <c r="A399" t="s">
        <v>143</v>
      </c>
      <c r="B399" t="s">
        <v>5176</v>
      </c>
      <c r="C399" t="s">
        <v>5178</v>
      </c>
      <c r="D399" t="s">
        <v>5142</v>
      </c>
      <c r="E399">
        <v>1</v>
      </c>
    </row>
    <row r="400" spans="1:5">
      <c r="A400" t="s">
        <v>143</v>
      </c>
      <c r="B400" t="s">
        <v>5176</v>
      </c>
      <c r="C400" t="s">
        <v>5178</v>
      </c>
      <c r="D400" t="s">
        <v>5143</v>
      </c>
      <c r="E400">
        <v>0</v>
      </c>
    </row>
    <row r="401" spans="1:5">
      <c r="A401" t="s">
        <v>143</v>
      </c>
      <c r="B401" t="s">
        <v>5176</v>
      </c>
      <c r="C401" t="s">
        <v>5178</v>
      </c>
      <c r="D401" t="s">
        <v>5144</v>
      </c>
      <c r="E401">
        <v>1</v>
      </c>
    </row>
    <row r="402" spans="1:5">
      <c r="A402" t="s">
        <v>143</v>
      </c>
      <c r="B402" t="s">
        <v>5176</v>
      </c>
      <c r="C402" t="s">
        <v>5179</v>
      </c>
      <c r="D402" t="s">
        <v>5132</v>
      </c>
      <c r="E402">
        <v>560</v>
      </c>
    </row>
    <row r="403" spans="1:5">
      <c r="A403" t="s">
        <v>143</v>
      </c>
      <c r="B403" t="s">
        <v>5176</v>
      </c>
      <c r="C403" t="s">
        <v>5179</v>
      </c>
      <c r="D403" t="s">
        <v>5162</v>
      </c>
      <c r="E403">
        <v>753</v>
      </c>
    </row>
    <row r="404" spans="1:5">
      <c r="A404" t="s">
        <v>143</v>
      </c>
      <c r="B404" t="s">
        <v>5176</v>
      </c>
      <c r="C404" t="s">
        <v>5179</v>
      </c>
      <c r="D404" t="s">
        <v>5163</v>
      </c>
      <c r="E404">
        <v>953</v>
      </c>
    </row>
    <row r="405" spans="1:5">
      <c r="A405" t="s">
        <v>143</v>
      </c>
      <c r="B405" t="s">
        <v>5176</v>
      </c>
      <c r="C405" t="s">
        <v>5179</v>
      </c>
      <c r="D405" t="s">
        <v>5133</v>
      </c>
      <c r="E405">
        <v>687</v>
      </c>
    </row>
    <row r="406" spans="1:5">
      <c r="A406" t="s">
        <v>143</v>
      </c>
      <c r="B406" t="s">
        <v>5176</v>
      </c>
      <c r="C406" t="s">
        <v>5179</v>
      </c>
      <c r="D406" t="s">
        <v>5134</v>
      </c>
      <c r="E406">
        <v>1174</v>
      </c>
    </row>
    <row r="407" spans="1:5">
      <c r="A407" t="s">
        <v>143</v>
      </c>
      <c r="B407" t="s">
        <v>5176</v>
      </c>
      <c r="C407" t="s">
        <v>5179</v>
      </c>
      <c r="D407" t="s">
        <v>5135</v>
      </c>
      <c r="E407">
        <v>544</v>
      </c>
    </row>
    <row r="408" spans="1:5">
      <c r="A408" t="s">
        <v>143</v>
      </c>
      <c r="B408" t="s">
        <v>5176</v>
      </c>
      <c r="C408" t="s">
        <v>5179</v>
      </c>
      <c r="D408" t="s">
        <v>5136</v>
      </c>
      <c r="E408">
        <v>530</v>
      </c>
    </row>
    <row r="409" spans="1:5">
      <c r="A409" t="s">
        <v>143</v>
      </c>
      <c r="B409" t="s">
        <v>5176</v>
      </c>
      <c r="C409" t="s">
        <v>5179</v>
      </c>
      <c r="D409" t="s">
        <v>5137</v>
      </c>
      <c r="E409">
        <v>553</v>
      </c>
    </row>
    <row r="410" spans="1:5">
      <c r="A410" t="s">
        <v>143</v>
      </c>
      <c r="B410" t="s">
        <v>5176</v>
      </c>
      <c r="C410" t="s">
        <v>5179</v>
      </c>
      <c r="D410" t="s">
        <v>5138</v>
      </c>
      <c r="E410">
        <v>492</v>
      </c>
    </row>
    <row r="411" spans="1:5">
      <c r="A411" t="s">
        <v>143</v>
      </c>
      <c r="B411" t="s">
        <v>5176</v>
      </c>
      <c r="C411" t="s">
        <v>5179</v>
      </c>
      <c r="D411" t="s">
        <v>5139</v>
      </c>
      <c r="E411">
        <v>518</v>
      </c>
    </row>
    <row r="412" spans="1:5">
      <c r="A412" t="s">
        <v>143</v>
      </c>
      <c r="B412" t="s">
        <v>5176</v>
      </c>
      <c r="C412" t="s">
        <v>5179</v>
      </c>
      <c r="D412" t="s">
        <v>5140</v>
      </c>
      <c r="E412">
        <v>386</v>
      </c>
    </row>
    <row r="413" spans="1:5">
      <c r="A413" t="s">
        <v>143</v>
      </c>
      <c r="B413" t="s">
        <v>5176</v>
      </c>
      <c r="C413" t="s">
        <v>5179</v>
      </c>
      <c r="D413" t="s">
        <v>5141</v>
      </c>
      <c r="E413">
        <v>315</v>
      </c>
    </row>
    <row r="414" spans="1:5">
      <c r="A414" t="s">
        <v>143</v>
      </c>
      <c r="B414" t="s">
        <v>5176</v>
      </c>
      <c r="C414" t="s">
        <v>5179</v>
      </c>
      <c r="D414" t="s">
        <v>5174</v>
      </c>
      <c r="E414">
        <v>209</v>
      </c>
    </row>
    <row r="415" spans="1:5">
      <c r="A415" t="s">
        <v>143</v>
      </c>
      <c r="B415" t="s">
        <v>5176</v>
      </c>
      <c r="C415" t="s">
        <v>5179</v>
      </c>
      <c r="D415" t="s">
        <v>5142</v>
      </c>
      <c r="E415">
        <v>356</v>
      </c>
    </row>
    <row r="416" spans="1:5">
      <c r="A416" t="s">
        <v>143</v>
      </c>
      <c r="B416" t="s">
        <v>5176</v>
      </c>
      <c r="C416" t="s">
        <v>5179</v>
      </c>
      <c r="D416" t="s">
        <v>5143</v>
      </c>
      <c r="E416">
        <v>102</v>
      </c>
    </row>
    <row r="417" spans="1:5">
      <c r="A417" t="s">
        <v>143</v>
      </c>
      <c r="B417" t="s">
        <v>5176</v>
      </c>
      <c r="C417" t="s">
        <v>5179</v>
      </c>
      <c r="D417" t="s">
        <v>5144</v>
      </c>
      <c r="E417">
        <v>125</v>
      </c>
    </row>
    <row r="418" spans="1:5">
      <c r="A418" t="s">
        <v>143</v>
      </c>
      <c r="B418" t="s">
        <v>5176</v>
      </c>
      <c r="C418" t="s">
        <v>5180</v>
      </c>
      <c r="D418" t="s">
        <v>5132</v>
      </c>
      <c r="E418">
        <v>64</v>
      </c>
    </row>
    <row r="419" spans="1:5">
      <c r="A419" t="s">
        <v>143</v>
      </c>
      <c r="B419" t="s">
        <v>5176</v>
      </c>
      <c r="C419" t="s">
        <v>5180</v>
      </c>
      <c r="D419" t="s">
        <v>5162</v>
      </c>
      <c r="E419">
        <v>56</v>
      </c>
    </row>
    <row r="420" spans="1:5">
      <c r="A420" t="s">
        <v>143</v>
      </c>
      <c r="B420" t="s">
        <v>5176</v>
      </c>
      <c r="C420" t="s">
        <v>5180</v>
      </c>
      <c r="D420" t="s">
        <v>5163</v>
      </c>
      <c r="E420">
        <v>79</v>
      </c>
    </row>
    <row r="421" spans="1:5">
      <c r="A421" t="s">
        <v>143</v>
      </c>
      <c r="B421" t="s">
        <v>5176</v>
      </c>
      <c r="C421" t="s">
        <v>5180</v>
      </c>
      <c r="D421" t="s">
        <v>5133</v>
      </c>
      <c r="E421">
        <v>50</v>
      </c>
    </row>
    <row r="422" spans="1:5">
      <c r="A422" t="s">
        <v>143</v>
      </c>
      <c r="B422" t="s">
        <v>5176</v>
      </c>
      <c r="C422" t="s">
        <v>5180</v>
      </c>
      <c r="D422" t="s">
        <v>5134</v>
      </c>
      <c r="E422">
        <v>27</v>
      </c>
    </row>
    <row r="423" spans="1:5">
      <c r="A423" t="s">
        <v>143</v>
      </c>
      <c r="B423" t="s">
        <v>5176</v>
      </c>
      <c r="C423" t="s">
        <v>5180</v>
      </c>
      <c r="D423" t="s">
        <v>5135</v>
      </c>
      <c r="E423">
        <v>42</v>
      </c>
    </row>
    <row r="424" spans="1:5">
      <c r="A424" t="s">
        <v>143</v>
      </c>
      <c r="B424" t="s">
        <v>5176</v>
      </c>
      <c r="C424" t="s">
        <v>5180</v>
      </c>
      <c r="D424" t="s">
        <v>5136</v>
      </c>
      <c r="E424">
        <v>48</v>
      </c>
    </row>
    <row r="425" spans="1:5">
      <c r="A425" t="s">
        <v>143</v>
      </c>
      <c r="B425" t="s">
        <v>5176</v>
      </c>
      <c r="C425" t="s">
        <v>5180</v>
      </c>
      <c r="D425" t="s">
        <v>5137</v>
      </c>
      <c r="E425">
        <v>30</v>
      </c>
    </row>
    <row r="426" spans="1:5">
      <c r="A426" t="s">
        <v>143</v>
      </c>
      <c r="B426" t="s">
        <v>5176</v>
      </c>
      <c r="C426" t="s">
        <v>5180</v>
      </c>
      <c r="D426" t="s">
        <v>5138</v>
      </c>
      <c r="E426">
        <v>37</v>
      </c>
    </row>
    <row r="427" spans="1:5">
      <c r="A427" t="s">
        <v>143</v>
      </c>
      <c r="B427" t="s">
        <v>5176</v>
      </c>
      <c r="C427" t="s">
        <v>5180</v>
      </c>
      <c r="D427" t="s">
        <v>5139</v>
      </c>
      <c r="E427">
        <v>43</v>
      </c>
    </row>
    <row r="428" spans="1:5">
      <c r="A428" t="s">
        <v>143</v>
      </c>
      <c r="B428" t="s">
        <v>5176</v>
      </c>
      <c r="C428" t="s">
        <v>5180</v>
      </c>
      <c r="D428" t="s">
        <v>5140</v>
      </c>
      <c r="E428">
        <v>34</v>
      </c>
    </row>
    <row r="429" spans="1:5">
      <c r="A429" t="s">
        <v>143</v>
      </c>
      <c r="B429" t="s">
        <v>5176</v>
      </c>
      <c r="C429" t="s">
        <v>5180</v>
      </c>
      <c r="D429" t="s">
        <v>5141</v>
      </c>
      <c r="E429">
        <v>16</v>
      </c>
    </row>
    <row r="430" spans="1:5">
      <c r="A430" t="s">
        <v>143</v>
      </c>
      <c r="B430" t="s">
        <v>5176</v>
      </c>
      <c r="C430" t="s">
        <v>5180</v>
      </c>
      <c r="D430" t="s">
        <v>5174</v>
      </c>
      <c r="E430">
        <v>24</v>
      </c>
    </row>
    <row r="431" spans="1:5">
      <c r="A431" t="s">
        <v>143</v>
      </c>
      <c r="B431" t="s">
        <v>5176</v>
      </c>
      <c r="C431" t="s">
        <v>5180</v>
      </c>
      <c r="D431" t="s">
        <v>5142</v>
      </c>
      <c r="E431">
        <v>28</v>
      </c>
    </row>
    <row r="432" spans="1:5">
      <c r="A432" t="s">
        <v>143</v>
      </c>
      <c r="B432" t="s">
        <v>5176</v>
      </c>
      <c r="C432" t="s">
        <v>5180</v>
      </c>
      <c r="D432" t="s">
        <v>5143</v>
      </c>
      <c r="E432">
        <v>6</v>
      </c>
    </row>
    <row r="433" spans="1:5">
      <c r="A433" t="s">
        <v>143</v>
      </c>
      <c r="B433" t="s">
        <v>5176</v>
      </c>
      <c r="C433" t="s">
        <v>5180</v>
      </c>
      <c r="D433" t="s">
        <v>5144</v>
      </c>
      <c r="E433">
        <v>13</v>
      </c>
    </row>
    <row r="434" spans="1:5">
      <c r="A434" t="s">
        <v>143</v>
      </c>
      <c r="B434" t="s">
        <v>5176</v>
      </c>
      <c r="C434" t="s">
        <v>5181</v>
      </c>
      <c r="D434" t="s">
        <v>5132</v>
      </c>
      <c r="E434">
        <v>17</v>
      </c>
    </row>
    <row r="435" spans="1:5">
      <c r="A435" t="s">
        <v>143</v>
      </c>
      <c r="B435" t="s">
        <v>5176</v>
      </c>
      <c r="C435" t="s">
        <v>5181</v>
      </c>
      <c r="D435" t="s">
        <v>5162</v>
      </c>
      <c r="E435">
        <v>32</v>
      </c>
    </row>
    <row r="436" spans="1:5">
      <c r="A436" t="s">
        <v>143</v>
      </c>
      <c r="B436" t="s">
        <v>5176</v>
      </c>
      <c r="C436" t="s">
        <v>5181</v>
      </c>
      <c r="D436" t="s">
        <v>5163</v>
      </c>
      <c r="E436">
        <v>40</v>
      </c>
    </row>
    <row r="437" spans="1:5">
      <c r="A437" t="s">
        <v>143</v>
      </c>
      <c r="B437" t="s">
        <v>5176</v>
      </c>
      <c r="C437" t="s">
        <v>5181</v>
      </c>
      <c r="D437" t="s">
        <v>5133</v>
      </c>
      <c r="E437">
        <v>48</v>
      </c>
    </row>
    <row r="438" spans="1:5">
      <c r="A438" t="s">
        <v>143</v>
      </c>
      <c r="B438" t="s">
        <v>5176</v>
      </c>
      <c r="C438" t="s">
        <v>5181</v>
      </c>
      <c r="D438" t="s">
        <v>5134</v>
      </c>
      <c r="E438">
        <v>31</v>
      </c>
    </row>
    <row r="439" spans="1:5">
      <c r="A439" t="s">
        <v>143</v>
      </c>
      <c r="B439" t="s">
        <v>5176</v>
      </c>
      <c r="C439" t="s">
        <v>5181</v>
      </c>
      <c r="D439" t="s">
        <v>5135</v>
      </c>
      <c r="E439">
        <v>14</v>
      </c>
    </row>
    <row r="440" spans="1:5">
      <c r="A440" t="s">
        <v>143</v>
      </c>
      <c r="B440" t="s">
        <v>5176</v>
      </c>
      <c r="C440" t="s">
        <v>5181</v>
      </c>
      <c r="D440" t="s">
        <v>5136</v>
      </c>
      <c r="E440">
        <v>5</v>
      </c>
    </row>
    <row r="441" spans="1:5">
      <c r="A441" t="s">
        <v>143</v>
      </c>
      <c r="B441" t="s">
        <v>5176</v>
      </c>
      <c r="C441" t="s">
        <v>5181</v>
      </c>
      <c r="D441" t="s">
        <v>5137</v>
      </c>
      <c r="E441">
        <v>21</v>
      </c>
    </row>
    <row r="442" spans="1:5">
      <c r="A442" t="s">
        <v>143</v>
      </c>
      <c r="B442" t="s">
        <v>5176</v>
      </c>
      <c r="C442" t="s">
        <v>5181</v>
      </c>
      <c r="D442" t="s">
        <v>5138</v>
      </c>
      <c r="E442">
        <v>26</v>
      </c>
    </row>
    <row r="443" spans="1:5">
      <c r="A443" t="s">
        <v>143</v>
      </c>
      <c r="B443" t="s">
        <v>5176</v>
      </c>
      <c r="C443" t="s">
        <v>5181</v>
      </c>
      <c r="D443" t="s">
        <v>5139</v>
      </c>
      <c r="E443">
        <v>44</v>
      </c>
    </row>
    <row r="444" spans="1:5">
      <c r="A444" t="s">
        <v>143</v>
      </c>
      <c r="B444" t="s">
        <v>5176</v>
      </c>
      <c r="C444" t="s">
        <v>5181</v>
      </c>
      <c r="D444" t="s">
        <v>5140</v>
      </c>
      <c r="E444">
        <v>31</v>
      </c>
    </row>
    <row r="445" spans="1:5">
      <c r="A445" t="s">
        <v>143</v>
      </c>
      <c r="B445" t="s">
        <v>5176</v>
      </c>
      <c r="C445" t="s">
        <v>5181</v>
      </c>
      <c r="D445" t="s">
        <v>5141</v>
      </c>
      <c r="E445">
        <v>15</v>
      </c>
    </row>
    <row r="446" spans="1:5">
      <c r="A446" t="s">
        <v>143</v>
      </c>
      <c r="B446" t="s">
        <v>5176</v>
      </c>
      <c r="C446" t="s">
        <v>5181</v>
      </c>
      <c r="D446" t="s">
        <v>5174</v>
      </c>
      <c r="E446">
        <v>13</v>
      </c>
    </row>
    <row r="447" spans="1:5">
      <c r="A447" t="s">
        <v>143</v>
      </c>
      <c r="B447" t="s">
        <v>5176</v>
      </c>
      <c r="C447" t="s">
        <v>5181</v>
      </c>
      <c r="D447" t="s">
        <v>5142</v>
      </c>
      <c r="E447">
        <v>8</v>
      </c>
    </row>
    <row r="448" spans="1:5">
      <c r="A448" t="s">
        <v>143</v>
      </c>
      <c r="B448" t="s">
        <v>5176</v>
      </c>
      <c r="C448" t="s">
        <v>5181</v>
      </c>
      <c r="D448" t="s">
        <v>5143</v>
      </c>
      <c r="E448">
        <v>9</v>
      </c>
    </row>
    <row r="449" spans="1:5">
      <c r="A449" t="s">
        <v>143</v>
      </c>
      <c r="B449" t="s">
        <v>5176</v>
      </c>
      <c r="C449" t="s">
        <v>5181</v>
      </c>
      <c r="D449" t="s">
        <v>5144</v>
      </c>
      <c r="E449">
        <v>6</v>
      </c>
    </row>
    <row r="450" spans="1:5">
      <c r="A450" t="s">
        <v>143</v>
      </c>
      <c r="B450" t="s">
        <v>5176</v>
      </c>
      <c r="C450" t="s">
        <v>5182</v>
      </c>
      <c r="D450" t="s">
        <v>5132</v>
      </c>
      <c r="E450">
        <v>23</v>
      </c>
    </row>
    <row r="451" spans="1:5">
      <c r="A451" t="s">
        <v>143</v>
      </c>
      <c r="B451" t="s">
        <v>5176</v>
      </c>
      <c r="C451" t="s">
        <v>5182</v>
      </c>
      <c r="D451" t="s">
        <v>5162</v>
      </c>
      <c r="E451">
        <v>20</v>
      </c>
    </row>
    <row r="452" spans="1:5">
      <c r="A452" t="s">
        <v>143</v>
      </c>
      <c r="B452" t="s">
        <v>5176</v>
      </c>
      <c r="C452" t="s">
        <v>5182</v>
      </c>
      <c r="D452" t="s">
        <v>5163</v>
      </c>
      <c r="E452">
        <v>14</v>
      </c>
    </row>
    <row r="453" spans="1:5">
      <c r="A453" t="s">
        <v>143</v>
      </c>
      <c r="B453" t="s">
        <v>5176</v>
      </c>
      <c r="C453" t="s">
        <v>5182</v>
      </c>
      <c r="D453" t="s">
        <v>5133</v>
      </c>
      <c r="E453">
        <v>6</v>
      </c>
    </row>
    <row r="454" spans="1:5">
      <c r="A454" t="s">
        <v>143</v>
      </c>
      <c r="B454" t="s">
        <v>5176</v>
      </c>
      <c r="C454" t="s">
        <v>5182</v>
      </c>
      <c r="D454" t="s">
        <v>5134</v>
      </c>
      <c r="E454">
        <v>4</v>
      </c>
    </row>
    <row r="455" spans="1:5">
      <c r="A455" t="s">
        <v>143</v>
      </c>
      <c r="B455" t="s">
        <v>5176</v>
      </c>
      <c r="C455" t="s">
        <v>5182</v>
      </c>
      <c r="D455" t="s">
        <v>5135</v>
      </c>
      <c r="E455">
        <v>2</v>
      </c>
    </row>
    <row r="456" spans="1:5">
      <c r="A456" t="s">
        <v>143</v>
      </c>
      <c r="B456" t="s">
        <v>5176</v>
      </c>
      <c r="C456" t="s">
        <v>5182</v>
      </c>
      <c r="D456" t="s">
        <v>5136</v>
      </c>
      <c r="E456">
        <v>8</v>
      </c>
    </row>
    <row r="457" spans="1:5">
      <c r="A457" t="s">
        <v>143</v>
      </c>
      <c r="B457" t="s">
        <v>5176</v>
      </c>
      <c r="C457" t="s">
        <v>5182</v>
      </c>
      <c r="D457" t="s">
        <v>5137</v>
      </c>
      <c r="E457">
        <v>8</v>
      </c>
    </row>
    <row r="458" spans="1:5">
      <c r="A458" t="s">
        <v>143</v>
      </c>
      <c r="B458" t="s">
        <v>5176</v>
      </c>
      <c r="C458" t="s">
        <v>5182</v>
      </c>
      <c r="D458" t="s">
        <v>5138</v>
      </c>
      <c r="E458">
        <v>9</v>
      </c>
    </row>
    <row r="459" spans="1:5">
      <c r="A459" t="s">
        <v>143</v>
      </c>
      <c r="B459" t="s">
        <v>5176</v>
      </c>
      <c r="C459" t="s">
        <v>5182</v>
      </c>
      <c r="D459" t="s">
        <v>5139</v>
      </c>
      <c r="E459">
        <v>1</v>
      </c>
    </row>
    <row r="460" spans="1:5">
      <c r="A460" t="s">
        <v>143</v>
      </c>
      <c r="B460" t="s">
        <v>5176</v>
      </c>
      <c r="C460" t="s">
        <v>5182</v>
      </c>
      <c r="D460" t="s">
        <v>5140</v>
      </c>
      <c r="E460">
        <v>7</v>
      </c>
    </row>
    <row r="461" spans="1:5">
      <c r="A461" t="s">
        <v>143</v>
      </c>
      <c r="B461" t="s">
        <v>5176</v>
      </c>
      <c r="C461" t="s">
        <v>5182</v>
      </c>
      <c r="D461" t="s">
        <v>5141</v>
      </c>
      <c r="E461">
        <v>2</v>
      </c>
    </row>
    <row r="462" spans="1:5">
      <c r="A462" t="s">
        <v>143</v>
      </c>
      <c r="B462" t="s">
        <v>5176</v>
      </c>
      <c r="C462" t="s">
        <v>5182</v>
      </c>
      <c r="D462" t="s">
        <v>5174</v>
      </c>
      <c r="E462">
        <v>0</v>
      </c>
    </row>
    <row r="463" spans="1:5">
      <c r="A463" t="s">
        <v>143</v>
      </c>
      <c r="B463" t="s">
        <v>5176</v>
      </c>
      <c r="C463" t="s">
        <v>5182</v>
      </c>
      <c r="D463" t="s">
        <v>5142</v>
      </c>
      <c r="E463">
        <v>2</v>
      </c>
    </row>
    <row r="464" spans="1:5">
      <c r="A464" t="s">
        <v>143</v>
      </c>
      <c r="B464" t="s">
        <v>5176</v>
      </c>
      <c r="C464" t="s">
        <v>5182</v>
      </c>
      <c r="D464" t="s">
        <v>5143</v>
      </c>
      <c r="E464">
        <v>2</v>
      </c>
    </row>
    <row r="465" spans="1:5">
      <c r="A465" t="s">
        <v>143</v>
      </c>
      <c r="B465" t="s">
        <v>5176</v>
      </c>
      <c r="C465" t="s">
        <v>5182</v>
      </c>
      <c r="D465" t="s">
        <v>5144</v>
      </c>
      <c r="E465">
        <v>3</v>
      </c>
    </row>
    <row r="466" spans="1:5">
      <c r="A466" t="s">
        <v>143</v>
      </c>
      <c r="B466" t="s">
        <v>5176</v>
      </c>
      <c r="C466" t="s">
        <v>5167</v>
      </c>
      <c r="D466" t="s">
        <v>5132</v>
      </c>
      <c r="E466">
        <v>6530</v>
      </c>
    </row>
    <row r="467" spans="1:5">
      <c r="A467" t="s">
        <v>143</v>
      </c>
      <c r="B467" t="s">
        <v>5176</v>
      </c>
      <c r="C467" t="s">
        <v>5167</v>
      </c>
      <c r="D467" t="s">
        <v>5162</v>
      </c>
      <c r="E467">
        <v>8683</v>
      </c>
    </row>
    <row r="468" spans="1:5">
      <c r="A468" t="s">
        <v>143</v>
      </c>
      <c r="B468" t="s">
        <v>5176</v>
      </c>
      <c r="C468" t="s">
        <v>5167</v>
      </c>
      <c r="D468" t="s">
        <v>5163</v>
      </c>
      <c r="E468">
        <v>8334</v>
      </c>
    </row>
    <row r="469" spans="1:5">
      <c r="A469" t="s">
        <v>143</v>
      </c>
      <c r="B469" t="s">
        <v>5176</v>
      </c>
      <c r="C469" t="s">
        <v>5167</v>
      </c>
      <c r="D469" t="s">
        <v>5133</v>
      </c>
      <c r="E469">
        <v>8031</v>
      </c>
    </row>
    <row r="470" spans="1:5">
      <c r="A470" t="s">
        <v>143</v>
      </c>
      <c r="B470" t="s">
        <v>5176</v>
      </c>
      <c r="C470" t="s">
        <v>5167</v>
      </c>
      <c r="D470" t="s">
        <v>5134</v>
      </c>
      <c r="E470">
        <v>5544</v>
      </c>
    </row>
    <row r="471" spans="1:5">
      <c r="A471" t="s">
        <v>143</v>
      </c>
      <c r="B471" t="s">
        <v>5176</v>
      </c>
      <c r="C471" t="s">
        <v>5167</v>
      </c>
      <c r="D471" t="s">
        <v>5135</v>
      </c>
      <c r="E471">
        <v>4409</v>
      </c>
    </row>
    <row r="472" spans="1:5">
      <c r="A472" t="s">
        <v>143</v>
      </c>
      <c r="B472" t="s">
        <v>5176</v>
      </c>
      <c r="C472" t="s">
        <v>5167</v>
      </c>
      <c r="D472" t="s">
        <v>5136</v>
      </c>
      <c r="E472">
        <v>5002</v>
      </c>
    </row>
    <row r="473" spans="1:5">
      <c r="A473" t="s">
        <v>143</v>
      </c>
      <c r="B473" t="s">
        <v>5176</v>
      </c>
      <c r="C473" t="s">
        <v>5167</v>
      </c>
      <c r="D473" t="s">
        <v>5137</v>
      </c>
      <c r="E473">
        <v>4977</v>
      </c>
    </row>
    <row r="474" spans="1:5">
      <c r="A474" t="s">
        <v>143</v>
      </c>
      <c r="B474" t="s">
        <v>5176</v>
      </c>
      <c r="C474" t="s">
        <v>5167</v>
      </c>
      <c r="D474" t="s">
        <v>5138</v>
      </c>
      <c r="E474">
        <v>5935</v>
      </c>
    </row>
    <row r="475" spans="1:5">
      <c r="A475" t="s">
        <v>143</v>
      </c>
      <c r="B475" t="s">
        <v>5176</v>
      </c>
      <c r="C475" t="s">
        <v>5167</v>
      </c>
      <c r="D475" t="s">
        <v>5139</v>
      </c>
      <c r="E475">
        <v>5379</v>
      </c>
    </row>
    <row r="476" spans="1:5">
      <c r="A476" t="s">
        <v>143</v>
      </c>
      <c r="B476" t="s">
        <v>5176</v>
      </c>
      <c r="C476" t="s">
        <v>5167</v>
      </c>
      <c r="D476" t="s">
        <v>5140</v>
      </c>
      <c r="E476">
        <v>4493</v>
      </c>
    </row>
    <row r="477" spans="1:5">
      <c r="A477" t="s">
        <v>143</v>
      </c>
      <c r="B477" t="s">
        <v>5176</v>
      </c>
      <c r="C477" t="s">
        <v>5167</v>
      </c>
      <c r="D477" t="s">
        <v>5141</v>
      </c>
      <c r="E477">
        <v>3463</v>
      </c>
    </row>
    <row r="478" spans="1:5">
      <c r="A478" t="s">
        <v>143</v>
      </c>
      <c r="B478" t="s">
        <v>5176</v>
      </c>
      <c r="C478" t="s">
        <v>5167</v>
      </c>
      <c r="D478" t="s">
        <v>5174</v>
      </c>
      <c r="E478">
        <v>2870</v>
      </c>
    </row>
    <row r="479" spans="1:5">
      <c r="A479" t="s">
        <v>143</v>
      </c>
      <c r="B479" t="s">
        <v>5176</v>
      </c>
      <c r="C479" t="s">
        <v>5167</v>
      </c>
      <c r="D479" t="s">
        <v>5142</v>
      </c>
      <c r="E479">
        <v>2393</v>
      </c>
    </row>
    <row r="480" spans="1:5">
      <c r="A480" t="s">
        <v>143</v>
      </c>
      <c r="B480" t="s">
        <v>5176</v>
      </c>
      <c r="C480" t="s">
        <v>5167</v>
      </c>
      <c r="D480" t="s">
        <v>5143</v>
      </c>
      <c r="E480">
        <v>1222</v>
      </c>
    </row>
    <row r="481" spans="1:5">
      <c r="A481" t="s">
        <v>143</v>
      </c>
      <c r="B481" t="s">
        <v>5176</v>
      </c>
      <c r="C481" t="s">
        <v>5167</v>
      </c>
      <c r="D481" t="s">
        <v>5144</v>
      </c>
      <c r="E481">
        <v>1954</v>
      </c>
    </row>
    <row r="482" spans="1:5">
      <c r="A482" t="s">
        <v>145</v>
      </c>
      <c r="B482" t="s">
        <v>5183</v>
      </c>
      <c r="C482" t="s">
        <v>5184</v>
      </c>
      <c r="D482" t="s">
        <v>5132</v>
      </c>
      <c r="E482">
        <v>55</v>
      </c>
    </row>
    <row r="483" spans="1:5">
      <c r="A483" t="s">
        <v>145</v>
      </c>
      <c r="B483" t="s">
        <v>5183</v>
      </c>
      <c r="C483" t="s">
        <v>5184</v>
      </c>
      <c r="D483" t="s">
        <v>5162</v>
      </c>
      <c r="E483">
        <v>75</v>
      </c>
    </row>
    <row r="484" spans="1:5">
      <c r="A484" t="s">
        <v>145</v>
      </c>
      <c r="B484" t="s">
        <v>5183</v>
      </c>
      <c r="C484" t="s">
        <v>5184</v>
      </c>
      <c r="D484" t="s">
        <v>5163</v>
      </c>
      <c r="E484">
        <v>87</v>
      </c>
    </row>
    <row r="485" spans="1:5">
      <c r="A485" t="s">
        <v>145</v>
      </c>
      <c r="B485" t="s">
        <v>5183</v>
      </c>
      <c r="C485" t="s">
        <v>5184</v>
      </c>
      <c r="D485" t="s">
        <v>5133</v>
      </c>
      <c r="E485">
        <v>59</v>
      </c>
    </row>
    <row r="486" spans="1:5">
      <c r="A486" t="s">
        <v>145</v>
      </c>
      <c r="B486" t="s">
        <v>5183</v>
      </c>
      <c r="C486" t="s">
        <v>5184</v>
      </c>
      <c r="D486" t="s">
        <v>5134</v>
      </c>
      <c r="E486">
        <v>37</v>
      </c>
    </row>
    <row r="487" spans="1:5">
      <c r="A487" t="s">
        <v>145</v>
      </c>
      <c r="B487" t="s">
        <v>5183</v>
      </c>
      <c r="C487" t="s">
        <v>5184</v>
      </c>
      <c r="D487" t="s">
        <v>5135</v>
      </c>
      <c r="E487">
        <v>34</v>
      </c>
    </row>
    <row r="488" spans="1:5">
      <c r="A488" t="s">
        <v>145</v>
      </c>
      <c r="B488" t="s">
        <v>5183</v>
      </c>
      <c r="C488" t="s">
        <v>5184</v>
      </c>
      <c r="D488" t="s">
        <v>5136</v>
      </c>
      <c r="E488">
        <v>33</v>
      </c>
    </row>
    <row r="489" spans="1:5">
      <c r="A489" t="s">
        <v>145</v>
      </c>
      <c r="B489" t="s">
        <v>5183</v>
      </c>
      <c r="C489" t="s">
        <v>5184</v>
      </c>
      <c r="D489" t="s">
        <v>5137</v>
      </c>
      <c r="E489">
        <v>61</v>
      </c>
    </row>
    <row r="490" spans="1:5">
      <c r="A490" t="s">
        <v>145</v>
      </c>
      <c r="B490" t="s">
        <v>5183</v>
      </c>
      <c r="C490" t="s">
        <v>5184</v>
      </c>
      <c r="D490" t="s">
        <v>5138</v>
      </c>
      <c r="E490">
        <v>39</v>
      </c>
    </row>
    <row r="491" spans="1:5">
      <c r="A491" t="s">
        <v>145</v>
      </c>
      <c r="B491" t="s">
        <v>5183</v>
      </c>
      <c r="C491" t="s">
        <v>5184</v>
      </c>
      <c r="D491" t="s">
        <v>5139</v>
      </c>
      <c r="E491">
        <v>35</v>
      </c>
    </row>
    <row r="492" spans="1:5">
      <c r="A492" t="s">
        <v>145</v>
      </c>
      <c r="B492" t="s">
        <v>5183</v>
      </c>
      <c r="C492" t="s">
        <v>5184</v>
      </c>
      <c r="D492" t="s">
        <v>5140</v>
      </c>
      <c r="E492">
        <v>30</v>
      </c>
    </row>
    <row r="493" spans="1:5">
      <c r="A493" t="s">
        <v>145</v>
      </c>
      <c r="B493" t="s">
        <v>5183</v>
      </c>
      <c r="C493" t="s">
        <v>5184</v>
      </c>
      <c r="D493" t="s">
        <v>5141</v>
      </c>
      <c r="E493">
        <v>20</v>
      </c>
    </row>
    <row r="494" spans="1:5">
      <c r="A494" t="s">
        <v>145</v>
      </c>
      <c r="B494" t="s">
        <v>5183</v>
      </c>
      <c r="C494" t="s">
        <v>5184</v>
      </c>
      <c r="D494" t="s">
        <v>5174</v>
      </c>
      <c r="E494">
        <v>26</v>
      </c>
    </row>
    <row r="495" spans="1:5">
      <c r="A495" t="s">
        <v>145</v>
      </c>
      <c r="B495" t="s">
        <v>5183</v>
      </c>
      <c r="C495" t="s">
        <v>5184</v>
      </c>
      <c r="D495" t="s">
        <v>5142</v>
      </c>
      <c r="E495">
        <v>22</v>
      </c>
    </row>
    <row r="496" spans="1:5">
      <c r="A496" t="s">
        <v>145</v>
      </c>
      <c r="B496" t="s">
        <v>5183</v>
      </c>
      <c r="C496" t="s">
        <v>5184</v>
      </c>
      <c r="D496" t="s">
        <v>5143</v>
      </c>
      <c r="E496">
        <v>7</v>
      </c>
    </row>
    <row r="497" spans="1:5">
      <c r="A497" t="s">
        <v>145</v>
      </c>
      <c r="B497" t="s">
        <v>5183</v>
      </c>
      <c r="C497" t="s">
        <v>5184</v>
      </c>
      <c r="D497" t="s">
        <v>5144</v>
      </c>
      <c r="E497">
        <v>6</v>
      </c>
    </row>
    <row r="498" spans="1:5">
      <c r="A498" t="s">
        <v>145</v>
      </c>
      <c r="B498" t="s">
        <v>5183</v>
      </c>
      <c r="C498" t="s">
        <v>5185</v>
      </c>
      <c r="D498" t="s">
        <v>5132</v>
      </c>
      <c r="E498">
        <v>102</v>
      </c>
    </row>
    <row r="499" spans="1:5">
      <c r="A499" t="s">
        <v>145</v>
      </c>
      <c r="B499" t="s">
        <v>5183</v>
      </c>
      <c r="C499" t="s">
        <v>5185</v>
      </c>
      <c r="D499" t="s">
        <v>5162</v>
      </c>
      <c r="E499">
        <v>105</v>
      </c>
    </row>
    <row r="500" spans="1:5">
      <c r="A500" t="s">
        <v>145</v>
      </c>
      <c r="B500" t="s">
        <v>5183</v>
      </c>
      <c r="C500" t="s">
        <v>5185</v>
      </c>
      <c r="D500" t="s">
        <v>5163</v>
      </c>
      <c r="E500">
        <v>148</v>
      </c>
    </row>
    <row r="501" spans="1:5">
      <c r="A501" t="s">
        <v>145</v>
      </c>
      <c r="B501" t="s">
        <v>5183</v>
      </c>
      <c r="C501" t="s">
        <v>5185</v>
      </c>
      <c r="D501" t="s">
        <v>5133</v>
      </c>
      <c r="E501">
        <v>123</v>
      </c>
    </row>
    <row r="502" spans="1:5">
      <c r="A502" t="s">
        <v>145</v>
      </c>
      <c r="B502" t="s">
        <v>5183</v>
      </c>
      <c r="C502" t="s">
        <v>5185</v>
      </c>
      <c r="D502" t="s">
        <v>5134</v>
      </c>
      <c r="E502">
        <v>62</v>
      </c>
    </row>
    <row r="503" spans="1:5">
      <c r="A503" t="s">
        <v>145</v>
      </c>
      <c r="B503" t="s">
        <v>5183</v>
      </c>
      <c r="C503" t="s">
        <v>5185</v>
      </c>
      <c r="D503" t="s">
        <v>5135</v>
      </c>
      <c r="E503">
        <v>68</v>
      </c>
    </row>
    <row r="504" spans="1:5">
      <c r="A504" t="s">
        <v>145</v>
      </c>
      <c r="B504" t="s">
        <v>5183</v>
      </c>
      <c r="C504" t="s">
        <v>5185</v>
      </c>
      <c r="D504" t="s">
        <v>5136</v>
      </c>
      <c r="E504">
        <v>56</v>
      </c>
    </row>
    <row r="505" spans="1:5">
      <c r="A505" t="s">
        <v>145</v>
      </c>
      <c r="B505" t="s">
        <v>5183</v>
      </c>
      <c r="C505" t="s">
        <v>5185</v>
      </c>
      <c r="D505" t="s">
        <v>5137</v>
      </c>
      <c r="E505">
        <v>53</v>
      </c>
    </row>
    <row r="506" spans="1:5">
      <c r="A506" t="s">
        <v>145</v>
      </c>
      <c r="B506" t="s">
        <v>5183</v>
      </c>
      <c r="C506" t="s">
        <v>5185</v>
      </c>
      <c r="D506" t="s">
        <v>5138</v>
      </c>
      <c r="E506">
        <v>69</v>
      </c>
    </row>
    <row r="507" spans="1:5">
      <c r="A507" t="s">
        <v>145</v>
      </c>
      <c r="B507" t="s">
        <v>5183</v>
      </c>
      <c r="C507" t="s">
        <v>5185</v>
      </c>
      <c r="D507" t="s">
        <v>5139</v>
      </c>
      <c r="E507">
        <v>62</v>
      </c>
    </row>
    <row r="508" spans="1:5">
      <c r="A508" t="s">
        <v>145</v>
      </c>
      <c r="B508" t="s">
        <v>5183</v>
      </c>
      <c r="C508" t="s">
        <v>5185</v>
      </c>
      <c r="D508" t="s">
        <v>5140</v>
      </c>
      <c r="E508">
        <v>63</v>
      </c>
    </row>
    <row r="509" spans="1:5">
      <c r="A509" t="s">
        <v>145</v>
      </c>
      <c r="B509" t="s">
        <v>5183</v>
      </c>
      <c r="C509" t="s">
        <v>5185</v>
      </c>
      <c r="D509" t="s">
        <v>5141</v>
      </c>
      <c r="E509">
        <v>44</v>
      </c>
    </row>
    <row r="510" spans="1:5">
      <c r="A510" t="s">
        <v>145</v>
      </c>
      <c r="B510" t="s">
        <v>5183</v>
      </c>
      <c r="C510" t="s">
        <v>5185</v>
      </c>
      <c r="D510" t="s">
        <v>5174</v>
      </c>
      <c r="E510">
        <v>42</v>
      </c>
    </row>
    <row r="511" spans="1:5">
      <c r="A511" t="s">
        <v>145</v>
      </c>
      <c r="B511" t="s">
        <v>5183</v>
      </c>
      <c r="C511" t="s">
        <v>5185</v>
      </c>
      <c r="D511" t="s">
        <v>5142</v>
      </c>
      <c r="E511">
        <v>22</v>
      </c>
    </row>
    <row r="512" spans="1:5">
      <c r="A512" t="s">
        <v>145</v>
      </c>
      <c r="B512" t="s">
        <v>5183</v>
      </c>
      <c r="C512" t="s">
        <v>5185</v>
      </c>
      <c r="D512" t="s">
        <v>5143</v>
      </c>
      <c r="E512">
        <v>22</v>
      </c>
    </row>
    <row r="513" spans="1:5">
      <c r="A513" t="s">
        <v>145</v>
      </c>
      <c r="B513" t="s">
        <v>5183</v>
      </c>
      <c r="C513" t="s">
        <v>5185</v>
      </c>
      <c r="D513" t="s">
        <v>5144</v>
      </c>
      <c r="E513">
        <v>10</v>
      </c>
    </row>
    <row r="514" spans="1:5">
      <c r="A514" t="s">
        <v>145</v>
      </c>
      <c r="B514" t="s">
        <v>5183</v>
      </c>
      <c r="C514" t="s">
        <v>5186</v>
      </c>
      <c r="D514" t="s">
        <v>5132</v>
      </c>
      <c r="E514">
        <v>71</v>
      </c>
    </row>
    <row r="515" spans="1:5">
      <c r="A515" t="s">
        <v>145</v>
      </c>
      <c r="B515" t="s">
        <v>5183</v>
      </c>
      <c r="C515" t="s">
        <v>5186</v>
      </c>
      <c r="D515" t="s">
        <v>5162</v>
      </c>
      <c r="E515">
        <v>85</v>
      </c>
    </row>
    <row r="516" spans="1:5">
      <c r="A516" t="s">
        <v>145</v>
      </c>
      <c r="B516" t="s">
        <v>5183</v>
      </c>
      <c r="C516" t="s">
        <v>5186</v>
      </c>
      <c r="D516" t="s">
        <v>5163</v>
      </c>
      <c r="E516">
        <v>106</v>
      </c>
    </row>
    <row r="517" spans="1:5">
      <c r="A517" t="s">
        <v>145</v>
      </c>
      <c r="B517" t="s">
        <v>5183</v>
      </c>
      <c r="C517" t="s">
        <v>5186</v>
      </c>
      <c r="D517" t="s">
        <v>5133</v>
      </c>
      <c r="E517">
        <v>78</v>
      </c>
    </row>
    <row r="518" spans="1:5">
      <c r="A518" t="s">
        <v>145</v>
      </c>
      <c r="B518" t="s">
        <v>5183</v>
      </c>
      <c r="C518" t="s">
        <v>5186</v>
      </c>
      <c r="D518" t="s">
        <v>5134</v>
      </c>
      <c r="E518">
        <v>92</v>
      </c>
    </row>
    <row r="519" spans="1:5">
      <c r="A519" t="s">
        <v>145</v>
      </c>
      <c r="B519" t="s">
        <v>5183</v>
      </c>
      <c r="C519" t="s">
        <v>5186</v>
      </c>
      <c r="D519" t="s">
        <v>5135</v>
      </c>
      <c r="E519">
        <v>80</v>
      </c>
    </row>
    <row r="520" spans="1:5">
      <c r="A520" t="s">
        <v>145</v>
      </c>
      <c r="B520" t="s">
        <v>5183</v>
      </c>
      <c r="C520" t="s">
        <v>5186</v>
      </c>
      <c r="D520" t="s">
        <v>5136</v>
      </c>
      <c r="E520">
        <v>59</v>
      </c>
    </row>
    <row r="521" spans="1:5">
      <c r="A521" t="s">
        <v>145</v>
      </c>
      <c r="B521" t="s">
        <v>5183</v>
      </c>
      <c r="C521" t="s">
        <v>5186</v>
      </c>
      <c r="D521" t="s">
        <v>5137</v>
      </c>
      <c r="E521">
        <v>51</v>
      </c>
    </row>
    <row r="522" spans="1:5">
      <c r="A522" t="s">
        <v>145</v>
      </c>
      <c r="B522" t="s">
        <v>5183</v>
      </c>
      <c r="C522" t="s">
        <v>5186</v>
      </c>
      <c r="D522" t="s">
        <v>5138</v>
      </c>
      <c r="E522">
        <v>55</v>
      </c>
    </row>
    <row r="523" spans="1:5">
      <c r="A523" t="s">
        <v>145</v>
      </c>
      <c r="B523" t="s">
        <v>5183</v>
      </c>
      <c r="C523" t="s">
        <v>5186</v>
      </c>
      <c r="D523" t="s">
        <v>5139</v>
      </c>
      <c r="E523">
        <v>51</v>
      </c>
    </row>
    <row r="524" spans="1:5">
      <c r="A524" t="s">
        <v>145</v>
      </c>
      <c r="B524" t="s">
        <v>5183</v>
      </c>
      <c r="C524" t="s">
        <v>5186</v>
      </c>
      <c r="D524" t="s">
        <v>5140</v>
      </c>
      <c r="E524">
        <v>57</v>
      </c>
    </row>
    <row r="525" spans="1:5">
      <c r="A525" t="s">
        <v>145</v>
      </c>
      <c r="B525" t="s">
        <v>5183</v>
      </c>
      <c r="C525" t="s">
        <v>5186</v>
      </c>
      <c r="D525" t="s">
        <v>5141</v>
      </c>
      <c r="E525">
        <v>51</v>
      </c>
    </row>
    <row r="526" spans="1:5">
      <c r="A526" t="s">
        <v>145</v>
      </c>
      <c r="B526" t="s">
        <v>5183</v>
      </c>
      <c r="C526" t="s">
        <v>5186</v>
      </c>
      <c r="D526" t="s">
        <v>5174</v>
      </c>
      <c r="E526">
        <v>27</v>
      </c>
    </row>
    <row r="527" spans="1:5">
      <c r="A527" t="s">
        <v>145</v>
      </c>
      <c r="B527" t="s">
        <v>5183</v>
      </c>
      <c r="C527" t="s">
        <v>5186</v>
      </c>
      <c r="D527" t="s">
        <v>5142</v>
      </c>
      <c r="E527">
        <v>37</v>
      </c>
    </row>
    <row r="528" spans="1:5">
      <c r="A528" t="s">
        <v>145</v>
      </c>
      <c r="B528" t="s">
        <v>5183</v>
      </c>
      <c r="C528" t="s">
        <v>5186</v>
      </c>
      <c r="D528" t="s">
        <v>5143</v>
      </c>
      <c r="E528">
        <v>15</v>
      </c>
    </row>
    <row r="529" spans="1:5">
      <c r="A529" t="s">
        <v>145</v>
      </c>
      <c r="B529" t="s">
        <v>5183</v>
      </c>
      <c r="C529" t="s">
        <v>5186</v>
      </c>
      <c r="D529" t="s">
        <v>5144</v>
      </c>
      <c r="E529">
        <v>18</v>
      </c>
    </row>
    <row r="530" spans="1:5">
      <c r="A530" t="s">
        <v>145</v>
      </c>
      <c r="B530" t="s">
        <v>5183</v>
      </c>
      <c r="C530" t="s">
        <v>5187</v>
      </c>
      <c r="D530" t="s">
        <v>5132</v>
      </c>
      <c r="E530">
        <v>49</v>
      </c>
    </row>
    <row r="531" spans="1:5">
      <c r="A531" t="s">
        <v>145</v>
      </c>
      <c r="B531" t="s">
        <v>5183</v>
      </c>
      <c r="C531" t="s">
        <v>5187</v>
      </c>
      <c r="D531" t="s">
        <v>5162</v>
      </c>
      <c r="E531">
        <v>44</v>
      </c>
    </row>
    <row r="532" spans="1:5">
      <c r="A532" t="s">
        <v>145</v>
      </c>
      <c r="B532" t="s">
        <v>5183</v>
      </c>
      <c r="C532" t="s">
        <v>5187</v>
      </c>
      <c r="D532" t="s">
        <v>5163</v>
      </c>
      <c r="E532">
        <v>41</v>
      </c>
    </row>
    <row r="533" spans="1:5">
      <c r="A533" t="s">
        <v>145</v>
      </c>
      <c r="B533" t="s">
        <v>5183</v>
      </c>
      <c r="C533" t="s">
        <v>5187</v>
      </c>
      <c r="D533" t="s">
        <v>5133</v>
      </c>
      <c r="E533">
        <v>34</v>
      </c>
    </row>
    <row r="534" spans="1:5">
      <c r="A534" t="s">
        <v>145</v>
      </c>
      <c r="B534" t="s">
        <v>5183</v>
      </c>
      <c r="C534" t="s">
        <v>5187</v>
      </c>
      <c r="D534" t="s">
        <v>5134</v>
      </c>
      <c r="E534">
        <v>18</v>
      </c>
    </row>
    <row r="535" spans="1:5">
      <c r="A535" t="s">
        <v>145</v>
      </c>
      <c r="B535" t="s">
        <v>5183</v>
      </c>
      <c r="C535" t="s">
        <v>5187</v>
      </c>
      <c r="D535" t="s">
        <v>5135</v>
      </c>
      <c r="E535">
        <v>16</v>
      </c>
    </row>
    <row r="536" spans="1:5">
      <c r="A536" t="s">
        <v>145</v>
      </c>
      <c r="B536" t="s">
        <v>5183</v>
      </c>
      <c r="C536" t="s">
        <v>5187</v>
      </c>
      <c r="D536" t="s">
        <v>5136</v>
      </c>
      <c r="E536">
        <v>19</v>
      </c>
    </row>
    <row r="537" spans="1:5">
      <c r="A537" t="s">
        <v>145</v>
      </c>
      <c r="B537" t="s">
        <v>5183</v>
      </c>
      <c r="C537" t="s">
        <v>5187</v>
      </c>
      <c r="D537" t="s">
        <v>5137</v>
      </c>
      <c r="E537">
        <v>26</v>
      </c>
    </row>
    <row r="538" spans="1:5">
      <c r="A538" t="s">
        <v>145</v>
      </c>
      <c r="B538" t="s">
        <v>5183</v>
      </c>
      <c r="C538" t="s">
        <v>5187</v>
      </c>
      <c r="D538" t="s">
        <v>5138</v>
      </c>
      <c r="E538">
        <v>28</v>
      </c>
    </row>
    <row r="539" spans="1:5">
      <c r="A539" t="s">
        <v>145</v>
      </c>
      <c r="B539" t="s">
        <v>5183</v>
      </c>
      <c r="C539" t="s">
        <v>5187</v>
      </c>
      <c r="D539" t="s">
        <v>5139</v>
      </c>
      <c r="E539">
        <v>21</v>
      </c>
    </row>
    <row r="540" spans="1:5">
      <c r="A540" t="s">
        <v>145</v>
      </c>
      <c r="B540" t="s">
        <v>5183</v>
      </c>
      <c r="C540" t="s">
        <v>5187</v>
      </c>
      <c r="D540" t="s">
        <v>5140</v>
      </c>
      <c r="E540">
        <v>15</v>
      </c>
    </row>
    <row r="541" spans="1:5">
      <c r="A541" t="s">
        <v>145</v>
      </c>
      <c r="B541" t="s">
        <v>5183</v>
      </c>
      <c r="C541" t="s">
        <v>5187</v>
      </c>
      <c r="D541" t="s">
        <v>5141</v>
      </c>
      <c r="E541">
        <v>13</v>
      </c>
    </row>
    <row r="542" spans="1:5">
      <c r="A542" t="s">
        <v>145</v>
      </c>
      <c r="B542" t="s">
        <v>5183</v>
      </c>
      <c r="C542" t="s">
        <v>5187</v>
      </c>
      <c r="D542" t="s">
        <v>5174</v>
      </c>
      <c r="E542">
        <v>18</v>
      </c>
    </row>
    <row r="543" spans="1:5">
      <c r="A543" t="s">
        <v>145</v>
      </c>
      <c r="B543" t="s">
        <v>5183</v>
      </c>
      <c r="C543" t="s">
        <v>5187</v>
      </c>
      <c r="D543" t="s">
        <v>5142</v>
      </c>
      <c r="E543">
        <v>12</v>
      </c>
    </row>
    <row r="544" spans="1:5">
      <c r="A544" t="s">
        <v>145</v>
      </c>
      <c r="B544" t="s">
        <v>5183</v>
      </c>
      <c r="C544" t="s">
        <v>5187</v>
      </c>
      <c r="D544" t="s">
        <v>5143</v>
      </c>
      <c r="E544">
        <v>8</v>
      </c>
    </row>
    <row r="545" spans="1:5">
      <c r="A545" t="s">
        <v>145</v>
      </c>
      <c r="B545" t="s">
        <v>5183</v>
      </c>
      <c r="C545" t="s">
        <v>5187</v>
      </c>
      <c r="D545" t="s">
        <v>5144</v>
      </c>
      <c r="E545">
        <v>5</v>
      </c>
    </row>
    <row r="546" spans="1:5">
      <c r="A546" t="s">
        <v>145</v>
      </c>
      <c r="B546" t="s">
        <v>5183</v>
      </c>
      <c r="C546" t="s">
        <v>5167</v>
      </c>
      <c r="D546" t="s">
        <v>5132</v>
      </c>
      <c r="E546">
        <v>3260</v>
      </c>
    </row>
    <row r="547" spans="1:5">
      <c r="A547" t="s">
        <v>145</v>
      </c>
      <c r="B547" t="s">
        <v>5183</v>
      </c>
      <c r="C547" t="s">
        <v>5167</v>
      </c>
      <c r="D547" t="s">
        <v>5162</v>
      </c>
      <c r="E547">
        <v>3806</v>
      </c>
    </row>
    <row r="548" spans="1:5">
      <c r="A548" t="s">
        <v>145</v>
      </c>
      <c r="B548" t="s">
        <v>5183</v>
      </c>
      <c r="C548" t="s">
        <v>5167</v>
      </c>
      <c r="D548" t="s">
        <v>5163</v>
      </c>
      <c r="E548">
        <v>3876</v>
      </c>
    </row>
    <row r="549" spans="1:5">
      <c r="A549" t="s">
        <v>145</v>
      </c>
      <c r="B549" t="s">
        <v>5183</v>
      </c>
      <c r="C549" t="s">
        <v>5167</v>
      </c>
      <c r="D549" t="s">
        <v>5133</v>
      </c>
      <c r="E549">
        <v>3559</v>
      </c>
    </row>
    <row r="550" spans="1:5">
      <c r="A550" t="s">
        <v>145</v>
      </c>
      <c r="B550" t="s">
        <v>5183</v>
      </c>
      <c r="C550" t="s">
        <v>5167</v>
      </c>
      <c r="D550" t="s">
        <v>5134</v>
      </c>
      <c r="E550">
        <v>2414</v>
      </c>
    </row>
    <row r="551" spans="1:5">
      <c r="A551" t="s">
        <v>145</v>
      </c>
      <c r="B551" t="s">
        <v>5183</v>
      </c>
      <c r="C551" t="s">
        <v>5167</v>
      </c>
      <c r="D551" t="s">
        <v>5135</v>
      </c>
      <c r="E551">
        <v>2148</v>
      </c>
    </row>
    <row r="552" spans="1:5">
      <c r="A552" t="s">
        <v>145</v>
      </c>
      <c r="B552" t="s">
        <v>5183</v>
      </c>
      <c r="C552" t="s">
        <v>5167</v>
      </c>
      <c r="D552" t="s">
        <v>5136</v>
      </c>
      <c r="E552">
        <v>1893</v>
      </c>
    </row>
    <row r="553" spans="1:5">
      <c r="A553" t="s">
        <v>145</v>
      </c>
      <c r="B553" t="s">
        <v>5183</v>
      </c>
      <c r="C553" t="s">
        <v>5167</v>
      </c>
      <c r="D553" t="s">
        <v>5137</v>
      </c>
      <c r="E553">
        <v>2082</v>
      </c>
    </row>
    <row r="554" spans="1:5">
      <c r="A554" t="s">
        <v>145</v>
      </c>
      <c r="B554" t="s">
        <v>5183</v>
      </c>
      <c r="C554" t="s">
        <v>5167</v>
      </c>
      <c r="D554" t="s">
        <v>5138</v>
      </c>
      <c r="E554">
        <v>2317</v>
      </c>
    </row>
    <row r="555" spans="1:5">
      <c r="A555" t="s">
        <v>145</v>
      </c>
      <c r="B555" t="s">
        <v>5183</v>
      </c>
      <c r="C555" t="s">
        <v>5167</v>
      </c>
      <c r="D555" t="s">
        <v>5139</v>
      </c>
      <c r="E555">
        <v>2105</v>
      </c>
    </row>
    <row r="556" spans="1:5">
      <c r="A556" t="s">
        <v>145</v>
      </c>
      <c r="B556" t="s">
        <v>5183</v>
      </c>
      <c r="C556" t="s">
        <v>5167</v>
      </c>
      <c r="D556" t="s">
        <v>5140</v>
      </c>
      <c r="E556">
        <v>1996</v>
      </c>
    </row>
    <row r="557" spans="1:5">
      <c r="A557" t="s">
        <v>145</v>
      </c>
      <c r="B557" t="s">
        <v>5183</v>
      </c>
      <c r="C557" t="s">
        <v>5167</v>
      </c>
      <c r="D557" t="s">
        <v>5141</v>
      </c>
      <c r="E557">
        <v>1672</v>
      </c>
    </row>
    <row r="558" spans="1:5">
      <c r="A558" t="s">
        <v>145</v>
      </c>
      <c r="B558" t="s">
        <v>5183</v>
      </c>
      <c r="C558" t="s">
        <v>5167</v>
      </c>
      <c r="D558" t="s">
        <v>5174</v>
      </c>
      <c r="E558">
        <v>1596</v>
      </c>
    </row>
    <row r="559" spans="1:5">
      <c r="A559" t="s">
        <v>145</v>
      </c>
      <c r="B559" t="s">
        <v>5183</v>
      </c>
      <c r="C559" t="s">
        <v>5167</v>
      </c>
      <c r="D559" t="s">
        <v>5142</v>
      </c>
      <c r="E559">
        <v>1132</v>
      </c>
    </row>
    <row r="560" spans="1:5">
      <c r="A560" t="s">
        <v>145</v>
      </c>
      <c r="B560" t="s">
        <v>5183</v>
      </c>
      <c r="C560" t="s">
        <v>5167</v>
      </c>
      <c r="D560" t="s">
        <v>5143</v>
      </c>
      <c r="E560">
        <v>642</v>
      </c>
    </row>
    <row r="561" spans="1:5">
      <c r="A561" t="s">
        <v>145</v>
      </c>
      <c r="B561" t="s">
        <v>5183</v>
      </c>
      <c r="C561" t="s">
        <v>5167</v>
      </c>
      <c r="D561" t="s">
        <v>5144</v>
      </c>
      <c r="E561">
        <v>849</v>
      </c>
    </row>
    <row r="562" spans="1:5">
      <c r="A562" t="s">
        <v>147</v>
      </c>
      <c r="B562" t="s">
        <v>5188</v>
      </c>
      <c r="C562" t="s">
        <v>5189</v>
      </c>
      <c r="D562" t="s">
        <v>5132</v>
      </c>
      <c r="E562">
        <v>147</v>
      </c>
    </row>
    <row r="563" spans="1:5">
      <c r="A563" t="s">
        <v>147</v>
      </c>
      <c r="B563" t="s">
        <v>5188</v>
      </c>
      <c r="C563" t="s">
        <v>5189</v>
      </c>
      <c r="D563" t="s">
        <v>5162</v>
      </c>
      <c r="E563">
        <v>126</v>
      </c>
    </row>
    <row r="564" spans="1:5">
      <c r="A564" t="s">
        <v>147</v>
      </c>
      <c r="B564" t="s">
        <v>5188</v>
      </c>
      <c r="C564" t="s">
        <v>5189</v>
      </c>
      <c r="D564" t="s">
        <v>5163</v>
      </c>
      <c r="E564">
        <v>141</v>
      </c>
    </row>
    <row r="565" spans="1:5">
      <c r="A565" t="s">
        <v>147</v>
      </c>
      <c r="B565" t="s">
        <v>5188</v>
      </c>
      <c r="C565" t="s">
        <v>5189</v>
      </c>
      <c r="D565" t="s">
        <v>5133</v>
      </c>
      <c r="E565">
        <v>21</v>
      </c>
    </row>
    <row r="566" spans="1:5">
      <c r="A566" t="s">
        <v>147</v>
      </c>
      <c r="B566" t="s">
        <v>5188</v>
      </c>
      <c r="C566" t="s">
        <v>5189</v>
      </c>
      <c r="D566" t="s">
        <v>5134</v>
      </c>
      <c r="E566">
        <v>17</v>
      </c>
    </row>
    <row r="567" spans="1:5">
      <c r="A567" t="s">
        <v>147</v>
      </c>
      <c r="B567" t="s">
        <v>5188</v>
      </c>
      <c r="C567" t="s">
        <v>5189</v>
      </c>
      <c r="D567" t="s">
        <v>5135</v>
      </c>
      <c r="E567">
        <v>21</v>
      </c>
    </row>
    <row r="568" spans="1:5">
      <c r="A568" t="s">
        <v>147</v>
      </c>
      <c r="B568" t="s">
        <v>5188</v>
      </c>
      <c r="C568" t="s">
        <v>5189</v>
      </c>
      <c r="D568" t="s">
        <v>5136</v>
      </c>
      <c r="E568">
        <v>17</v>
      </c>
    </row>
    <row r="569" spans="1:5">
      <c r="A569" t="s">
        <v>147</v>
      </c>
      <c r="B569" t="s">
        <v>5188</v>
      </c>
      <c r="C569" t="s">
        <v>5189</v>
      </c>
      <c r="D569" t="s">
        <v>5137</v>
      </c>
      <c r="E569">
        <v>21</v>
      </c>
    </row>
    <row r="570" spans="1:5">
      <c r="A570" t="s">
        <v>147</v>
      </c>
      <c r="B570" t="s">
        <v>5188</v>
      </c>
      <c r="C570" t="s">
        <v>5189</v>
      </c>
      <c r="D570" t="s">
        <v>5138</v>
      </c>
      <c r="E570">
        <v>20</v>
      </c>
    </row>
    <row r="571" spans="1:5">
      <c r="A571" t="s">
        <v>147</v>
      </c>
      <c r="B571" t="s">
        <v>5188</v>
      </c>
      <c r="C571" t="s">
        <v>5189</v>
      </c>
      <c r="D571" t="s">
        <v>5139</v>
      </c>
      <c r="E571">
        <v>24</v>
      </c>
    </row>
    <row r="572" spans="1:5">
      <c r="A572" t="s">
        <v>147</v>
      </c>
      <c r="B572" t="s">
        <v>5188</v>
      </c>
      <c r="C572" t="s">
        <v>5189</v>
      </c>
      <c r="D572" t="s">
        <v>5140</v>
      </c>
      <c r="E572">
        <v>26</v>
      </c>
    </row>
    <row r="573" spans="1:5">
      <c r="A573" t="s">
        <v>147</v>
      </c>
      <c r="B573" t="s">
        <v>5188</v>
      </c>
      <c r="C573" t="s">
        <v>5189</v>
      </c>
      <c r="D573" t="s">
        <v>5141</v>
      </c>
      <c r="E573">
        <v>12</v>
      </c>
    </row>
    <row r="574" spans="1:5">
      <c r="A574" t="s">
        <v>147</v>
      </c>
      <c r="B574" t="s">
        <v>5188</v>
      </c>
      <c r="C574" t="s">
        <v>5189</v>
      </c>
      <c r="D574" t="s">
        <v>5174</v>
      </c>
      <c r="E574">
        <v>75</v>
      </c>
    </row>
    <row r="575" spans="1:5">
      <c r="A575" t="s">
        <v>147</v>
      </c>
      <c r="B575" t="s">
        <v>5188</v>
      </c>
      <c r="C575" t="s">
        <v>5189</v>
      </c>
      <c r="D575" t="s">
        <v>5142</v>
      </c>
      <c r="E575">
        <v>16</v>
      </c>
    </row>
    <row r="576" spans="1:5">
      <c r="A576" t="s">
        <v>147</v>
      </c>
      <c r="B576" t="s">
        <v>5188</v>
      </c>
      <c r="C576" t="s">
        <v>5189</v>
      </c>
      <c r="D576" t="s">
        <v>5143</v>
      </c>
      <c r="E576">
        <v>20</v>
      </c>
    </row>
    <row r="577" spans="1:5">
      <c r="A577" t="s">
        <v>147</v>
      </c>
      <c r="B577" t="s">
        <v>5188</v>
      </c>
      <c r="C577" t="s">
        <v>5189</v>
      </c>
      <c r="D577" t="s">
        <v>5144</v>
      </c>
      <c r="E577">
        <v>17</v>
      </c>
    </row>
    <row r="578" spans="1:5">
      <c r="A578" t="s">
        <v>147</v>
      </c>
      <c r="B578" t="s">
        <v>5188</v>
      </c>
      <c r="C578" t="s">
        <v>5190</v>
      </c>
      <c r="D578" t="s">
        <v>5132</v>
      </c>
      <c r="E578">
        <v>24</v>
      </c>
    </row>
    <row r="579" spans="1:5">
      <c r="A579" t="s">
        <v>147</v>
      </c>
      <c r="B579" t="s">
        <v>5188</v>
      </c>
      <c r="C579" t="s">
        <v>5190</v>
      </c>
      <c r="D579" t="s">
        <v>5162</v>
      </c>
      <c r="E579">
        <v>7</v>
      </c>
    </row>
    <row r="580" spans="1:5">
      <c r="A580" t="s">
        <v>147</v>
      </c>
      <c r="B580" t="s">
        <v>5188</v>
      </c>
      <c r="C580" t="s">
        <v>5190</v>
      </c>
      <c r="D580" t="s">
        <v>5163</v>
      </c>
      <c r="E580">
        <v>13</v>
      </c>
    </row>
    <row r="581" spans="1:5">
      <c r="A581" t="s">
        <v>147</v>
      </c>
      <c r="B581" t="s">
        <v>5188</v>
      </c>
      <c r="C581" t="s">
        <v>5190</v>
      </c>
      <c r="D581" t="s">
        <v>5133</v>
      </c>
      <c r="E581">
        <v>7</v>
      </c>
    </row>
    <row r="582" spans="1:5">
      <c r="A582" t="s">
        <v>147</v>
      </c>
      <c r="B582" t="s">
        <v>5188</v>
      </c>
      <c r="C582" t="s">
        <v>5190</v>
      </c>
      <c r="D582" t="s">
        <v>5134</v>
      </c>
      <c r="E582">
        <v>10</v>
      </c>
    </row>
    <row r="583" spans="1:5">
      <c r="A583" t="s">
        <v>147</v>
      </c>
      <c r="B583" t="s">
        <v>5188</v>
      </c>
      <c r="C583" t="s">
        <v>5190</v>
      </c>
      <c r="D583" t="s">
        <v>5135</v>
      </c>
      <c r="E583">
        <v>21</v>
      </c>
    </row>
    <row r="584" spans="1:5">
      <c r="A584" t="s">
        <v>147</v>
      </c>
      <c r="B584" t="s">
        <v>5188</v>
      </c>
      <c r="C584" t="s">
        <v>5190</v>
      </c>
      <c r="D584" t="s">
        <v>5136</v>
      </c>
      <c r="E584">
        <v>19</v>
      </c>
    </row>
    <row r="585" spans="1:5">
      <c r="A585" t="s">
        <v>147</v>
      </c>
      <c r="B585" t="s">
        <v>5188</v>
      </c>
      <c r="C585" t="s">
        <v>5190</v>
      </c>
      <c r="D585" t="s">
        <v>5137</v>
      </c>
      <c r="E585">
        <v>4</v>
      </c>
    </row>
    <row r="586" spans="1:5">
      <c r="A586" t="s">
        <v>147</v>
      </c>
      <c r="B586" t="s">
        <v>5188</v>
      </c>
      <c r="C586" t="s">
        <v>5190</v>
      </c>
      <c r="D586" t="s">
        <v>5138</v>
      </c>
      <c r="E586">
        <v>3</v>
      </c>
    </row>
    <row r="587" spans="1:5">
      <c r="A587" t="s">
        <v>147</v>
      </c>
      <c r="B587" t="s">
        <v>5188</v>
      </c>
      <c r="C587" t="s">
        <v>5190</v>
      </c>
      <c r="D587" t="s">
        <v>5139</v>
      </c>
      <c r="E587">
        <v>3</v>
      </c>
    </row>
    <row r="588" spans="1:5">
      <c r="A588" t="s">
        <v>147</v>
      </c>
      <c r="B588" t="s">
        <v>5188</v>
      </c>
      <c r="C588" t="s">
        <v>5190</v>
      </c>
      <c r="D588" t="s">
        <v>5140</v>
      </c>
      <c r="E588">
        <v>15</v>
      </c>
    </row>
    <row r="589" spans="1:5">
      <c r="A589" t="s">
        <v>147</v>
      </c>
      <c r="B589" t="s">
        <v>5188</v>
      </c>
      <c r="C589" t="s">
        <v>5190</v>
      </c>
      <c r="D589" t="s">
        <v>5141</v>
      </c>
      <c r="E589">
        <v>8</v>
      </c>
    </row>
    <row r="590" spans="1:5">
      <c r="A590" t="s">
        <v>147</v>
      </c>
      <c r="B590" t="s">
        <v>5188</v>
      </c>
      <c r="C590" t="s">
        <v>5190</v>
      </c>
      <c r="D590" t="s">
        <v>5174</v>
      </c>
      <c r="E590">
        <v>9</v>
      </c>
    </row>
    <row r="591" spans="1:5">
      <c r="A591" t="s">
        <v>147</v>
      </c>
      <c r="B591" t="s">
        <v>5188</v>
      </c>
      <c r="C591" t="s">
        <v>5190</v>
      </c>
      <c r="D591" t="s">
        <v>5142</v>
      </c>
      <c r="E591">
        <v>4</v>
      </c>
    </row>
    <row r="592" spans="1:5">
      <c r="A592" t="s">
        <v>147</v>
      </c>
      <c r="B592" t="s">
        <v>5188</v>
      </c>
      <c r="C592" t="s">
        <v>5190</v>
      </c>
      <c r="D592" t="s">
        <v>5143</v>
      </c>
      <c r="E592">
        <v>1</v>
      </c>
    </row>
    <row r="593" spans="1:5">
      <c r="A593" t="s">
        <v>147</v>
      </c>
      <c r="B593" t="s">
        <v>5188</v>
      </c>
      <c r="C593" t="s">
        <v>5190</v>
      </c>
      <c r="D593" t="s">
        <v>5144</v>
      </c>
      <c r="E593">
        <v>4</v>
      </c>
    </row>
    <row r="594" spans="1:5">
      <c r="A594" t="s">
        <v>147</v>
      </c>
      <c r="B594" t="s">
        <v>5188</v>
      </c>
      <c r="C594" t="s">
        <v>5191</v>
      </c>
      <c r="D594" t="s">
        <v>5132</v>
      </c>
      <c r="E594">
        <v>264</v>
      </c>
    </row>
    <row r="595" spans="1:5">
      <c r="A595" t="s">
        <v>147</v>
      </c>
      <c r="B595" t="s">
        <v>5188</v>
      </c>
      <c r="C595" t="s">
        <v>5191</v>
      </c>
      <c r="D595" t="s">
        <v>5162</v>
      </c>
      <c r="E595">
        <v>126</v>
      </c>
    </row>
    <row r="596" spans="1:5">
      <c r="A596" t="s">
        <v>147</v>
      </c>
      <c r="B596" t="s">
        <v>5188</v>
      </c>
      <c r="C596" t="s">
        <v>5191</v>
      </c>
      <c r="D596" t="s">
        <v>5163</v>
      </c>
      <c r="E596">
        <v>142</v>
      </c>
    </row>
    <row r="597" spans="1:5">
      <c r="A597" t="s">
        <v>147</v>
      </c>
      <c r="B597" t="s">
        <v>5188</v>
      </c>
      <c r="C597" t="s">
        <v>5191</v>
      </c>
      <c r="D597" t="s">
        <v>5133</v>
      </c>
      <c r="E597">
        <v>64</v>
      </c>
    </row>
    <row r="598" spans="1:5">
      <c r="A598" t="s">
        <v>147</v>
      </c>
      <c r="B598" t="s">
        <v>5188</v>
      </c>
      <c r="C598" t="s">
        <v>5191</v>
      </c>
      <c r="D598" t="s">
        <v>5134</v>
      </c>
      <c r="E598">
        <v>146</v>
      </c>
    </row>
    <row r="599" spans="1:5">
      <c r="A599" t="s">
        <v>147</v>
      </c>
      <c r="B599" t="s">
        <v>5188</v>
      </c>
      <c r="C599" t="s">
        <v>5191</v>
      </c>
      <c r="D599" t="s">
        <v>5135</v>
      </c>
      <c r="E599">
        <v>111</v>
      </c>
    </row>
    <row r="600" spans="1:5">
      <c r="A600" t="s">
        <v>147</v>
      </c>
      <c r="B600" t="s">
        <v>5188</v>
      </c>
      <c r="C600" t="s">
        <v>5191</v>
      </c>
      <c r="D600" t="s">
        <v>5136</v>
      </c>
      <c r="E600">
        <v>38</v>
      </c>
    </row>
    <row r="601" spans="1:5">
      <c r="A601" t="s">
        <v>147</v>
      </c>
      <c r="B601" t="s">
        <v>5188</v>
      </c>
      <c r="C601" t="s">
        <v>5191</v>
      </c>
      <c r="D601" t="s">
        <v>5137</v>
      </c>
      <c r="E601">
        <v>72</v>
      </c>
    </row>
    <row r="602" spans="1:5">
      <c r="A602" t="s">
        <v>147</v>
      </c>
      <c r="B602" t="s">
        <v>5188</v>
      </c>
      <c r="C602" t="s">
        <v>5191</v>
      </c>
      <c r="D602" t="s">
        <v>5138</v>
      </c>
      <c r="E602">
        <v>331</v>
      </c>
    </row>
    <row r="603" spans="1:5">
      <c r="A603" t="s">
        <v>147</v>
      </c>
      <c r="B603" t="s">
        <v>5188</v>
      </c>
      <c r="C603" t="s">
        <v>5191</v>
      </c>
      <c r="D603" t="s">
        <v>5139</v>
      </c>
      <c r="E603">
        <v>56</v>
      </c>
    </row>
    <row r="604" spans="1:5">
      <c r="A604" t="s">
        <v>147</v>
      </c>
      <c r="B604" t="s">
        <v>5188</v>
      </c>
      <c r="C604" t="s">
        <v>5191</v>
      </c>
      <c r="D604" t="s">
        <v>5140</v>
      </c>
      <c r="E604">
        <v>65</v>
      </c>
    </row>
    <row r="605" spans="1:5">
      <c r="A605" t="s">
        <v>147</v>
      </c>
      <c r="B605" t="s">
        <v>5188</v>
      </c>
      <c r="C605" t="s">
        <v>5191</v>
      </c>
      <c r="D605" t="s">
        <v>5141</v>
      </c>
      <c r="E605">
        <v>79</v>
      </c>
    </row>
    <row r="606" spans="1:5">
      <c r="A606" t="s">
        <v>147</v>
      </c>
      <c r="B606" t="s">
        <v>5188</v>
      </c>
      <c r="C606" t="s">
        <v>5191</v>
      </c>
      <c r="D606" t="s">
        <v>5174</v>
      </c>
      <c r="E606">
        <v>49</v>
      </c>
    </row>
    <row r="607" spans="1:5">
      <c r="A607" t="s">
        <v>147</v>
      </c>
      <c r="B607" t="s">
        <v>5188</v>
      </c>
      <c r="C607" t="s">
        <v>5191</v>
      </c>
      <c r="D607" t="s">
        <v>5142</v>
      </c>
      <c r="E607">
        <v>46</v>
      </c>
    </row>
    <row r="608" spans="1:5">
      <c r="A608" t="s">
        <v>147</v>
      </c>
      <c r="B608" t="s">
        <v>5188</v>
      </c>
      <c r="C608" t="s">
        <v>5191</v>
      </c>
      <c r="D608" t="s">
        <v>5143</v>
      </c>
      <c r="E608">
        <v>23</v>
      </c>
    </row>
    <row r="609" spans="1:5">
      <c r="A609" t="s">
        <v>147</v>
      </c>
      <c r="B609" t="s">
        <v>5188</v>
      </c>
      <c r="C609" t="s">
        <v>5191</v>
      </c>
      <c r="D609" t="s">
        <v>5144</v>
      </c>
      <c r="E609">
        <v>28</v>
      </c>
    </row>
    <row r="610" spans="1:5">
      <c r="A610" t="s">
        <v>147</v>
      </c>
      <c r="B610" t="s">
        <v>5188</v>
      </c>
      <c r="C610" t="s">
        <v>5192</v>
      </c>
      <c r="D610" t="s">
        <v>5132</v>
      </c>
      <c r="E610">
        <v>17</v>
      </c>
    </row>
    <row r="611" spans="1:5">
      <c r="A611" t="s">
        <v>147</v>
      </c>
      <c r="B611" t="s">
        <v>5188</v>
      </c>
      <c r="C611" t="s">
        <v>5192</v>
      </c>
      <c r="D611" t="s">
        <v>5162</v>
      </c>
      <c r="E611">
        <v>29</v>
      </c>
    </row>
    <row r="612" spans="1:5">
      <c r="A612" t="s">
        <v>147</v>
      </c>
      <c r="B612" t="s">
        <v>5188</v>
      </c>
      <c r="C612" t="s">
        <v>5192</v>
      </c>
      <c r="D612" t="s">
        <v>5163</v>
      </c>
      <c r="E612">
        <v>80</v>
      </c>
    </row>
    <row r="613" spans="1:5">
      <c r="A613" t="s">
        <v>147</v>
      </c>
      <c r="B613" t="s">
        <v>5188</v>
      </c>
      <c r="C613" t="s">
        <v>5192</v>
      </c>
      <c r="D613" t="s">
        <v>5133</v>
      </c>
      <c r="E613">
        <v>17</v>
      </c>
    </row>
    <row r="614" spans="1:5">
      <c r="A614" t="s">
        <v>147</v>
      </c>
      <c r="B614" t="s">
        <v>5188</v>
      </c>
      <c r="C614" t="s">
        <v>5192</v>
      </c>
      <c r="D614" t="s">
        <v>5134</v>
      </c>
      <c r="E614">
        <v>22</v>
      </c>
    </row>
    <row r="615" spans="1:5">
      <c r="A615" t="s">
        <v>147</v>
      </c>
      <c r="B615" t="s">
        <v>5188</v>
      </c>
      <c r="C615" t="s">
        <v>5192</v>
      </c>
      <c r="D615" t="s">
        <v>5135</v>
      </c>
      <c r="E615">
        <v>12</v>
      </c>
    </row>
    <row r="616" spans="1:5">
      <c r="A616" t="s">
        <v>147</v>
      </c>
      <c r="B616" t="s">
        <v>5188</v>
      </c>
      <c r="C616" t="s">
        <v>5192</v>
      </c>
      <c r="D616" t="s">
        <v>5136</v>
      </c>
      <c r="E616">
        <v>24</v>
      </c>
    </row>
    <row r="617" spans="1:5">
      <c r="A617" t="s">
        <v>147</v>
      </c>
      <c r="B617" t="s">
        <v>5188</v>
      </c>
      <c r="C617" t="s">
        <v>5192</v>
      </c>
      <c r="D617" t="s">
        <v>5137</v>
      </c>
      <c r="E617">
        <v>30</v>
      </c>
    </row>
    <row r="618" spans="1:5">
      <c r="A618" t="s">
        <v>147</v>
      </c>
      <c r="B618" t="s">
        <v>5188</v>
      </c>
      <c r="C618" t="s">
        <v>5192</v>
      </c>
      <c r="D618" t="s">
        <v>5138</v>
      </c>
      <c r="E618">
        <v>14</v>
      </c>
    </row>
    <row r="619" spans="1:5">
      <c r="A619" t="s">
        <v>147</v>
      </c>
      <c r="B619" t="s">
        <v>5188</v>
      </c>
      <c r="C619" t="s">
        <v>5192</v>
      </c>
      <c r="D619" t="s">
        <v>5139</v>
      </c>
      <c r="E619">
        <v>11</v>
      </c>
    </row>
    <row r="620" spans="1:5">
      <c r="A620" t="s">
        <v>147</v>
      </c>
      <c r="B620" t="s">
        <v>5188</v>
      </c>
      <c r="C620" t="s">
        <v>5192</v>
      </c>
      <c r="D620" t="s">
        <v>5140</v>
      </c>
      <c r="E620">
        <v>18</v>
      </c>
    </row>
    <row r="621" spans="1:5">
      <c r="A621" t="s">
        <v>147</v>
      </c>
      <c r="B621" t="s">
        <v>5188</v>
      </c>
      <c r="C621" t="s">
        <v>5192</v>
      </c>
      <c r="D621" t="s">
        <v>5141</v>
      </c>
      <c r="E621">
        <v>15</v>
      </c>
    </row>
    <row r="622" spans="1:5">
      <c r="A622" t="s">
        <v>147</v>
      </c>
      <c r="B622" t="s">
        <v>5188</v>
      </c>
      <c r="C622" t="s">
        <v>5192</v>
      </c>
      <c r="D622" t="s">
        <v>5174</v>
      </c>
      <c r="E622">
        <v>16</v>
      </c>
    </row>
    <row r="623" spans="1:5">
      <c r="A623" t="s">
        <v>147</v>
      </c>
      <c r="B623" t="s">
        <v>5188</v>
      </c>
      <c r="C623" t="s">
        <v>5192</v>
      </c>
      <c r="D623" t="s">
        <v>5142</v>
      </c>
      <c r="E623">
        <v>14</v>
      </c>
    </row>
    <row r="624" spans="1:5">
      <c r="A624" t="s">
        <v>147</v>
      </c>
      <c r="B624" t="s">
        <v>5188</v>
      </c>
      <c r="C624" t="s">
        <v>5192</v>
      </c>
      <c r="D624" t="s">
        <v>5143</v>
      </c>
      <c r="E624">
        <v>83</v>
      </c>
    </row>
    <row r="625" spans="1:5">
      <c r="A625" t="s">
        <v>147</v>
      </c>
      <c r="B625" t="s">
        <v>5188</v>
      </c>
      <c r="C625" t="s">
        <v>5192</v>
      </c>
      <c r="D625" t="s">
        <v>5144</v>
      </c>
      <c r="E625">
        <v>8</v>
      </c>
    </row>
    <row r="626" spans="1:5">
      <c r="A626" t="s">
        <v>147</v>
      </c>
      <c r="B626" t="s">
        <v>5188</v>
      </c>
      <c r="C626" t="s">
        <v>5193</v>
      </c>
      <c r="D626" t="s">
        <v>5132</v>
      </c>
      <c r="E626">
        <v>1028</v>
      </c>
    </row>
    <row r="627" spans="1:5">
      <c r="A627" t="s">
        <v>147</v>
      </c>
      <c r="B627" t="s">
        <v>5188</v>
      </c>
      <c r="C627" t="s">
        <v>5193</v>
      </c>
      <c r="D627" t="s">
        <v>5162</v>
      </c>
      <c r="E627">
        <v>912</v>
      </c>
    </row>
    <row r="628" spans="1:5">
      <c r="A628" t="s">
        <v>147</v>
      </c>
      <c r="B628" t="s">
        <v>5188</v>
      </c>
      <c r="C628" t="s">
        <v>5193</v>
      </c>
      <c r="D628" t="s">
        <v>5163</v>
      </c>
      <c r="E628">
        <v>897</v>
      </c>
    </row>
    <row r="629" spans="1:5">
      <c r="A629" t="s">
        <v>147</v>
      </c>
      <c r="B629" t="s">
        <v>5188</v>
      </c>
      <c r="C629" t="s">
        <v>5193</v>
      </c>
      <c r="D629" t="s">
        <v>5133</v>
      </c>
      <c r="E629">
        <v>794</v>
      </c>
    </row>
    <row r="630" spans="1:5">
      <c r="A630" t="s">
        <v>147</v>
      </c>
      <c r="B630" t="s">
        <v>5188</v>
      </c>
      <c r="C630" t="s">
        <v>5193</v>
      </c>
      <c r="D630" t="s">
        <v>5134</v>
      </c>
      <c r="E630">
        <v>1026</v>
      </c>
    </row>
    <row r="631" spans="1:5">
      <c r="A631" t="s">
        <v>147</v>
      </c>
      <c r="B631" t="s">
        <v>5188</v>
      </c>
      <c r="C631" t="s">
        <v>5193</v>
      </c>
      <c r="D631" t="s">
        <v>5135</v>
      </c>
      <c r="E631">
        <v>751</v>
      </c>
    </row>
    <row r="632" spans="1:5">
      <c r="A632" t="s">
        <v>147</v>
      </c>
      <c r="B632" t="s">
        <v>5188</v>
      </c>
      <c r="C632" t="s">
        <v>5193</v>
      </c>
      <c r="D632" t="s">
        <v>5136</v>
      </c>
      <c r="E632">
        <v>547</v>
      </c>
    </row>
    <row r="633" spans="1:5">
      <c r="A633" t="s">
        <v>147</v>
      </c>
      <c r="B633" t="s">
        <v>5188</v>
      </c>
      <c r="C633" t="s">
        <v>5193</v>
      </c>
      <c r="D633" t="s">
        <v>5137</v>
      </c>
      <c r="E633">
        <v>603</v>
      </c>
    </row>
    <row r="634" spans="1:5">
      <c r="A634" t="s">
        <v>147</v>
      </c>
      <c r="B634" t="s">
        <v>5188</v>
      </c>
      <c r="C634" t="s">
        <v>5193</v>
      </c>
      <c r="D634" t="s">
        <v>5138</v>
      </c>
      <c r="E634">
        <v>528</v>
      </c>
    </row>
    <row r="635" spans="1:5">
      <c r="A635" t="s">
        <v>147</v>
      </c>
      <c r="B635" t="s">
        <v>5188</v>
      </c>
      <c r="C635" t="s">
        <v>5193</v>
      </c>
      <c r="D635" t="s">
        <v>5139</v>
      </c>
      <c r="E635">
        <v>553</v>
      </c>
    </row>
    <row r="636" spans="1:5">
      <c r="A636" t="s">
        <v>147</v>
      </c>
      <c r="B636" t="s">
        <v>5188</v>
      </c>
      <c r="C636" t="s">
        <v>5193</v>
      </c>
      <c r="D636" t="s">
        <v>5140</v>
      </c>
      <c r="E636">
        <v>542</v>
      </c>
    </row>
    <row r="637" spans="1:5">
      <c r="A637" t="s">
        <v>147</v>
      </c>
      <c r="B637" t="s">
        <v>5188</v>
      </c>
      <c r="C637" t="s">
        <v>5193</v>
      </c>
      <c r="D637" t="s">
        <v>5141</v>
      </c>
      <c r="E637">
        <v>373</v>
      </c>
    </row>
    <row r="638" spans="1:5">
      <c r="A638" t="s">
        <v>147</v>
      </c>
      <c r="B638" t="s">
        <v>5188</v>
      </c>
      <c r="C638" t="s">
        <v>5193</v>
      </c>
      <c r="D638" t="s">
        <v>5174</v>
      </c>
      <c r="E638">
        <v>269</v>
      </c>
    </row>
    <row r="639" spans="1:5">
      <c r="A639" t="s">
        <v>147</v>
      </c>
      <c r="B639" t="s">
        <v>5188</v>
      </c>
      <c r="C639" t="s">
        <v>5193</v>
      </c>
      <c r="D639" t="s">
        <v>5142</v>
      </c>
      <c r="E639">
        <v>217</v>
      </c>
    </row>
    <row r="640" spans="1:5">
      <c r="A640" t="s">
        <v>147</v>
      </c>
      <c r="B640" t="s">
        <v>5188</v>
      </c>
      <c r="C640" t="s">
        <v>5193</v>
      </c>
      <c r="D640" t="s">
        <v>5143</v>
      </c>
      <c r="E640">
        <v>117</v>
      </c>
    </row>
    <row r="641" spans="1:5">
      <c r="A641" t="s">
        <v>147</v>
      </c>
      <c r="B641" t="s">
        <v>5188</v>
      </c>
      <c r="C641" t="s">
        <v>5193</v>
      </c>
      <c r="D641" t="s">
        <v>5144</v>
      </c>
      <c r="E641">
        <v>238</v>
      </c>
    </row>
    <row r="642" spans="1:5">
      <c r="A642" t="s">
        <v>147</v>
      </c>
      <c r="B642" t="s">
        <v>5188</v>
      </c>
      <c r="C642" t="s">
        <v>5167</v>
      </c>
      <c r="D642" t="s">
        <v>5132</v>
      </c>
      <c r="E642">
        <v>4839</v>
      </c>
    </row>
    <row r="643" spans="1:5">
      <c r="A643" t="s">
        <v>147</v>
      </c>
      <c r="B643" t="s">
        <v>5188</v>
      </c>
      <c r="C643" t="s">
        <v>5167</v>
      </c>
      <c r="D643" t="s">
        <v>5162</v>
      </c>
      <c r="E643">
        <v>5311</v>
      </c>
    </row>
    <row r="644" spans="1:5">
      <c r="A644" t="s">
        <v>147</v>
      </c>
      <c r="B644" t="s">
        <v>5188</v>
      </c>
      <c r="C644" t="s">
        <v>5167</v>
      </c>
      <c r="D644" t="s">
        <v>5163</v>
      </c>
      <c r="E644">
        <v>5388</v>
      </c>
    </row>
    <row r="645" spans="1:5">
      <c r="A645" t="s">
        <v>147</v>
      </c>
      <c r="B645" t="s">
        <v>5188</v>
      </c>
      <c r="C645" t="s">
        <v>5167</v>
      </c>
      <c r="D645" t="s">
        <v>5133</v>
      </c>
      <c r="E645">
        <v>5358</v>
      </c>
    </row>
    <row r="646" spans="1:5">
      <c r="A646" t="s">
        <v>147</v>
      </c>
      <c r="B646" t="s">
        <v>5188</v>
      </c>
      <c r="C646" t="s">
        <v>5167</v>
      </c>
      <c r="D646" t="s">
        <v>5134</v>
      </c>
      <c r="E646">
        <v>4114</v>
      </c>
    </row>
    <row r="647" spans="1:5">
      <c r="A647" t="s">
        <v>147</v>
      </c>
      <c r="B647" t="s">
        <v>5188</v>
      </c>
      <c r="C647" t="s">
        <v>5167</v>
      </c>
      <c r="D647" t="s">
        <v>5135</v>
      </c>
      <c r="E647">
        <v>3546</v>
      </c>
    </row>
    <row r="648" spans="1:5">
      <c r="A648" t="s">
        <v>147</v>
      </c>
      <c r="B648" t="s">
        <v>5188</v>
      </c>
      <c r="C648" t="s">
        <v>5167</v>
      </c>
      <c r="D648" t="s">
        <v>5136</v>
      </c>
      <c r="E648">
        <v>2639</v>
      </c>
    </row>
    <row r="649" spans="1:5">
      <c r="A649" t="s">
        <v>147</v>
      </c>
      <c r="B649" t="s">
        <v>5188</v>
      </c>
      <c r="C649" t="s">
        <v>5167</v>
      </c>
      <c r="D649" t="s">
        <v>5137</v>
      </c>
      <c r="E649">
        <v>3151</v>
      </c>
    </row>
    <row r="650" spans="1:5">
      <c r="A650" t="s">
        <v>147</v>
      </c>
      <c r="B650" t="s">
        <v>5188</v>
      </c>
      <c r="C650" t="s">
        <v>5167</v>
      </c>
      <c r="D650" t="s">
        <v>5138</v>
      </c>
      <c r="E650">
        <v>3254</v>
      </c>
    </row>
    <row r="651" spans="1:5">
      <c r="A651" t="s">
        <v>147</v>
      </c>
      <c r="B651" t="s">
        <v>5188</v>
      </c>
      <c r="C651" t="s">
        <v>5167</v>
      </c>
      <c r="D651" t="s">
        <v>5139</v>
      </c>
      <c r="E651">
        <v>3167</v>
      </c>
    </row>
    <row r="652" spans="1:5">
      <c r="A652" t="s">
        <v>147</v>
      </c>
      <c r="B652" t="s">
        <v>5188</v>
      </c>
      <c r="C652" t="s">
        <v>5167</v>
      </c>
      <c r="D652" t="s">
        <v>5140</v>
      </c>
      <c r="E652">
        <v>2843</v>
      </c>
    </row>
    <row r="653" spans="1:5">
      <c r="A653" t="s">
        <v>147</v>
      </c>
      <c r="B653" t="s">
        <v>5188</v>
      </c>
      <c r="C653" t="s">
        <v>5167</v>
      </c>
      <c r="D653" t="s">
        <v>5141</v>
      </c>
      <c r="E653">
        <v>2376</v>
      </c>
    </row>
    <row r="654" spans="1:5">
      <c r="A654" t="s">
        <v>147</v>
      </c>
      <c r="B654" t="s">
        <v>5188</v>
      </c>
      <c r="C654" t="s">
        <v>5167</v>
      </c>
      <c r="D654" t="s">
        <v>5174</v>
      </c>
      <c r="E654">
        <v>2316</v>
      </c>
    </row>
    <row r="655" spans="1:5">
      <c r="A655" t="s">
        <v>147</v>
      </c>
      <c r="B655" t="s">
        <v>5188</v>
      </c>
      <c r="C655" t="s">
        <v>5167</v>
      </c>
      <c r="D655" t="s">
        <v>5142</v>
      </c>
      <c r="E655">
        <v>1742</v>
      </c>
    </row>
    <row r="656" spans="1:5">
      <c r="A656" t="s">
        <v>147</v>
      </c>
      <c r="B656" t="s">
        <v>5188</v>
      </c>
      <c r="C656" t="s">
        <v>5167</v>
      </c>
      <c r="D656" t="s">
        <v>5143</v>
      </c>
      <c r="E656">
        <v>1198</v>
      </c>
    </row>
    <row r="657" spans="1:5">
      <c r="A657" t="s">
        <v>147</v>
      </c>
      <c r="B657" t="s">
        <v>5188</v>
      </c>
      <c r="C657" t="s">
        <v>5167</v>
      </c>
      <c r="D657" t="s">
        <v>5144</v>
      </c>
      <c r="E657">
        <v>1378</v>
      </c>
    </row>
    <row r="658" spans="1:5">
      <c r="A658" t="s">
        <v>131</v>
      </c>
      <c r="B658" t="s">
        <v>5194</v>
      </c>
      <c r="C658" t="s">
        <v>5195</v>
      </c>
      <c r="D658" t="s">
        <v>5132</v>
      </c>
      <c r="E658">
        <v>54</v>
      </c>
    </row>
    <row r="659" spans="1:5">
      <c r="A659" t="s">
        <v>131</v>
      </c>
      <c r="B659" t="s">
        <v>5194</v>
      </c>
      <c r="C659" t="s">
        <v>5195</v>
      </c>
      <c r="D659" t="s">
        <v>5162</v>
      </c>
      <c r="E659">
        <v>56</v>
      </c>
    </row>
    <row r="660" spans="1:5">
      <c r="A660" t="s">
        <v>131</v>
      </c>
      <c r="B660" t="s">
        <v>5194</v>
      </c>
      <c r="C660" t="s">
        <v>5195</v>
      </c>
      <c r="D660" t="s">
        <v>5163</v>
      </c>
      <c r="E660">
        <v>137</v>
      </c>
    </row>
    <row r="661" spans="1:5">
      <c r="A661" t="s">
        <v>131</v>
      </c>
      <c r="B661" t="s">
        <v>5194</v>
      </c>
      <c r="C661" t="s">
        <v>5195</v>
      </c>
      <c r="D661" t="s">
        <v>5133</v>
      </c>
      <c r="E661">
        <v>119</v>
      </c>
    </row>
    <row r="662" spans="1:5">
      <c r="A662" t="s">
        <v>131</v>
      </c>
      <c r="B662" t="s">
        <v>5194</v>
      </c>
      <c r="C662" t="s">
        <v>5195</v>
      </c>
      <c r="D662" t="s">
        <v>5134</v>
      </c>
      <c r="E662">
        <v>112</v>
      </c>
    </row>
    <row r="663" spans="1:5">
      <c r="A663" t="s">
        <v>131</v>
      </c>
      <c r="B663" t="s">
        <v>5194</v>
      </c>
      <c r="C663" t="s">
        <v>5195</v>
      </c>
      <c r="D663" t="s">
        <v>5135</v>
      </c>
      <c r="E663">
        <v>59</v>
      </c>
    </row>
    <row r="664" spans="1:5">
      <c r="A664" t="s">
        <v>131</v>
      </c>
      <c r="B664" t="s">
        <v>5194</v>
      </c>
      <c r="C664" t="s">
        <v>5195</v>
      </c>
      <c r="D664" t="s">
        <v>5136</v>
      </c>
      <c r="E664">
        <v>58</v>
      </c>
    </row>
    <row r="665" spans="1:5">
      <c r="A665" t="s">
        <v>131</v>
      </c>
      <c r="B665" t="s">
        <v>5194</v>
      </c>
      <c r="C665" t="s">
        <v>5195</v>
      </c>
      <c r="D665" t="s">
        <v>5137</v>
      </c>
      <c r="E665">
        <v>47</v>
      </c>
    </row>
    <row r="666" spans="1:5">
      <c r="A666" t="s">
        <v>131</v>
      </c>
      <c r="B666" t="s">
        <v>5194</v>
      </c>
      <c r="C666" t="s">
        <v>5195</v>
      </c>
      <c r="D666" t="s">
        <v>5138</v>
      </c>
      <c r="E666">
        <v>154</v>
      </c>
    </row>
    <row r="667" spans="1:5">
      <c r="A667" t="s">
        <v>131</v>
      </c>
      <c r="B667" t="s">
        <v>5194</v>
      </c>
      <c r="C667" t="s">
        <v>5195</v>
      </c>
      <c r="D667" t="s">
        <v>5139</v>
      </c>
      <c r="E667">
        <v>60</v>
      </c>
    </row>
    <row r="668" spans="1:5">
      <c r="A668" t="s">
        <v>131</v>
      </c>
      <c r="B668" t="s">
        <v>5194</v>
      </c>
      <c r="C668" t="s">
        <v>5195</v>
      </c>
      <c r="D668" t="s">
        <v>5140</v>
      </c>
      <c r="E668">
        <v>44</v>
      </c>
    </row>
    <row r="669" spans="1:5">
      <c r="A669" t="s">
        <v>131</v>
      </c>
      <c r="B669" t="s">
        <v>5194</v>
      </c>
      <c r="C669" t="s">
        <v>5195</v>
      </c>
      <c r="D669" t="s">
        <v>5141</v>
      </c>
      <c r="E669">
        <v>40</v>
      </c>
    </row>
    <row r="670" spans="1:5">
      <c r="A670" t="s">
        <v>131</v>
      </c>
      <c r="B670" t="s">
        <v>5194</v>
      </c>
      <c r="C670" t="s">
        <v>5195</v>
      </c>
      <c r="D670" t="s">
        <v>5174</v>
      </c>
      <c r="E670">
        <v>29</v>
      </c>
    </row>
    <row r="671" spans="1:5">
      <c r="A671" t="s">
        <v>131</v>
      </c>
      <c r="B671" t="s">
        <v>5194</v>
      </c>
      <c r="C671" t="s">
        <v>5195</v>
      </c>
      <c r="D671" t="s">
        <v>5142</v>
      </c>
      <c r="E671">
        <v>27</v>
      </c>
    </row>
    <row r="672" spans="1:5">
      <c r="A672" t="s">
        <v>131</v>
      </c>
      <c r="B672" t="s">
        <v>5194</v>
      </c>
      <c r="C672" t="s">
        <v>5195</v>
      </c>
      <c r="D672" t="s">
        <v>5143</v>
      </c>
      <c r="E672">
        <v>18</v>
      </c>
    </row>
    <row r="673" spans="1:5">
      <c r="A673" t="s">
        <v>131</v>
      </c>
      <c r="B673" t="s">
        <v>5194</v>
      </c>
      <c r="C673" t="s">
        <v>5195</v>
      </c>
      <c r="D673" t="s">
        <v>5144</v>
      </c>
      <c r="E673">
        <v>21</v>
      </c>
    </row>
    <row r="674" spans="1:5">
      <c r="A674" t="s">
        <v>131</v>
      </c>
      <c r="B674" t="s">
        <v>5194</v>
      </c>
      <c r="C674" t="s">
        <v>5196</v>
      </c>
      <c r="D674" t="s">
        <v>5132</v>
      </c>
      <c r="E674">
        <v>48</v>
      </c>
    </row>
    <row r="675" spans="1:5">
      <c r="A675" t="s">
        <v>131</v>
      </c>
      <c r="B675" t="s">
        <v>5194</v>
      </c>
      <c r="C675" t="s">
        <v>5196</v>
      </c>
      <c r="D675" t="s">
        <v>5162</v>
      </c>
      <c r="E675">
        <v>44</v>
      </c>
    </row>
    <row r="676" spans="1:5">
      <c r="A676" t="s">
        <v>131</v>
      </c>
      <c r="B676" t="s">
        <v>5194</v>
      </c>
      <c r="C676" t="s">
        <v>5196</v>
      </c>
      <c r="D676" t="s">
        <v>5163</v>
      </c>
      <c r="E676">
        <v>77</v>
      </c>
    </row>
    <row r="677" spans="1:5">
      <c r="A677" t="s">
        <v>131</v>
      </c>
      <c r="B677" t="s">
        <v>5194</v>
      </c>
      <c r="C677" t="s">
        <v>5196</v>
      </c>
      <c r="D677" t="s">
        <v>5133</v>
      </c>
      <c r="E677">
        <v>61</v>
      </c>
    </row>
    <row r="678" spans="1:5">
      <c r="A678" t="s">
        <v>131</v>
      </c>
      <c r="B678" t="s">
        <v>5194</v>
      </c>
      <c r="C678" t="s">
        <v>5196</v>
      </c>
      <c r="D678" t="s">
        <v>5134</v>
      </c>
      <c r="E678">
        <v>39</v>
      </c>
    </row>
    <row r="679" spans="1:5">
      <c r="A679" t="s">
        <v>131</v>
      </c>
      <c r="B679" t="s">
        <v>5194</v>
      </c>
      <c r="C679" t="s">
        <v>5196</v>
      </c>
      <c r="D679" t="s">
        <v>5135</v>
      </c>
      <c r="E679">
        <v>43</v>
      </c>
    </row>
    <row r="680" spans="1:5">
      <c r="A680" t="s">
        <v>131</v>
      </c>
      <c r="B680" t="s">
        <v>5194</v>
      </c>
      <c r="C680" t="s">
        <v>5196</v>
      </c>
      <c r="D680" t="s">
        <v>5136</v>
      </c>
      <c r="E680">
        <v>34</v>
      </c>
    </row>
    <row r="681" spans="1:5">
      <c r="A681" t="s">
        <v>131</v>
      </c>
      <c r="B681" t="s">
        <v>5194</v>
      </c>
      <c r="C681" t="s">
        <v>5196</v>
      </c>
      <c r="D681" t="s">
        <v>5137</v>
      </c>
      <c r="E681">
        <v>37</v>
      </c>
    </row>
    <row r="682" spans="1:5">
      <c r="A682" t="s">
        <v>131</v>
      </c>
      <c r="B682" t="s">
        <v>5194</v>
      </c>
      <c r="C682" t="s">
        <v>5196</v>
      </c>
      <c r="D682" t="s">
        <v>5138</v>
      </c>
      <c r="E682">
        <v>22</v>
      </c>
    </row>
    <row r="683" spans="1:5">
      <c r="A683" t="s">
        <v>131</v>
      </c>
      <c r="B683" t="s">
        <v>5194</v>
      </c>
      <c r="C683" t="s">
        <v>5196</v>
      </c>
      <c r="D683" t="s">
        <v>5139</v>
      </c>
      <c r="E683">
        <v>36</v>
      </c>
    </row>
    <row r="684" spans="1:5">
      <c r="A684" t="s">
        <v>131</v>
      </c>
      <c r="B684" t="s">
        <v>5194</v>
      </c>
      <c r="C684" t="s">
        <v>5196</v>
      </c>
      <c r="D684" t="s">
        <v>5140</v>
      </c>
      <c r="E684">
        <v>46</v>
      </c>
    </row>
    <row r="685" spans="1:5">
      <c r="A685" t="s">
        <v>131</v>
      </c>
      <c r="B685" t="s">
        <v>5194</v>
      </c>
      <c r="C685" t="s">
        <v>5196</v>
      </c>
      <c r="D685" t="s">
        <v>5141</v>
      </c>
      <c r="E685">
        <v>20</v>
      </c>
    </row>
    <row r="686" spans="1:5">
      <c r="A686" t="s">
        <v>131</v>
      </c>
      <c r="B686" t="s">
        <v>5194</v>
      </c>
      <c r="C686" t="s">
        <v>5196</v>
      </c>
      <c r="D686" t="s">
        <v>5174</v>
      </c>
      <c r="E686">
        <v>20</v>
      </c>
    </row>
    <row r="687" spans="1:5">
      <c r="A687" t="s">
        <v>131</v>
      </c>
      <c r="B687" t="s">
        <v>5194</v>
      </c>
      <c r="C687" t="s">
        <v>5196</v>
      </c>
      <c r="D687" t="s">
        <v>5142</v>
      </c>
      <c r="E687">
        <v>6</v>
      </c>
    </row>
    <row r="688" spans="1:5">
      <c r="A688" t="s">
        <v>131</v>
      </c>
      <c r="B688" t="s">
        <v>5194</v>
      </c>
      <c r="C688" t="s">
        <v>5196</v>
      </c>
      <c r="D688" t="s">
        <v>5143</v>
      </c>
      <c r="E688">
        <v>9</v>
      </c>
    </row>
    <row r="689" spans="1:5">
      <c r="A689" t="s">
        <v>131</v>
      </c>
      <c r="B689" t="s">
        <v>5194</v>
      </c>
      <c r="C689" t="s">
        <v>5196</v>
      </c>
      <c r="D689" t="s">
        <v>5144</v>
      </c>
      <c r="E689">
        <v>13</v>
      </c>
    </row>
    <row r="690" spans="1:5">
      <c r="A690" t="s">
        <v>131</v>
      </c>
      <c r="B690" t="s">
        <v>5194</v>
      </c>
      <c r="C690" t="s">
        <v>5197</v>
      </c>
      <c r="D690" t="s">
        <v>5132</v>
      </c>
      <c r="E690">
        <v>56</v>
      </c>
    </row>
    <row r="691" spans="1:5">
      <c r="A691" t="s">
        <v>131</v>
      </c>
      <c r="B691" t="s">
        <v>5194</v>
      </c>
      <c r="C691" t="s">
        <v>5197</v>
      </c>
      <c r="D691" t="s">
        <v>5162</v>
      </c>
      <c r="E691">
        <v>122</v>
      </c>
    </row>
    <row r="692" spans="1:5">
      <c r="A692" t="s">
        <v>131</v>
      </c>
      <c r="B692" t="s">
        <v>5194</v>
      </c>
      <c r="C692" t="s">
        <v>5197</v>
      </c>
      <c r="D692" t="s">
        <v>5163</v>
      </c>
      <c r="E692">
        <v>102</v>
      </c>
    </row>
    <row r="693" spans="1:5">
      <c r="A693" t="s">
        <v>131</v>
      </c>
      <c r="B693" t="s">
        <v>5194</v>
      </c>
      <c r="C693" t="s">
        <v>5197</v>
      </c>
      <c r="D693" t="s">
        <v>5133</v>
      </c>
      <c r="E693">
        <v>78</v>
      </c>
    </row>
    <row r="694" spans="1:5">
      <c r="A694" t="s">
        <v>131</v>
      </c>
      <c r="B694" t="s">
        <v>5194</v>
      </c>
      <c r="C694" t="s">
        <v>5197</v>
      </c>
      <c r="D694" t="s">
        <v>5134</v>
      </c>
      <c r="E694">
        <v>133</v>
      </c>
    </row>
    <row r="695" spans="1:5">
      <c r="A695" t="s">
        <v>131</v>
      </c>
      <c r="B695" t="s">
        <v>5194</v>
      </c>
      <c r="C695" t="s">
        <v>5197</v>
      </c>
      <c r="D695" t="s">
        <v>5135</v>
      </c>
      <c r="E695">
        <v>53</v>
      </c>
    </row>
    <row r="696" spans="1:5">
      <c r="A696" t="s">
        <v>131</v>
      </c>
      <c r="B696" t="s">
        <v>5194</v>
      </c>
      <c r="C696" t="s">
        <v>5197</v>
      </c>
      <c r="D696" t="s">
        <v>5136</v>
      </c>
      <c r="E696">
        <v>42</v>
      </c>
    </row>
    <row r="697" spans="1:5">
      <c r="A697" t="s">
        <v>131</v>
      </c>
      <c r="B697" t="s">
        <v>5194</v>
      </c>
      <c r="C697" t="s">
        <v>5197</v>
      </c>
      <c r="D697" t="s">
        <v>5137</v>
      </c>
      <c r="E697">
        <v>73</v>
      </c>
    </row>
    <row r="698" spans="1:5">
      <c r="A698" t="s">
        <v>131</v>
      </c>
      <c r="B698" t="s">
        <v>5194</v>
      </c>
      <c r="C698" t="s">
        <v>5197</v>
      </c>
      <c r="D698" t="s">
        <v>5138</v>
      </c>
      <c r="E698">
        <v>63</v>
      </c>
    </row>
    <row r="699" spans="1:5">
      <c r="A699" t="s">
        <v>131</v>
      </c>
      <c r="B699" t="s">
        <v>5194</v>
      </c>
      <c r="C699" t="s">
        <v>5197</v>
      </c>
      <c r="D699" t="s">
        <v>5139</v>
      </c>
      <c r="E699">
        <v>54</v>
      </c>
    </row>
    <row r="700" spans="1:5">
      <c r="A700" t="s">
        <v>131</v>
      </c>
      <c r="B700" t="s">
        <v>5194</v>
      </c>
      <c r="C700" t="s">
        <v>5197</v>
      </c>
      <c r="D700" t="s">
        <v>5140</v>
      </c>
      <c r="E700">
        <v>50</v>
      </c>
    </row>
    <row r="701" spans="1:5">
      <c r="A701" t="s">
        <v>131</v>
      </c>
      <c r="B701" t="s">
        <v>5194</v>
      </c>
      <c r="C701" t="s">
        <v>5197</v>
      </c>
      <c r="D701" t="s">
        <v>5141</v>
      </c>
      <c r="E701">
        <v>30</v>
      </c>
    </row>
    <row r="702" spans="1:5">
      <c r="A702" t="s">
        <v>131</v>
      </c>
      <c r="B702" t="s">
        <v>5194</v>
      </c>
      <c r="C702" t="s">
        <v>5197</v>
      </c>
      <c r="D702" t="s">
        <v>5174</v>
      </c>
      <c r="E702">
        <v>45</v>
      </c>
    </row>
    <row r="703" spans="1:5">
      <c r="A703" t="s">
        <v>131</v>
      </c>
      <c r="B703" t="s">
        <v>5194</v>
      </c>
      <c r="C703" t="s">
        <v>5197</v>
      </c>
      <c r="D703" t="s">
        <v>5142</v>
      </c>
      <c r="E703">
        <v>36</v>
      </c>
    </row>
    <row r="704" spans="1:5">
      <c r="A704" t="s">
        <v>131</v>
      </c>
      <c r="B704" t="s">
        <v>5194</v>
      </c>
      <c r="C704" t="s">
        <v>5197</v>
      </c>
      <c r="D704" t="s">
        <v>5143</v>
      </c>
      <c r="E704">
        <v>31</v>
      </c>
    </row>
    <row r="705" spans="1:5">
      <c r="A705" t="s">
        <v>131</v>
      </c>
      <c r="B705" t="s">
        <v>5194</v>
      </c>
      <c r="C705" t="s">
        <v>5197</v>
      </c>
      <c r="D705" t="s">
        <v>5144</v>
      </c>
      <c r="E705">
        <v>41</v>
      </c>
    </row>
    <row r="706" spans="1:5">
      <c r="A706" t="s">
        <v>131</v>
      </c>
      <c r="B706" t="s">
        <v>5194</v>
      </c>
      <c r="C706" t="s">
        <v>5167</v>
      </c>
      <c r="D706" t="s">
        <v>5132</v>
      </c>
      <c r="E706">
        <v>2021</v>
      </c>
    </row>
    <row r="707" spans="1:5">
      <c r="A707" t="s">
        <v>131</v>
      </c>
      <c r="B707" t="s">
        <v>5194</v>
      </c>
      <c r="C707" t="s">
        <v>5167</v>
      </c>
      <c r="D707" t="s">
        <v>5162</v>
      </c>
      <c r="E707">
        <v>2345</v>
      </c>
    </row>
    <row r="708" spans="1:5">
      <c r="A708" t="s">
        <v>131</v>
      </c>
      <c r="B708" t="s">
        <v>5194</v>
      </c>
      <c r="C708" t="s">
        <v>5167</v>
      </c>
      <c r="D708" t="s">
        <v>5163</v>
      </c>
      <c r="E708">
        <v>2084</v>
      </c>
    </row>
    <row r="709" spans="1:5">
      <c r="A709" t="s">
        <v>131</v>
      </c>
      <c r="B709" t="s">
        <v>5194</v>
      </c>
      <c r="C709" t="s">
        <v>5167</v>
      </c>
      <c r="D709" t="s">
        <v>5133</v>
      </c>
      <c r="E709">
        <v>2422</v>
      </c>
    </row>
    <row r="710" spans="1:5">
      <c r="A710" t="s">
        <v>131</v>
      </c>
      <c r="B710" t="s">
        <v>5194</v>
      </c>
      <c r="C710" t="s">
        <v>5167</v>
      </c>
      <c r="D710" t="s">
        <v>5134</v>
      </c>
      <c r="E710">
        <v>1795</v>
      </c>
    </row>
    <row r="711" spans="1:5">
      <c r="A711" t="s">
        <v>131</v>
      </c>
      <c r="B711" t="s">
        <v>5194</v>
      </c>
      <c r="C711" t="s">
        <v>5167</v>
      </c>
      <c r="D711" t="s">
        <v>5135</v>
      </c>
      <c r="E711">
        <v>1516</v>
      </c>
    </row>
    <row r="712" spans="1:5">
      <c r="A712" t="s">
        <v>131</v>
      </c>
      <c r="B712" t="s">
        <v>5194</v>
      </c>
      <c r="C712" t="s">
        <v>5167</v>
      </c>
      <c r="D712" t="s">
        <v>5136</v>
      </c>
      <c r="E712">
        <v>1151</v>
      </c>
    </row>
    <row r="713" spans="1:5">
      <c r="A713" t="s">
        <v>131</v>
      </c>
      <c r="B713" t="s">
        <v>5194</v>
      </c>
      <c r="C713" t="s">
        <v>5167</v>
      </c>
      <c r="D713" t="s">
        <v>5137</v>
      </c>
      <c r="E713">
        <v>1661</v>
      </c>
    </row>
    <row r="714" spans="1:5">
      <c r="A714" t="s">
        <v>131</v>
      </c>
      <c r="B714" t="s">
        <v>5194</v>
      </c>
      <c r="C714" t="s">
        <v>5167</v>
      </c>
      <c r="D714" t="s">
        <v>5138</v>
      </c>
      <c r="E714">
        <v>1864</v>
      </c>
    </row>
    <row r="715" spans="1:5">
      <c r="A715" t="s">
        <v>131</v>
      </c>
      <c r="B715" t="s">
        <v>5194</v>
      </c>
      <c r="C715" t="s">
        <v>5167</v>
      </c>
      <c r="D715" t="s">
        <v>5139</v>
      </c>
      <c r="E715">
        <v>1731</v>
      </c>
    </row>
    <row r="716" spans="1:5">
      <c r="A716" t="s">
        <v>131</v>
      </c>
      <c r="B716" t="s">
        <v>5194</v>
      </c>
      <c r="C716" t="s">
        <v>5167</v>
      </c>
      <c r="D716" t="s">
        <v>5140</v>
      </c>
      <c r="E716">
        <v>1571</v>
      </c>
    </row>
    <row r="717" spans="1:5">
      <c r="A717" t="s">
        <v>131</v>
      </c>
      <c r="B717" t="s">
        <v>5194</v>
      </c>
      <c r="C717" t="s">
        <v>5167</v>
      </c>
      <c r="D717" t="s">
        <v>5141</v>
      </c>
      <c r="E717">
        <v>1158</v>
      </c>
    </row>
    <row r="718" spans="1:5">
      <c r="A718" t="s">
        <v>131</v>
      </c>
      <c r="B718" t="s">
        <v>5194</v>
      </c>
      <c r="C718" t="s">
        <v>5167</v>
      </c>
      <c r="D718" t="s">
        <v>5174</v>
      </c>
      <c r="E718">
        <v>1099</v>
      </c>
    </row>
    <row r="719" spans="1:5">
      <c r="A719" t="s">
        <v>131</v>
      </c>
      <c r="B719" t="s">
        <v>5194</v>
      </c>
      <c r="C719" t="s">
        <v>5167</v>
      </c>
      <c r="D719" t="s">
        <v>5142</v>
      </c>
      <c r="E719">
        <v>868</v>
      </c>
    </row>
    <row r="720" spans="1:5">
      <c r="A720" t="s">
        <v>131</v>
      </c>
      <c r="B720" t="s">
        <v>5194</v>
      </c>
      <c r="C720" t="s">
        <v>5167</v>
      </c>
      <c r="D720" t="s">
        <v>5143</v>
      </c>
      <c r="E720">
        <v>681</v>
      </c>
    </row>
    <row r="721" spans="1:5">
      <c r="A721" t="s">
        <v>131</v>
      </c>
      <c r="B721" t="s">
        <v>5194</v>
      </c>
      <c r="C721" t="s">
        <v>5167</v>
      </c>
      <c r="D721" t="s">
        <v>5144</v>
      </c>
      <c r="E721">
        <v>797</v>
      </c>
    </row>
    <row r="722" spans="1:5">
      <c r="A722" t="s">
        <v>120</v>
      </c>
      <c r="B722" t="s">
        <v>5198</v>
      </c>
      <c r="C722" t="s">
        <v>5199</v>
      </c>
      <c r="D722" t="s">
        <v>5132</v>
      </c>
      <c r="E722">
        <v>86</v>
      </c>
    </row>
    <row r="723" spans="1:5">
      <c r="A723" t="s">
        <v>120</v>
      </c>
      <c r="B723" t="s">
        <v>5198</v>
      </c>
      <c r="C723" t="s">
        <v>5199</v>
      </c>
      <c r="D723" t="s">
        <v>5162</v>
      </c>
      <c r="E723">
        <v>121</v>
      </c>
    </row>
    <row r="724" spans="1:5">
      <c r="A724" t="s">
        <v>120</v>
      </c>
      <c r="B724" t="s">
        <v>5198</v>
      </c>
      <c r="C724" t="s">
        <v>5199</v>
      </c>
      <c r="D724" t="s">
        <v>5163</v>
      </c>
      <c r="E724">
        <v>184</v>
      </c>
    </row>
    <row r="725" spans="1:5">
      <c r="A725" t="s">
        <v>120</v>
      </c>
      <c r="B725" t="s">
        <v>5198</v>
      </c>
      <c r="C725" t="s">
        <v>5199</v>
      </c>
      <c r="D725" t="s">
        <v>5133</v>
      </c>
      <c r="E725">
        <v>93</v>
      </c>
    </row>
    <row r="726" spans="1:5">
      <c r="A726" t="s">
        <v>120</v>
      </c>
      <c r="B726" t="s">
        <v>5198</v>
      </c>
      <c r="C726" t="s">
        <v>5199</v>
      </c>
      <c r="D726" t="s">
        <v>5134</v>
      </c>
      <c r="E726">
        <v>76</v>
      </c>
    </row>
    <row r="727" spans="1:5">
      <c r="A727" t="s">
        <v>120</v>
      </c>
      <c r="B727" t="s">
        <v>5198</v>
      </c>
      <c r="C727" t="s">
        <v>5199</v>
      </c>
      <c r="D727" t="s">
        <v>5135</v>
      </c>
      <c r="E727">
        <v>92</v>
      </c>
    </row>
    <row r="728" spans="1:5">
      <c r="A728" t="s">
        <v>120</v>
      </c>
      <c r="B728" t="s">
        <v>5198</v>
      </c>
      <c r="C728" t="s">
        <v>5199</v>
      </c>
      <c r="D728" t="s">
        <v>5136</v>
      </c>
      <c r="E728">
        <v>166</v>
      </c>
    </row>
    <row r="729" spans="1:5">
      <c r="A729" t="s">
        <v>120</v>
      </c>
      <c r="B729" t="s">
        <v>5198</v>
      </c>
      <c r="C729" t="s">
        <v>5199</v>
      </c>
      <c r="D729" t="s">
        <v>5137</v>
      </c>
      <c r="E729">
        <v>76</v>
      </c>
    </row>
    <row r="730" spans="1:5">
      <c r="A730" t="s">
        <v>120</v>
      </c>
      <c r="B730" t="s">
        <v>5198</v>
      </c>
      <c r="C730" t="s">
        <v>5199</v>
      </c>
      <c r="D730" t="s">
        <v>5138</v>
      </c>
      <c r="E730">
        <v>52</v>
      </c>
    </row>
    <row r="731" spans="1:5">
      <c r="A731" t="s">
        <v>120</v>
      </c>
      <c r="B731" t="s">
        <v>5198</v>
      </c>
      <c r="C731" t="s">
        <v>5199</v>
      </c>
      <c r="D731" t="s">
        <v>5139</v>
      </c>
      <c r="E731">
        <v>69</v>
      </c>
    </row>
    <row r="732" spans="1:5">
      <c r="A732" t="s">
        <v>120</v>
      </c>
      <c r="B732" t="s">
        <v>5198</v>
      </c>
      <c r="C732" t="s">
        <v>5199</v>
      </c>
      <c r="D732" t="s">
        <v>5140</v>
      </c>
      <c r="E732">
        <v>54</v>
      </c>
    </row>
    <row r="733" spans="1:5">
      <c r="A733" t="s">
        <v>120</v>
      </c>
      <c r="B733" t="s">
        <v>5198</v>
      </c>
      <c r="C733" t="s">
        <v>5199</v>
      </c>
      <c r="D733" t="s">
        <v>5141</v>
      </c>
      <c r="E733">
        <v>49</v>
      </c>
    </row>
    <row r="734" spans="1:5">
      <c r="A734" t="s">
        <v>120</v>
      </c>
      <c r="B734" t="s">
        <v>5198</v>
      </c>
      <c r="C734" t="s">
        <v>5199</v>
      </c>
      <c r="D734" t="s">
        <v>5174</v>
      </c>
      <c r="E734">
        <v>35</v>
      </c>
    </row>
    <row r="735" spans="1:5">
      <c r="A735" t="s">
        <v>120</v>
      </c>
      <c r="B735" t="s">
        <v>5198</v>
      </c>
      <c r="C735" t="s">
        <v>5199</v>
      </c>
      <c r="D735" t="s">
        <v>5142</v>
      </c>
      <c r="E735">
        <v>42</v>
      </c>
    </row>
    <row r="736" spans="1:5">
      <c r="A736" t="s">
        <v>120</v>
      </c>
      <c r="B736" t="s">
        <v>5198</v>
      </c>
      <c r="C736" t="s">
        <v>5199</v>
      </c>
      <c r="D736" t="s">
        <v>5143</v>
      </c>
      <c r="E736">
        <v>22</v>
      </c>
    </row>
    <row r="737" spans="1:5">
      <c r="A737" t="s">
        <v>120</v>
      </c>
      <c r="B737" t="s">
        <v>5198</v>
      </c>
      <c r="C737" t="s">
        <v>5199</v>
      </c>
      <c r="D737" t="s">
        <v>5144</v>
      </c>
      <c r="E737">
        <v>26</v>
      </c>
    </row>
    <row r="738" spans="1:5">
      <c r="A738" t="s">
        <v>120</v>
      </c>
      <c r="B738" t="s">
        <v>5198</v>
      </c>
      <c r="C738" t="s">
        <v>5200</v>
      </c>
      <c r="D738" t="s">
        <v>5132</v>
      </c>
      <c r="E738">
        <v>37</v>
      </c>
    </row>
    <row r="739" spans="1:5">
      <c r="A739" t="s">
        <v>120</v>
      </c>
      <c r="B739" t="s">
        <v>5198</v>
      </c>
      <c r="C739" t="s">
        <v>5200</v>
      </c>
      <c r="D739" t="s">
        <v>5162</v>
      </c>
      <c r="E739">
        <v>46</v>
      </c>
    </row>
    <row r="740" spans="1:5">
      <c r="A740" t="s">
        <v>120</v>
      </c>
      <c r="B740" t="s">
        <v>5198</v>
      </c>
      <c r="C740" t="s">
        <v>5200</v>
      </c>
      <c r="D740" t="s">
        <v>5163</v>
      </c>
      <c r="E740">
        <v>36</v>
      </c>
    </row>
    <row r="741" spans="1:5">
      <c r="A741" t="s">
        <v>120</v>
      </c>
      <c r="B741" t="s">
        <v>5198</v>
      </c>
      <c r="C741" t="s">
        <v>5200</v>
      </c>
      <c r="D741" t="s">
        <v>5133</v>
      </c>
      <c r="E741">
        <v>29</v>
      </c>
    </row>
    <row r="742" spans="1:5">
      <c r="A742" t="s">
        <v>120</v>
      </c>
      <c r="B742" t="s">
        <v>5198</v>
      </c>
      <c r="C742" t="s">
        <v>5200</v>
      </c>
      <c r="D742" t="s">
        <v>5134</v>
      </c>
      <c r="E742">
        <v>35</v>
      </c>
    </row>
    <row r="743" spans="1:5">
      <c r="A743" t="s">
        <v>120</v>
      </c>
      <c r="B743" t="s">
        <v>5198</v>
      </c>
      <c r="C743" t="s">
        <v>5200</v>
      </c>
      <c r="D743" t="s">
        <v>5135</v>
      </c>
      <c r="E743">
        <v>13</v>
      </c>
    </row>
    <row r="744" spans="1:5">
      <c r="A744" t="s">
        <v>120</v>
      </c>
      <c r="B744" t="s">
        <v>5198</v>
      </c>
      <c r="C744" t="s">
        <v>5200</v>
      </c>
      <c r="D744" t="s">
        <v>5136</v>
      </c>
      <c r="E744">
        <v>16</v>
      </c>
    </row>
    <row r="745" spans="1:5">
      <c r="A745" t="s">
        <v>120</v>
      </c>
      <c r="B745" t="s">
        <v>5198</v>
      </c>
      <c r="C745" t="s">
        <v>5200</v>
      </c>
      <c r="D745" t="s">
        <v>5137</v>
      </c>
      <c r="E745">
        <v>19</v>
      </c>
    </row>
    <row r="746" spans="1:5">
      <c r="A746" t="s">
        <v>120</v>
      </c>
      <c r="B746" t="s">
        <v>5198</v>
      </c>
      <c r="C746" t="s">
        <v>5200</v>
      </c>
      <c r="D746" t="s">
        <v>5138</v>
      </c>
      <c r="E746">
        <v>18</v>
      </c>
    </row>
    <row r="747" spans="1:5">
      <c r="A747" t="s">
        <v>120</v>
      </c>
      <c r="B747" t="s">
        <v>5198</v>
      </c>
      <c r="C747" t="s">
        <v>5200</v>
      </c>
      <c r="D747" t="s">
        <v>5139</v>
      </c>
      <c r="E747">
        <v>23</v>
      </c>
    </row>
    <row r="748" spans="1:5">
      <c r="A748" t="s">
        <v>120</v>
      </c>
      <c r="B748" t="s">
        <v>5198</v>
      </c>
      <c r="C748" t="s">
        <v>5200</v>
      </c>
      <c r="D748" t="s">
        <v>5140</v>
      </c>
      <c r="E748">
        <v>21</v>
      </c>
    </row>
    <row r="749" spans="1:5">
      <c r="A749" t="s">
        <v>120</v>
      </c>
      <c r="B749" t="s">
        <v>5198</v>
      </c>
      <c r="C749" t="s">
        <v>5200</v>
      </c>
      <c r="D749" t="s">
        <v>5141</v>
      </c>
      <c r="E749">
        <v>19</v>
      </c>
    </row>
    <row r="750" spans="1:5">
      <c r="A750" t="s">
        <v>120</v>
      </c>
      <c r="B750" t="s">
        <v>5198</v>
      </c>
      <c r="C750" t="s">
        <v>5200</v>
      </c>
      <c r="D750" t="s">
        <v>5174</v>
      </c>
      <c r="E750">
        <v>23</v>
      </c>
    </row>
    <row r="751" spans="1:5">
      <c r="A751" t="s">
        <v>120</v>
      </c>
      <c r="B751" t="s">
        <v>5198</v>
      </c>
      <c r="C751" t="s">
        <v>5200</v>
      </c>
      <c r="D751" t="s">
        <v>5142</v>
      </c>
      <c r="E751">
        <v>7</v>
      </c>
    </row>
    <row r="752" spans="1:5">
      <c r="A752" t="s">
        <v>120</v>
      </c>
      <c r="B752" t="s">
        <v>5198</v>
      </c>
      <c r="C752" t="s">
        <v>5200</v>
      </c>
      <c r="D752" t="s">
        <v>5143</v>
      </c>
      <c r="E752">
        <v>6</v>
      </c>
    </row>
    <row r="753" spans="1:5">
      <c r="A753" t="s">
        <v>120</v>
      </c>
      <c r="B753" t="s">
        <v>5198</v>
      </c>
      <c r="C753" t="s">
        <v>5200</v>
      </c>
      <c r="D753" t="s">
        <v>5144</v>
      </c>
      <c r="E753">
        <v>2</v>
      </c>
    </row>
    <row r="754" spans="1:5">
      <c r="A754" t="s">
        <v>120</v>
      </c>
      <c r="B754" t="s">
        <v>5198</v>
      </c>
      <c r="C754" t="s">
        <v>5201</v>
      </c>
      <c r="D754" t="s">
        <v>5132</v>
      </c>
      <c r="E754">
        <v>7</v>
      </c>
    </row>
    <row r="755" spans="1:5">
      <c r="A755" t="s">
        <v>120</v>
      </c>
      <c r="B755" t="s">
        <v>5198</v>
      </c>
      <c r="C755" t="s">
        <v>5201</v>
      </c>
      <c r="D755" t="s">
        <v>5162</v>
      </c>
      <c r="E755">
        <v>6</v>
      </c>
    </row>
    <row r="756" spans="1:5">
      <c r="A756" t="s">
        <v>120</v>
      </c>
      <c r="B756" t="s">
        <v>5198</v>
      </c>
      <c r="C756" t="s">
        <v>5201</v>
      </c>
      <c r="D756" t="s">
        <v>5163</v>
      </c>
      <c r="E756">
        <v>10</v>
      </c>
    </row>
    <row r="757" spans="1:5">
      <c r="A757" t="s">
        <v>120</v>
      </c>
      <c r="B757" t="s">
        <v>5198</v>
      </c>
      <c r="C757" t="s">
        <v>5201</v>
      </c>
      <c r="D757" t="s">
        <v>5133</v>
      </c>
      <c r="E757">
        <v>2</v>
      </c>
    </row>
    <row r="758" spans="1:5">
      <c r="A758" t="s">
        <v>120</v>
      </c>
      <c r="B758" t="s">
        <v>5198</v>
      </c>
      <c r="C758" t="s">
        <v>5201</v>
      </c>
      <c r="D758" t="s">
        <v>5134</v>
      </c>
      <c r="E758">
        <v>3</v>
      </c>
    </row>
    <row r="759" spans="1:5">
      <c r="A759" t="s">
        <v>120</v>
      </c>
      <c r="B759" t="s">
        <v>5198</v>
      </c>
      <c r="C759" t="s">
        <v>5201</v>
      </c>
      <c r="D759" t="s">
        <v>5135</v>
      </c>
      <c r="E759">
        <v>6</v>
      </c>
    </row>
    <row r="760" spans="1:5">
      <c r="A760" t="s">
        <v>120</v>
      </c>
      <c r="B760" t="s">
        <v>5198</v>
      </c>
      <c r="C760" t="s">
        <v>5201</v>
      </c>
      <c r="D760" t="s">
        <v>5136</v>
      </c>
      <c r="E760">
        <v>8</v>
      </c>
    </row>
    <row r="761" spans="1:5">
      <c r="A761" t="s">
        <v>120</v>
      </c>
      <c r="B761" t="s">
        <v>5198</v>
      </c>
      <c r="C761" t="s">
        <v>5201</v>
      </c>
      <c r="D761" t="s">
        <v>5137</v>
      </c>
      <c r="E761">
        <v>11</v>
      </c>
    </row>
    <row r="762" spans="1:5">
      <c r="A762" t="s">
        <v>120</v>
      </c>
      <c r="B762" t="s">
        <v>5198</v>
      </c>
      <c r="C762" t="s">
        <v>5201</v>
      </c>
      <c r="D762" t="s">
        <v>5138</v>
      </c>
      <c r="E762">
        <v>7</v>
      </c>
    </row>
    <row r="763" spans="1:5">
      <c r="A763" t="s">
        <v>120</v>
      </c>
      <c r="B763" t="s">
        <v>5198</v>
      </c>
      <c r="C763" t="s">
        <v>5201</v>
      </c>
      <c r="D763" t="s">
        <v>5139</v>
      </c>
      <c r="E763">
        <v>6</v>
      </c>
    </row>
    <row r="764" spans="1:5">
      <c r="A764" t="s">
        <v>120</v>
      </c>
      <c r="B764" t="s">
        <v>5198</v>
      </c>
      <c r="C764" t="s">
        <v>5201</v>
      </c>
      <c r="D764" t="s">
        <v>5140</v>
      </c>
      <c r="E764">
        <v>10</v>
      </c>
    </row>
    <row r="765" spans="1:5">
      <c r="A765" t="s">
        <v>120</v>
      </c>
      <c r="B765" t="s">
        <v>5198</v>
      </c>
      <c r="C765" t="s">
        <v>5201</v>
      </c>
      <c r="D765" t="s">
        <v>5141</v>
      </c>
      <c r="E765">
        <v>2</v>
      </c>
    </row>
    <row r="766" spans="1:5">
      <c r="A766" t="s">
        <v>120</v>
      </c>
      <c r="B766" t="s">
        <v>5198</v>
      </c>
      <c r="C766" t="s">
        <v>5201</v>
      </c>
      <c r="D766" t="s">
        <v>5174</v>
      </c>
      <c r="E766">
        <v>2</v>
      </c>
    </row>
    <row r="767" spans="1:5">
      <c r="A767" t="s">
        <v>120</v>
      </c>
      <c r="B767" t="s">
        <v>5198</v>
      </c>
      <c r="C767" t="s">
        <v>5201</v>
      </c>
      <c r="D767" t="s">
        <v>5142</v>
      </c>
      <c r="E767">
        <v>3</v>
      </c>
    </row>
    <row r="768" spans="1:5">
      <c r="A768" t="s">
        <v>120</v>
      </c>
      <c r="B768" t="s">
        <v>5198</v>
      </c>
      <c r="C768" t="s">
        <v>5201</v>
      </c>
      <c r="D768" t="s">
        <v>5143</v>
      </c>
      <c r="E768">
        <v>0</v>
      </c>
    </row>
    <row r="769" spans="1:5">
      <c r="A769" t="s">
        <v>120</v>
      </c>
      <c r="B769" t="s">
        <v>5198</v>
      </c>
      <c r="C769" t="s">
        <v>5201</v>
      </c>
      <c r="D769" t="s">
        <v>5144</v>
      </c>
      <c r="E769">
        <v>3</v>
      </c>
    </row>
    <row r="770" spans="1:5">
      <c r="A770" t="s">
        <v>120</v>
      </c>
      <c r="B770" t="s">
        <v>5198</v>
      </c>
      <c r="C770" t="s">
        <v>5202</v>
      </c>
      <c r="D770" t="s">
        <v>5132</v>
      </c>
      <c r="E770">
        <v>4</v>
      </c>
    </row>
    <row r="771" spans="1:5">
      <c r="A771" t="s">
        <v>120</v>
      </c>
      <c r="B771" t="s">
        <v>5198</v>
      </c>
      <c r="C771" t="s">
        <v>5202</v>
      </c>
      <c r="D771" t="s">
        <v>5162</v>
      </c>
      <c r="E771">
        <v>4</v>
      </c>
    </row>
    <row r="772" spans="1:5">
      <c r="A772" t="s">
        <v>120</v>
      </c>
      <c r="B772" t="s">
        <v>5198</v>
      </c>
      <c r="C772" t="s">
        <v>5202</v>
      </c>
      <c r="D772" t="s">
        <v>5163</v>
      </c>
      <c r="E772">
        <v>2</v>
      </c>
    </row>
    <row r="773" spans="1:5">
      <c r="A773" t="s">
        <v>120</v>
      </c>
      <c r="B773" t="s">
        <v>5198</v>
      </c>
      <c r="C773" t="s">
        <v>5202</v>
      </c>
      <c r="D773" t="s">
        <v>5133</v>
      </c>
      <c r="E773">
        <v>3</v>
      </c>
    </row>
    <row r="774" spans="1:5">
      <c r="A774" t="s">
        <v>120</v>
      </c>
      <c r="B774" t="s">
        <v>5198</v>
      </c>
      <c r="C774" t="s">
        <v>5202</v>
      </c>
      <c r="D774" t="s">
        <v>5134</v>
      </c>
      <c r="E774">
        <v>1</v>
      </c>
    </row>
    <row r="775" spans="1:5">
      <c r="A775" t="s">
        <v>120</v>
      </c>
      <c r="B775" t="s">
        <v>5198</v>
      </c>
      <c r="C775" t="s">
        <v>5202</v>
      </c>
      <c r="D775" t="s">
        <v>5135</v>
      </c>
      <c r="E775">
        <v>2</v>
      </c>
    </row>
    <row r="776" spans="1:5">
      <c r="A776" t="s">
        <v>120</v>
      </c>
      <c r="B776" t="s">
        <v>5198</v>
      </c>
      <c r="C776" t="s">
        <v>5202</v>
      </c>
      <c r="D776" t="s">
        <v>5136</v>
      </c>
      <c r="E776">
        <v>7</v>
      </c>
    </row>
    <row r="777" spans="1:5">
      <c r="A777" t="s">
        <v>120</v>
      </c>
      <c r="B777" t="s">
        <v>5198</v>
      </c>
      <c r="C777" t="s">
        <v>5202</v>
      </c>
      <c r="D777" t="s">
        <v>5137</v>
      </c>
      <c r="E777">
        <v>5</v>
      </c>
    </row>
    <row r="778" spans="1:5">
      <c r="A778" t="s">
        <v>120</v>
      </c>
      <c r="B778" t="s">
        <v>5198</v>
      </c>
      <c r="C778" t="s">
        <v>5202</v>
      </c>
      <c r="D778" t="s">
        <v>5138</v>
      </c>
      <c r="E778">
        <v>4</v>
      </c>
    </row>
    <row r="779" spans="1:5">
      <c r="A779" t="s">
        <v>120</v>
      </c>
      <c r="B779" t="s">
        <v>5198</v>
      </c>
      <c r="C779" t="s">
        <v>5202</v>
      </c>
      <c r="D779" t="s">
        <v>5139</v>
      </c>
      <c r="E779">
        <v>4</v>
      </c>
    </row>
    <row r="780" spans="1:5">
      <c r="A780" t="s">
        <v>120</v>
      </c>
      <c r="B780" t="s">
        <v>5198</v>
      </c>
      <c r="C780" t="s">
        <v>5202</v>
      </c>
      <c r="D780" t="s">
        <v>5140</v>
      </c>
      <c r="E780">
        <v>2</v>
      </c>
    </row>
    <row r="781" spans="1:5">
      <c r="A781" t="s">
        <v>120</v>
      </c>
      <c r="B781" t="s">
        <v>5198</v>
      </c>
      <c r="C781" t="s">
        <v>5202</v>
      </c>
      <c r="D781" t="s">
        <v>5141</v>
      </c>
      <c r="E781">
        <v>3</v>
      </c>
    </row>
    <row r="782" spans="1:5">
      <c r="A782" t="s">
        <v>120</v>
      </c>
      <c r="B782" t="s">
        <v>5198</v>
      </c>
      <c r="C782" t="s">
        <v>5202</v>
      </c>
      <c r="D782" t="s">
        <v>5174</v>
      </c>
      <c r="E782">
        <v>1</v>
      </c>
    </row>
    <row r="783" spans="1:5">
      <c r="A783" t="s">
        <v>120</v>
      </c>
      <c r="B783" t="s">
        <v>5198</v>
      </c>
      <c r="C783" t="s">
        <v>5202</v>
      </c>
      <c r="D783" t="s">
        <v>5142</v>
      </c>
      <c r="E783">
        <v>2</v>
      </c>
    </row>
    <row r="784" spans="1:5">
      <c r="A784" t="s">
        <v>120</v>
      </c>
      <c r="B784" t="s">
        <v>5198</v>
      </c>
      <c r="C784" t="s">
        <v>5202</v>
      </c>
      <c r="D784" t="s">
        <v>5143</v>
      </c>
      <c r="E784">
        <v>0</v>
      </c>
    </row>
    <row r="785" spans="1:5">
      <c r="A785" t="s">
        <v>120</v>
      </c>
      <c r="B785" t="s">
        <v>5198</v>
      </c>
      <c r="C785" t="s">
        <v>5202</v>
      </c>
      <c r="D785" t="s">
        <v>5144</v>
      </c>
      <c r="E785">
        <v>1</v>
      </c>
    </row>
    <row r="786" spans="1:5">
      <c r="A786" t="s">
        <v>120</v>
      </c>
      <c r="B786" t="s">
        <v>5198</v>
      </c>
      <c r="C786" t="s">
        <v>5203</v>
      </c>
      <c r="D786" t="s">
        <v>5132</v>
      </c>
      <c r="E786">
        <v>16</v>
      </c>
    </row>
    <row r="787" spans="1:5">
      <c r="A787" t="s">
        <v>120</v>
      </c>
      <c r="B787" t="s">
        <v>5198</v>
      </c>
      <c r="C787" t="s">
        <v>5203</v>
      </c>
      <c r="D787" t="s">
        <v>5162</v>
      </c>
      <c r="E787">
        <v>25</v>
      </c>
    </row>
    <row r="788" spans="1:5">
      <c r="A788" t="s">
        <v>120</v>
      </c>
      <c r="B788" t="s">
        <v>5198</v>
      </c>
      <c r="C788" t="s">
        <v>5203</v>
      </c>
      <c r="D788" t="s">
        <v>5163</v>
      </c>
      <c r="E788">
        <v>68</v>
      </c>
    </row>
    <row r="789" spans="1:5">
      <c r="A789" t="s">
        <v>120</v>
      </c>
      <c r="B789" t="s">
        <v>5198</v>
      </c>
      <c r="C789" t="s">
        <v>5203</v>
      </c>
      <c r="D789" t="s">
        <v>5133</v>
      </c>
      <c r="E789">
        <v>23</v>
      </c>
    </row>
    <row r="790" spans="1:5">
      <c r="A790" t="s">
        <v>120</v>
      </c>
      <c r="B790" t="s">
        <v>5198</v>
      </c>
      <c r="C790" t="s">
        <v>5203</v>
      </c>
      <c r="D790" t="s">
        <v>5134</v>
      </c>
      <c r="E790">
        <v>16</v>
      </c>
    </row>
    <row r="791" spans="1:5">
      <c r="A791" t="s">
        <v>120</v>
      </c>
      <c r="B791" t="s">
        <v>5198</v>
      </c>
      <c r="C791" t="s">
        <v>5203</v>
      </c>
      <c r="D791" t="s">
        <v>5135</v>
      </c>
      <c r="E791">
        <v>8</v>
      </c>
    </row>
    <row r="792" spans="1:5">
      <c r="A792" t="s">
        <v>120</v>
      </c>
      <c r="B792" t="s">
        <v>5198</v>
      </c>
      <c r="C792" t="s">
        <v>5203</v>
      </c>
      <c r="D792" t="s">
        <v>5136</v>
      </c>
      <c r="E792">
        <v>11</v>
      </c>
    </row>
    <row r="793" spans="1:5">
      <c r="A793" t="s">
        <v>120</v>
      </c>
      <c r="B793" t="s">
        <v>5198</v>
      </c>
      <c r="C793" t="s">
        <v>5203</v>
      </c>
      <c r="D793" t="s">
        <v>5137</v>
      </c>
      <c r="E793">
        <v>15</v>
      </c>
    </row>
    <row r="794" spans="1:5">
      <c r="A794" t="s">
        <v>120</v>
      </c>
      <c r="B794" t="s">
        <v>5198</v>
      </c>
      <c r="C794" t="s">
        <v>5203</v>
      </c>
      <c r="D794" t="s">
        <v>5138</v>
      </c>
      <c r="E794">
        <v>15</v>
      </c>
    </row>
    <row r="795" spans="1:5">
      <c r="A795" t="s">
        <v>120</v>
      </c>
      <c r="B795" t="s">
        <v>5198</v>
      </c>
      <c r="C795" t="s">
        <v>5203</v>
      </c>
      <c r="D795" t="s">
        <v>5139</v>
      </c>
      <c r="E795">
        <v>17</v>
      </c>
    </row>
    <row r="796" spans="1:5">
      <c r="A796" t="s">
        <v>120</v>
      </c>
      <c r="B796" t="s">
        <v>5198</v>
      </c>
      <c r="C796" t="s">
        <v>5203</v>
      </c>
      <c r="D796" t="s">
        <v>5140</v>
      </c>
      <c r="E796">
        <v>14</v>
      </c>
    </row>
    <row r="797" spans="1:5">
      <c r="A797" t="s">
        <v>120</v>
      </c>
      <c r="B797" t="s">
        <v>5198</v>
      </c>
      <c r="C797" t="s">
        <v>5203</v>
      </c>
      <c r="D797" t="s">
        <v>5141</v>
      </c>
      <c r="E797">
        <v>8</v>
      </c>
    </row>
    <row r="798" spans="1:5">
      <c r="A798" t="s">
        <v>120</v>
      </c>
      <c r="B798" t="s">
        <v>5198</v>
      </c>
      <c r="C798" t="s">
        <v>5203</v>
      </c>
      <c r="D798" t="s">
        <v>5174</v>
      </c>
      <c r="E798">
        <v>14</v>
      </c>
    </row>
    <row r="799" spans="1:5">
      <c r="A799" t="s">
        <v>120</v>
      </c>
      <c r="B799" t="s">
        <v>5198</v>
      </c>
      <c r="C799" t="s">
        <v>5203</v>
      </c>
      <c r="D799" t="s">
        <v>5142</v>
      </c>
      <c r="E799">
        <v>9</v>
      </c>
    </row>
    <row r="800" spans="1:5">
      <c r="A800" t="s">
        <v>120</v>
      </c>
      <c r="B800" t="s">
        <v>5198</v>
      </c>
      <c r="C800" t="s">
        <v>5203</v>
      </c>
      <c r="D800" t="s">
        <v>5143</v>
      </c>
      <c r="E800">
        <v>4</v>
      </c>
    </row>
    <row r="801" spans="1:5">
      <c r="A801" t="s">
        <v>120</v>
      </c>
      <c r="B801" t="s">
        <v>5198</v>
      </c>
      <c r="C801" t="s">
        <v>5203</v>
      </c>
      <c r="D801" t="s">
        <v>5144</v>
      </c>
      <c r="E801">
        <v>5</v>
      </c>
    </row>
    <row r="802" spans="1:5">
      <c r="A802" t="s">
        <v>120</v>
      </c>
      <c r="B802" t="s">
        <v>5198</v>
      </c>
      <c r="C802" t="s">
        <v>5167</v>
      </c>
      <c r="D802" t="s">
        <v>5132</v>
      </c>
      <c r="E802">
        <v>5257</v>
      </c>
    </row>
    <row r="803" spans="1:5">
      <c r="A803" t="s">
        <v>120</v>
      </c>
      <c r="B803" t="s">
        <v>5198</v>
      </c>
      <c r="C803" t="s">
        <v>5167</v>
      </c>
      <c r="D803" t="s">
        <v>5162</v>
      </c>
      <c r="E803">
        <v>6104</v>
      </c>
    </row>
    <row r="804" spans="1:5">
      <c r="A804" t="s">
        <v>120</v>
      </c>
      <c r="B804" t="s">
        <v>5198</v>
      </c>
      <c r="C804" t="s">
        <v>5167</v>
      </c>
      <c r="D804" t="s">
        <v>5163</v>
      </c>
      <c r="E804">
        <v>6732</v>
      </c>
    </row>
    <row r="805" spans="1:5">
      <c r="A805" t="s">
        <v>120</v>
      </c>
      <c r="B805" t="s">
        <v>5198</v>
      </c>
      <c r="C805" t="s">
        <v>5167</v>
      </c>
      <c r="D805" t="s">
        <v>5133</v>
      </c>
      <c r="E805">
        <v>6513</v>
      </c>
    </row>
    <row r="806" spans="1:5">
      <c r="A806" t="s">
        <v>120</v>
      </c>
      <c r="B806" t="s">
        <v>5198</v>
      </c>
      <c r="C806" t="s">
        <v>5167</v>
      </c>
      <c r="D806" t="s">
        <v>5134</v>
      </c>
      <c r="E806">
        <v>4099</v>
      </c>
    </row>
    <row r="807" spans="1:5">
      <c r="A807" t="s">
        <v>120</v>
      </c>
      <c r="B807" t="s">
        <v>5198</v>
      </c>
      <c r="C807" t="s">
        <v>5167</v>
      </c>
      <c r="D807" t="s">
        <v>5135</v>
      </c>
      <c r="E807">
        <v>3521</v>
      </c>
    </row>
    <row r="808" spans="1:5">
      <c r="A808" t="s">
        <v>120</v>
      </c>
      <c r="B808" t="s">
        <v>5198</v>
      </c>
      <c r="C808" t="s">
        <v>5167</v>
      </c>
      <c r="D808" t="s">
        <v>5136</v>
      </c>
      <c r="E808">
        <v>3095</v>
      </c>
    </row>
    <row r="809" spans="1:5">
      <c r="A809" t="s">
        <v>120</v>
      </c>
      <c r="B809" t="s">
        <v>5198</v>
      </c>
      <c r="C809" t="s">
        <v>5167</v>
      </c>
      <c r="D809" t="s">
        <v>5137</v>
      </c>
      <c r="E809">
        <v>3491</v>
      </c>
    </row>
    <row r="810" spans="1:5">
      <c r="A810" t="s">
        <v>120</v>
      </c>
      <c r="B810" t="s">
        <v>5198</v>
      </c>
      <c r="C810" t="s">
        <v>5167</v>
      </c>
      <c r="D810" t="s">
        <v>5138</v>
      </c>
      <c r="E810">
        <v>3793</v>
      </c>
    </row>
    <row r="811" spans="1:5">
      <c r="A811" t="s">
        <v>120</v>
      </c>
      <c r="B811" t="s">
        <v>5198</v>
      </c>
      <c r="C811" t="s">
        <v>5167</v>
      </c>
      <c r="D811" t="s">
        <v>5139</v>
      </c>
      <c r="E811">
        <v>3463</v>
      </c>
    </row>
    <row r="812" spans="1:5">
      <c r="A812" t="s">
        <v>120</v>
      </c>
      <c r="B812" t="s">
        <v>5198</v>
      </c>
      <c r="C812" t="s">
        <v>5167</v>
      </c>
      <c r="D812" t="s">
        <v>5140</v>
      </c>
      <c r="E812">
        <v>3068</v>
      </c>
    </row>
    <row r="813" spans="1:5">
      <c r="A813" t="s">
        <v>120</v>
      </c>
      <c r="B813" t="s">
        <v>5198</v>
      </c>
      <c r="C813" t="s">
        <v>5167</v>
      </c>
      <c r="D813" t="s">
        <v>5141</v>
      </c>
      <c r="E813">
        <v>2889</v>
      </c>
    </row>
    <row r="814" spans="1:5">
      <c r="A814" t="s">
        <v>120</v>
      </c>
      <c r="B814" t="s">
        <v>5198</v>
      </c>
      <c r="C814" t="s">
        <v>5167</v>
      </c>
      <c r="D814" t="s">
        <v>5174</v>
      </c>
      <c r="E814">
        <v>2209</v>
      </c>
    </row>
    <row r="815" spans="1:5">
      <c r="A815" t="s">
        <v>120</v>
      </c>
      <c r="B815" t="s">
        <v>5198</v>
      </c>
      <c r="C815" t="s">
        <v>5167</v>
      </c>
      <c r="D815" t="s">
        <v>5142</v>
      </c>
      <c r="E815">
        <v>1916</v>
      </c>
    </row>
    <row r="816" spans="1:5">
      <c r="A816" t="s">
        <v>120</v>
      </c>
      <c r="B816" t="s">
        <v>5198</v>
      </c>
      <c r="C816" t="s">
        <v>5167</v>
      </c>
      <c r="D816" t="s">
        <v>5143</v>
      </c>
      <c r="E816">
        <v>1110</v>
      </c>
    </row>
    <row r="817" spans="1:5">
      <c r="A817" t="s">
        <v>120</v>
      </c>
      <c r="B817" t="s">
        <v>5198</v>
      </c>
      <c r="C817" t="s">
        <v>5167</v>
      </c>
      <c r="D817" t="s">
        <v>5144</v>
      </c>
      <c r="E817">
        <v>1420</v>
      </c>
    </row>
    <row r="818" spans="1:5">
      <c r="A818" t="s">
        <v>139</v>
      </c>
      <c r="B818" t="s">
        <v>5204</v>
      </c>
      <c r="C818" t="s">
        <v>5205</v>
      </c>
      <c r="D818" t="s">
        <v>5132</v>
      </c>
      <c r="E818">
        <v>102</v>
      </c>
    </row>
    <row r="819" spans="1:5">
      <c r="A819" t="s">
        <v>139</v>
      </c>
      <c r="B819" t="s">
        <v>5204</v>
      </c>
      <c r="C819" t="s">
        <v>5205</v>
      </c>
      <c r="D819" t="s">
        <v>5162</v>
      </c>
      <c r="E819">
        <v>126</v>
      </c>
    </row>
    <row r="820" spans="1:5">
      <c r="A820" t="s">
        <v>139</v>
      </c>
      <c r="B820" t="s">
        <v>5204</v>
      </c>
      <c r="C820" t="s">
        <v>5205</v>
      </c>
      <c r="D820" t="s">
        <v>5163</v>
      </c>
      <c r="E820">
        <v>124</v>
      </c>
    </row>
    <row r="821" spans="1:5">
      <c r="A821" t="s">
        <v>139</v>
      </c>
      <c r="B821" t="s">
        <v>5204</v>
      </c>
      <c r="C821" t="s">
        <v>5205</v>
      </c>
      <c r="D821" t="s">
        <v>5133</v>
      </c>
      <c r="E821">
        <v>102</v>
      </c>
    </row>
    <row r="822" spans="1:5">
      <c r="A822" t="s">
        <v>139</v>
      </c>
      <c r="B822" t="s">
        <v>5204</v>
      </c>
      <c r="C822" t="s">
        <v>5205</v>
      </c>
      <c r="D822" t="s">
        <v>5134</v>
      </c>
      <c r="E822">
        <v>84</v>
      </c>
    </row>
    <row r="823" spans="1:5">
      <c r="A823" t="s">
        <v>139</v>
      </c>
      <c r="B823" t="s">
        <v>5204</v>
      </c>
      <c r="C823" t="s">
        <v>5205</v>
      </c>
      <c r="D823" t="s">
        <v>5135</v>
      </c>
      <c r="E823">
        <v>69</v>
      </c>
    </row>
    <row r="824" spans="1:5">
      <c r="A824" t="s">
        <v>139</v>
      </c>
      <c r="B824" t="s">
        <v>5204</v>
      </c>
      <c r="C824" t="s">
        <v>5205</v>
      </c>
      <c r="D824" t="s">
        <v>5136</v>
      </c>
      <c r="E824">
        <v>44</v>
      </c>
    </row>
    <row r="825" spans="1:5">
      <c r="A825" t="s">
        <v>139</v>
      </c>
      <c r="B825" t="s">
        <v>5204</v>
      </c>
      <c r="C825" t="s">
        <v>5205</v>
      </c>
      <c r="D825" t="s">
        <v>5137</v>
      </c>
      <c r="E825">
        <v>55</v>
      </c>
    </row>
    <row r="826" spans="1:5">
      <c r="A826" t="s">
        <v>139</v>
      </c>
      <c r="B826" t="s">
        <v>5204</v>
      </c>
      <c r="C826" t="s">
        <v>5205</v>
      </c>
      <c r="D826" t="s">
        <v>5138</v>
      </c>
      <c r="E826">
        <v>61</v>
      </c>
    </row>
    <row r="827" spans="1:5">
      <c r="A827" t="s">
        <v>139</v>
      </c>
      <c r="B827" t="s">
        <v>5204</v>
      </c>
      <c r="C827" t="s">
        <v>5205</v>
      </c>
      <c r="D827" t="s">
        <v>5139</v>
      </c>
      <c r="E827">
        <v>56</v>
      </c>
    </row>
    <row r="828" spans="1:5">
      <c r="A828" t="s">
        <v>139</v>
      </c>
      <c r="B828" t="s">
        <v>5204</v>
      </c>
      <c r="C828" t="s">
        <v>5205</v>
      </c>
      <c r="D828" t="s">
        <v>5140</v>
      </c>
      <c r="E828">
        <v>27</v>
      </c>
    </row>
    <row r="829" spans="1:5">
      <c r="A829" t="s">
        <v>139</v>
      </c>
      <c r="B829" t="s">
        <v>5204</v>
      </c>
      <c r="C829" t="s">
        <v>5205</v>
      </c>
      <c r="D829" t="s">
        <v>5141</v>
      </c>
      <c r="E829">
        <v>26</v>
      </c>
    </row>
    <row r="830" spans="1:5">
      <c r="A830" t="s">
        <v>139</v>
      </c>
      <c r="B830" t="s">
        <v>5204</v>
      </c>
      <c r="C830" t="s">
        <v>5205</v>
      </c>
      <c r="D830" t="s">
        <v>5174</v>
      </c>
      <c r="E830">
        <v>18</v>
      </c>
    </row>
    <row r="831" spans="1:5">
      <c r="A831" t="s">
        <v>139</v>
      </c>
      <c r="B831" t="s">
        <v>5204</v>
      </c>
      <c r="C831" t="s">
        <v>5205</v>
      </c>
      <c r="D831" t="s">
        <v>5142</v>
      </c>
      <c r="E831">
        <v>10</v>
      </c>
    </row>
    <row r="832" spans="1:5">
      <c r="A832" t="s">
        <v>139</v>
      </c>
      <c r="B832" t="s">
        <v>5204</v>
      </c>
      <c r="C832" t="s">
        <v>5205</v>
      </c>
      <c r="D832" t="s">
        <v>5143</v>
      </c>
      <c r="E832">
        <v>8</v>
      </c>
    </row>
    <row r="833" spans="1:5">
      <c r="A833" t="s">
        <v>139</v>
      </c>
      <c r="B833" t="s">
        <v>5204</v>
      </c>
      <c r="C833" t="s">
        <v>5205</v>
      </c>
      <c r="D833" t="s">
        <v>5144</v>
      </c>
      <c r="E833">
        <v>5</v>
      </c>
    </row>
    <row r="834" spans="1:5">
      <c r="A834" t="s">
        <v>139</v>
      </c>
      <c r="B834" t="s">
        <v>5204</v>
      </c>
      <c r="C834" t="s">
        <v>5206</v>
      </c>
      <c r="D834" t="s">
        <v>5132</v>
      </c>
      <c r="E834">
        <v>40</v>
      </c>
    </row>
    <row r="835" spans="1:5">
      <c r="A835" t="s">
        <v>139</v>
      </c>
      <c r="B835" t="s">
        <v>5204</v>
      </c>
      <c r="C835" t="s">
        <v>5206</v>
      </c>
      <c r="D835" t="s">
        <v>5162</v>
      </c>
      <c r="E835">
        <v>37</v>
      </c>
    </row>
    <row r="836" spans="1:5">
      <c r="A836" t="s">
        <v>139</v>
      </c>
      <c r="B836" t="s">
        <v>5204</v>
      </c>
      <c r="C836" t="s">
        <v>5206</v>
      </c>
      <c r="D836" t="s">
        <v>5163</v>
      </c>
      <c r="E836">
        <v>55</v>
      </c>
    </row>
    <row r="837" spans="1:5">
      <c r="A837" t="s">
        <v>139</v>
      </c>
      <c r="B837" t="s">
        <v>5204</v>
      </c>
      <c r="C837" t="s">
        <v>5206</v>
      </c>
      <c r="D837" t="s">
        <v>5133</v>
      </c>
      <c r="E837">
        <v>54</v>
      </c>
    </row>
    <row r="838" spans="1:5">
      <c r="A838" t="s">
        <v>139</v>
      </c>
      <c r="B838" t="s">
        <v>5204</v>
      </c>
      <c r="C838" t="s">
        <v>5206</v>
      </c>
      <c r="D838" t="s">
        <v>5134</v>
      </c>
      <c r="E838">
        <v>21</v>
      </c>
    </row>
    <row r="839" spans="1:5">
      <c r="A839" t="s">
        <v>139</v>
      </c>
      <c r="B839" t="s">
        <v>5204</v>
      </c>
      <c r="C839" t="s">
        <v>5206</v>
      </c>
      <c r="D839" t="s">
        <v>5135</v>
      </c>
      <c r="E839">
        <v>40</v>
      </c>
    </row>
    <row r="840" spans="1:5">
      <c r="A840" t="s">
        <v>139</v>
      </c>
      <c r="B840" t="s">
        <v>5204</v>
      </c>
      <c r="C840" t="s">
        <v>5206</v>
      </c>
      <c r="D840" t="s">
        <v>5136</v>
      </c>
      <c r="E840">
        <v>18</v>
      </c>
    </row>
    <row r="841" spans="1:5">
      <c r="A841" t="s">
        <v>139</v>
      </c>
      <c r="B841" t="s">
        <v>5204</v>
      </c>
      <c r="C841" t="s">
        <v>5206</v>
      </c>
      <c r="D841" t="s">
        <v>5137</v>
      </c>
      <c r="E841">
        <v>16</v>
      </c>
    </row>
    <row r="842" spans="1:5">
      <c r="A842" t="s">
        <v>139</v>
      </c>
      <c r="B842" t="s">
        <v>5204</v>
      </c>
      <c r="C842" t="s">
        <v>5206</v>
      </c>
      <c r="D842" t="s">
        <v>5138</v>
      </c>
      <c r="E842">
        <v>21</v>
      </c>
    </row>
    <row r="843" spans="1:5">
      <c r="A843" t="s">
        <v>139</v>
      </c>
      <c r="B843" t="s">
        <v>5204</v>
      </c>
      <c r="C843" t="s">
        <v>5206</v>
      </c>
      <c r="D843" t="s">
        <v>5139</v>
      </c>
      <c r="E843">
        <v>17</v>
      </c>
    </row>
    <row r="844" spans="1:5">
      <c r="A844" t="s">
        <v>139</v>
      </c>
      <c r="B844" t="s">
        <v>5204</v>
      </c>
      <c r="C844" t="s">
        <v>5206</v>
      </c>
      <c r="D844" t="s">
        <v>5140</v>
      </c>
      <c r="E844">
        <v>19</v>
      </c>
    </row>
    <row r="845" spans="1:5">
      <c r="A845" t="s">
        <v>139</v>
      </c>
      <c r="B845" t="s">
        <v>5204</v>
      </c>
      <c r="C845" t="s">
        <v>5206</v>
      </c>
      <c r="D845" t="s">
        <v>5141</v>
      </c>
      <c r="E845">
        <v>25</v>
      </c>
    </row>
    <row r="846" spans="1:5">
      <c r="A846" t="s">
        <v>139</v>
      </c>
      <c r="B846" t="s">
        <v>5204</v>
      </c>
      <c r="C846" t="s">
        <v>5206</v>
      </c>
      <c r="D846" t="s">
        <v>5174</v>
      </c>
      <c r="E846">
        <v>19</v>
      </c>
    </row>
    <row r="847" spans="1:5">
      <c r="A847" t="s">
        <v>139</v>
      </c>
      <c r="B847" t="s">
        <v>5204</v>
      </c>
      <c r="C847" t="s">
        <v>5206</v>
      </c>
      <c r="D847" t="s">
        <v>5142</v>
      </c>
      <c r="E847">
        <v>20</v>
      </c>
    </row>
    <row r="848" spans="1:5">
      <c r="A848" t="s">
        <v>139</v>
      </c>
      <c r="B848" t="s">
        <v>5204</v>
      </c>
      <c r="C848" t="s">
        <v>5206</v>
      </c>
      <c r="D848" t="s">
        <v>5143</v>
      </c>
      <c r="E848">
        <v>6</v>
      </c>
    </row>
    <row r="849" spans="1:5">
      <c r="A849" t="s">
        <v>139</v>
      </c>
      <c r="B849" t="s">
        <v>5204</v>
      </c>
      <c r="C849" t="s">
        <v>5206</v>
      </c>
      <c r="D849" t="s">
        <v>5144</v>
      </c>
      <c r="E849">
        <v>5</v>
      </c>
    </row>
    <row r="850" spans="1:5">
      <c r="A850" t="s">
        <v>139</v>
      </c>
      <c r="B850" t="s">
        <v>5204</v>
      </c>
      <c r="C850" t="s">
        <v>5207</v>
      </c>
      <c r="D850" t="s">
        <v>5132</v>
      </c>
      <c r="E850">
        <v>99</v>
      </c>
    </row>
    <row r="851" spans="1:5">
      <c r="A851" t="s">
        <v>139</v>
      </c>
      <c r="B851" t="s">
        <v>5204</v>
      </c>
      <c r="C851" t="s">
        <v>5207</v>
      </c>
      <c r="D851" t="s">
        <v>5162</v>
      </c>
      <c r="E851">
        <v>102</v>
      </c>
    </row>
    <row r="852" spans="1:5">
      <c r="A852" t="s">
        <v>139</v>
      </c>
      <c r="B852" t="s">
        <v>5204</v>
      </c>
      <c r="C852" t="s">
        <v>5207</v>
      </c>
      <c r="D852" t="s">
        <v>5163</v>
      </c>
      <c r="E852">
        <v>130</v>
      </c>
    </row>
    <row r="853" spans="1:5">
      <c r="A853" t="s">
        <v>139</v>
      </c>
      <c r="B853" t="s">
        <v>5204</v>
      </c>
      <c r="C853" t="s">
        <v>5207</v>
      </c>
      <c r="D853" t="s">
        <v>5133</v>
      </c>
      <c r="E853">
        <v>111</v>
      </c>
    </row>
    <row r="854" spans="1:5">
      <c r="A854" t="s">
        <v>139</v>
      </c>
      <c r="B854" t="s">
        <v>5204</v>
      </c>
      <c r="C854" t="s">
        <v>5207</v>
      </c>
      <c r="D854" t="s">
        <v>5134</v>
      </c>
      <c r="E854">
        <v>84</v>
      </c>
    </row>
    <row r="855" spans="1:5">
      <c r="A855" t="s">
        <v>139</v>
      </c>
      <c r="B855" t="s">
        <v>5204</v>
      </c>
      <c r="C855" t="s">
        <v>5207</v>
      </c>
      <c r="D855" t="s">
        <v>5135</v>
      </c>
      <c r="E855">
        <v>88</v>
      </c>
    </row>
    <row r="856" spans="1:5">
      <c r="A856" t="s">
        <v>139</v>
      </c>
      <c r="B856" t="s">
        <v>5204</v>
      </c>
      <c r="C856" t="s">
        <v>5207</v>
      </c>
      <c r="D856" t="s">
        <v>5136</v>
      </c>
      <c r="E856">
        <v>46</v>
      </c>
    </row>
    <row r="857" spans="1:5">
      <c r="A857" t="s">
        <v>139</v>
      </c>
      <c r="B857" t="s">
        <v>5204</v>
      </c>
      <c r="C857" t="s">
        <v>5207</v>
      </c>
      <c r="D857" t="s">
        <v>5137</v>
      </c>
      <c r="E857">
        <v>54</v>
      </c>
    </row>
    <row r="858" spans="1:5">
      <c r="A858" t="s">
        <v>139</v>
      </c>
      <c r="B858" t="s">
        <v>5204</v>
      </c>
      <c r="C858" t="s">
        <v>5207</v>
      </c>
      <c r="D858" t="s">
        <v>5138</v>
      </c>
      <c r="E858">
        <v>57</v>
      </c>
    </row>
    <row r="859" spans="1:5">
      <c r="A859" t="s">
        <v>139</v>
      </c>
      <c r="B859" t="s">
        <v>5204</v>
      </c>
      <c r="C859" t="s">
        <v>5207</v>
      </c>
      <c r="D859" t="s">
        <v>5139</v>
      </c>
      <c r="E859">
        <v>45</v>
      </c>
    </row>
    <row r="860" spans="1:5">
      <c r="A860" t="s">
        <v>139</v>
      </c>
      <c r="B860" t="s">
        <v>5204</v>
      </c>
      <c r="C860" t="s">
        <v>5207</v>
      </c>
      <c r="D860" t="s">
        <v>5140</v>
      </c>
      <c r="E860">
        <v>55</v>
      </c>
    </row>
    <row r="861" spans="1:5">
      <c r="A861" t="s">
        <v>139</v>
      </c>
      <c r="B861" t="s">
        <v>5204</v>
      </c>
      <c r="C861" t="s">
        <v>5207</v>
      </c>
      <c r="D861" t="s">
        <v>5141</v>
      </c>
      <c r="E861">
        <v>27</v>
      </c>
    </row>
    <row r="862" spans="1:5">
      <c r="A862" t="s">
        <v>139</v>
      </c>
      <c r="B862" t="s">
        <v>5204</v>
      </c>
      <c r="C862" t="s">
        <v>5207</v>
      </c>
      <c r="D862" t="s">
        <v>5174</v>
      </c>
      <c r="E862">
        <v>21</v>
      </c>
    </row>
    <row r="863" spans="1:5">
      <c r="A863" t="s">
        <v>139</v>
      </c>
      <c r="B863" t="s">
        <v>5204</v>
      </c>
      <c r="C863" t="s">
        <v>5207</v>
      </c>
      <c r="D863" t="s">
        <v>5142</v>
      </c>
      <c r="E863">
        <v>19</v>
      </c>
    </row>
    <row r="864" spans="1:5">
      <c r="A864" t="s">
        <v>139</v>
      </c>
      <c r="B864" t="s">
        <v>5204</v>
      </c>
      <c r="C864" t="s">
        <v>5207</v>
      </c>
      <c r="D864" t="s">
        <v>5143</v>
      </c>
      <c r="E864">
        <v>12</v>
      </c>
    </row>
    <row r="865" spans="1:5">
      <c r="A865" t="s">
        <v>139</v>
      </c>
      <c r="B865" t="s">
        <v>5204</v>
      </c>
      <c r="C865" t="s">
        <v>5207</v>
      </c>
      <c r="D865" t="s">
        <v>5144</v>
      </c>
      <c r="E865">
        <v>17</v>
      </c>
    </row>
    <row r="866" spans="1:5">
      <c r="A866" t="s">
        <v>139</v>
      </c>
      <c r="B866" t="s">
        <v>5204</v>
      </c>
      <c r="C866" t="s">
        <v>5208</v>
      </c>
      <c r="D866" t="s">
        <v>5132</v>
      </c>
      <c r="E866">
        <v>29</v>
      </c>
    </row>
    <row r="867" spans="1:5">
      <c r="A867" t="s">
        <v>139</v>
      </c>
      <c r="B867" t="s">
        <v>5204</v>
      </c>
      <c r="C867" t="s">
        <v>5208</v>
      </c>
      <c r="D867" t="s">
        <v>5162</v>
      </c>
      <c r="E867">
        <v>36</v>
      </c>
    </row>
    <row r="868" spans="1:5">
      <c r="A868" t="s">
        <v>139</v>
      </c>
      <c r="B868" t="s">
        <v>5204</v>
      </c>
      <c r="C868" t="s">
        <v>5208</v>
      </c>
      <c r="D868" t="s">
        <v>5163</v>
      </c>
      <c r="E868">
        <v>30</v>
      </c>
    </row>
    <row r="869" spans="1:5">
      <c r="A869" t="s">
        <v>139</v>
      </c>
      <c r="B869" t="s">
        <v>5204</v>
      </c>
      <c r="C869" t="s">
        <v>5208</v>
      </c>
      <c r="D869" t="s">
        <v>5133</v>
      </c>
      <c r="E869">
        <v>34</v>
      </c>
    </row>
    <row r="870" spans="1:5">
      <c r="A870" t="s">
        <v>139</v>
      </c>
      <c r="B870" t="s">
        <v>5204</v>
      </c>
      <c r="C870" t="s">
        <v>5208</v>
      </c>
      <c r="D870" t="s">
        <v>5134</v>
      </c>
      <c r="E870">
        <v>18</v>
      </c>
    </row>
    <row r="871" spans="1:5">
      <c r="A871" t="s">
        <v>139</v>
      </c>
      <c r="B871" t="s">
        <v>5204</v>
      </c>
      <c r="C871" t="s">
        <v>5208</v>
      </c>
      <c r="D871" t="s">
        <v>5135</v>
      </c>
      <c r="E871">
        <v>14</v>
      </c>
    </row>
    <row r="872" spans="1:5">
      <c r="A872" t="s">
        <v>139</v>
      </c>
      <c r="B872" t="s">
        <v>5204</v>
      </c>
      <c r="C872" t="s">
        <v>5208</v>
      </c>
      <c r="D872" t="s">
        <v>5136</v>
      </c>
      <c r="E872">
        <v>8</v>
      </c>
    </row>
    <row r="873" spans="1:5">
      <c r="A873" t="s">
        <v>139</v>
      </c>
      <c r="B873" t="s">
        <v>5204</v>
      </c>
      <c r="C873" t="s">
        <v>5208</v>
      </c>
      <c r="D873" t="s">
        <v>5137</v>
      </c>
      <c r="E873">
        <v>10</v>
      </c>
    </row>
    <row r="874" spans="1:5">
      <c r="A874" t="s">
        <v>139</v>
      </c>
      <c r="B874" t="s">
        <v>5204</v>
      </c>
      <c r="C874" t="s">
        <v>5208</v>
      </c>
      <c r="D874" t="s">
        <v>5138</v>
      </c>
      <c r="E874">
        <v>10</v>
      </c>
    </row>
    <row r="875" spans="1:5">
      <c r="A875" t="s">
        <v>139</v>
      </c>
      <c r="B875" t="s">
        <v>5204</v>
      </c>
      <c r="C875" t="s">
        <v>5208</v>
      </c>
      <c r="D875" t="s">
        <v>5139</v>
      </c>
      <c r="E875">
        <v>27</v>
      </c>
    </row>
    <row r="876" spans="1:5">
      <c r="A876" t="s">
        <v>139</v>
      </c>
      <c r="B876" t="s">
        <v>5204</v>
      </c>
      <c r="C876" t="s">
        <v>5208</v>
      </c>
      <c r="D876" t="s">
        <v>5140</v>
      </c>
      <c r="E876">
        <v>13</v>
      </c>
    </row>
    <row r="877" spans="1:5">
      <c r="A877" t="s">
        <v>139</v>
      </c>
      <c r="B877" t="s">
        <v>5204</v>
      </c>
      <c r="C877" t="s">
        <v>5208</v>
      </c>
      <c r="D877" t="s">
        <v>5141</v>
      </c>
      <c r="E877">
        <v>13</v>
      </c>
    </row>
    <row r="878" spans="1:5">
      <c r="A878" t="s">
        <v>139</v>
      </c>
      <c r="B878" t="s">
        <v>5204</v>
      </c>
      <c r="C878" t="s">
        <v>5208</v>
      </c>
      <c r="D878" t="s">
        <v>5174</v>
      </c>
      <c r="E878">
        <v>18</v>
      </c>
    </row>
    <row r="879" spans="1:5">
      <c r="A879" t="s">
        <v>139</v>
      </c>
      <c r="B879" t="s">
        <v>5204</v>
      </c>
      <c r="C879" t="s">
        <v>5208</v>
      </c>
      <c r="D879" t="s">
        <v>5142</v>
      </c>
      <c r="E879">
        <v>16</v>
      </c>
    </row>
    <row r="880" spans="1:5">
      <c r="A880" t="s">
        <v>139</v>
      </c>
      <c r="B880" t="s">
        <v>5204</v>
      </c>
      <c r="C880" t="s">
        <v>5208</v>
      </c>
      <c r="D880" t="s">
        <v>5143</v>
      </c>
      <c r="E880">
        <v>8</v>
      </c>
    </row>
    <row r="881" spans="1:5">
      <c r="A881" t="s">
        <v>139</v>
      </c>
      <c r="B881" t="s">
        <v>5204</v>
      </c>
      <c r="C881" t="s">
        <v>5208</v>
      </c>
      <c r="D881" t="s">
        <v>5144</v>
      </c>
      <c r="E881">
        <v>7</v>
      </c>
    </row>
    <row r="882" spans="1:5">
      <c r="A882" t="s">
        <v>139</v>
      </c>
      <c r="B882" t="s">
        <v>5204</v>
      </c>
      <c r="C882" t="s">
        <v>5209</v>
      </c>
      <c r="D882" t="s">
        <v>5132</v>
      </c>
      <c r="E882">
        <v>43</v>
      </c>
    </row>
    <row r="883" spans="1:5">
      <c r="A883" t="s">
        <v>139</v>
      </c>
      <c r="B883" t="s">
        <v>5204</v>
      </c>
      <c r="C883" t="s">
        <v>5209</v>
      </c>
      <c r="D883" t="s">
        <v>5162</v>
      </c>
      <c r="E883">
        <v>30</v>
      </c>
    </row>
    <row r="884" spans="1:5">
      <c r="A884" t="s">
        <v>139</v>
      </c>
      <c r="B884" t="s">
        <v>5204</v>
      </c>
      <c r="C884" t="s">
        <v>5209</v>
      </c>
      <c r="D884" t="s">
        <v>5163</v>
      </c>
      <c r="E884">
        <v>55</v>
      </c>
    </row>
    <row r="885" spans="1:5">
      <c r="A885" t="s">
        <v>139</v>
      </c>
      <c r="B885" t="s">
        <v>5204</v>
      </c>
      <c r="C885" t="s">
        <v>5209</v>
      </c>
      <c r="D885" t="s">
        <v>5133</v>
      </c>
      <c r="E885">
        <v>44</v>
      </c>
    </row>
    <row r="886" spans="1:5">
      <c r="A886" t="s">
        <v>139</v>
      </c>
      <c r="B886" t="s">
        <v>5204</v>
      </c>
      <c r="C886" t="s">
        <v>5209</v>
      </c>
      <c r="D886" t="s">
        <v>5134</v>
      </c>
      <c r="E886">
        <v>57</v>
      </c>
    </row>
    <row r="887" spans="1:5">
      <c r="A887" t="s">
        <v>139</v>
      </c>
      <c r="B887" t="s">
        <v>5204</v>
      </c>
      <c r="C887" t="s">
        <v>5209</v>
      </c>
      <c r="D887" t="s">
        <v>5135</v>
      </c>
      <c r="E887">
        <v>55</v>
      </c>
    </row>
    <row r="888" spans="1:5">
      <c r="A888" t="s">
        <v>139</v>
      </c>
      <c r="B888" t="s">
        <v>5204</v>
      </c>
      <c r="C888" t="s">
        <v>5209</v>
      </c>
      <c r="D888" t="s">
        <v>5136</v>
      </c>
      <c r="E888">
        <v>13</v>
      </c>
    </row>
    <row r="889" spans="1:5">
      <c r="A889" t="s">
        <v>139</v>
      </c>
      <c r="B889" t="s">
        <v>5204</v>
      </c>
      <c r="C889" t="s">
        <v>5209</v>
      </c>
      <c r="D889" t="s">
        <v>5137</v>
      </c>
      <c r="E889">
        <v>61</v>
      </c>
    </row>
    <row r="890" spans="1:5">
      <c r="A890" t="s">
        <v>139</v>
      </c>
      <c r="B890" t="s">
        <v>5204</v>
      </c>
      <c r="C890" t="s">
        <v>5209</v>
      </c>
      <c r="D890" t="s">
        <v>5138</v>
      </c>
      <c r="E890">
        <v>25</v>
      </c>
    </row>
    <row r="891" spans="1:5">
      <c r="A891" t="s">
        <v>139</v>
      </c>
      <c r="B891" t="s">
        <v>5204</v>
      </c>
      <c r="C891" t="s">
        <v>5209</v>
      </c>
      <c r="D891" t="s">
        <v>5139</v>
      </c>
      <c r="E891">
        <v>37</v>
      </c>
    </row>
    <row r="892" spans="1:5">
      <c r="A892" t="s">
        <v>139</v>
      </c>
      <c r="B892" t="s">
        <v>5204</v>
      </c>
      <c r="C892" t="s">
        <v>5209</v>
      </c>
      <c r="D892" t="s">
        <v>5140</v>
      </c>
      <c r="E892">
        <v>36</v>
      </c>
    </row>
    <row r="893" spans="1:5">
      <c r="A893" t="s">
        <v>139</v>
      </c>
      <c r="B893" t="s">
        <v>5204</v>
      </c>
      <c r="C893" t="s">
        <v>5209</v>
      </c>
      <c r="D893" t="s">
        <v>5141</v>
      </c>
      <c r="E893">
        <v>20</v>
      </c>
    </row>
    <row r="894" spans="1:5">
      <c r="A894" t="s">
        <v>139</v>
      </c>
      <c r="B894" t="s">
        <v>5204</v>
      </c>
      <c r="C894" t="s">
        <v>5209</v>
      </c>
      <c r="D894" t="s">
        <v>5174</v>
      </c>
      <c r="E894">
        <v>14</v>
      </c>
    </row>
    <row r="895" spans="1:5">
      <c r="A895" t="s">
        <v>139</v>
      </c>
      <c r="B895" t="s">
        <v>5204</v>
      </c>
      <c r="C895" t="s">
        <v>5209</v>
      </c>
      <c r="D895" t="s">
        <v>5142</v>
      </c>
      <c r="E895">
        <v>12</v>
      </c>
    </row>
    <row r="896" spans="1:5">
      <c r="A896" t="s">
        <v>139</v>
      </c>
      <c r="B896" t="s">
        <v>5204</v>
      </c>
      <c r="C896" t="s">
        <v>5209</v>
      </c>
      <c r="D896" t="s">
        <v>5143</v>
      </c>
      <c r="E896">
        <v>7</v>
      </c>
    </row>
    <row r="897" spans="1:5">
      <c r="A897" t="s">
        <v>139</v>
      </c>
      <c r="B897" t="s">
        <v>5204</v>
      </c>
      <c r="C897" t="s">
        <v>5209</v>
      </c>
      <c r="D897" t="s">
        <v>5144</v>
      </c>
      <c r="E897">
        <v>17</v>
      </c>
    </row>
    <row r="898" spans="1:5">
      <c r="A898" t="s">
        <v>139</v>
      </c>
      <c r="B898" t="s">
        <v>5204</v>
      </c>
      <c r="C898" t="s">
        <v>5210</v>
      </c>
      <c r="D898" t="s">
        <v>5132</v>
      </c>
      <c r="E898">
        <v>105</v>
      </c>
    </row>
    <row r="899" spans="1:5">
      <c r="A899" t="s">
        <v>139</v>
      </c>
      <c r="B899" t="s">
        <v>5204</v>
      </c>
      <c r="C899" t="s">
        <v>5210</v>
      </c>
      <c r="D899" t="s">
        <v>5162</v>
      </c>
      <c r="E899">
        <v>126</v>
      </c>
    </row>
    <row r="900" spans="1:5">
      <c r="A900" t="s">
        <v>139</v>
      </c>
      <c r="B900" t="s">
        <v>5204</v>
      </c>
      <c r="C900" t="s">
        <v>5210</v>
      </c>
      <c r="D900" t="s">
        <v>5163</v>
      </c>
      <c r="E900">
        <v>122</v>
      </c>
    </row>
    <row r="901" spans="1:5">
      <c r="A901" t="s">
        <v>139</v>
      </c>
      <c r="B901" t="s">
        <v>5204</v>
      </c>
      <c r="C901" t="s">
        <v>5210</v>
      </c>
      <c r="D901" t="s">
        <v>5133</v>
      </c>
      <c r="E901">
        <v>90</v>
      </c>
    </row>
    <row r="902" spans="1:5">
      <c r="A902" t="s">
        <v>139</v>
      </c>
      <c r="B902" t="s">
        <v>5204</v>
      </c>
      <c r="C902" t="s">
        <v>5210</v>
      </c>
      <c r="D902" t="s">
        <v>5134</v>
      </c>
      <c r="E902">
        <v>161</v>
      </c>
    </row>
    <row r="903" spans="1:5">
      <c r="A903" t="s">
        <v>139</v>
      </c>
      <c r="B903" t="s">
        <v>5204</v>
      </c>
      <c r="C903" t="s">
        <v>5210</v>
      </c>
      <c r="D903" t="s">
        <v>5135</v>
      </c>
      <c r="E903">
        <v>89</v>
      </c>
    </row>
    <row r="904" spans="1:5">
      <c r="A904" t="s">
        <v>139</v>
      </c>
      <c r="B904" t="s">
        <v>5204</v>
      </c>
      <c r="C904" t="s">
        <v>5210</v>
      </c>
      <c r="D904" t="s">
        <v>5136</v>
      </c>
      <c r="E904">
        <v>72</v>
      </c>
    </row>
    <row r="905" spans="1:5">
      <c r="A905" t="s">
        <v>139</v>
      </c>
      <c r="B905" t="s">
        <v>5204</v>
      </c>
      <c r="C905" t="s">
        <v>5210</v>
      </c>
      <c r="D905" t="s">
        <v>5137</v>
      </c>
      <c r="E905">
        <v>71</v>
      </c>
    </row>
    <row r="906" spans="1:5">
      <c r="A906" t="s">
        <v>139</v>
      </c>
      <c r="B906" t="s">
        <v>5204</v>
      </c>
      <c r="C906" t="s">
        <v>5210</v>
      </c>
      <c r="D906" t="s">
        <v>5138</v>
      </c>
      <c r="E906">
        <v>151</v>
      </c>
    </row>
    <row r="907" spans="1:5">
      <c r="A907" t="s">
        <v>139</v>
      </c>
      <c r="B907" t="s">
        <v>5204</v>
      </c>
      <c r="C907" t="s">
        <v>5210</v>
      </c>
      <c r="D907" t="s">
        <v>5139</v>
      </c>
      <c r="E907">
        <v>73</v>
      </c>
    </row>
    <row r="908" spans="1:5">
      <c r="A908" t="s">
        <v>139</v>
      </c>
      <c r="B908" t="s">
        <v>5204</v>
      </c>
      <c r="C908" t="s">
        <v>5210</v>
      </c>
      <c r="D908" t="s">
        <v>5140</v>
      </c>
      <c r="E908">
        <v>55</v>
      </c>
    </row>
    <row r="909" spans="1:5">
      <c r="A909" t="s">
        <v>139</v>
      </c>
      <c r="B909" t="s">
        <v>5204</v>
      </c>
      <c r="C909" t="s">
        <v>5210</v>
      </c>
      <c r="D909" t="s">
        <v>5141</v>
      </c>
      <c r="E909">
        <v>57</v>
      </c>
    </row>
    <row r="910" spans="1:5">
      <c r="A910" t="s">
        <v>139</v>
      </c>
      <c r="B910" t="s">
        <v>5204</v>
      </c>
      <c r="C910" t="s">
        <v>5210</v>
      </c>
      <c r="D910" t="s">
        <v>5174</v>
      </c>
      <c r="E910">
        <v>29</v>
      </c>
    </row>
    <row r="911" spans="1:5">
      <c r="A911" t="s">
        <v>139</v>
      </c>
      <c r="B911" t="s">
        <v>5204</v>
      </c>
      <c r="C911" t="s">
        <v>5210</v>
      </c>
      <c r="D911" t="s">
        <v>5142</v>
      </c>
      <c r="E911">
        <v>22</v>
      </c>
    </row>
    <row r="912" spans="1:5">
      <c r="A912" t="s">
        <v>139</v>
      </c>
      <c r="B912" t="s">
        <v>5204</v>
      </c>
      <c r="C912" t="s">
        <v>5210</v>
      </c>
      <c r="D912" t="s">
        <v>5143</v>
      </c>
      <c r="E912">
        <v>20</v>
      </c>
    </row>
    <row r="913" spans="1:5">
      <c r="A913" t="s">
        <v>139</v>
      </c>
      <c r="B913" t="s">
        <v>5204</v>
      </c>
      <c r="C913" t="s">
        <v>5210</v>
      </c>
      <c r="D913" t="s">
        <v>5144</v>
      </c>
      <c r="E913">
        <v>15</v>
      </c>
    </row>
    <row r="914" spans="1:5">
      <c r="A914" t="s">
        <v>139</v>
      </c>
      <c r="B914" t="s">
        <v>5204</v>
      </c>
      <c r="C914" t="s">
        <v>5167</v>
      </c>
      <c r="D914" t="s">
        <v>5132</v>
      </c>
      <c r="E914">
        <v>3530</v>
      </c>
    </row>
    <row r="915" spans="1:5">
      <c r="A915" t="s">
        <v>139</v>
      </c>
      <c r="B915" t="s">
        <v>5204</v>
      </c>
      <c r="C915" t="s">
        <v>5167</v>
      </c>
      <c r="D915" t="s">
        <v>5162</v>
      </c>
      <c r="E915">
        <v>4249</v>
      </c>
    </row>
    <row r="916" spans="1:5">
      <c r="A916" t="s">
        <v>139</v>
      </c>
      <c r="B916" t="s">
        <v>5204</v>
      </c>
      <c r="C916" t="s">
        <v>5167</v>
      </c>
      <c r="D916" t="s">
        <v>5163</v>
      </c>
      <c r="E916">
        <v>4492</v>
      </c>
    </row>
    <row r="917" spans="1:5">
      <c r="A917" t="s">
        <v>139</v>
      </c>
      <c r="B917" t="s">
        <v>5204</v>
      </c>
      <c r="C917" t="s">
        <v>5167</v>
      </c>
      <c r="D917" t="s">
        <v>5133</v>
      </c>
      <c r="E917">
        <v>3792</v>
      </c>
    </row>
    <row r="918" spans="1:5">
      <c r="A918" t="s">
        <v>139</v>
      </c>
      <c r="B918" t="s">
        <v>5204</v>
      </c>
      <c r="C918" t="s">
        <v>5167</v>
      </c>
      <c r="D918" t="s">
        <v>5134</v>
      </c>
      <c r="E918">
        <v>3256</v>
      </c>
    </row>
    <row r="919" spans="1:5">
      <c r="A919" t="s">
        <v>139</v>
      </c>
      <c r="B919" t="s">
        <v>5204</v>
      </c>
      <c r="C919" t="s">
        <v>5167</v>
      </c>
      <c r="D919" t="s">
        <v>5135</v>
      </c>
      <c r="E919">
        <v>2411</v>
      </c>
    </row>
    <row r="920" spans="1:5">
      <c r="A920" t="s">
        <v>139</v>
      </c>
      <c r="B920" t="s">
        <v>5204</v>
      </c>
      <c r="C920" t="s">
        <v>5167</v>
      </c>
      <c r="D920" t="s">
        <v>5136</v>
      </c>
      <c r="E920">
        <v>1894</v>
      </c>
    </row>
    <row r="921" spans="1:5">
      <c r="A921" t="s">
        <v>139</v>
      </c>
      <c r="B921" t="s">
        <v>5204</v>
      </c>
      <c r="C921" t="s">
        <v>5167</v>
      </c>
      <c r="D921" t="s">
        <v>5137</v>
      </c>
      <c r="E921">
        <v>2273</v>
      </c>
    </row>
    <row r="922" spans="1:5">
      <c r="A922" t="s">
        <v>139</v>
      </c>
      <c r="B922" t="s">
        <v>5204</v>
      </c>
      <c r="C922" t="s">
        <v>5167</v>
      </c>
      <c r="D922" t="s">
        <v>5138</v>
      </c>
      <c r="E922">
        <v>2847</v>
      </c>
    </row>
    <row r="923" spans="1:5">
      <c r="A923" t="s">
        <v>139</v>
      </c>
      <c r="B923" t="s">
        <v>5204</v>
      </c>
      <c r="C923" t="s">
        <v>5167</v>
      </c>
      <c r="D923" t="s">
        <v>5139</v>
      </c>
      <c r="E923">
        <v>2603</v>
      </c>
    </row>
    <row r="924" spans="1:5">
      <c r="A924" t="s">
        <v>139</v>
      </c>
      <c r="B924" t="s">
        <v>5204</v>
      </c>
      <c r="C924" t="s">
        <v>5167</v>
      </c>
      <c r="D924" t="s">
        <v>5140</v>
      </c>
      <c r="E924">
        <v>2612</v>
      </c>
    </row>
    <row r="925" spans="1:5">
      <c r="A925" t="s">
        <v>139</v>
      </c>
      <c r="B925" t="s">
        <v>5204</v>
      </c>
      <c r="C925" t="s">
        <v>5167</v>
      </c>
      <c r="D925" t="s">
        <v>5141</v>
      </c>
      <c r="E925">
        <v>2205</v>
      </c>
    </row>
    <row r="926" spans="1:5">
      <c r="A926" t="s">
        <v>139</v>
      </c>
      <c r="B926" t="s">
        <v>5204</v>
      </c>
      <c r="C926" t="s">
        <v>5167</v>
      </c>
      <c r="D926" t="s">
        <v>5174</v>
      </c>
      <c r="E926">
        <v>1612</v>
      </c>
    </row>
    <row r="927" spans="1:5">
      <c r="A927" t="s">
        <v>139</v>
      </c>
      <c r="B927" t="s">
        <v>5204</v>
      </c>
      <c r="C927" t="s">
        <v>5167</v>
      </c>
      <c r="D927" t="s">
        <v>5142</v>
      </c>
      <c r="E927">
        <v>1060</v>
      </c>
    </row>
    <row r="928" spans="1:5">
      <c r="A928" t="s">
        <v>139</v>
      </c>
      <c r="B928" t="s">
        <v>5204</v>
      </c>
      <c r="C928" t="s">
        <v>5167</v>
      </c>
      <c r="D928" t="s">
        <v>5143</v>
      </c>
      <c r="E928">
        <v>629</v>
      </c>
    </row>
    <row r="929" spans="1:5">
      <c r="A929" t="s">
        <v>139</v>
      </c>
      <c r="B929" t="s">
        <v>5204</v>
      </c>
      <c r="C929" t="s">
        <v>5167</v>
      </c>
      <c r="D929" t="s">
        <v>5144</v>
      </c>
      <c r="E929">
        <v>1118</v>
      </c>
    </row>
    <row r="930" spans="1:5">
      <c r="A930" t="s">
        <v>140</v>
      </c>
      <c r="B930" t="s">
        <v>5211</v>
      </c>
      <c r="C930" t="s">
        <v>5212</v>
      </c>
      <c r="D930" t="s">
        <v>5132</v>
      </c>
      <c r="E930">
        <v>31</v>
      </c>
    </row>
    <row r="931" spans="1:5">
      <c r="A931" t="s">
        <v>140</v>
      </c>
      <c r="B931" t="s">
        <v>5211</v>
      </c>
      <c r="C931" t="s">
        <v>5212</v>
      </c>
      <c r="D931" t="s">
        <v>5162</v>
      </c>
      <c r="E931">
        <v>35</v>
      </c>
    </row>
    <row r="932" spans="1:5">
      <c r="A932" t="s">
        <v>140</v>
      </c>
      <c r="B932" t="s">
        <v>5211</v>
      </c>
      <c r="C932" t="s">
        <v>5212</v>
      </c>
      <c r="D932" t="s">
        <v>5163</v>
      </c>
      <c r="E932">
        <v>51</v>
      </c>
    </row>
    <row r="933" spans="1:5">
      <c r="A933" t="s">
        <v>140</v>
      </c>
      <c r="B933" t="s">
        <v>5211</v>
      </c>
      <c r="C933" t="s">
        <v>5212</v>
      </c>
      <c r="D933" t="s">
        <v>5133</v>
      </c>
      <c r="E933">
        <v>50</v>
      </c>
    </row>
    <row r="934" spans="1:5">
      <c r="A934" t="s">
        <v>140</v>
      </c>
      <c r="B934" t="s">
        <v>5211</v>
      </c>
      <c r="C934" t="s">
        <v>5212</v>
      </c>
      <c r="D934" t="s">
        <v>5134</v>
      </c>
      <c r="E934">
        <v>22</v>
      </c>
    </row>
    <row r="935" spans="1:5">
      <c r="A935" t="s">
        <v>140</v>
      </c>
      <c r="B935" t="s">
        <v>5211</v>
      </c>
      <c r="C935" t="s">
        <v>5212</v>
      </c>
      <c r="D935" t="s">
        <v>5135</v>
      </c>
      <c r="E935">
        <v>17</v>
      </c>
    </row>
    <row r="936" spans="1:5">
      <c r="A936" t="s">
        <v>140</v>
      </c>
      <c r="B936" t="s">
        <v>5211</v>
      </c>
      <c r="C936" t="s">
        <v>5212</v>
      </c>
      <c r="D936" t="s">
        <v>5136</v>
      </c>
      <c r="E936">
        <v>14</v>
      </c>
    </row>
    <row r="937" spans="1:5">
      <c r="A937" t="s">
        <v>140</v>
      </c>
      <c r="B937" t="s">
        <v>5211</v>
      </c>
      <c r="C937" t="s">
        <v>5212</v>
      </c>
      <c r="D937" t="s">
        <v>5137</v>
      </c>
      <c r="E937">
        <v>6</v>
      </c>
    </row>
    <row r="938" spans="1:5">
      <c r="A938" t="s">
        <v>140</v>
      </c>
      <c r="B938" t="s">
        <v>5211</v>
      </c>
      <c r="C938" t="s">
        <v>5212</v>
      </c>
      <c r="D938" t="s">
        <v>5138</v>
      </c>
      <c r="E938">
        <v>30</v>
      </c>
    </row>
    <row r="939" spans="1:5">
      <c r="A939" t="s">
        <v>140</v>
      </c>
      <c r="B939" t="s">
        <v>5211</v>
      </c>
      <c r="C939" t="s">
        <v>5212</v>
      </c>
      <c r="D939" t="s">
        <v>5139</v>
      </c>
      <c r="E939">
        <v>20</v>
      </c>
    </row>
    <row r="940" spans="1:5">
      <c r="A940" t="s">
        <v>140</v>
      </c>
      <c r="B940" t="s">
        <v>5211</v>
      </c>
      <c r="C940" t="s">
        <v>5212</v>
      </c>
      <c r="D940" t="s">
        <v>5140</v>
      </c>
      <c r="E940">
        <v>6</v>
      </c>
    </row>
    <row r="941" spans="1:5">
      <c r="A941" t="s">
        <v>140</v>
      </c>
      <c r="B941" t="s">
        <v>5211</v>
      </c>
      <c r="C941" t="s">
        <v>5212</v>
      </c>
      <c r="D941" t="s">
        <v>5141</v>
      </c>
      <c r="E941">
        <v>8</v>
      </c>
    </row>
    <row r="942" spans="1:5">
      <c r="A942" t="s">
        <v>140</v>
      </c>
      <c r="B942" t="s">
        <v>5211</v>
      </c>
      <c r="C942" t="s">
        <v>5212</v>
      </c>
      <c r="D942" t="s">
        <v>5174</v>
      </c>
      <c r="E942">
        <v>17</v>
      </c>
    </row>
    <row r="943" spans="1:5">
      <c r="A943" t="s">
        <v>140</v>
      </c>
      <c r="B943" t="s">
        <v>5211</v>
      </c>
      <c r="C943" t="s">
        <v>5212</v>
      </c>
      <c r="D943" t="s">
        <v>5142</v>
      </c>
      <c r="E943">
        <v>9</v>
      </c>
    </row>
    <row r="944" spans="1:5">
      <c r="A944" t="s">
        <v>140</v>
      </c>
      <c r="B944" t="s">
        <v>5211</v>
      </c>
      <c r="C944" t="s">
        <v>5212</v>
      </c>
      <c r="D944" t="s">
        <v>5143</v>
      </c>
      <c r="E944">
        <v>4</v>
      </c>
    </row>
    <row r="945" spans="1:5">
      <c r="A945" t="s">
        <v>140</v>
      </c>
      <c r="B945" t="s">
        <v>5211</v>
      </c>
      <c r="C945" t="s">
        <v>5212</v>
      </c>
      <c r="D945" t="s">
        <v>5144</v>
      </c>
      <c r="E945">
        <v>3</v>
      </c>
    </row>
    <row r="946" spans="1:5">
      <c r="A946" t="s">
        <v>140</v>
      </c>
      <c r="B946" t="s">
        <v>5211</v>
      </c>
      <c r="C946" t="s">
        <v>5213</v>
      </c>
      <c r="D946" t="s">
        <v>5132</v>
      </c>
      <c r="E946">
        <v>2969</v>
      </c>
    </row>
    <row r="947" spans="1:5">
      <c r="A947" t="s">
        <v>140</v>
      </c>
      <c r="B947" t="s">
        <v>5211</v>
      </c>
      <c r="C947" t="s">
        <v>5213</v>
      </c>
      <c r="D947" t="s">
        <v>5162</v>
      </c>
      <c r="E947">
        <v>3336</v>
      </c>
    </row>
    <row r="948" spans="1:5">
      <c r="A948" t="s">
        <v>140</v>
      </c>
      <c r="B948" t="s">
        <v>5211</v>
      </c>
      <c r="C948" t="s">
        <v>5213</v>
      </c>
      <c r="D948" t="s">
        <v>5163</v>
      </c>
      <c r="E948">
        <v>3747</v>
      </c>
    </row>
    <row r="949" spans="1:5">
      <c r="A949" t="s">
        <v>140</v>
      </c>
      <c r="B949" t="s">
        <v>5211</v>
      </c>
      <c r="C949" t="s">
        <v>5213</v>
      </c>
      <c r="D949" t="s">
        <v>5133</v>
      </c>
      <c r="E949">
        <v>3097</v>
      </c>
    </row>
    <row r="950" spans="1:5">
      <c r="A950" t="s">
        <v>140</v>
      </c>
      <c r="B950" t="s">
        <v>5211</v>
      </c>
      <c r="C950" t="s">
        <v>5213</v>
      </c>
      <c r="D950" t="s">
        <v>5134</v>
      </c>
      <c r="E950">
        <v>2175</v>
      </c>
    </row>
    <row r="951" spans="1:5">
      <c r="A951" t="s">
        <v>140</v>
      </c>
      <c r="B951" t="s">
        <v>5211</v>
      </c>
      <c r="C951" t="s">
        <v>5213</v>
      </c>
      <c r="D951" t="s">
        <v>5135</v>
      </c>
      <c r="E951">
        <v>1992</v>
      </c>
    </row>
    <row r="952" spans="1:5">
      <c r="A952" t="s">
        <v>140</v>
      </c>
      <c r="B952" t="s">
        <v>5211</v>
      </c>
      <c r="C952" t="s">
        <v>5213</v>
      </c>
      <c r="D952" t="s">
        <v>5136</v>
      </c>
      <c r="E952">
        <v>1891</v>
      </c>
    </row>
    <row r="953" spans="1:5">
      <c r="A953" t="s">
        <v>140</v>
      </c>
      <c r="B953" t="s">
        <v>5211</v>
      </c>
      <c r="C953" t="s">
        <v>5213</v>
      </c>
      <c r="D953" t="s">
        <v>5137</v>
      </c>
      <c r="E953">
        <v>2018</v>
      </c>
    </row>
    <row r="954" spans="1:5">
      <c r="A954" t="s">
        <v>140</v>
      </c>
      <c r="B954" t="s">
        <v>5211</v>
      </c>
      <c r="C954" t="s">
        <v>5213</v>
      </c>
      <c r="D954" t="s">
        <v>5138</v>
      </c>
      <c r="E954">
        <v>2183</v>
      </c>
    </row>
    <row r="955" spans="1:5">
      <c r="A955" t="s">
        <v>140</v>
      </c>
      <c r="B955" t="s">
        <v>5211</v>
      </c>
      <c r="C955" t="s">
        <v>5213</v>
      </c>
      <c r="D955" t="s">
        <v>5139</v>
      </c>
      <c r="E955">
        <v>1669</v>
      </c>
    </row>
    <row r="956" spans="1:5">
      <c r="A956" t="s">
        <v>140</v>
      </c>
      <c r="B956" t="s">
        <v>5211</v>
      </c>
      <c r="C956" t="s">
        <v>5213</v>
      </c>
      <c r="D956" t="s">
        <v>5140</v>
      </c>
      <c r="E956">
        <v>1485</v>
      </c>
    </row>
    <row r="957" spans="1:5">
      <c r="A957" t="s">
        <v>140</v>
      </c>
      <c r="B957" t="s">
        <v>5211</v>
      </c>
      <c r="C957" t="s">
        <v>5213</v>
      </c>
      <c r="D957" t="s">
        <v>5141</v>
      </c>
      <c r="E957">
        <v>1371</v>
      </c>
    </row>
    <row r="958" spans="1:5">
      <c r="A958" t="s">
        <v>140</v>
      </c>
      <c r="B958" t="s">
        <v>5211</v>
      </c>
      <c r="C958" t="s">
        <v>5213</v>
      </c>
      <c r="D958" t="s">
        <v>5174</v>
      </c>
      <c r="E958">
        <v>859</v>
      </c>
    </row>
    <row r="959" spans="1:5">
      <c r="A959" t="s">
        <v>140</v>
      </c>
      <c r="B959" t="s">
        <v>5211</v>
      </c>
      <c r="C959" t="s">
        <v>5213</v>
      </c>
      <c r="D959" t="s">
        <v>5142</v>
      </c>
      <c r="E959">
        <v>547</v>
      </c>
    </row>
    <row r="960" spans="1:5">
      <c r="A960" t="s">
        <v>140</v>
      </c>
      <c r="B960" t="s">
        <v>5211</v>
      </c>
      <c r="C960" t="s">
        <v>5213</v>
      </c>
      <c r="D960" t="s">
        <v>5143</v>
      </c>
      <c r="E960">
        <v>494</v>
      </c>
    </row>
    <row r="961" spans="1:5">
      <c r="A961" t="s">
        <v>140</v>
      </c>
      <c r="B961" t="s">
        <v>5211</v>
      </c>
      <c r="C961" t="s">
        <v>5213</v>
      </c>
      <c r="D961" t="s">
        <v>5144</v>
      </c>
      <c r="E961">
        <v>468</v>
      </c>
    </row>
    <row r="962" spans="1:5">
      <c r="A962" t="s">
        <v>140</v>
      </c>
      <c r="B962" t="s">
        <v>5211</v>
      </c>
      <c r="C962" t="s">
        <v>5214</v>
      </c>
      <c r="D962" t="s">
        <v>5132</v>
      </c>
      <c r="E962">
        <v>113</v>
      </c>
    </row>
    <row r="963" spans="1:5">
      <c r="A963" t="s">
        <v>140</v>
      </c>
      <c r="B963" t="s">
        <v>5211</v>
      </c>
      <c r="C963" t="s">
        <v>5214</v>
      </c>
      <c r="D963" t="s">
        <v>5162</v>
      </c>
      <c r="E963">
        <v>114</v>
      </c>
    </row>
    <row r="964" spans="1:5">
      <c r="A964" t="s">
        <v>140</v>
      </c>
      <c r="B964" t="s">
        <v>5211</v>
      </c>
      <c r="C964" t="s">
        <v>5214</v>
      </c>
      <c r="D964" t="s">
        <v>5163</v>
      </c>
      <c r="E964">
        <v>170</v>
      </c>
    </row>
    <row r="965" spans="1:5">
      <c r="A965" t="s">
        <v>140</v>
      </c>
      <c r="B965" t="s">
        <v>5211</v>
      </c>
      <c r="C965" t="s">
        <v>5214</v>
      </c>
      <c r="D965" t="s">
        <v>5133</v>
      </c>
      <c r="E965">
        <v>122</v>
      </c>
    </row>
    <row r="966" spans="1:5">
      <c r="A966" t="s">
        <v>140</v>
      </c>
      <c r="B966" t="s">
        <v>5211</v>
      </c>
      <c r="C966" t="s">
        <v>5214</v>
      </c>
      <c r="D966" t="s">
        <v>5134</v>
      </c>
      <c r="E966">
        <v>113</v>
      </c>
    </row>
    <row r="967" spans="1:5">
      <c r="A967" t="s">
        <v>140</v>
      </c>
      <c r="B967" t="s">
        <v>5211</v>
      </c>
      <c r="C967" t="s">
        <v>5214</v>
      </c>
      <c r="D967" t="s">
        <v>5135</v>
      </c>
      <c r="E967">
        <v>73</v>
      </c>
    </row>
    <row r="968" spans="1:5">
      <c r="A968" t="s">
        <v>140</v>
      </c>
      <c r="B968" t="s">
        <v>5211</v>
      </c>
      <c r="C968" t="s">
        <v>5214</v>
      </c>
      <c r="D968" t="s">
        <v>5136</v>
      </c>
      <c r="E968">
        <v>65</v>
      </c>
    </row>
    <row r="969" spans="1:5">
      <c r="A969" t="s">
        <v>140</v>
      </c>
      <c r="B969" t="s">
        <v>5211</v>
      </c>
      <c r="C969" t="s">
        <v>5214</v>
      </c>
      <c r="D969" t="s">
        <v>5137</v>
      </c>
      <c r="E969">
        <v>150</v>
      </c>
    </row>
    <row r="970" spans="1:5">
      <c r="A970" t="s">
        <v>140</v>
      </c>
      <c r="B970" t="s">
        <v>5211</v>
      </c>
      <c r="C970" t="s">
        <v>5214</v>
      </c>
      <c r="D970" t="s">
        <v>5138</v>
      </c>
      <c r="E970">
        <v>151</v>
      </c>
    </row>
    <row r="971" spans="1:5">
      <c r="A971" t="s">
        <v>140</v>
      </c>
      <c r="B971" t="s">
        <v>5211</v>
      </c>
      <c r="C971" t="s">
        <v>5214</v>
      </c>
      <c r="D971" t="s">
        <v>5139</v>
      </c>
      <c r="E971">
        <v>73</v>
      </c>
    </row>
    <row r="972" spans="1:5">
      <c r="A972" t="s">
        <v>140</v>
      </c>
      <c r="B972" t="s">
        <v>5211</v>
      </c>
      <c r="C972" t="s">
        <v>5214</v>
      </c>
      <c r="D972" t="s">
        <v>5140</v>
      </c>
      <c r="E972">
        <v>55</v>
      </c>
    </row>
    <row r="973" spans="1:5">
      <c r="A973" t="s">
        <v>140</v>
      </c>
      <c r="B973" t="s">
        <v>5211</v>
      </c>
      <c r="C973" t="s">
        <v>5214</v>
      </c>
      <c r="D973" t="s">
        <v>5141</v>
      </c>
      <c r="E973">
        <v>57</v>
      </c>
    </row>
    <row r="974" spans="1:5">
      <c r="A974" t="s">
        <v>140</v>
      </c>
      <c r="B974" t="s">
        <v>5211</v>
      </c>
      <c r="C974" t="s">
        <v>5214</v>
      </c>
      <c r="D974" t="s">
        <v>5174</v>
      </c>
      <c r="E974">
        <v>29</v>
      </c>
    </row>
    <row r="975" spans="1:5">
      <c r="A975" t="s">
        <v>140</v>
      </c>
      <c r="B975" t="s">
        <v>5211</v>
      </c>
      <c r="C975" t="s">
        <v>5214</v>
      </c>
      <c r="D975" t="s">
        <v>5142</v>
      </c>
      <c r="E975">
        <v>22</v>
      </c>
    </row>
    <row r="976" spans="1:5">
      <c r="A976" t="s">
        <v>140</v>
      </c>
      <c r="B976" t="s">
        <v>5211</v>
      </c>
      <c r="C976" t="s">
        <v>5214</v>
      </c>
      <c r="D976" t="s">
        <v>5143</v>
      </c>
      <c r="E976">
        <v>20</v>
      </c>
    </row>
    <row r="977" spans="1:5">
      <c r="A977" t="s">
        <v>140</v>
      </c>
      <c r="B977" t="s">
        <v>5211</v>
      </c>
      <c r="C977" t="s">
        <v>5214</v>
      </c>
      <c r="D977" t="s">
        <v>5144</v>
      </c>
      <c r="E977">
        <v>15</v>
      </c>
    </row>
    <row r="978" spans="1:5">
      <c r="A978" t="s">
        <v>140</v>
      </c>
      <c r="B978" t="s">
        <v>5211</v>
      </c>
      <c r="C978" t="s">
        <v>5167</v>
      </c>
      <c r="D978" t="s">
        <v>5132</v>
      </c>
      <c r="E978">
        <v>1939</v>
      </c>
    </row>
    <row r="979" spans="1:5">
      <c r="A979" t="s">
        <v>140</v>
      </c>
      <c r="B979" t="s">
        <v>5211</v>
      </c>
      <c r="C979" t="s">
        <v>5167</v>
      </c>
      <c r="D979" t="s">
        <v>5162</v>
      </c>
      <c r="E979">
        <v>2117</v>
      </c>
    </row>
    <row r="980" spans="1:5">
      <c r="A980" t="s">
        <v>140</v>
      </c>
      <c r="B980" t="s">
        <v>5211</v>
      </c>
      <c r="C980" t="s">
        <v>5167</v>
      </c>
      <c r="D980" t="s">
        <v>5163</v>
      </c>
      <c r="E980">
        <v>2728</v>
      </c>
    </row>
    <row r="981" spans="1:5">
      <c r="A981" t="s">
        <v>140</v>
      </c>
      <c r="B981" t="s">
        <v>5211</v>
      </c>
      <c r="C981" t="s">
        <v>5167</v>
      </c>
      <c r="D981" t="s">
        <v>5133</v>
      </c>
      <c r="E981">
        <v>1354</v>
      </c>
    </row>
    <row r="982" spans="1:5">
      <c r="A982" t="s">
        <v>140</v>
      </c>
      <c r="B982" t="s">
        <v>5211</v>
      </c>
      <c r="C982" t="s">
        <v>5167</v>
      </c>
      <c r="D982" t="s">
        <v>5134</v>
      </c>
      <c r="E982">
        <v>2329</v>
      </c>
    </row>
    <row r="983" spans="1:5">
      <c r="A983" t="s">
        <v>140</v>
      </c>
      <c r="B983" t="s">
        <v>5211</v>
      </c>
      <c r="C983" t="s">
        <v>5167</v>
      </c>
      <c r="D983" t="s">
        <v>5135</v>
      </c>
      <c r="E983">
        <v>1557</v>
      </c>
    </row>
    <row r="984" spans="1:5">
      <c r="A984" t="s">
        <v>140</v>
      </c>
      <c r="B984" t="s">
        <v>5211</v>
      </c>
      <c r="C984" t="s">
        <v>5167</v>
      </c>
      <c r="D984" t="s">
        <v>5136</v>
      </c>
      <c r="E984">
        <v>1501</v>
      </c>
    </row>
    <row r="985" spans="1:5">
      <c r="A985" t="s">
        <v>140</v>
      </c>
      <c r="B985" t="s">
        <v>5211</v>
      </c>
      <c r="C985" t="s">
        <v>5167</v>
      </c>
      <c r="D985" t="s">
        <v>5137</v>
      </c>
      <c r="E985">
        <v>1416</v>
      </c>
    </row>
    <row r="986" spans="1:5">
      <c r="A986" t="s">
        <v>140</v>
      </c>
      <c r="B986" t="s">
        <v>5211</v>
      </c>
      <c r="C986" t="s">
        <v>5167</v>
      </c>
      <c r="D986" t="s">
        <v>5138</v>
      </c>
      <c r="E986">
        <v>1520</v>
      </c>
    </row>
    <row r="987" spans="1:5">
      <c r="A987" t="s">
        <v>140</v>
      </c>
      <c r="B987" t="s">
        <v>5211</v>
      </c>
      <c r="C987" t="s">
        <v>5167</v>
      </c>
      <c r="D987" t="s">
        <v>5139</v>
      </c>
      <c r="E987">
        <v>1394</v>
      </c>
    </row>
    <row r="988" spans="1:5">
      <c r="A988" t="s">
        <v>140</v>
      </c>
      <c r="B988" t="s">
        <v>5211</v>
      </c>
      <c r="C988" t="s">
        <v>5167</v>
      </c>
      <c r="D988" t="s">
        <v>5140</v>
      </c>
      <c r="E988">
        <v>1247</v>
      </c>
    </row>
    <row r="989" spans="1:5">
      <c r="A989" t="s">
        <v>140</v>
      </c>
      <c r="B989" t="s">
        <v>5211</v>
      </c>
      <c r="C989" t="s">
        <v>5167</v>
      </c>
      <c r="D989" t="s">
        <v>5141</v>
      </c>
      <c r="E989">
        <v>1009</v>
      </c>
    </row>
    <row r="990" spans="1:5">
      <c r="A990" t="s">
        <v>140</v>
      </c>
      <c r="B990" t="s">
        <v>5211</v>
      </c>
      <c r="C990" t="s">
        <v>5167</v>
      </c>
      <c r="D990" t="s">
        <v>5174</v>
      </c>
      <c r="E990">
        <v>833</v>
      </c>
    </row>
    <row r="991" spans="1:5">
      <c r="A991" t="s">
        <v>140</v>
      </c>
      <c r="B991" t="s">
        <v>5211</v>
      </c>
      <c r="C991" t="s">
        <v>5167</v>
      </c>
      <c r="D991" t="s">
        <v>5142</v>
      </c>
      <c r="E991">
        <v>593</v>
      </c>
    </row>
    <row r="992" spans="1:5">
      <c r="A992" t="s">
        <v>140</v>
      </c>
      <c r="B992" t="s">
        <v>5211</v>
      </c>
      <c r="C992" t="s">
        <v>5167</v>
      </c>
      <c r="D992" t="s">
        <v>5143</v>
      </c>
      <c r="E992">
        <v>379</v>
      </c>
    </row>
    <row r="993" spans="1:5">
      <c r="A993" t="s">
        <v>140</v>
      </c>
      <c r="B993" t="s">
        <v>5211</v>
      </c>
      <c r="C993" t="s">
        <v>5167</v>
      </c>
      <c r="D993" t="s">
        <v>5144</v>
      </c>
      <c r="E993">
        <v>633</v>
      </c>
    </row>
    <row r="994" spans="1:5">
      <c r="A994" t="s">
        <v>218</v>
      </c>
      <c r="B994" t="s">
        <v>5215</v>
      </c>
      <c r="C994" t="s">
        <v>5216</v>
      </c>
      <c r="D994" t="s">
        <v>5132</v>
      </c>
      <c r="E994">
        <v>666</v>
      </c>
    </row>
    <row r="995" spans="1:5">
      <c r="A995" t="s">
        <v>218</v>
      </c>
      <c r="B995" t="s">
        <v>5215</v>
      </c>
      <c r="C995" t="s">
        <v>5216</v>
      </c>
      <c r="D995" t="s">
        <v>5162</v>
      </c>
      <c r="E995">
        <v>595</v>
      </c>
    </row>
    <row r="996" spans="1:5">
      <c r="A996" t="s">
        <v>218</v>
      </c>
      <c r="B996" t="s">
        <v>5215</v>
      </c>
      <c r="C996" t="s">
        <v>5216</v>
      </c>
      <c r="D996" t="s">
        <v>5163</v>
      </c>
      <c r="E996">
        <v>743</v>
      </c>
    </row>
    <row r="997" spans="1:5">
      <c r="A997" t="s">
        <v>218</v>
      </c>
      <c r="B997" t="s">
        <v>5215</v>
      </c>
      <c r="C997" t="s">
        <v>5216</v>
      </c>
      <c r="D997" t="s">
        <v>5133</v>
      </c>
      <c r="E997">
        <v>501</v>
      </c>
    </row>
    <row r="998" spans="1:5">
      <c r="A998" t="s">
        <v>218</v>
      </c>
      <c r="B998" t="s">
        <v>5215</v>
      </c>
      <c r="C998" t="s">
        <v>5216</v>
      </c>
      <c r="D998" t="s">
        <v>5134</v>
      </c>
      <c r="E998">
        <v>362</v>
      </c>
    </row>
    <row r="999" spans="1:5">
      <c r="A999" t="s">
        <v>218</v>
      </c>
      <c r="B999" t="s">
        <v>5215</v>
      </c>
      <c r="C999" t="s">
        <v>5216</v>
      </c>
      <c r="D999" t="s">
        <v>5135</v>
      </c>
      <c r="E999">
        <v>346</v>
      </c>
    </row>
    <row r="1000" spans="1:5">
      <c r="A1000" t="s">
        <v>218</v>
      </c>
      <c r="B1000" t="s">
        <v>5215</v>
      </c>
      <c r="C1000" t="s">
        <v>5216</v>
      </c>
      <c r="D1000" t="s">
        <v>5136</v>
      </c>
      <c r="E1000">
        <v>314</v>
      </c>
    </row>
    <row r="1001" spans="1:5">
      <c r="A1001" t="s">
        <v>218</v>
      </c>
      <c r="B1001" t="s">
        <v>5215</v>
      </c>
      <c r="C1001" t="s">
        <v>5216</v>
      </c>
      <c r="D1001" t="s">
        <v>5137</v>
      </c>
      <c r="E1001">
        <v>286</v>
      </c>
    </row>
    <row r="1002" spans="1:5">
      <c r="A1002" t="s">
        <v>218</v>
      </c>
      <c r="B1002" t="s">
        <v>5215</v>
      </c>
      <c r="C1002" t="s">
        <v>5216</v>
      </c>
      <c r="D1002" t="s">
        <v>5138</v>
      </c>
      <c r="E1002">
        <v>357</v>
      </c>
    </row>
    <row r="1003" spans="1:5">
      <c r="A1003" t="s">
        <v>218</v>
      </c>
      <c r="B1003" t="s">
        <v>5215</v>
      </c>
      <c r="C1003" t="s">
        <v>5216</v>
      </c>
      <c r="D1003" t="s">
        <v>5139</v>
      </c>
      <c r="E1003">
        <v>288</v>
      </c>
    </row>
    <row r="1004" spans="1:5">
      <c r="A1004" t="s">
        <v>218</v>
      </c>
      <c r="B1004" t="s">
        <v>5215</v>
      </c>
      <c r="C1004" t="s">
        <v>5216</v>
      </c>
      <c r="D1004" t="s">
        <v>5140</v>
      </c>
      <c r="E1004">
        <v>246</v>
      </c>
    </row>
    <row r="1005" spans="1:5">
      <c r="A1005" t="s">
        <v>218</v>
      </c>
      <c r="B1005" t="s">
        <v>5215</v>
      </c>
      <c r="C1005" t="s">
        <v>5216</v>
      </c>
      <c r="D1005" t="s">
        <v>5141</v>
      </c>
      <c r="E1005">
        <v>254</v>
      </c>
    </row>
    <row r="1006" spans="1:5">
      <c r="A1006" t="s">
        <v>218</v>
      </c>
      <c r="B1006" t="s">
        <v>5215</v>
      </c>
      <c r="C1006" t="s">
        <v>5216</v>
      </c>
      <c r="D1006" t="s">
        <v>5174</v>
      </c>
      <c r="E1006">
        <v>173</v>
      </c>
    </row>
    <row r="1007" spans="1:5">
      <c r="A1007" t="s">
        <v>218</v>
      </c>
      <c r="B1007" t="s">
        <v>5215</v>
      </c>
      <c r="C1007" t="s">
        <v>5216</v>
      </c>
      <c r="D1007" t="s">
        <v>5142</v>
      </c>
      <c r="E1007">
        <v>129</v>
      </c>
    </row>
    <row r="1008" spans="1:5">
      <c r="A1008" t="s">
        <v>218</v>
      </c>
      <c r="B1008" t="s">
        <v>5215</v>
      </c>
      <c r="C1008" t="s">
        <v>5216</v>
      </c>
      <c r="D1008" t="s">
        <v>5143</v>
      </c>
      <c r="E1008">
        <v>86</v>
      </c>
    </row>
    <row r="1009" spans="1:5">
      <c r="A1009" t="s">
        <v>218</v>
      </c>
      <c r="B1009" t="s">
        <v>5215</v>
      </c>
      <c r="C1009" t="s">
        <v>5216</v>
      </c>
      <c r="D1009" t="s">
        <v>5144</v>
      </c>
      <c r="E1009">
        <v>151</v>
      </c>
    </row>
    <row r="1010" spans="1:5">
      <c r="A1010" t="s">
        <v>218</v>
      </c>
      <c r="B1010" t="s">
        <v>5215</v>
      </c>
      <c r="C1010" t="s">
        <v>5217</v>
      </c>
      <c r="D1010" t="s">
        <v>5132</v>
      </c>
      <c r="E1010">
        <v>90</v>
      </c>
    </row>
    <row r="1011" spans="1:5">
      <c r="A1011" t="s">
        <v>218</v>
      </c>
      <c r="B1011" t="s">
        <v>5215</v>
      </c>
      <c r="C1011" t="s">
        <v>5217</v>
      </c>
      <c r="D1011" t="s">
        <v>5162</v>
      </c>
      <c r="E1011">
        <v>80</v>
      </c>
    </row>
    <row r="1012" spans="1:5">
      <c r="A1012" t="s">
        <v>218</v>
      </c>
      <c r="B1012" t="s">
        <v>5215</v>
      </c>
      <c r="C1012" t="s">
        <v>5217</v>
      </c>
      <c r="D1012" t="s">
        <v>5163</v>
      </c>
      <c r="E1012">
        <v>27</v>
      </c>
    </row>
    <row r="1013" spans="1:5">
      <c r="A1013" t="s">
        <v>218</v>
      </c>
      <c r="B1013" t="s">
        <v>5215</v>
      </c>
      <c r="C1013" t="s">
        <v>5217</v>
      </c>
      <c r="D1013" t="s">
        <v>5133</v>
      </c>
      <c r="E1013">
        <v>160</v>
      </c>
    </row>
    <row r="1014" spans="1:5">
      <c r="A1014" t="s">
        <v>218</v>
      </c>
      <c r="B1014" t="s">
        <v>5215</v>
      </c>
      <c r="C1014" t="s">
        <v>5217</v>
      </c>
      <c r="D1014" t="s">
        <v>5134</v>
      </c>
      <c r="E1014">
        <v>212</v>
      </c>
    </row>
    <row r="1015" spans="1:5">
      <c r="A1015" t="s">
        <v>218</v>
      </c>
      <c r="B1015" t="s">
        <v>5215</v>
      </c>
      <c r="C1015" t="s">
        <v>5217</v>
      </c>
      <c r="D1015" t="s">
        <v>5135</v>
      </c>
      <c r="E1015">
        <v>74</v>
      </c>
    </row>
    <row r="1016" spans="1:5">
      <c r="A1016" t="s">
        <v>218</v>
      </c>
      <c r="B1016" t="s">
        <v>5215</v>
      </c>
      <c r="C1016" t="s">
        <v>5217</v>
      </c>
      <c r="D1016" t="s">
        <v>5136</v>
      </c>
      <c r="E1016">
        <v>25</v>
      </c>
    </row>
    <row r="1017" spans="1:5">
      <c r="A1017" t="s">
        <v>218</v>
      </c>
      <c r="B1017" t="s">
        <v>5215</v>
      </c>
      <c r="C1017" t="s">
        <v>5217</v>
      </c>
      <c r="D1017" t="s">
        <v>5137</v>
      </c>
      <c r="E1017">
        <v>19</v>
      </c>
    </row>
    <row r="1018" spans="1:5">
      <c r="A1018" t="s">
        <v>218</v>
      </c>
      <c r="B1018" t="s">
        <v>5215</v>
      </c>
      <c r="C1018" t="s">
        <v>5217</v>
      </c>
      <c r="D1018" t="s">
        <v>5138</v>
      </c>
      <c r="E1018">
        <v>15</v>
      </c>
    </row>
    <row r="1019" spans="1:5">
      <c r="A1019" t="s">
        <v>218</v>
      </c>
      <c r="B1019" t="s">
        <v>5215</v>
      </c>
      <c r="C1019" t="s">
        <v>5217</v>
      </c>
      <c r="D1019" t="s">
        <v>5139</v>
      </c>
      <c r="E1019">
        <v>25</v>
      </c>
    </row>
    <row r="1020" spans="1:5">
      <c r="A1020" t="s">
        <v>218</v>
      </c>
      <c r="B1020" t="s">
        <v>5215</v>
      </c>
      <c r="C1020" t="s">
        <v>5217</v>
      </c>
      <c r="D1020" t="s">
        <v>5140</v>
      </c>
      <c r="E1020">
        <v>32</v>
      </c>
    </row>
    <row r="1021" spans="1:5">
      <c r="A1021" t="s">
        <v>218</v>
      </c>
      <c r="B1021" t="s">
        <v>5215</v>
      </c>
      <c r="C1021" t="s">
        <v>5217</v>
      </c>
      <c r="D1021" t="s">
        <v>5141</v>
      </c>
      <c r="E1021">
        <v>8</v>
      </c>
    </row>
    <row r="1022" spans="1:5">
      <c r="A1022" t="s">
        <v>218</v>
      </c>
      <c r="B1022" t="s">
        <v>5215</v>
      </c>
      <c r="C1022" t="s">
        <v>5217</v>
      </c>
      <c r="D1022" t="s">
        <v>5174</v>
      </c>
      <c r="E1022">
        <v>2</v>
      </c>
    </row>
    <row r="1023" spans="1:5">
      <c r="A1023" t="s">
        <v>218</v>
      </c>
      <c r="B1023" t="s">
        <v>5215</v>
      </c>
      <c r="C1023" t="s">
        <v>5217</v>
      </c>
      <c r="D1023" t="s">
        <v>5142</v>
      </c>
      <c r="E1023">
        <v>1</v>
      </c>
    </row>
    <row r="1024" spans="1:5">
      <c r="A1024" t="s">
        <v>218</v>
      </c>
      <c r="B1024" t="s">
        <v>5215</v>
      </c>
      <c r="C1024" t="s">
        <v>5217</v>
      </c>
      <c r="D1024" t="s">
        <v>5143</v>
      </c>
      <c r="E1024">
        <v>1</v>
      </c>
    </row>
    <row r="1025" spans="1:5">
      <c r="A1025" t="s">
        <v>218</v>
      </c>
      <c r="B1025" t="s">
        <v>5215</v>
      </c>
      <c r="C1025" t="s">
        <v>5217</v>
      </c>
      <c r="D1025" t="s">
        <v>5144</v>
      </c>
      <c r="E1025">
        <v>5</v>
      </c>
    </row>
    <row r="1026" spans="1:5">
      <c r="A1026" t="s">
        <v>218</v>
      </c>
      <c r="B1026" t="s">
        <v>5215</v>
      </c>
      <c r="C1026" t="s">
        <v>5167</v>
      </c>
      <c r="D1026" t="s">
        <v>5132</v>
      </c>
      <c r="E1026">
        <v>2118</v>
      </c>
    </row>
    <row r="1027" spans="1:5">
      <c r="A1027" t="s">
        <v>218</v>
      </c>
      <c r="B1027" t="s">
        <v>5215</v>
      </c>
      <c r="C1027" t="s">
        <v>5167</v>
      </c>
      <c r="D1027" t="s">
        <v>5162</v>
      </c>
      <c r="E1027">
        <v>2787</v>
      </c>
    </row>
    <row r="1028" spans="1:5">
      <c r="A1028" t="s">
        <v>218</v>
      </c>
      <c r="B1028" t="s">
        <v>5215</v>
      </c>
      <c r="C1028" t="s">
        <v>5167</v>
      </c>
      <c r="D1028" t="s">
        <v>5163</v>
      </c>
      <c r="E1028">
        <v>2344</v>
      </c>
    </row>
    <row r="1029" spans="1:5">
      <c r="A1029" t="s">
        <v>218</v>
      </c>
      <c r="B1029" t="s">
        <v>5215</v>
      </c>
      <c r="C1029" t="s">
        <v>5167</v>
      </c>
      <c r="D1029" t="s">
        <v>5133</v>
      </c>
      <c r="E1029">
        <v>2701</v>
      </c>
    </row>
    <row r="1030" spans="1:5">
      <c r="A1030" t="s">
        <v>218</v>
      </c>
      <c r="B1030" t="s">
        <v>5215</v>
      </c>
      <c r="C1030" t="s">
        <v>5167</v>
      </c>
      <c r="D1030" t="s">
        <v>5134</v>
      </c>
      <c r="E1030">
        <v>1538</v>
      </c>
    </row>
    <row r="1031" spans="1:5">
      <c r="A1031" t="s">
        <v>218</v>
      </c>
      <c r="B1031" t="s">
        <v>5215</v>
      </c>
      <c r="C1031" t="s">
        <v>5167</v>
      </c>
      <c r="D1031" t="s">
        <v>5135</v>
      </c>
      <c r="E1031">
        <v>1253</v>
      </c>
    </row>
    <row r="1032" spans="1:5">
      <c r="A1032" t="s">
        <v>218</v>
      </c>
      <c r="B1032" t="s">
        <v>5215</v>
      </c>
      <c r="C1032" t="s">
        <v>5167</v>
      </c>
      <c r="D1032" t="s">
        <v>5136</v>
      </c>
      <c r="E1032">
        <v>1059</v>
      </c>
    </row>
    <row r="1033" spans="1:5">
      <c r="A1033" t="s">
        <v>218</v>
      </c>
      <c r="B1033" t="s">
        <v>5215</v>
      </c>
      <c r="C1033" t="s">
        <v>5167</v>
      </c>
      <c r="D1033" t="s">
        <v>5137</v>
      </c>
      <c r="E1033">
        <v>1357</v>
      </c>
    </row>
    <row r="1034" spans="1:5">
      <c r="A1034" t="s">
        <v>218</v>
      </c>
      <c r="B1034" t="s">
        <v>5215</v>
      </c>
      <c r="C1034" t="s">
        <v>5167</v>
      </c>
      <c r="D1034" t="s">
        <v>5138</v>
      </c>
      <c r="E1034">
        <v>1442</v>
      </c>
    </row>
    <row r="1035" spans="1:5">
      <c r="A1035" t="s">
        <v>218</v>
      </c>
      <c r="B1035" t="s">
        <v>5215</v>
      </c>
      <c r="C1035" t="s">
        <v>5167</v>
      </c>
      <c r="D1035" t="s">
        <v>5139</v>
      </c>
      <c r="E1035">
        <v>1265</v>
      </c>
    </row>
    <row r="1036" spans="1:5">
      <c r="A1036" t="s">
        <v>218</v>
      </c>
      <c r="B1036" t="s">
        <v>5215</v>
      </c>
      <c r="C1036" t="s">
        <v>5167</v>
      </c>
      <c r="D1036" t="s">
        <v>5140</v>
      </c>
      <c r="E1036">
        <v>1178</v>
      </c>
    </row>
    <row r="1037" spans="1:5">
      <c r="A1037" t="s">
        <v>218</v>
      </c>
      <c r="B1037" t="s">
        <v>5215</v>
      </c>
      <c r="C1037" t="s">
        <v>5167</v>
      </c>
      <c r="D1037" t="s">
        <v>5141</v>
      </c>
      <c r="E1037">
        <v>871</v>
      </c>
    </row>
    <row r="1038" spans="1:5">
      <c r="A1038" t="s">
        <v>218</v>
      </c>
      <c r="B1038" t="s">
        <v>5215</v>
      </c>
      <c r="C1038" t="s">
        <v>5167</v>
      </c>
      <c r="D1038" t="s">
        <v>5174</v>
      </c>
      <c r="E1038">
        <v>844</v>
      </c>
    </row>
    <row r="1039" spans="1:5">
      <c r="A1039" t="s">
        <v>218</v>
      </c>
      <c r="B1039" t="s">
        <v>5215</v>
      </c>
      <c r="C1039" t="s">
        <v>5167</v>
      </c>
      <c r="D1039" t="s">
        <v>5142</v>
      </c>
      <c r="E1039">
        <v>671</v>
      </c>
    </row>
    <row r="1040" spans="1:5">
      <c r="A1040" t="s">
        <v>218</v>
      </c>
      <c r="B1040" t="s">
        <v>5215</v>
      </c>
      <c r="C1040" t="s">
        <v>5167</v>
      </c>
      <c r="D1040" t="s">
        <v>5143</v>
      </c>
      <c r="E1040">
        <v>411</v>
      </c>
    </row>
    <row r="1041" spans="1:5">
      <c r="A1041" t="s">
        <v>218</v>
      </c>
      <c r="B1041" t="s">
        <v>5215</v>
      </c>
      <c r="C1041" t="s">
        <v>5167</v>
      </c>
      <c r="D1041" t="s">
        <v>5144</v>
      </c>
      <c r="E1041">
        <v>601</v>
      </c>
    </row>
    <row r="1042" spans="1:5">
      <c r="A1042" t="s">
        <v>123</v>
      </c>
      <c r="B1042" t="s">
        <v>5218</v>
      </c>
      <c r="C1042" t="s">
        <v>5219</v>
      </c>
      <c r="D1042" t="s">
        <v>5132</v>
      </c>
      <c r="E1042">
        <v>187</v>
      </c>
    </row>
    <row r="1043" spans="1:5">
      <c r="A1043" t="s">
        <v>123</v>
      </c>
      <c r="B1043" t="s">
        <v>5218</v>
      </c>
      <c r="C1043" t="s">
        <v>5219</v>
      </c>
      <c r="D1043" t="s">
        <v>5162</v>
      </c>
      <c r="E1043">
        <v>180</v>
      </c>
    </row>
    <row r="1044" spans="1:5">
      <c r="A1044" t="s">
        <v>123</v>
      </c>
      <c r="B1044" t="s">
        <v>5218</v>
      </c>
      <c r="C1044" t="s">
        <v>5219</v>
      </c>
      <c r="D1044" t="s">
        <v>5163</v>
      </c>
      <c r="E1044">
        <v>266</v>
      </c>
    </row>
    <row r="1045" spans="1:5">
      <c r="A1045" t="s">
        <v>123</v>
      </c>
      <c r="B1045" t="s">
        <v>5218</v>
      </c>
      <c r="C1045" t="s">
        <v>5219</v>
      </c>
      <c r="D1045" t="s">
        <v>5133</v>
      </c>
      <c r="E1045">
        <v>257</v>
      </c>
    </row>
    <row r="1046" spans="1:5">
      <c r="A1046" t="s">
        <v>123</v>
      </c>
      <c r="B1046" t="s">
        <v>5218</v>
      </c>
      <c r="C1046" t="s">
        <v>5219</v>
      </c>
      <c r="D1046" t="s">
        <v>5134</v>
      </c>
      <c r="E1046">
        <v>182</v>
      </c>
    </row>
    <row r="1047" spans="1:5">
      <c r="A1047" t="s">
        <v>123</v>
      </c>
      <c r="B1047" t="s">
        <v>5218</v>
      </c>
      <c r="C1047" t="s">
        <v>5219</v>
      </c>
      <c r="D1047" t="s">
        <v>5135</v>
      </c>
      <c r="E1047">
        <v>142</v>
      </c>
    </row>
    <row r="1048" spans="1:5">
      <c r="A1048" t="s">
        <v>123</v>
      </c>
      <c r="B1048" t="s">
        <v>5218</v>
      </c>
      <c r="C1048" t="s">
        <v>5219</v>
      </c>
      <c r="D1048" t="s">
        <v>5136</v>
      </c>
      <c r="E1048">
        <v>117</v>
      </c>
    </row>
    <row r="1049" spans="1:5">
      <c r="A1049" t="s">
        <v>123</v>
      </c>
      <c r="B1049" t="s">
        <v>5218</v>
      </c>
      <c r="C1049" t="s">
        <v>5219</v>
      </c>
      <c r="D1049" t="s">
        <v>5137</v>
      </c>
      <c r="E1049">
        <v>140</v>
      </c>
    </row>
    <row r="1050" spans="1:5">
      <c r="A1050" t="s">
        <v>123</v>
      </c>
      <c r="B1050" t="s">
        <v>5218</v>
      </c>
      <c r="C1050" t="s">
        <v>5219</v>
      </c>
      <c r="D1050" t="s">
        <v>5138</v>
      </c>
      <c r="E1050">
        <v>155</v>
      </c>
    </row>
    <row r="1051" spans="1:5">
      <c r="A1051" t="s">
        <v>123</v>
      </c>
      <c r="B1051" t="s">
        <v>5218</v>
      </c>
      <c r="C1051" t="s">
        <v>5219</v>
      </c>
      <c r="D1051" t="s">
        <v>5139</v>
      </c>
      <c r="E1051">
        <v>139</v>
      </c>
    </row>
    <row r="1052" spans="1:5">
      <c r="A1052" t="s">
        <v>123</v>
      </c>
      <c r="B1052" t="s">
        <v>5218</v>
      </c>
      <c r="C1052" t="s">
        <v>5219</v>
      </c>
      <c r="D1052" t="s">
        <v>5140</v>
      </c>
      <c r="E1052">
        <v>154</v>
      </c>
    </row>
    <row r="1053" spans="1:5">
      <c r="A1053" t="s">
        <v>123</v>
      </c>
      <c r="B1053" t="s">
        <v>5218</v>
      </c>
      <c r="C1053" t="s">
        <v>5219</v>
      </c>
      <c r="D1053" t="s">
        <v>5141</v>
      </c>
      <c r="E1053">
        <v>89</v>
      </c>
    </row>
    <row r="1054" spans="1:5">
      <c r="A1054" t="s">
        <v>123</v>
      </c>
      <c r="B1054" t="s">
        <v>5218</v>
      </c>
      <c r="C1054" t="s">
        <v>5219</v>
      </c>
      <c r="D1054" t="s">
        <v>5174</v>
      </c>
      <c r="E1054">
        <v>76</v>
      </c>
    </row>
    <row r="1055" spans="1:5">
      <c r="A1055" t="s">
        <v>123</v>
      </c>
      <c r="B1055" t="s">
        <v>5218</v>
      </c>
      <c r="C1055" t="s">
        <v>5219</v>
      </c>
      <c r="D1055" t="s">
        <v>5142</v>
      </c>
      <c r="E1055">
        <v>64</v>
      </c>
    </row>
    <row r="1056" spans="1:5">
      <c r="A1056" t="s">
        <v>123</v>
      </c>
      <c r="B1056" t="s">
        <v>5218</v>
      </c>
      <c r="C1056" t="s">
        <v>5219</v>
      </c>
      <c r="D1056" t="s">
        <v>5143</v>
      </c>
      <c r="E1056">
        <v>38</v>
      </c>
    </row>
    <row r="1057" spans="1:5">
      <c r="A1057" t="s">
        <v>123</v>
      </c>
      <c r="B1057" t="s">
        <v>5218</v>
      </c>
      <c r="C1057" t="s">
        <v>5219</v>
      </c>
      <c r="D1057" t="s">
        <v>5144</v>
      </c>
      <c r="E1057">
        <v>47</v>
      </c>
    </row>
    <row r="1058" spans="1:5">
      <c r="A1058" t="s">
        <v>123</v>
      </c>
      <c r="B1058" t="s">
        <v>5218</v>
      </c>
      <c r="C1058" t="s">
        <v>5220</v>
      </c>
      <c r="D1058" t="s">
        <v>5132</v>
      </c>
      <c r="E1058">
        <v>219</v>
      </c>
    </row>
    <row r="1059" spans="1:5">
      <c r="A1059" t="s">
        <v>123</v>
      </c>
      <c r="B1059" t="s">
        <v>5218</v>
      </c>
      <c r="C1059" t="s">
        <v>5220</v>
      </c>
      <c r="D1059" t="s">
        <v>5162</v>
      </c>
      <c r="E1059">
        <v>218</v>
      </c>
    </row>
    <row r="1060" spans="1:5">
      <c r="A1060" t="s">
        <v>123</v>
      </c>
      <c r="B1060" t="s">
        <v>5218</v>
      </c>
      <c r="C1060" t="s">
        <v>5220</v>
      </c>
      <c r="D1060" t="s">
        <v>5163</v>
      </c>
      <c r="E1060">
        <v>229</v>
      </c>
    </row>
    <row r="1061" spans="1:5">
      <c r="A1061" t="s">
        <v>123</v>
      </c>
      <c r="B1061" t="s">
        <v>5218</v>
      </c>
      <c r="C1061" t="s">
        <v>5220</v>
      </c>
      <c r="D1061" t="s">
        <v>5133</v>
      </c>
      <c r="E1061">
        <v>169</v>
      </c>
    </row>
    <row r="1062" spans="1:5">
      <c r="A1062" t="s">
        <v>123</v>
      </c>
      <c r="B1062" t="s">
        <v>5218</v>
      </c>
      <c r="C1062" t="s">
        <v>5220</v>
      </c>
      <c r="D1062" t="s">
        <v>5134</v>
      </c>
      <c r="E1062">
        <v>137</v>
      </c>
    </row>
    <row r="1063" spans="1:5">
      <c r="A1063" t="s">
        <v>123</v>
      </c>
      <c r="B1063" t="s">
        <v>5218</v>
      </c>
      <c r="C1063" t="s">
        <v>5220</v>
      </c>
      <c r="D1063" t="s">
        <v>5135</v>
      </c>
      <c r="E1063">
        <v>116</v>
      </c>
    </row>
    <row r="1064" spans="1:5">
      <c r="A1064" t="s">
        <v>123</v>
      </c>
      <c r="B1064" t="s">
        <v>5218</v>
      </c>
      <c r="C1064" t="s">
        <v>5220</v>
      </c>
      <c r="D1064" t="s">
        <v>5136</v>
      </c>
      <c r="E1064">
        <v>97</v>
      </c>
    </row>
    <row r="1065" spans="1:5">
      <c r="A1065" t="s">
        <v>123</v>
      </c>
      <c r="B1065" t="s">
        <v>5218</v>
      </c>
      <c r="C1065" t="s">
        <v>5220</v>
      </c>
      <c r="D1065" t="s">
        <v>5137</v>
      </c>
      <c r="E1065">
        <v>81</v>
      </c>
    </row>
    <row r="1066" spans="1:5">
      <c r="A1066" t="s">
        <v>123</v>
      </c>
      <c r="B1066" t="s">
        <v>5218</v>
      </c>
      <c r="C1066" t="s">
        <v>5220</v>
      </c>
      <c r="D1066" t="s">
        <v>5138</v>
      </c>
      <c r="E1066">
        <v>95</v>
      </c>
    </row>
    <row r="1067" spans="1:5">
      <c r="A1067" t="s">
        <v>123</v>
      </c>
      <c r="B1067" t="s">
        <v>5218</v>
      </c>
      <c r="C1067" t="s">
        <v>5220</v>
      </c>
      <c r="D1067" t="s">
        <v>5139</v>
      </c>
      <c r="E1067">
        <v>86</v>
      </c>
    </row>
    <row r="1068" spans="1:5">
      <c r="A1068" t="s">
        <v>123</v>
      </c>
      <c r="B1068" t="s">
        <v>5218</v>
      </c>
      <c r="C1068" t="s">
        <v>5220</v>
      </c>
      <c r="D1068" t="s">
        <v>5140</v>
      </c>
      <c r="E1068">
        <v>90</v>
      </c>
    </row>
    <row r="1069" spans="1:5">
      <c r="A1069" t="s">
        <v>123</v>
      </c>
      <c r="B1069" t="s">
        <v>5218</v>
      </c>
      <c r="C1069" t="s">
        <v>5220</v>
      </c>
      <c r="D1069" t="s">
        <v>5141</v>
      </c>
      <c r="E1069">
        <v>71</v>
      </c>
    </row>
    <row r="1070" spans="1:5">
      <c r="A1070" t="s">
        <v>123</v>
      </c>
      <c r="B1070" t="s">
        <v>5218</v>
      </c>
      <c r="C1070" t="s">
        <v>5220</v>
      </c>
      <c r="D1070" t="s">
        <v>5174</v>
      </c>
      <c r="E1070">
        <v>53</v>
      </c>
    </row>
    <row r="1071" spans="1:5">
      <c r="A1071" t="s">
        <v>123</v>
      </c>
      <c r="B1071" t="s">
        <v>5218</v>
      </c>
      <c r="C1071" t="s">
        <v>5220</v>
      </c>
      <c r="D1071" t="s">
        <v>5142</v>
      </c>
      <c r="E1071">
        <v>49</v>
      </c>
    </row>
    <row r="1072" spans="1:5">
      <c r="A1072" t="s">
        <v>123</v>
      </c>
      <c r="B1072" t="s">
        <v>5218</v>
      </c>
      <c r="C1072" t="s">
        <v>5220</v>
      </c>
      <c r="D1072" t="s">
        <v>5143</v>
      </c>
      <c r="E1072">
        <v>31</v>
      </c>
    </row>
    <row r="1073" spans="1:5">
      <c r="A1073" t="s">
        <v>123</v>
      </c>
      <c r="B1073" t="s">
        <v>5218</v>
      </c>
      <c r="C1073" t="s">
        <v>5220</v>
      </c>
      <c r="D1073" t="s">
        <v>5144</v>
      </c>
      <c r="E1073">
        <v>81</v>
      </c>
    </row>
    <row r="1074" spans="1:5">
      <c r="A1074" t="s">
        <v>123</v>
      </c>
      <c r="B1074" t="s">
        <v>5218</v>
      </c>
      <c r="C1074" t="s">
        <v>5221</v>
      </c>
      <c r="D1074" t="s">
        <v>5132</v>
      </c>
      <c r="E1074">
        <v>23</v>
      </c>
    </row>
    <row r="1075" spans="1:5">
      <c r="A1075" t="s">
        <v>123</v>
      </c>
      <c r="B1075" t="s">
        <v>5218</v>
      </c>
      <c r="C1075" t="s">
        <v>5221</v>
      </c>
      <c r="D1075" t="s">
        <v>5162</v>
      </c>
      <c r="E1075">
        <v>29</v>
      </c>
    </row>
    <row r="1076" spans="1:5">
      <c r="A1076" t="s">
        <v>123</v>
      </c>
      <c r="B1076" t="s">
        <v>5218</v>
      </c>
      <c r="C1076" t="s">
        <v>5221</v>
      </c>
      <c r="D1076" t="s">
        <v>5163</v>
      </c>
      <c r="E1076">
        <v>19</v>
      </c>
    </row>
    <row r="1077" spans="1:5">
      <c r="A1077" t="s">
        <v>123</v>
      </c>
      <c r="B1077" t="s">
        <v>5218</v>
      </c>
      <c r="C1077" t="s">
        <v>5221</v>
      </c>
      <c r="D1077" t="s">
        <v>5133</v>
      </c>
      <c r="E1077">
        <v>13</v>
      </c>
    </row>
    <row r="1078" spans="1:5">
      <c r="A1078" t="s">
        <v>123</v>
      </c>
      <c r="B1078" t="s">
        <v>5218</v>
      </c>
      <c r="C1078" t="s">
        <v>5221</v>
      </c>
      <c r="D1078" t="s">
        <v>5134</v>
      </c>
      <c r="E1078">
        <v>9</v>
      </c>
    </row>
    <row r="1079" spans="1:5">
      <c r="A1079" t="s">
        <v>123</v>
      </c>
      <c r="B1079" t="s">
        <v>5218</v>
      </c>
      <c r="C1079" t="s">
        <v>5221</v>
      </c>
      <c r="D1079" t="s">
        <v>5135</v>
      </c>
      <c r="E1079">
        <v>11</v>
      </c>
    </row>
    <row r="1080" spans="1:5">
      <c r="A1080" t="s">
        <v>123</v>
      </c>
      <c r="B1080" t="s">
        <v>5218</v>
      </c>
      <c r="C1080" t="s">
        <v>5221</v>
      </c>
      <c r="D1080" t="s">
        <v>5136</v>
      </c>
      <c r="E1080">
        <v>12</v>
      </c>
    </row>
    <row r="1081" spans="1:5">
      <c r="A1081" t="s">
        <v>123</v>
      </c>
      <c r="B1081" t="s">
        <v>5218</v>
      </c>
      <c r="C1081" t="s">
        <v>5221</v>
      </c>
      <c r="D1081" t="s">
        <v>5137</v>
      </c>
      <c r="E1081">
        <v>12</v>
      </c>
    </row>
    <row r="1082" spans="1:5">
      <c r="A1082" t="s">
        <v>123</v>
      </c>
      <c r="B1082" t="s">
        <v>5218</v>
      </c>
      <c r="C1082" t="s">
        <v>5221</v>
      </c>
      <c r="D1082" t="s">
        <v>5138</v>
      </c>
      <c r="E1082">
        <v>15</v>
      </c>
    </row>
    <row r="1083" spans="1:5">
      <c r="A1083" t="s">
        <v>123</v>
      </c>
      <c r="B1083" t="s">
        <v>5218</v>
      </c>
      <c r="C1083" t="s">
        <v>5221</v>
      </c>
      <c r="D1083" t="s">
        <v>5139</v>
      </c>
      <c r="E1083">
        <v>17</v>
      </c>
    </row>
    <row r="1084" spans="1:5">
      <c r="A1084" t="s">
        <v>123</v>
      </c>
      <c r="B1084" t="s">
        <v>5218</v>
      </c>
      <c r="C1084" t="s">
        <v>5221</v>
      </c>
      <c r="D1084" t="s">
        <v>5140</v>
      </c>
      <c r="E1084">
        <v>9</v>
      </c>
    </row>
    <row r="1085" spans="1:5">
      <c r="A1085" t="s">
        <v>123</v>
      </c>
      <c r="B1085" t="s">
        <v>5218</v>
      </c>
      <c r="C1085" t="s">
        <v>5221</v>
      </c>
      <c r="D1085" t="s">
        <v>5141</v>
      </c>
      <c r="E1085">
        <v>20</v>
      </c>
    </row>
    <row r="1086" spans="1:5">
      <c r="A1086" t="s">
        <v>123</v>
      </c>
      <c r="B1086" t="s">
        <v>5218</v>
      </c>
      <c r="C1086" t="s">
        <v>5221</v>
      </c>
      <c r="D1086" t="s">
        <v>5174</v>
      </c>
      <c r="E1086">
        <v>11</v>
      </c>
    </row>
    <row r="1087" spans="1:5">
      <c r="A1087" t="s">
        <v>123</v>
      </c>
      <c r="B1087" t="s">
        <v>5218</v>
      </c>
      <c r="C1087" t="s">
        <v>5221</v>
      </c>
      <c r="D1087" t="s">
        <v>5142</v>
      </c>
      <c r="E1087">
        <v>13</v>
      </c>
    </row>
    <row r="1088" spans="1:5">
      <c r="A1088" t="s">
        <v>123</v>
      </c>
      <c r="B1088" t="s">
        <v>5218</v>
      </c>
      <c r="C1088" t="s">
        <v>5221</v>
      </c>
      <c r="D1088" t="s">
        <v>5143</v>
      </c>
      <c r="E1088">
        <v>14</v>
      </c>
    </row>
    <row r="1089" spans="1:5">
      <c r="A1089" t="s">
        <v>123</v>
      </c>
      <c r="B1089" t="s">
        <v>5218</v>
      </c>
      <c r="C1089" t="s">
        <v>5221</v>
      </c>
      <c r="D1089" t="s">
        <v>5144</v>
      </c>
      <c r="E1089">
        <v>12</v>
      </c>
    </row>
    <row r="1090" spans="1:5">
      <c r="A1090" t="s">
        <v>123</v>
      </c>
      <c r="B1090" t="s">
        <v>5218</v>
      </c>
      <c r="C1090" t="s">
        <v>5222</v>
      </c>
      <c r="D1090" t="s">
        <v>5132</v>
      </c>
      <c r="E1090">
        <v>90</v>
      </c>
    </row>
    <row r="1091" spans="1:5">
      <c r="A1091" t="s">
        <v>123</v>
      </c>
      <c r="B1091" t="s">
        <v>5218</v>
      </c>
      <c r="C1091" t="s">
        <v>5222</v>
      </c>
      <c r="D1091" t="s">
        <v>5162</v>
      </c>
      <c r="E1091">
        <v>138</v>
      </c>
    </row>
    <row r="1092" spans="1:5">
      <c r="A1092" t="s">
        <v>123</v>
      </c>
      <c r="B1092" t="s">
        <v>5218</v>
      </c>
      <c r="C1092" t="s">
        <v>5222</v>
      </c>
      <c r="D1092" t="s">
        <v>5163</v>
      </c>
      <c r="E1092">
        <v>111</v>
      </c>
    </row>
    <row r="1093" spans="1:5">
      <c r="A1093" t="s">
        <v>123</v>
      </c>
      <c r="B1093" t="s">
        <v>5218</v>
      </c>
      <c r="C1093" t="s">
        <v>5222</v>
      </c>
      <c r="D1093" t="s">
        <v>5133</v>
      </c>
      <c r="E1093">
        <v>83</v>
      </c>
    </row>
    <row r="1094" spans="1:5">
      <c r="A1094" t="s">
        <v>123</v>
      </c>
      <c r="B1094" t="s">
        <v>5218</v>
      </c>
      <c r="C1094" t="s">
        <v>5222</v>
      </c>
      <c r="D1094" t="s">
        <v>5134</v>
      </c>
      <c r="E1094">
        <v>37</v>
      </c>
    </row>
    <row r="1095" spans="1:5">
      <c r="A1095" t="s">
        <v>123</v>
      </c>
      <c r="B1095" t="s">
        <v>5218</v>
      </c>
      <c r="C1095" t="s">
        <v>5222</v>
      </c>
      <c r="D1095" t="s">
        <v>5135</v>
      </c>
      <c r="E1095">
        <v>63</v>
      </c>
    </row>
    <row r="1096" spans="1:5">
      <c r="A1096" t="s">
        <v>123</v>
      </c>
      <c r="B1096" t="s">
        <v>5218</v>
      </c>
      <c r="C1096" t="s">
        <v>5222</v>
      </c>
      <c r="D1096" t="s">
        <v>5136</v>
      </c>
      <c r="E1096">
        <v>49</v>
      </c>
    </row>
    <row r="1097" spans="1:5">
      <c r="A1097" t="s">
        <v>123</v>
      </c>
      <c r="B1097" t="s">
        <v>5218</v>
      </c>
      <c r="C1097" t="s">
        <v>5222</v>
      </c>
      <c r="D1097" t="s">
        <v>5137</v>
      </c>
      <c r="E1097">
        <v>64</v>
      </c>
    </row>
    <row r="1098" spans="1:5">
      <c r="A1098" t="s">
        <v>123</v>
      </c>
      <c r="B1098" t="s">
        <v>5218</v>
      </c>
      <c r="C1098" t="s">
        <v>5222</v>
      </c>
      <c r="D1098" t="s">
        <v>5138</v>
      </c>
      <c r="E1098">
        <v>72</v>
      </c>
    </row>
    <row r="1099" spans="1:5">
      <c r="A1099" t="s">
        <v>123</v>
      </c>
      <c r="B1099" t="s">
        <v>5218</v>
      </c>
      <c r="C1099" t="s">
        <v>5222</v>
      </c>
      <c r="D1099" t="s">
        <v>5139</v>
      </c>
      <c r="E1099">
        <v>44</v>
      </c>
    </row>
    <row r="1100" spans="1:5">
      <c r="A1100" t="s">
        <v>123</v>
      </c>
      <c r="B1100" t="s">
        <v>5218</v>
      </c>
      <c r="C1100" t="s">
        <v>5222</v>
      </c>
      <c r="D1100" t="s">
        <v>5140</v>
      </c>
      <c r="E1100">
        <v>51</v>
      </c>
    </row>
    <row r="1101" spans="1:5">
      <c r="A1101" t="s">
        <v>123</v>
      </c>
      <c r="B1101" t="s">
        <v>5218</v>
      </c>
      <c r="C1101" t="s">
        <v>5222</v>
      </c>
      <c r="D1101" t="s">
        <v>5141</v>
      </c>
      <c r="E1101">
        <v>48</v>
      </c>
    </row>
    <row r="1102" spans="1:5">
      <c r="A1102" t="s">
        <v>123</v>
      </c>
      <c r="B1102" t="s">
        <v>5218</v>
      </c>
      <c r="C1102" t="s">
        <v>5222</v>
      </c>
      <c r="D1102" t="s">
        <v>5174</v>
      </c>
      <c r="E1102">
        <v>67</v>
      </c>
    </row>
    <row r="1103" spans="1:5">
      <c r="A1103" t="s">
        <v>123</v>
      </c>
      <c r="B1103" t="s">
        <v>5218</v>
      </c>
      <c r="C1103" t="s">
        <v>5222</v>
      </c>
      <c r="D1103" t="s">
        <v>5142</v>
      </c>
      <c r="E1103">
        <v>46</v>
      </c>
    </row>
    <row r="1104" spans="1:5">
      <c r="A1104" t="s">
        <v>123</v>
      </c>
      <c r="B1104" t="s">
        <v>5218</v>
      </c>
      <c r="C1104" t="s">
        <v>5222</v>
      </c>
      <c r="D1104" t="s">
        <v>5143</v>
      </c>
      <c r="E1104">
        <v>23</v>
      </c>
    </row>
    <row r="1105" spans="1:5">
      <c r="A1105" t="s">
        <v>123</v>
      </c>
      <c r="B1105" t="s">
        <v>5218</v>
      </c>
      <c r="C1105" t="s">
        <v>5222</v>
      </c>
      <c r="D1105" t="s">
        <v>5144</v>
      </c>
      <c r="E1105">
        <v>35</v>
      </c>
    </row>
    <row r="1106" spans="1:5">
      <c r="A1106" t="s">
        <v>123</v>
      </c>
      <c r="B1106" t="s">
        <v>5218</v>
      </c>
      <c r="C1106" t="s">
        <v>5167</v>
      </c>
      <c r="D1106" t="s">
        <v>5132</v>
      </c>
      <c r="E1106">
        <v>2261</v>
      </c>
    </row>
    <row r="1107" spans="1:5">
      <c r="A1107" t="s">
        <v>123</v>
      </c>
      <c r="B1107" t="s">
        <v>5218</v>
      </c>
      <c r="C1107" t="s">
        <v>5167</v>
      </c>
      <c r="D1107" t="s">
        <v>5162</v>
      </c>
      <c r="E1107">
        <v>2526</v>
      </c>
    </row>
    <row r="1108" spans="1:5">
      <c r="A1108" t="s">
        <v>123</v>
      </c>
      <c r="B1108" t="s">
        <v>5218</v>
      </c>
      <c r="C1108" t="s">
        <v>5167</v>
      </c>
      <c r="D1108" t="s">
        <v>5163</v>
      </c>
      <c r="E1108">
        <v>2801</v>
      </c>
    </row>
    <row r="1109" spans="1:5">
      <c r="A1109" t="s">
        <v>123</v>
      </c>
      <c r="B1109" t="s">
        <v>5218</v>
      </c>
      <c r="C1109" t="s">
        <v>5167</v>
      </c>
      <c r="D1109" t="s">
        <v>5133</v>
      </c>
      <c r="E1109">
        <v>2162</v>
      </c>
    </row>
    <row r="1110" spans="1:5">
      <c r="A1110" t="s">
        <v>123</v>
      </c>
      <c r="B1110" t="s">
        <v>5218</v>
      </c>
      <c r="C1110" t="s">
        <v>5167</v>
      </c>
      <c r="D1110" t="s">
        <v>5134</v>
      </c>
      <c r="E1110">
        <v>2152</v>
      </c>
    </row>
    <row r="1111" spans="1:5">
      <c r="A1111" t="s">
        <v>123</v>
      </c>
      <c r="B1111" t="s">
        <v>5218</v>
      </c>
      <c r="C1111" t="s">
        <v>5167</v>
      </c>
      <c r="D1111" t="s">
        <v>5135</v>
      </c>
      <c r="E1111">
        <v>2308</v>
      </c>
    </row>
    <row r="1112" spans="1:5">
      <c r="A1112" t="s">
        <v>123</v>
      </c>
      <c r="B1112" t="s">
        <v>5218</v>
      </c>
      <c r="C1112" t="s">
        <v>5167</v>
      </c>
      <c r="D1112" t="s">
        <v>5136</v>
      </c>
      <c r="E1112">
        <v>1688</v>
      </c>
    </row>
    <row r="1113" spans="1:5">
      <c r="A1113" t="s">
        <v>123</v>
      </c>
      <c r="B1113" t="s">
        <v>5218</v>
      </c>
      <c r="C1113" t="s">
        <v>5167</v>
      </c>
      <c r="D1113" t="s">
        <v>5137</v>
      </c>
      <c r="E1113">
        <v>1599</v>
      </c>
    </row>
    <row r="1114" spans="1:5">
      <c r="A1114" t="s">
        <v>123</v>
      </c>
      <c r="B1114" t="s">
        <v>5218</v>
      </c>
      <c r="C1114" t="s">
        <v>5167</v>
      </c>
      <c r="D1114" t="s">
        <v>5138</v>
      </c>
      <c r="E1114">
        <v>1933</v>
      </c>
    </row>
    <row r="1115" spans="1:5">
      <c r="A1115" t="s">
        <v>123</v>
      </c>
      <c r="B1115" t="s">
        <v>5218</v>
      </c>
      <c r="C1115" t="s">
        <v>5167</v>
      </c>
      <c r="D1115" t="s">
        <v>5139</v>
      </c>
      <c r="E1115">
        <v>1300</v>
      </c>
    </row>
    <row r="1116" spans="1:5">
      <c r="A1116" t="s">
        <v>123</v>
      </c>
      <c r="B1116" t="s">
        <v>5218</v>
      </c>
      <c r="C1116" t="s">
        <v>5167</v>
      </c>
      <c r="D1116" t="s">
        <v>5140</v>
      </c>
      <c r="E1116">
        <v>1138</v>
      </c>
    </row>
    <row r="1117" spans="1:5">
      <c r="A1117" t="s">
        <v>123</v>
      </c>
      <c r="B1117" t="s">
        <v>5218</v>
      </c>
      <c r="C1117" t="s">
        <v>5167</v>
      </c>
      <c r="D1117" t="s">
        <v>5141</v>
      </c>
      <c r="E1117">
        <v>836</v>
      </c>
    </row>
    <row r="1118" spans="1:5">
      <c r="A1118" t="s">
        <v>123</v>
      </c>
      <c r="B1118" t="s">
        <v>5218</v>
      </c>
      <c r="C1118" t="s">
        <v>5167</v>
      </c>
      <c r="D1118" t="s">
        <v>5174</v>
      </c>
      <c r="E1118">
        <v>635</v>
      </c>
    </row>
    <row r="1119" spans="1:5">
      <c r="A1119" t="s">
        <v>123</v>
      </c>
      <c r="B1119" t="s">
        <v>5218</v>
      </c>
      <c r="C1119" t="s">
        <v>5167</v>
      </c>
      <c r="D1119" t="s">
        <v>5142</v>
      </c>
      <c r="E1119">
        <v>606</v>
      </c>
    </row>
    <row r="1120" spans="1:5">
      <c r="A1120" t="s">
        <v>123</v>
      </c>
      <c r="B1120" t="s">
        <v>5218</v>
      </c>
      <c r="C1120" t="s">
        <v>5167</v>
      </c>
      <c r="D1120" t="s">
        <v>5143</v>
      </c>
      <c r="E1120">
        <v>346</v>
      </c>
    </row>
    <row r="1121" spans="1:5">
      <c r="A1121" t="s">
        <v>123</v>
      </c>
      <c r="B1121" t="s">
        <v>5218</v>
      </c>
      <c r="C1121" t="s">
        <v>5167</v>
      </c>
      <c r="D1121" t="s">
        <v>5144</v>
      </c>
      <c r="E1121">
        <v>366</v>
      </c>
    </row>
    <row r="1122" spans="1:5">
      <c r="A1122" t="s">
        <v>124</v>
      </c>
      <c r="B1122" t="s">
        <v>5215</v>
      </c>
      <c r="C1122" t="s">
        <v>5223</v>
      </c>
      <c r="D1122" t="s">
        <v>5132</v>
      </c>
      <c r="E1122">
        <v>13</v>
      </c>
    </row>
    <row r="1123" spans="1:5">
      <c r="A1123" t="s">
        <v>124</v>
      </c>
      <c r="B1123" t="s">
        <v>5215</v>
      </c>
      <c r="C1123" t="s">
        <v>5223</v>
      </c>
      <c r="D1123" t="s">
        <v>5162</v>
      </c>
      <c r="E1123">
        <v>22</v>
      </c>
    </row>
    <row r="1124" spans="1:5">
      <c r="A1124" t="s">
        <v>124</v>
      </c>
      <c r="B1124" t="s">
        <v>5215</v>
      </c>
      <c r="C1124" t="s">
        <v>5223</v>
      </c>
      <c r="D1124" t="s">
        <v>5163</v>
      </c>
      <c r="E1124">
        <v>11</v>
      </c>
    </row>
    <row r="1125" spans="1:5">
      <c r="A1125" t="s">
        <v>124</v>
      </c>
      <c r="B1125" t="s">
        <v>5215</v>
      </c>
      <c r="C1125" t="s">
        <v>5223</v>
      </c>
      <c r="D1125" t="s">
        <v>5133</v>
      </c>
      <c r="E1125">
        <v>33</v>
      </c>
    </row>
    <row r="1126" spans="1:5">
      <c r="A1126" t="s">
        <v>124</v>
      </c>
      <c r="B1126" t="s">
        <v>5215</v>
      </c>
      <c r="C1126" t="s">
        <v>5223</v>
      </c>
      <c r="D1126" t="s">
        <v>5134</v>
      </c>
      <c r="E1126">
        <v>18</v>
      </c>
    </row>
    <row r="1127" spans="1:5">
      <c r="A1127" t="s">
        <v>124</v>
      </c>
      <c r="B1127" t="s">
        <v>5215</v>
      </c>
      <c r="C1127" t="s">
        <v>5223</v>
      </c>
      <c r="D1127" t="s">
        <v>5135</v>
      </c>
      <c r="E1127">
        <v>11</v>
      </c>
    </row>
    <row r="1128" spans="1:5">
      <c r="A1128" t="s">
        <v>124</v>
      </c>
      <c r="B1128" t="s">
        <v>5215</v>
      </c>
      <c r="C1128" t="s">
        <v>5223</v>
      </c>
      <c r="D1128" t="s">
        <v>5136</v>
      </c>
      <c r="E1128">
        <v>16</v>
      </c>
    </row>
    <row r="1129" spans="1:5">
      <c r="A1129" t="s">
        <v>124</v>
      </c>
      <c r="B1129" t="s">
        <v>5215</v>
      </c>
      <c r="C1129" t="s">
        <v>5223</v>
      </c>
      <c r="D1129" t="s">
        <v>5137</v>
      </c>
      <c r="E1129">
        <v>16</v>
      </c>
    </row>
    <row r="1130" spans="1:5">
      <c r="A1130" t="s">
        <v>124</v>
      </c>
      <c r="B1130" t="s">
        <v>5215</v>
      </c>
      <c r="C1130" t="s">
        <v>5223</v>
      </c>
      <c r="D1130" t="s">
        <v>5138</v>
      </c>
      <c r="E1130">
        <v>18</v>
      </c>
    </row>
    <row r="1131" spans="1:5">
      <c r="A1131" t="s">
        <v>124</v>
      </c>
      <c r="B1131" t="s">
        <v>5215</v>
      </c>
      <c r="C1131" t="s">
        <v>5223</v>
      </c>
      <c r="D1131" t="s">
        <v>5139</v>
      </c>
      <c r="E1131">
        <v>20</v>
      </c>
    </row>
    <row r="1132" spans="1:5">
      <c r="A1132" t="s">
        <v>124</v>
      </c>
      <c r="B1132" t="s">
        <v>5215</v>
      </c>
      <c r="C1132" t="s">
        <v>5223</v>
      </c>
      <c r="D1132" t="s">
        <v>5140</v>
      </c>
      <c r="E1132">
        <v>24</v>
      </c>
    </row>
    <row r="1133" spans="1:5">
      <c r="A1133" t="s">
        <v>124</v>
      </c>
      <c r="B1133" t="s">
        <v>5215</v>
      </c>
      <c r="C1133" t="s">
        <v>5223</v>
      </c>
      <c r="D1133" t="s">
        <v>5141</v>
      </c>
      <c r="E1133">
        <v>21</v>
      </c>
    </row>
    <row r="1134" spans="1:5">
      <c r="A1134" t="s">
        <v>124</v>
      </c>
      <c r="B1134" t="s">
        <v>5215</v>
      </c>
      <c r="C1134" t="s">
        <v>5223</v>
      </c>
      <c r="D1134" t="s">
        <v>5174</v>
      </c>
      <c r="E1134">
        <v>7</v>
      </c>
    </row>
    <row r="1135" spans="1:5">
      <c r="A1135" t="s">
        <v>124</v>
      </c>
      <c r="B1135" t="s">
        <v>5215</v>
      </c>
      <c r="C1135" t="s">
        <v>5223</v>
      </c>
      <c r="D1135" t="s">
        <v>5142</v>
      </c>
      <c r="E1135">
        <v>4</v>
      </c>
    </row>
    <row r="1136" spans="1:5">
      <c r="A1136" t="s">
        <v>124</v>
      </c>
      <c r="B1136" t="s">
        <v>5215</v>
      </c>
      <c r="C1136" t="s">
        <v>5223</v>
      </c>
      <c r="D1136" t="s">
        <v>5143</v>
      </c>
      <c r="E1136">
        <v>6</v>
      </c>
    </row>
    <row r="1137" spans="1:5">
      <c r="A1137" t="s">
        <v>124</v>
      </c>
      <c r="B1137" t="s">
        <v>5215</v>
      </c>
      <c r="C1137" t="s">
        <v>5223</v>
      </c>
      <c r="D1137" t="s">
        <v>5144</v>
      </c>
      <c r="E1137">
        <v>14</v>
      </c>
    </row>
    <row r="1138" spans="1:5">
      <c r="A1138" t="s">
        <v>124</v>
      </c>
      <c r="B1138" t="s">
        <v>5215</v>
      </c>
      <c r="C1138" t="s">
        <v>5167</v>
      </c>
      <c r="D1138" t="s">
        <v>5132</v>
      </c>
      <c r="E1138">
        <v>1354</v>
      </c>
    </row>
    <row r="1139" spans="1:5">
      <c r="A1139" t="s">
        <v>124</v>
      </c>
      <c r="B1139" t="s">
        <v>5215</v>
      </c>
      <c r="C1139" t="s">
        <v>5167</v>
      </c>
      <c r="D1139" t="s">
        <v>5162</v>
      </c>
      <c r="E1139">
        <v>1742</v>
      </c>
    </row>
    <row r="1140" spans="1:5">
      <c r="A1140" t="s">
        <v>124</v>
      </c>
      <c r="B1140" t="s">
        <v>5215</v>
      </c>
      <c r="C1140" t="s">
        <v>5167</v>
      </c>
      <c r="D1140" t="s">
        <v>5163</v>
      </c>
      <c r="E1140">
        <v>1813</v>
      </c>
    </row>
    <row r="1141" spans="1:5">
      <c r="A1141" t="s">
        <v>124</v>
      </c>
      <c r="B1141" t="s">
        <v>5215</v>
      </c>
      <c r="C1141" t="s">
        <v>5167</v>
      </c>
      <c r="D1141" t="s">
        <v>5133</v>
      </c>
      <c r="E1141">
        <v>1501</v>
      </c>
    </row>
    <row r="1142" spans="1:5">
      <c r="A1142" t="s">
        <v>124</v>
      </c>
      <c r="B1142" t="s">
        <v>5215</v>
      </c>
      <c r="C1142" t="s">
        <v>5167</v>
      </c>
      <c r="D1142" t="s">
        <v>5134</v>
      </c>
      <c r="E1142">
        <v>870</v>
      </c>
    </row>
    <row r="1143" spans="1:5">
      <c r="A1143" t="s">
        <v>124</v>
      </c>
      <c r="B1143" t="s">
        <v>5215</v>
      </c>
      <c r="C1143" t="s">
        <v>5167</v>
      </c>
      <c r="D1143" t="s">
        <v>5135</v>
      </c>
      <c r="E1143">
        <v>726</v>
      </c>
    </row>
    <row r="1144" spans="1:5">
      <c r="A1144" t="s">
        <v>124</v>
      </c>
      <c r="B1144" t="s">
        <v>5215</v>
      </c>
      <c r="C1144" t="s">
        <v>5167</v>
      </c>
      <c r="D1144" t="s">
        <v>5136</v>
      </c>
      <c r="E1144">
        <v>850</v>
      </c>
    </row>
    <row r="1145" spans="1:5">
      <c r="A1145" t="s">
        <v>124</v>
      </c>
      <c r="B1145" t="s">
        <v>5215</v>
      </c>
      <c r="C1145" t="s">
        <v>5167</v>
      </c>
      <c r="D1145" t="s">
        <v>5137</v>
      </c>
      <c r="E1145">
        <v>998</v>
      </c>
    </row>
    <row r="1146" spans="1:5">
      <c r="A1146" t="s">
        <v>124</v>
      </c>
      <c r="B1146" t="s">
        <v>5215</v>
      </c>
      <c r="C1146" t="s">
        <v>5167</v>
      </c>
      <c r="D1146" t="s">
        <v>5138</v>
      </c>
      <c r="E1146">
        <v>1031</v>
      </c>
    </row>
    <row r="1147" spans="1:5">
      <c r="A1147" t="s">
        <v>124</v>
      </c>
      <c r="B1147" t="s">
        <v>5215</v>
      </c>
      <c r="C1147" t="s">
        <v>5167</v>
      </c>
      <c r="D1147" t="s">
        <v>5139</v>
      </c>
      <c r="E1147">
        <v>1001</v>
      </c>
    </row>
    <row r="1148" spans="1:5">
      <c r="A1148" t="s">
        <v>124</v>
      </c>
      <c r="B1148" t="s">
        <v>5215</v>
      </c>
      <c r="C1148" t="s">
        <v>5167</v>
      </c>
      <c r="D1148" t="s">
        <v>5140</v>
      </c>
      <c r="E1148">
        <v>714</v>
      </c>
    </row>
    <row r="1149" spans="1:5">
      <c r="A1149" t="s">
        <v>124</v>
      </c>
      <c r="B1149" t="s">
        <v>5215</v>
      </c>
      <c r="C1149" t="s">
        <v>5167</v>
      </c>
      <c r="D1149" t="s">
        <v>5141</v>
      </c>
      <c r="E1149">
        <v>682</v>
      </c>
    </row>
    <row r="1150" spans="1:5">
      <c r="A1150" t="s">
        <v>124</v>
      </c>
      <c r="B1150" t="s">
        <v>5215</v>
      </c>
      <c r="C1150" t="s">
        <v>5167</v>
      </c>
      <c r="D1150" t="s">
        <v>5174</v>
      </c>
      <c r="E1150">
        <v>666</v>
      </c>
    </row>
    <row r="1151" spans="1:5">
      <c r="A1151" t="s">
        <v>124</v>
      </c>
      <c r="B1151" t="s">
        <v>5215</v>
      </c>
      <c r="C1151" t="s">
        <v>5167</v>
      </c>
      <c r="D1151" t="s">
        <v>5142</v>
      </c>
      <c r="E1151">
        <v>487</v>
      </c>
    </row>
    <row r="1152" spans="1:5">
      <c r="A1152" t="s">
        <v>124</v>
      </c>
      <c r="B1152" t="s">
        <v>5215</v>
      </c>
      <c r="C1152" t="s">
        <v>5167</v>
      </c>
      <c r="D1152" t="s">
        <v>5143</v>
      </c>
      <c r="E1152">
        <v>325</v>
      </c>
    </row>
    <row r="1153" spans="1:5">
      <c r="A1153" t="s">
        <v>124</v>
      </c>
      <c r="B1153" t="s">
        <v>5215</v>
      </c>
      <c r="C1153" t="s">
        <v>5167</v>
      </c>
      <c r="D1153" t="s">
        <v>5144</v>
      </c>
      <c r="E1153">
        <v>415</v>
      </c>
    </row>
    <row r="1154" spans="1:5">
      <c r="A1154" t="s">
        <v>144</v>
      </c>
      <c r="B1154" t="s">
        <v>5224</v>
      </c>
      <c r="C1154" t="s">
        <v>5225</v>
      </c>
      <c r="D1154" t="s">
        <v>5132</v>
      </c>
      <c r="E1154">
        <v>13016</v>
      </c>
    </row>
    <row r="1155" spans="1:5">
      <c r="A1155" t="s">
        <v>144</v>
      </c>
      <c r="B1155" t="s">
        <v>5224</v>
      </c>
      <c r="C1155" t="s">
        <v>5225</v>
      </c>
      <c r="D1155" t="s">
        <v>5162</v>
      </c>
      <c r="E1155">
        <v>15027</v>
      </c>
    </row>
    <row r="1156" spans="1:5">
      <c r="A1156" t="s">
        <v>144</v>
      </c>
      <c r="B1156" t="s">
        <v>5224</v>
      </c>
      <c r="C1156" t="s">
        <v>5225</v>
      </c>
      <c r="D1156" t="s">
        <v>5163</v>
      </c>
      <c r="E1156">
        <v>15872</v>
      </c>
    </row>
    <row r="1157" spans="1:5">
      <c r="A1157" t="s">
        <v>144</v>
      </c>
      <c r="B1157" t="s">
        <v>5224</v>
      </c>
      <c r="C1157" t="s">
        <v>5225</v>
      </c>
      <c r="D1157" t="s">
        <v>5133</v>
      </c>
      <c r="E1157">
        <v>16487</v>
      </c>
    </row>
    <row r="1158" spans="1:5">
      <c r="A1158" t="s">
        <v>144</v>
      </c>
      <c r="B1158" t="s">
        <v>5224</v>
      </c>
      <c r="C1158" t="s">
        <v>5225</v>
      </c>
      <c r="D1158" t="s">
        <v>5134</v>
      </c>
      <c r="E1158">
        <v>13981</v>
      </c>
    </row>
    <row r="1159" spans="1:5">
      <c r="A1159" t="s">
        <v>144</v>
      </c>
      <c r="B1159" t="s">
        <v>5224</v>
      </c>
      <c r="C1159" t="s">
        <v>5225</v>
      </c>
      <c r="D1159" t="s">
        <v>5135</v>
      </c>
      <c r="E1159">
        <v>13397</v>
      </c>
    </row>
    <row r="1160" spans="1:5">
      <c r="A1160" t="s">
        <v>144</v>
      </c>
      <c r="B1160" t="s">
        <v>5224</v>
      </c>
      <c r="C1160" t="s">
        <v>5225</v>
      </c>
      <c r="D1160" t="s">
        <v>5136</v>
      </c>
      <c r="E1160">
        <v>11787</v>
      </c>
    </row>
    <row r="1161" spans="1:5">
      <c r="A1161" t="s">
        <v>144</v>
      </c>
      <c r="B1161" t="s">
        <v>5224</v>
      </c>
      <c r="C1161" t="s">
        <v>5225</v>
      </c>
      <c r="D1161" t="s">
        <v>5137</v>
      </c>
      <c r="E1161">
        <v>11684</v>
      </c>
    </row>
    <row r="1162" spans="1:5">
      <c r="A1162" t="s">
        <v>144</v>
      </c>
      <c r="B1162" t="s">
        <v>5224</v>
      </c>
      <c r="C1162" t="s">
        <v>5225</v>
      </c>
      <c r="D1162" t="s">
        <v>5138</v>
      </c>
      <c r="E1162">
        <v>10693</v>
      </c>
    </row>
    <row r="1163" spans="1:5">
      <c r="A1163" t="s">
        <v>144</v>
      </c>
      <c r="B1163" t="s">
        <v>5224</v>
      </c>
      <c r="C1163" t="s">
        <v>5225</v>
      </c>
      <c r="D1163" t="s">
        <v>5139</v>
      </c>
      <c r="E1163">
        <v>10253</v>
      </c>
    </row>
    <row r="1164" spans="1:5">
      <c r="A1164" t="s">
        <v>144</v>
      </c>
      <c r="B1164" t="s">
        <v>5224</v>
      </c>
      <c r="C1164" t="s">
        <v>5225</v>
      </c>
      <c r="D1164" t="s">
        <v>5140</v>
      </c>
      <c r="E1164">
        <v>8748</v>
      </c>
    </row>
    <row r="1165" spans="1:5">
      <c r="A1165" t="s">
        <v>144</v>
      </c>
      <c r="B1165" t="s">
        <v>5224</v>
      </c>
      <c r="C1165" t="s">
        <v>5225</v>
      </c>
      <c r="D1165" t="s">
        <v>5141</v>
      </c>
      <c r="E1165">
        <v>6942</v>
      </c>
    </row>
    <row r="1166" spans="1:5">
      <c r="A1166" t="s">
        <v>144</v>
      </c>
      <c r="B1166" t="s">
        <v>5224</v>
      </c>
      <c r="C1166" t="s">
        <v>5225</v>
      </c>
      <c r="D1166" t="s">
        <v>5174</v>
      </c>
      <c r="E1166">
        <v>5052</v>
      </c>
    </row>
    <row r="1167" spans="1:5">
      <c r="A1167" t="s">
        <v>144</v>
      </c>
      <c r="B1167" t="s">
        <v>5224</v>
      </c>
      <c r="C1167" t="s">
        <v>5225</v>
      </c>
      <c r="D1167" t="s">
        <v>5142</v>
      </c>
      <c r="E1167">
        <v>3628</v>
      </c>
    </row>
    <row r="1168" spans="1:5">
      <c r="A1168" t="s">
        <v>144</v>
      </c>
      <c r="B1168" t="s">
        <v>5224</v>
      </c>
      <c r="C1168" t="s">
        <v>5225</v>
      </c>
      <c r="D1168" t="s">
        <v>5143</v>
      </c>
      <c r="E1168">
        <v>2513</v>
      </c>
    </row>
    <row r="1169" spans="1:5">
      <c r="A1169" t="s">
        <v>144</v>
      </c>
      <c r="B1169" t="s">
        <v>5224</v>
      </c>
      <c r="C1169" t="s">
        <v>5225</v>
      </c>
      <c r="D1169" t="s">
        <v>5144</v>
      </c>
      <c r="E1169">
        <v>3596</v>
      </c>
    </row>
    <row r="1170" spans="1:5">
      <c r="A1170" t="s">
        <v>144</v>
      </c>
      <c r="B1170" t="s">
        <v>5226</v>
      </c>
      <c r="C1170" t="s">
        <v>5227</v>
      </c>
      <c r="D1170" t="s">
        <v>5132</v>
      </c>
      <c r="E1170">
        <v>21</v>
      </c>
    </row>
    <row r="1171" spans="1:5">
      <c r="A1171" t="s">
        <v>144</v>
      </c>
      <c r="B1171" t="s">
        <v>5226</v>
      </c>
      <c r="C1171" t="s">
        <v>5227</v>
      </c>
      <c r="D1171" t="s">
        <v>5162</v>
      </c>
      <c r="E1171">
        <v>37</v>
      </c>
    </row>
    <row r="1172" spans="1:5">
      <c r="A1172" t="s">
        <v>144</v>
      </c>
      <c r="B1172" t="s">
        <v>5226</v>
      </c>
      <c r="C1172" t="s">
        <v>5227</v>
      </c>
      <c r="D1172" t="s">
        <v>5163</v>
      </c>
      <c r="E1172">
        <v>47</v>
      </c>
    </row>
    <row r="1173" spans="1:5">
      <c r="A1173" t="s">
        <v>144</v>
      </c>
      <c r="B1173" t="s">
        <v>5226</v>
      </c>
      <c r="C1173" t="s">
        <v>5227</v>
      </c>
      <c r="D1173" t="s">
        <v>5133</v>
      </c>
      <c r="E1173">
        <v>22</v>
      </c>
    </row>
    <row r="1174" spans="1:5">
      <c r="A1174" t="s">
        <v>144</v>
      </c>
      <c r="B1174" t="s">
        <v>5226</v>
      </c>
      <c r="C1174" t="s">
        <v>5227</v>
      </c>
      <c r="D1174" t="s">
        <v>5134</v>
      </c>
      <c r="E1174">
        <v>14</v>
      </c>
    </row>
    <row r="1175" spans="1:5">
      <c r="A1175" t="s">
        <v>144</v>
      </c>
      <c r="B1175" t="s">
        <v>5226</v>
      </c>
      <c r="C1175" t="s">
        <v>5227</v>
      </c>
      <c r="D1175" t="s">
        <v>5135</v>
      </c>
      <c r="E1175">
        <v>19</v>
      </c>
    </row>
    <row r="1176" spans="1:5">
      <c r="A1176" t="s">
        <v>144</v>
      </c>
      <c r="B1176" t="s">
        <v>5226</v>
      </c>
      <c r="C1176" t="s">
        <v>5227</v>
      </c>
      <c r="D1176" t="s">
        <v>5136</v>
      </c>
      <c r="E1176">
        <v>6</v>
      </c>
    </row>
    <row r="1177" spans="1:5">
      <c r="A1177" t="s">
        <v>144</v>
      </c>
      <c r="B1177" t="s">
        <v>5226</v>
      </c>
      <c r="C1177" t="s">
        <v>5227</v>
      </c>
      <c r="D1177" t="s">
        <v>5137</v>
      </c>
      <c r="E1177">
        <v>15</v>
      </c>
    </row>
    <row r="1178" spans="1:5">
      <c r="A1178" t="s">
        <v>144</v>
      </c>
      <c r="B1178" t="s">
        <v>5226</v>
      </c>
      <c r="C1178" t="s">
        <v>5227</v>
      </c>
      <c r="D1178" t="s">
        <v>5138</v>
      </c>
      <c r="E1178">
        <v>14</v>
      </c>
    </row>
    <row r="1179" spans="1:5">
      <c r="A1179" t="s">
        <v>144</v>
      </c>
      <c r="B1179" t="s">
        <v>5226</v>
      </c>
      <c r="C1179" t="s">
        <v>5227</v>
      </c>
      <c r="D1179" t="s">
        <v>5139</v>
      </c>
      <c r="E1179">
        <v>18</v>
      </c>
    </row>
    <row r="1180" spans="1:5">
      <c r="A1180" t="s">
        <v>144</v>
      </c>
      <c r="B1180" t="s">
        <v>5226</v>
      </c>
      <c r="C1180" t="s">
        <v>5227</v>
      </c>
      <c r="D1180" t="s">
        <v>5140</v>
      </c>
      <c r="E1180">
        <v>17</v>
      </c>
    </row>
    <row r="1181" spans="1:5">
      <c r="A1181" t="s">
        <v>144</v>
      </c>
      <c r="B1181" t="s">
        <v>5226</v>
      </c>
      <c r="C1181" t="s">
        <v>5227</v>
      </c>
      <c r="D1181" t="s">
        <v>5141</v>
      </c>
      <c r="E1181">
        <v>6</v>
      </c>
    </row>
    <row r="1182" spans="1:5">
      <c r="A1182" t="s">
        <v>144</v>
      </c>
      <c r="B1182" t="s">
        <v>5226</v>
      </c>
      <c r="C1182" t="s">
        <v>5227</v>
      </c>
      <c r="D1182" t="s">
        <v>5174</v>
      </c>
      <c r="E1182">
        <v>8</v>
      </c>
    </row>
    <row r="1183" spans="1:5">
      <c r="A1183" t="s">
        <v>144</v>
      </c>
      <c r="B1183" t="s">
        <v>5226</v>
      </c>
      <c r="C1183" t="s">
        <v>5227</v>
      </c>
      <c r="D1183" t="s">
        <v>5142</v>
      </c>
      <c r="E1183">
        <v>4</v>
      </c>
    </row>
    <row r="1184" spans="1:5">
      <c r="A1184" t="s">
        <v>144</v>
      </c>
      <c r="B1184" t="s">
        <v>5226</v>
      </c>
      <c r="C1184" t="s">
        <v>5227</v>
      </c>
      <c r="D1184" t="s">
        <v>5143</v>
      </c>
      <c r="E1184">
        <v>4</v>
      </c>
    </row>
    <row r="1185" spans="1:5">
      <c r="A1185" t="s">
        <v>144</v>
      </c>
      <c r="B1185" t="s">
        <v>5226</v>
      </c>
      <c r="C1185" t="s">
        <v>5227</v>
      </c>
      <c r="D1185" t="s">
        <v>5144</v>
      </c>
      <c r="E1185">
        <v>9</v>
      </c>
    </row>
    <row r="1186" spans="1:5">
      <c r="A1186" t="s">
        <v>144</v>
      </c>
      <c r="B1186" t="s">
        <v>5226</v>
      </c>
      <c r="C1186" t="s">
        <v>5228</v>
      </c>
      <c r="D1186" t="s">
        <v>5132</v>
      </c>
      <c r="E1186">
        <v>1936</v>
      </c>
    </row>
    <row r="1187" spans="1:5">
      <c r="A1187" t="s">
        <v>144</v>
      </c>
      <c r="B1187" t="s">
        <v>5226</v>
      </c>
      <c r="C1187" t="s">
        <v>5228</v>
      </c>
      <c r="D1187" t="s">
        <v>5162</v>
      </c>
      <c r="E1187">
        <v>2761</v>
      </c>
    </row>
    <row r="1188" spans="1:5">
      <c r="A1188" t="s">
        <v>144</v>
      </c>
      <c r="B1188" t="s">
        <v>5226</v>
      </c>
      <c r="C1188" t="s">
        <v>5228</v>
      </c>
      <c r="D1188" t="s">
        <v>5163</v>
      </c>
      <c r="E1188">
        <v>2765</v>
      </c>
    </row>
    <row r="1189" spans="1:5">
      <c r="A1189" t="s">
        <v>144</v>
      </c>
      <c r="B1189" t="s">
        <v>5226</v>
      </c>
      <c r="C1189" t="s">
        <v>5228</v>
      </c>
      <c r="D1189" t="s">
        <v>5133</v>
      </c>
      <c r="E1189">
        <v>2018</v>
      </c>
    </row>
    <row r="1190" spans="1:5">
      <c r="A1190" t="s">
        <v>144</v>
      </c>
      <c r="B1190" t="s">
        <v>5226</v>
      </c>
      <c r="C1190" t="s">
        <v>5228</v>
      </c>
      <c r="D1190" t="s">
        <v>5134</v>
      </c>
      <c r="E1190">
        <v>1295</v>
      </c>
    </row>
    <row r="1191" spans="1:5">
      <c r="A1191" t="s">
        <v>144</v>
      </c>
      <c r="B1191" t="s">
        <v>5226</v>
      </c>
      <c r="C1191" t="s">
        <v>5228</v>
      </c>
      <c r="D1191" t="s">
        <v>5135</v>
      </c>
      <c r="E1191">
        <v>1102</v>
      </c>
    </row>
    <row r="1192" spans="1:5">
      <c r="A1192" t="s">
        <v>144</v>
      </c>
      <c r="B1192" t="s">
        <v>5226</v>
      </c>
      <c r="C1192" t="s">
        <v>5228</v>
      </c>
      <c r="D1192" t="s">
        <v>5136</v>
      </c>
      <c r="E1192">
        <v>1239</v>
      </c>
    </row>
    <row r="1193" spans="1:5">
      <c r="A1193" t="s">
        <v>144</v>
      </c>
      <c r="B1193" t="s">
        <v>5226</v>
      </c>
      <c r="C1193" t="s">
        <v>5228</v>
      </c>
      <c r="D1193" t="s">
        <v>5137</v>
      </c>
      <c r="E1193">
        <v>1395</v>
      </c>
    </row>
    <row r="1194" spans="1:5">
      <c r="A1194" t="s">
        <v>144</v>
      </c>
      <c r="B1194" t="s">
        <v>5226</v>
      </c>
      <c r="C1194" t="s">
        <v>5228</v>
      </c>
      <c r="D1194" t="s">
        <v>5138</v>
      </c>
      <c r="E1194">
        <v>1500</v>
      </c>
    </row>
    <row r="1195" spans="1:5">
      <c r="A1195" t="s">
        <v>144</v>
      </c>
      <c r="B1195" t="s">
        <v>5226</v>
      </c>
      <c r="C1195" t="s">
        <v>5228</v>
      </c>
      <c r="D1195" t="s">
        <v>5139</v>
      </c>
      <c r="E1195">
        <v>1042</v>
      </c>
    </row>
    <row r="1196" spans="1:5">
      <c r="A1196" t="s">
        <v>144</v>
      </c>
      <c r="B1196" t="s">
        <v>5226</v>
      </c>
      <c r="C1196" t="s">
        <v>5228</v>
      </c>
      <c r="D1196" t="s">
        <v>5140</v>
      </c>
      <c r="E1196">
        <v>641</v>
      </c>
    </row>
    <row r="1197" spans="1:5">
      <c r="A1197" t="s">
        <v>144</v>
      </c>
      <c r="B1197" t="s">
        <v>5226</v>
      </c>
      <c r="C1197" t="s">
        <v>5228</v>
      </c>
      <c r="D1197" t="s">
        <v>5141</v>
      </c>
      <c r="E1197">
        <v>682</v>
      </c>
    </row>
    <row r="1198" spans="1:5">
      <c r="A1198" t="s">
        <v>144</v>
      </c>
      <c r="B1198" t="s">
        <v>5226</v>
      </c>
      <c r="C1198" t="s">
        <v>5228</v>
      </c>
      <c r="D1198" t="s">
        <v>5174</v>
      </c>
      <c r="E1198">
        <v>263</v>
      </c>
    </row>
    <row r="1199" spans="1:5">
      <c r="A1199" t="s">
        <v>144</v>
      </c>
      <c r="B1199" t="s">
        <v>5226</v>
      </c>
      <c r="C1199" t="s">
        <v>5228</v>
      </c>
      <c r="D1199" t="s">
        <v>5142</v>
      </c>
      <c r="E1199">
        <v>171</v>
      </c>
    </row>
    <row r="1200" spans="1:5">
      <c r="A1200" t="s">
        <v>144</v>
      </c>
      <c r="B1200" t="s">
        <v>5226</v>
      </c>
      <c r="C1200" t="s">
        <v>5228</v>
      </c>
      <c r="D1200" t="s">
        <v>5143</v>
      </c>
      <c r="E1200">
        <v>77</v>
      </c>
    </row>
    <row r="1201" spans="1:5">
      <c r="A1201" t="s">
        <v>144</v>
      </c>
      <c r="B1201" t="s">
        <v>5226</v>
      </c>
      <c r="C1201" t="s">
        <v>5228</v>
      </c>
      <c r="D1201" t="s">
        <v>5144</v>
      </c>
      <c r="E1201">
        <v>143</v>
      </c>
    </row>
    <row r="1202" spans="1:5">
      <c r="A1202" t="s">
        <v>144</v>
      </c>
      <c r="B1202" t="s">
        <v>5226</v>
      </c>
      <c r="C1202" t="s">
        <v>5229</v>
      </c>
      <c r="D1202" t="s">
        <v>5132</v>
      </c>
      <c r="E1202">
        <v>5128</v>
      </c>
    </row>
    <row r="1203" spans="1:5">
      <c r="A1203" t="s">
        <v>144</v>
      </c>
      <c r="B1203" t="s">
        <v>5226</v>
      </c>
      <c r="C1203" t="s">
        <v>5229</v>
      </c>
      <c r="D1203" t="s">
        <v>5162</v>
      </c>
      <c r="E1203">
        <v>5519</v>
      </c>
    </row>
    <row r="1204" spans="1:5">
      <c r="A1204" t="s">
        <v>144</v>
      </c>
      <c r="B1204" t="s">
        <v>5226</v>
      </c>
      <c r="C1204" t="s">
        <v>5229</v>
      </c>
      <c r="D1204" t="s">
        <v>5163</v>
      </c>
      <c r="E1204">
        <v>4226</v>
      </c>
    </row>
    <row r="1205" spans="1:5">
      <c r="A1205" t="s">
        <v>144</v>
      </c>
      <c r="B1205" t="s">
        <v>5226</v>
      </c>
      <c r="C1205" t="s">
        <v>5229</v>
      </c>
      <c r="D1205" t="s">
        <v>5133</v>
      </c>
      <c r="E1205">
        <v>5521</v>
      </c>
    </row>
    <row r="1206" spans="1:5">
      <c r="A1206" t="s">
        <v>144</v>
      </c>
      <c r="B1206" t="s">
        <v>5226</v>
      </c>
      <c r="C1206" t="s">
        <v>5229</v>
      </c>
      <c r="D1206" t="s">
        <v>5134</v>
      </c>
      <c r="E1206">
        <v>7140</v>
      </c>
    </row>
    <row r="1207" spans="1:5">
      <c r="A1207" t="s">
        <v>144</v>
      </c>
      <c r="B1207" t="s">
        <v>5226</v>
      </c>
      <c r="C1207" t="s">
        <v>5229</v>
      </c>
      <c r="D1207" t="s">
        <v>5135</v>
      </c>
      <c r="E1207">
        <v>8087</v>
      </c>
    </row>
    <row r="1208" spans="1:5">
      <c r="A1208" t="s">
        <v>144</v>
      </c>
      <c r="B1208" t="s">
        <v>5226</v>
      </c>
      <c r="C1208" t="s">
        <v>5229</v>
      </c>
      <c r="D1208" t="s">
        <v>5136</v>
      </c>
      <c r="E1208">
        <v>4891</v>
      </c>
    </row>
    <row r="1209" spans="1:5">
      <c r="A1209" t="s">
        <v>144</v>
      </c>
      <c r="B1209" t="s">
        <v>5226</v>
      </c>
      <c r="C1209" t="s">
        <v>5229</v>
      </c>
      <c r="D1209" t="s">
        <v>5137</v>
      </c>
      <c r="E1209">
        <v>4067</v>
      </c>
    </row>
    <row r="1210" spans="1:5">
      <c r="A1210" t="s">
        <v>144</v>
      </c>
      <c r="B1210" t="s">
        <v>5226</v>
      </c>
      <c r="C1210" t="s">
        <v>5229</v>
      </c>
      <c r="D1210" t="s">
        <v>5138</v>
      </c>
      <c r="E1210">
        <v>3549</v>
      </c>
    </row>
    <row r="1211" spans="1:5">
      <c r="A1211" t="s">
        <v>144</v>
      </c>
      <c r="B1211" t="s">
        <v>5226</v>
      </c>
      <c r="C1211" t="s">
        <v>5229</v>
      </c>
      <c r="D1211" t="s">
        <v>5139</v>
      </c>
      <c r="E1211">
        <v>2451</v>
      </c>
    </row>
    <row r="1212" spans="1:5">
      <c r="A1212" t="s">
        <v>144</v>
      </c>
      <c r="B1212" t="s">
        <v>5226</v>
      </c>
      <c r="C1212" t="s">
        <v>5229</v>
      </c>
      <c r="D1212" t="s">
        <v>5140</v>
      </c>
      <c r="E1212">
        <v>2130</v>
      </c>
    </row>
    <row r="1213" spans="1:5">
      <c r="A1213" t="s">
        <v>144</v>
      </c>
      <c r="B1213" t="s">
        <v>5226</v>
      </c>
      <c r="C1213" t="s">
        <v>5229</v>
      </c>
      <c r="D1213" t="s">
        <v>5141</v>
      </c>
      <c r="E1213">
        <v>1478</v>
      </c>
    </row>
    <row r="1214" spans="1:5">
      <c r="A1214" t="s">
        <v>144</v>
      </c>
      <c r="B1214" t="s">
        <v>5226</v>
      </c>
      <c r="C1214" t="s">
        <v>5229</v>
      </c>
      <c r="D1214" t="s">
        <v>5174</v>
      </c>
      <c r="E1214">
        <v>1334</v>
      </c>
    </row>
    <row r="1215" spans="1:5">
      <c r="A1215" t="s">
        <v>144</v>
      </c>
      <c r="B1215" t="s">
        <v>5226</v>
      </c>
      <c r="C1215" t="s">
        <v>5229</v>
      </c>
      <c r="D1215" t="s">
        <v>5142</v>
      </c>
      <c r="E1215">
        <v>907</v>
      </c>
    </row>
    <row r="1216" spans="1:5">
      <c r="A1216" t="s">
        <v>144</v>
      </c>
      <c r="B1216" t="s">
        <v>5226</v>
      </c>
      <c r="C1216" t="s">
        <v>5229</v>
      </c>
      <c r="D1216" t="s">
        <v>5143</v>
      </c>
      <c r="E1216">
        <v>664</v>
      </c>
    </row>
    <row r="1217" spans="1:5">
      <c r="A1217" t="s">
        <v>144</v>
      </c>
      <c r="B1217" t="s">
        <v>5226</v>
      </c>
      <c r="C1217" t="s">
        <v>5229</v>
      </c>
      <c r="D1217" t="s">
        <v>5144</v>
      </c>
      <c r="E1217">
        <v>1106</v>
      </c>
    </row>
    <row r="1218" spans="1:5">
      <c r="A1218" t="s">
        <v>122</v>
      </c>
      <c r="B1218" t="s">
        <v>5230</v>
      </c>
      <c r="C1218" t="s">
        <v>5231</v>
      </c>
      <c r="D1218" t="s">
        <v>5132</v>
      </c>
      <c r="E1218">
        <v>79</v>
      </c>
    </row>
    <row r="1219" spans="1:5">
      <c r="A1219" t="s">
        <v>122</v>
      </c>
      <c r="B1219" t="s">
        <v>5230</v>
      </c>
      <c r="C1219" t="s">
        <v>5231</v>
      </c>
      <c r="D1219" t="s">
        <v>5162</v>
      </c>
      <c r="E1219">
        <v>71</v>
      </c>
    </row>
    <row r="1220" spans="1:5">
      <c r="A1220" t="s">
        <v>122</v>
      </c>
      <c r="B1220" t="s">
        <v>5230</v>
      </c>
      <c r="C1220" t="s">
        <v>5231</v>
      </c>
      <c r="D1220" t="s">
        <v>5163</v>
      </c>
      <c r="E1220">
        <v>72</v>
      </c>
    </row>
    <row r="1221" spans="1:5">
      <c r="A1221" t="s">
        <v>122</v>
      </c>
      <c r="B1221" t="s">
        <v>5230</v>
      </c>
      <c r="C1221" t="s">
        <v>5231</v>
      </c>
      <c r="D1221" t="s">
        <v>5133</v>
      </c>
      <c r="E1221">
        <v>52</v>
      </c>
    </row>
    <row r="1222" spans="1:5">
      <c r="A1222" t="s">
        <v>122</v>
      </c>
      <c r="B1222" t="s">
        <v>5230</v>
      </c>
      <c r="C1222" t="s">
        <v>5231</v>
      </c>
      <c r="D1222" t="s">
        <v>5134</v>
      </c>
      <c r="E1222">
        <v>36</v>
      </c>
    </row>
    <row r="1223" spans="1:5">
      <c r="A1223" t="s">
        <v>122</v>
      </c>
      <c r="B1223" t="s">
        <v>5230</v>
      </c>
      <c r="C1223" t="s">
        <v>5231</v>
      </c>
      <c r="D1223" t="s">
        <v>5135</v>
      </c>
      <c r="E1223">
        <v>36</v>
      </c>
    </row>
    <row r="1224" spans="1:5">
      <c r="A1224" t="s">
        <v>122</v>
      </c>
      <c r="B1224" t="s">
        <v>5230</v>
      </c>
      <c r="C1224" t="s">
        <v>5231</v>
      </c>
      <c r="D1224" t="s">
        <v>5136</v>
      </c>
      <c r="E1224">
        <v>46</v>
      </c>
    </row>
    <row r="1225" spans="1:5">
      <c r="A1225" t="s">
        <v>122</v>
      </c>
      <c r="B1225" t="s">
        <v>5230</v>
      </c>
      <c r="C1225" t="s">
        <v>5231</v>
      </c>
      <c r="D1225" t="s">
        <v>5137</v>
      </c>
      <c r="E1225">
        <v>34</v>
      </c>
    </row>
    <row r="1226" spans="1:5">
      <c r="A1226" t="s">
        <v>122</v>
      </c>
      <c r="B1226" t="s">
        <v>5230</v>
      </c>
      <c r="C1226" t="s">
        <v>5231</v>
      </c>
      <c r="D1226" t="s">
        <v>5138</v>
      </c>
      <c r="E1226">
        <v>46</v>
      </c>
    </row>
    <row r="1227" spans="1:5">
      <c r="A1227" t="s">
        <v>122</v>
      </c>
      <c r="B1227" t="s">
        <v>5230</v>
      </c>
      <c r="C1227" t="s">
        <v>5231</v>
      </c>
      <c r="D1227" t="s">
        <v>5139</v>
      </c>
      <c r="E1227">
        <v>35</v>
      </c>
    </row>
    <row r="1228" spans="1:5">
      <c r="A1228" t="s">
        <v>122</v>
      </c>
      <c r="B1228" t="s">
        <v>5230</v>
      </c>
      <c r="C1228" t="s">
        <v>5231</v>
      </c>
      <c r="D1228" t="s">
        <v>5140</v>
      </c>
      <c r="E1228">
        <v>36</v>
      </c>
    </row>
    <row r="1229" spans="1:5">
      <c r="A1229" t="s">
        <v>122</v>
      </c>
      <c r="B1229" t="s">
        <v>5230</v>
      </c>
      <c r="C1229" t="s">
        <v>5231</v>
      </c>
      <c r="D1229" t="s">
        <v>5141</v>
      </c>
      <c r="E1229">
        <v>13</v>
      </c>
    </row>
    <row r="1230" spans="1:5">
      <c r="A1230" t="s">
        <v>122</v>
      </c>
      <c r="B1230" t="s">
        <v>5230</v>
      </c>
      <c r="C1230" t="s">
        <v>5231</v>
      </c>
      <c r="D1230" t="s">
        <v>5174</v>
      </c>
      <c r="E1230">
        <v>22</v>
      </c>
    </row>
    <row r="1231" spans="1:5">
      <c r="A1231" t="s">
        <v>122</v>
      </c>
      <c r="B1231" t="s">
        <v>5230</v>
      </c>
      <c r="C1231" t="s">
        <v>5231</v>
      </c>
      <c r="D1231" t="s">
        <v>5142</v>
      </c>
      <c r="E1231">
        <v>17</v>
      </c>
    </row>
    <row r="1232" spans="1:5">
      <c r="A1232" t="s">
        <v>122</v>
      </c>
      <c r="B1232" t="s">
        <v>5230</v>
      </c>
      <c r="C1232" t="s">
        <v>5231</v>
      </c>
      <c r="D1232" t="s">
        <v>5143</v>
      </c>
      <c r="E1232">
        <v>12</v>
      </c>
    </row>
    <row r="1233" spans="1:5">
      <c r="A1233" t="s">
        <v>122</v>
      </c>
      <c r="B1233" t="s">
        <v>5230</v>
      </c>
      <c r="C1233" t="s">
        <v>5231</v>
      </c>
      <c r="D1233" t="s">
        <v>5144</v>
      </c>
      <c r="E1233">
        <v>12</v>
      </c>
    </row>
    <row r="1234" spans="1:5">
      <c r="A1234" t="s">
        <v>122</v>
      </c>
      <c r="B1234" t="s">
        <v>5230</v>
      </c>
      <c r="C1234" t="s">
        <v>5232</v>
      </c>
      <c r="D1234" t="s">
        <v>5132</v>
      </c>
      <c r="E1234">
        <v>48</v>
      </c>
    </row>
    <row r="1235" spans="1:5">
      <c r="A1235" t="s">
        <v>122</v>
      </c>
      <c r="B1235" t="s">
        <v>5230</v>
      </c>
      <c r="C1235" t="s">
        <v>5232</v>
      </c>
      <c r="D1235" t="s">
        <v>5162</v>
      </c>
      <c r="E1235">
        <v>55</v>
      </c>
    </row>
    <row r="1236" spans="1:5">
      <c r="A1236" t="s">
        <v>122</v>
      </c>
      <c r="B1236" t="s">
        <v>5230</v>
      </c>
      <c r="C1236" t="s">
        <v>5232</v>
      </c>
      <c r="D1236" t="s">
        <v>5163</v>
      </c>
      <c r="E1236">
        <v>72</v>
      </c>
    </row>
    <row r="1237" spans="1:5">
      <c r="A1237" t="s">
        <v>122</v>
      </c>
      <c r="B1237" t="s">
        <v>5230</v>
      </c>
      <c r="C1237" t="s">
        <v>5232</v>
      </c>
      <c r="D1237" t="s">
        <v>5133</v>
      </c>
      <c r="E1237">
        <v>36</v>
      </c>
    </row>
    <row r="1238" spans="1:5">
      <c r="A1238" t="s">
        <v>122</v>
      </c>
      <c r="B1238" t="s">
        <v>5230</v>
      </c>
      <c r="C1238" t="s">
        <v>5232</v>
      </c>
      <c r="D1238" t="s">
        <v>5134</v>
      </c>
      <c r="E1238">
        <v>19</v>
      </c>
    </row>
    <row r="1239" spans="1:5">
      <c r="A1239" t="s">
        <v>122</v>
      </c>
      <c r="B1239" t="s">
        <v>5230</v>
      </c>
      <c r="C1239" t="s">
        <v>5232</v>
      </c>
      <c r="D1239" t="s">
        <v>5135</v>
      </c>
      <c r="E1239">
        <v>17</v>
      </c>
    </row>
    <row r="1240" spans="1:5">
      <c r="A1240" t="s">
        <v>122</v>
      </c>
      <c r="B1240" t="s">
        <v>5230</v>
      </c>
      <c r="C1240" t="s">
        <v>5232</v>
      </c>
      <c r="D1240" t="s">
        <v>5136</v>
      </c>
      <c r="E1240">
        <v>20</v>
      </c>
    </row>
    <row r="1241" spans="1:5">
      <c r="A1241" t="s">
        <v>122</v>
      </c>
      <c r="B1241" t="s">
        <v>5230</v>
      </c>
      <c r="C1241" t="s">
        <v>5232</v>
      </c>
      <c r="D1241" t="s">
        <v>5137</v>
      </c>
      <c r="E1241">
        <v>27</v>
      </c>
    </row>
    <row r="1242" spans="1:5">
      <c r="A1242" t="s">
        <v>122</v>
      </c>
      <c r="B1242" t="s">
        <v>5230</v>
      </c>
      <c r="C1242" t="s">
        <v>5232</v>
      </c>
      <c r="D1242" t="s">
        <v>5138</v>
      </c>
      <c r="E1242">
        <v>27</v>
      </c>
    </row>
    <row r="1243" spans="1:5">
      <c r="A1243" t="s">
        <v>122</v>
      </c>
      <c r="B1243" t="s">
        <v>5230</v>
      </c>
      <c r="C1243" t="s">
        <v>5232</v>
      </c>
      <c r="D1243" t="s">
        <v>5139</v>
      </c>
      <c r="E1243">
        <v>23</v>
      </c>
    </row>
    <row r="1244" spans="1:5">
      <c r="A1244" t="s">
        <v>122</v>
      </c>
      <c r="B1244" t="s">
        <v>5230</v>
      </c>
      <c r="C1244" t="s">
        <v>5232</v>
      </c>
      <c r="D1244" t="s">
        <v>5140</v>
      </c>
      <c r="E1244">
        <v>25</v>
      </c>
    </row>
    <row r="1245" spans="1:5">
      <c r="A1245" t="s">
        <v>122</v>
      </c>
      <c r="B1245" t="s">
        <v>5230</v>
      </c>
      <c r="C1245" t="s">
        <v>5232</v>
      </c>
      <c r="D1245" t="s">
        <v>5141</v>
      </c>
      <c r="E1245">
        <v>24</v>
      </c>
    </row>
    <row r="1246" spans="1:5">
      <c r="A1246" t="s">
        <v>122</v>
      </c>
      <c r="B1246" t="s">
        <v>5230</v>
      </c>
      <c r="C1246" t="s">
        <v>5232</v>
      </c>
      <c r="D1246" t="s">
        <v>5174</v>
      </c>
      <c r="E1246">
        <v>18</v>
      </c>
    </row>
    <row r="1247" spans="1:5">
      <c r="A1247" t="s">
        <v>122</v>
      </c>
      <c r="B1247" t="s">
        <v>5230</v>
      </c>
      <c r="C1247" t="s">
        <v>5232</v>
      </c>
      <c r="D1247" t="s">
        <v>5142</v>
      </c>
      <c r="E1247">
        <v>16</v>
      </c>
    </row>
    <row r="1248" spans="1:5">
      <c r="A1248" t="s">
        <v>122</v>
      </c>
      <c r="B1248" t="s">
        <v>5230</v>
      </c>
      <c r="C1248" t="s">
        <v>5232</v>
      </c>
      <c r="D1248" t="s">
        <v>5143</v>
      </c>
      <c r="E1248">
        <v>12</v>
      </c>
    </row>
    <row r="1249" spans="1:5">
      <c r="A1249" t="s">
        <v>122</v>
      </c>
      <c r="B1249" t="s">
        <v>5230</v>
      </c>
      <c r="C1249" t="s">
        <v>5232</v>
      </c>
      <c r="D1249" t="s">
        <v>5144</v>
      </c>
      <c r="E1249">
        <v>7</v>
      </c>
    </row>
    <row r="1250" spans="1:5">
      <c r="A1250" t="s">
        <v>122</v>
      </c>
      <c r="B1250" t="s">
        <v>5230</v>
      </c>
      <c r="C1250" t="s">
        <v>5233</v>
      </c>
      <c r="D1250" t="s">
        <v>5132</v>
      </c>
      <c r="E1250">
        <v>110</v>
      </c>
    </row>
    <row r="1251" spans="1:5">
      <c r="A1251" t="s">
        <v>122</v>
      </c>
      <c r="B1251" t="s">
        <v>5230</v>
      </c>
      <c r="C1251" t="s">
        <v>5233</v>
      </c>
      <c r="D1251" t="s">
        <v>5162</v>
      </c>
      <c r="E1251">
        <v>125</v>
      </c>
    </row>
    <row r="1252" spans="1:5">
      <c r="A1252" t="s">
        <v>122</v>
      </c>
      <c r="B1252" t="s">
        <v>5230</v>
      </c>
      <c r="C1252" t="s">
        <v>5233</v>
      </c>
      <c r="D1252" t="s">
        <v>5163</v>
      </c>
      <c r="E1252">
        <v>147</v>
      </c>
    </row>
    <row r="1253" spans="1:5">
      <c r="A1253" t="s">
        <v>122</v>
      </c>
      <c r="B1253" t="s">
        <v>5230</v>
      </c>
      <c r="C1253" t="s">
        <v>5233</v>
      </c>
      <c r="D1253" t="s">
        <v>5133</v>
      </c>
      <c r="E1253">
        <v>99</v>
      </c>
    </row>
    <row r="1254" spans="1:5">
      <c r="A1254" t="s">
        <v>122</v>
      </c>
      <c r="B1254" t="s">
        <v>5230</v>
      </c>
      <c r="C1254" t="s">
        <v>5233</v>
      </c>
      <c r="D1254" t="s">
        <v>5134</v>
      </c>
      <c r="E1254">
        <v>77</v>
      </c>
    </row>
    <row r="1255" spans="1:5">
      <c r="A1255" t="s">
        <v>122</v>
      </c>
      <c r="B1255" t="s">
        <v>5230</v>
      </c>
      <c r="C1255" t="s">
        <v>5233</v>
      </c>
      <c r="D1255" t="s">
        <v>5135</v>
      </c>
      <c r="E1255">
        <v>74</v>
      </c>
    </row>
    <row r="1256" spans="1:5">
      <c r="A1256" t="s">
        <v>122</v>
      </c>
      <c r="B1256" t="s">
        <v>5230</v>
      </c>
      <c r="C1256" t="s">
        <v>5233</v>
      </c>
      <c r="D1256" t="s">
        <v>5136</v>
      </c>
      <c r="E1256">
        <v>50</v>
      </c>
    </row>
    <row r="1257" spans="1:5">
      <c r="A1257" t="s">
        <v>122</v>
      </c>
      <c r="B1257" t="s">
        <v>5230</v>
      </c>
      <c r="C1257" t="s">
        <v>5233</v>
      </c>
      <c r="D1257" t="s">
        <v>5137</v>
      </c>
      <c r="E1257">
        <v>86</v>
      </c>
    </row>
    <row r="1258" spans="1:5">
      <c r="A1258" t="s">
        <v>122</v>
      </c>
      <c r="B1258" t="s">
        <v>5230</v>
      </c>
      <c r="C1258" t="s">
        <v>5233</v>
      </c>
      <c r="D1258" t="s">
        <v>5138</v>
      </c>
      <c r="E1258">
        <v>72</v>
      </c>
    </row>
    <row r="1259" spans="1:5">
      <c r="A1259" t="s">
        <v>122</v>
      </c>
      <c r="B1259" t="s">
        <v>5230</v>
      </c>
      <c r="C1259" t="s">
        <v>5233</v>
      </c>
      <c r="D1259" t="s">
        <v>5139</v>
      </c>
      <c r="E1259">
        <v>61</v>
      </c>
    </row>
    <row r="1260" spans="1:5">
      <c r="A1260" t="s">
        <v>122</v>
      </c>
      <c r="B1260" t="s">
        <v>5230</v>
      </c>
      <c r="C1260" t="s">
        <v>5233</v>
      </c>
      <c r="D1260" t="s">
        <v>5140</v>
      </c>
      <c r="E1260">
        <v>45</v>
      </c>
    </row>
    <row r="1261" spans="1:5">
      <c r="A1261" t="s">
        <v>122</v>
      </c>
      <c r="B1261" t="s">
        <v>5230</v>
      </c>
      <c r="C1261" t="s">
        <v>5233</v>
      </c>
      <c r="D1261" t="s">
        <v>5141</v>
      </c>
      <c r="E1261">
        <v>44</v>
      </c>
    </row>
    <row r="1262" spans="1:5">
      <c r="A1262" t="s">
        <v>122</v>
      </c>
      <c r="B1262" t="s">
        <v>5230</v>
      </c>
      <c r="C1262" t="s">
        <v>5233</v>
      </c>
      <c r="D1262" t="s">
        <v>5174</v>
      </c>
      <c r="E1262">
        <v>27</v>
      </c>
    </row>
    <row r="1263" spans="1:5">
      <c r="A1263" t="s">
        <v>122</v>
      </c>
      <c r="B1263" t="s">
        <v>5230</v>
      </c>
      <c r="C1263" t="s">
        <v>5233</v>
      </c>
      <c r="D1263" t="s">
        <v>5142</v>
      </c>
      <c r="E1263">
        <v>30</v>
      </c>
    </row>
    <row r="1264" spans="1:5">
      <c r="A1264" t="s">
        <v>122</v>
      </c>
      <c r="B1264" t="s">
        <v>5230</v>
      </c>
      <c r="C1264" t="s">
        <v>5233</v>
      </c>
      <c r="D1264" t="s">
        <v>5143</v>
      </c>
      <c r="E1264">
        <v>27</v>
      </c>
    </row>
    <row r="1265" spans="1:5">
      <c r="A1265" t="s">
        <v>122</v>
      </c>
      <c r="B1265" t="s">
        <v>5230</v>
      </c>
      <c r="C1265" t="s">
        <v>5233</v>
      </c>
      <c r="D1265" t="s">
        <v>5144</v>
      </c>
      <c r="E1265">
        <v>27</v>
      </c>
    </row>
    <row r="1266" spans="1:5">
      <c r="A1266" t="s">
        <v>122</v>
      </c>
      <c r="B1266" t="s">
        <v>5230</v>
      </c>
      <c r="C1266" t="s">
        <v>5167</v>
      </c>
      <c r="D1266" t="s">
        <v>5132</v>
      </c>
      <c r="E1266">
        <v>1701</v>
      </c>
    </row>
    <row r="1267" spans="1:5">
      <c r="A1267" t="s">
        <v>122</v>
      </c>
      <c r="B1267" t="s">
        <v>5230</v>
      </c>
      <c r="C1267" t="s">
        <v>5167</v>
      </c>
      <c r="D1267" t="s">
        <v>5162</v>
      </c>
      <c r="E1267">
        <v>1839</v>
      </c>
    </row>
    <row r="1268" spans="1:5">
      <c r="A1268" t="s">
        <v>122</v>
      </c>
      <c r="B1268" t="s">
        <v>5230</v>
      </c>
      <c r="C1268" t="s">
        <v>5167</v>
      </c>
      <c r="D1268" t="s">
        <v>5163</v>
      </c>
      <c r="E1268">
        <v>2141</v>
      </c>
    </row>
    <row r="1269" spans="1:5">
      <c r="A1269" t="s">
        <v>122</v>
      </c>
      <c r="B1269" t="s">
        <v>5230</v>
      </c>
      <c r="C1269" t="s">
        <v>5167</v>
      </c>
      <c r="D1269" t="s">
        <v>5133</v>
      </c>
      <c r="E1269">
        <v>1681</v>
      </c>
    </row>
    <row r="1270" spans="1:5">
      <c r="A1270" t="s">
        <v>122</v>
      </c>
      <c r="B1270" t="s">
        <v>5230</v>
      </c>
      <c r="C1270" t="s">
        <v>5167</v>
      </c>
      <c r="D1270" t="s">
        <v>5134</v>
      </c>
      <c r="E1270">
        <v>914</v>
      </c>
    </row>
    <row r="1271" spans="1:5">
      <c r="A1271" t="s">
        <v>122</v>
      </c>
      <c r="B1271" t="s">
        <v>5230</v>
      </c>
      <c r="C1271" t="s">
        <v>5167</v>
      </c>
      <c r="D1271" t="s">
        <v>5135</v>
      </c>
      <c r="E1271">
        <v>769</v>
      </c>
    </row>
    <row r="1272" spans="1:5">
      <c r="A1272" t="s">
        <v>122</v>
      </c>
      <c r="B1272" t="s">
        <v>5230</v>
      </c>
      <c r="C1272" t="s">
        <v>5167</v>
      </c>
      <c r="D1272" t="s">
        <v>5136</v>
      </c>
      <c r="E1272">
        <v>864</v>
      </c>
    </row>
    <row r="1273" spans="1:5">
      <c r="A1273" t="s">
        <v>122</v>
      </c>
      <c r="B1273" t="s">
        <v>5230</v>
      </c>
      <c r="C1273" t="s">
        <v>5167</v>
      </c>
      <c r="D1273" t="s">
        <v>5137</v>
      </c>
      <c r="E1273">
        <v>1669</v>
      </c>
    </row>
    <row r="1274" spans="1:5">
      <c r="A1274" t="s">
        <v>122</v>
      </c>
      <c r="B1274" t="s">
        <v>5230</v>
      </c>
      <c r="C1274" t="s">
        <v>5167</v>
      </c>
      <c r="D1274" t="s">
        <v>5138</v>
      </c>
      <c r="E1274">
        <v>923</v>
      </c>
    </row>
    <row r="1275" spans="1:5">
      <c r="A1275" t="s">
        <v>122</v>
      </c>
      <c r="B1275" t="s">
        <v>5230</v>
      </c>
      <c r="C1275" t="s">
        <v>5167</v>
      </c>
      <c r="D1275" t="s">
        <v>5139</v>
      </c>
      <c r="E1275">
        <v>913</v>
      </c>
    </row>
    <row r="1276" spans="1:5">
      <c r="A1276" t="s">
        <v>122</v>
      </c>
      <c r="B1276" t="s">
        <v>5230</v>
      </c>
      <c r="C1276" t="s">
        <v>5167</v>
      </c>
      <c r="D1276" t="s">
        <v>5140</v>
      </c>
      <c r="E1276">
        <v>746</v>
      </c>
    </row>
    <row r="1277" spans="1:5">
      <c r="A1277" t="s">
        <v>122</v>
      </c>
      <c r="B1277" t="s">
        <v>5230</v>
      </c>
      <c r="C1277" t="s">
        <v>5167</v>
      </c>
      <c r="D1277" t="s">
        <v>5141</v>
      </c>
      <c r="E1277">
        <v>782</v>
      </c>
    </row>
    <row r="1278" spans="1:5">
      <c r="A1278" t="s">
        <v>122</v>
      </c>
      <c r="B1278" t="s">
        <v>5230</v>
      </c>
      <c r="C1278" t="s">
        <v>5167</v>
      </c>
      <c r="D1278" t="s">
        <v>5174</v>
      </c>
      <c r="E1278">
        <v>654</v>
      </c>
    </row>
    <row r="1279" spans="1:5">
      <c r="A1279" t="s">
        <v>122</v>
      </c>
      <c r="B1279" t="s">
        <v>5230</v>
      </c>
      <c r="C1279" t="s">
        <v>5167</v>
      </c>
      <c r="D1279" t="s">
        <v>5142</v>
      </c>
      <c r="E1279">
        <v>597</v>
      </c>
    </row>
    <row r="1280" spans="1:5">
      <c r="A1280" t="s">
        <v>122</v>
      </c>
      <c r="B1280" t="s">
        <v>5230</v>
      </c>
      <c r="C1280" t="s">
        <v>5167</v>
      </c>
      <c r="D1280" t="s">
        <v>5143</v>
      </c>
      <c r="E1280">
        <v>327</v>
      </c>
    </row>
    <row r="1281" spans="1:5">
      <c r="A1281" t="s">
        <v>122</v>
      </c>
      <c r="B1281" t="s">
        <v>5230</v>
      </c>
      <c r="C1281" t="s">
        <v>5167</v>
      </c>
      <c r="D1281" t="s">
        <v>5144</v>
      </c>
      <c r="E1281">
        <v>542</v>
      </c>
    </row>
    <row r="1282" spans="1:5">
      <c r="A1282" t="s">
        <v>136</v>
      </c>
      <c r="B1282" t="s">
        <v>5230</v>
      </c>
      <c r="C1282" t="s">
        <v>5234</v>
      </c>
      <c r="D1282" t="s">
        <v>5132</v>
      </c>
      <c r="E1282">
        <v>61</v>
      </c>
    </row>
    <row r="1283" spans="1:5">
      <c r="A1283" t="s">
        <v>136</v>
      </c>
      <c r="B1283" t="s">
        <v>5230</v>
      </c>
      <c r="C1283" t="s">
        <v>5234</v>
      </c>
      <c r="D1283" t="s">
        <v>5162</v>
      </c>
      <c r="E1283">
        <v>73</v>
      </c>
    </row>
    <row r="1284" spans="1:5">
      <c r="A1284" t="s">
        <v>136</v>
      </c>
      <c r="B1284" t="s">
        <v>5230</v>
      </c>
      <c r="C1284" t="s">
        <v>5234</v>
      </c>
      <c r="D1284" t="s">
        <v>5163</v>
      </c>
      <c r="E1284">
        <v>37</v>
      </c>
    </row>
    <row r="1285" spans="1:5">
      <c r="A1285" t="s">
        <v>136</v>
      </c>
      <c r="B1285" t="s">
        <v>5230</v>
      </c>
      <c r="C1285" t="s">
        <v>5234</v>
      </c>
      <c r="D1285" t="s">
        <v>5133</v>
      </c>
      <c r="E1285">
        <v>122</v>
      </c>
    </row>
    <row r="1286" spans="1:5">
      <c r="A1286" t="s">
        <v>136</v>
      </c>
      <c r="B1286" t="s">
        <v>5230</v>
      </c>
      <c r="C1286" t="s">
        <v>5234</v>
      </c>
      <c r="D1286" t="s">
        <v>5134</v>
      </c>
      <c r="E1286">
        <v>57</v>
      </c>
    </row>
    <row r="1287" spans="1:5">
      <c r="A1287" t="s">
        <v>136</v>
      </c>
      <c r="B1287" t="s">
        <v>5230</v>
      </c>
      <c r="C1287" t="s">
        <v>5234</v>
      </c>
      <c r="D1287" t="s">
        <v>5135</v>
      </c>
      <c r="E1287">
        <v>49</v>
      </c>
    </row>
    <row r="1288" spans="1:5">
      <c r="A1288" t="s">
        <v>136</v>
      </c>
      <c r="B1288" t="s">
        <v>5230</v>
      </c>
      <c r="C1288" t="s">
        <v>5234</v>
      </c>
      <c r="D1288" t="s">
        <v>5136</v>
      </c>
      <c r="E1288">
        <v>21</v>
      </c>
    </row>
    <row r="1289" spans="1:5">
      <c r="A1289" t="s">
        <v>136</v>
      </c>
      <c r="B1289" t="s">
        <v>5230</v>
      </c>
      <c r="C1289" t="s">
        <v>5234</v>
      </c>
      <c r="D1289" t="s">
        <v>5137</v>
      </c>
      <c r="E1289">
        <v>28</v>
      </c>
    </row>
    <row r="1290" spans="1:5">
      <c r="A1290" t="s">
        <v>136</v>
      </c>
      <c r="B1290" t="s">
        <v>5230</v>
      </c>
      <c r="C1290" t="s">
        <v>5234</v>
      </c>
      <c r="D1290" t="s">
        <v>5138</v>
      </c>
      <c r="E1290">
        <v>55</v>
      </c>
    </row>
    <row r="1291" spans="1:5">
      <c r="A1291" t="s">
        <v>136</v>
      </c>
      <c r="B1291" t="s">
        <v>5230</v>
      </c>
      <c r="C1291" t="s">
        <v>5234</v>
      </c>
      <c r="D1291" t="s">
        <v>5139</v>
      </c>
      <c r="E1291">
        <v>29</v>
      </c>
    </row>
    <row r="1292" spans="1:5">
      <c r="A1292" t="s">
        <v>136</v>
      </c>
      <c r="B1292" t="s">
        <v>5230</v>
      </c>
      <c r="C1292" t="s">
        <v>5234</v>
      </c>
      <c r="D1292" t="s">
        <v>5140</v>
      </c>
      <c r="E1292">
        <v>26</v>
      </c>
    </row>
    <row r="1293" spans="1:5">
      <c r="A1293" t="s">
        <v>136</v>
      </c>
      <c r="B1293" t="s">
        <v>5230</v>
      </c>
      <c r="C1293" t="s">
        <v>5234</v>
      </c>
      <c r="D1293" t="s">
        <v>5141</v>
      </c>
      <c r="E1293">
        <v>25</v>
      </c>
    </row>
    <row r="1294" spans="1:5">
      <c r="A1294" t="s">
        <v>136</v>
      </c>
      <c r="B1294" t="s">
        <v>5230</v>
      </c>
      <c r="C1294" t="s">
        <v>5234</v>
      </c>
      <c r="D1294" t="s">
        <v>5174</v>
      </c>
      <c r="E1294">
        <v>23</v>
      </c>
    </row>
    <row r="1295" spans="1:5">
      <c r="A1295" t="s">
        <v>136</v>
      </c>
      <c r="B1295" t="s">
        <v>5230</v>
      </c>
      <c r="C1295" t="s">
        <v>5234</v>
      </c>
      <c r="D1295" t="s">
        <v>5142</v>
      </c>
      <c r="E1295">
        <v>21</v>
      </c>
    </row>
    <row r="1296" spans="1:5">
      <c r="A1296" t="s">
        <v>136</v>
      </c>
      <c r="B1296" t="s">
        <v>5230</v>
      </c>
      <c r="C1296" t="s">
        <v>5234</v>
      </c>
      <c r="D1296" t="s">
        <v>5143</v>
      </c>
      <c r="E1296">
        <v>12</v>
      </c>
    </row>
    <row r="1297" spans="1:5">
      <c r="A1297" t="s">
        <v>136</v>
      </c>
      <c r="B1297" t="s">
        <v>5230</v>
      </c>
      <c r="C1297" t="s">
        <v>5234</v>
      </c>
      <c r="D1297" t="s">
        <v>5144</v>
      </c>
      <c r="E1297">
        <v>21</v>
      </c>
    </row>
    <row r="1298" spans="1:5">
      <c r="A1298" t="s">
        <v>136</v>
      </c>
      <c r="B1298" t="s">
        <v>5230</v>
      </c>
      <c r="C1298" t="s">
        <v>5235</v>
      </c>
      <c r="D1298" t="s">
        <v>5132</v>
      </c>
      <c r="E1298">
        <v>116</v>
      </c>
    </row>
    <row r="1299" spans="1:5">
      <c r="A1299" t="s">
        <v>136</v>
      </c>
      <c r="B1299" t="s">
        <v>5230</v>
      </c>
      <c r="C1299" t="s">
        <v>5235</v>
      </c>
      <c r="D1299" t="s">
        <v>5162</v>
      </c>
      <c r="E1299">
        <v>147</v>
      </c>
    </row>
    <row r="1300" spans="1:5">
      <c r="A1300" t="s">
        <v>136</v>
      </c>
      <c r="B1300" t="s">
        <v>5230</v>
      </c>
      <c r="C1300" t="s">
        <v>5235</v>
      </c>
      <c r="D1300" t="s">
        <v>5163</v>
      </c>
      <c r="E1300">
        <v>148</v>
      </c>
    </row>
    <row r="1301" spans="1:5">
      <c r="A1301" t="s">
        <v>136</v>
      </c>
      <c r="B1301" t="s">
        <v>5230</v>
      </c>
      <c r="C1301" t="s">
        <v>5235</v>
      </c>
      <c r="D1301" t="s">
        <v>5133</v>
      </c>
      <c r="E1301">
        <v>88</v>
      </c>
    </row>
    <row r="1302" spans="1:5">
      <c r="A1302" t="s">
        <v>136</v>
      </c>
      <c r="B1302" t="s">
        <v>5230</v>
      </c>
      <c r="C1302" t="s">
        <v>5235</v>
      </c>
      <c r="D1302" t="s">
        <v>5134</v>
      </c>
      <c r="E1302">
        <v>102</v>
      </c>
    </row>
    <row r="1303" spans="1:5">
      <c r="A1303" t="s">
        <v>136</v>
      </c>
      <c r="B1303" t="s">
        <v>5230</v>
      </c>
      <c r="C1303" t="s">
        <v>5235</v>
      </c>
      <c r="D1303" t="s">
        <v>5135</v>
      </c>
      <c r="E1303">
        <v>79</v>
      </c>
    </row>
    <row r="1304" spans="1:5">
      <c r="A1304" t="s">
        <v>136</v>
      </c>
      <c r="B1304" t="s">
        <v>5230</v>
      </c>
      <c r="C1304" t="s">
        <v>5235</v>
      </c>
      <c r="D1304" t="s">
        <v>5136</v>
      </c>
      <c r="E1304">
        <v>91</v>
      </c>
    </row>
    <row r="1305" spans="1:5">
      <c r="A1305" t="s">
        <v>136</v>
      </c>
      <c r="B1305" t="s">
        <v>5230</v>
      </c>
      <c r="C1305" t="s">
        <v>5235</v>
      </c>
      <c r="D1305" t="s">
        <v>5137</v>
      </c>
      <c r="E1305">
        <v>100</v>
      </c>
    </row>
    <row r="1306" spans="1:5">
      <c r="A1306" t="s">
        <v>136</v>
      </c>
      <c r="B1306" t="s">
        <v>5230</v>
      </c>
      <c r="C1306" t="s">
        <v>5235</v>
      </c>
      <c r="D1306" t="s">
        <v>5138</v>
      </c>
      <c r="E1306">
        <v>79</v>
      </c>
    </row>
    <row r="1307" spans="1:5">
      <c r="A1307" t="s">
        <v>136</v>
      </c>
      <c r="B1307" t="s">
        <v>5230</v>
      </c>
      <c r="C1307" t="s">
        <v>5235</v>
      </c>
      <c r="D1307" t="s">
        <v>5139</v>
      </c>
      <c r="E1307">
        <v>88</v>
      </c>
    </row>
    <row r="1308" spans="1:5">
      <c r="A1308" t="s">
        <v>136</v>
      </c>
      <c r="B1308" t="s">
        <v>5230</v>
      </c>
      <c r="C1308" t="s">
        <v>5235</v>
      </c>
      <c r="D1308" t="s">
        <v>5140</v>
      </c>
      <c r="E1308">
        <v>63</v>
      </c>
    </row>
    <row r="1309" spans="1:5">
      <c r="A1309" t="s">
        <v>136</v>
      </c>
      <c r="B1309" t="s">
        <v>5230</v>
      </c>
      <c r="C1309" t="s">
        <v>5235</v>
      </c>
      <c r="D1309" t="s">
        <v>5141</v>
      </c>
      <c r="E1309">
        <v>46</v>
      </c>
    </row>
    <row r="1310" spans="1:5">
      <c r="A1310" t="s">
        <v>136</v>
      </c>
      <c r="B1310" t="s">
        <v>5230</v>
      </c>
      <c r="C1310" t="s">
        <v>5235</v>
      </c>
      <c r="D1310" t="s">
        <v>5174</v>
      </c>
      <c r="E1310">
        <v>31</v>
      </c>
    </row>
    <row r="1311" spans="1:5">
      <c r="A1311" t="s">
        <v>136</v>
      </c>
      <c r="B1311" t="s">
        <v>5230</v>
      </c>
      <c r="C1311" t="s">
        <v>5235</v>
      </c>
      <c r="D1311" t="s">
        <v>5142</v>
      </c>
      <c r="E1311">
        <v>19</v>
      </c>
    </row>
    <row r="1312" spans="1:5">
      <c r="A1312" t="s">
        <v>136</v>
      </c>
      <c r="B1312" t="s">
        <v>5230</v>
      </c>
      <c r="C1312" t="s">
        <v>5235</v>
      </c>
      <c r="D1312" t="s">
        <v>5143</v>
      </c>
      <c r="E1312">
        <v>18</v>
      </c>
    </row>
    <row r="1313" spans="1:5">
      <c r="A1313" t="s">
        <v>136</v>
      </c>
      <c r="B1313" t="s">
        <v>5230</v>
      </c>
      <c r="C1313" t="s">
        <v>5235</v>
      </c>
      <c r="D1313" t="s">
        <v>5144</v>
      </c>
      <c r="E1313">
        <v>17</v>
      </c>
    </row>
    <row r="1314" spans="1:5">
      <c r="A1314" t="s">
        <v>136</v>
      </c>
      <c r="B1314" t="s">
        <v>5230</v>
      </c>
      <c r="C1314" t="s">
        <v>5167</v>
      </c>
      <c r="D1314" t="s">
        <v>5132</v>
      </c>
      <c r="E1314">
        <v>3261</v>
      </c>
    </row>
    <row r="1315" spans="1:5">
      <c r="A1315" t="s">
        <v>136</v>
      </c>
      <c r="B1315" t="s">
        <v>5230</v>
      </c>
      <c r="C1315" t="s">
        <v>5167</v>
      </c>
      <c r="D1315" t="s">
        <v>5162</v>
      </c>
      <c r="E1315">
        <v>3675</v>
      </c>
    </row>
    <row r="1316" spans="1:5">
      <c r="A1316" t="s">
        <v>136</v>
      </c>
      <c r="B1316" t="s">
        <v>5230</v>
      </c>
      <c r="C1316" t="s">
        <v>5167</v>
      </c>
      <c r="D1316" t="s">
        <v>5163</v>
      </c>
      <c r="E1316">
        <v>3531</v>
      </c>
    </row>
    <row r="1317" spans="1:5">
      <c r="A1317" t="s">
        <v>136</v>
      </c>
      <c r="B1317" t="s">
        <v>5230</v>
      </c>
      <c r="C1317" t="s">
        <v>5167</v>
      </c>
      <c r="D1317" t="s">
        <v>5133</v>
      </c>
      <c r="E1317">
        <v>4601</v>
      </c>
    </row>
    <row r="1318" spans="1:5">
      <c r="A1318" t="s">
        <v>136</v>
      </c>
      <c r="B1318" t="s">
        <v>5230</v>
      </c>
      <c r="C1318" t="s">
        <v>5167</v>
      </c>
      <c r="D1318" t="s">
        <v>5134</v>
      </c>
      <c r="E1318">
        <v>4833</v>
      </c>
    </row>
    <row r="1319" spans="1:5">
      <c r="A1319" t="s">
        <v>136</v>
      </c>
      <c r="B1319" t="s">
        <v>5230</v>
      </c>
      <c r="C1319" t="s">
        <v>5167</v>
      </c>
      <c r="D1319" t="s">
        <v>5135</v>
      </c>
      <c r="E1319">
        <v>3707</v>
      </c>
    </row>
    <row r="1320" spans="1:5">
      <c r="A1320" t="s">
        <v>136</v>
      </c>
      <c r="B1320" t="s">
        <v>5230</v>
      </c>
      <c r="C1320" t="s">
        <v>5167</v>
      </c>
      <c r="D1320" t="s">
        <v>5136</v>
      </c>
      <c r="E1320">
        <v>2919</v>
      </c>
    </row>
    <row r="1321" spans="1:5">
      <c r="A1321" t="s">
        <v>136</v>
      </c>
      <c r="B1321" t="s">
        <v>5230</v>
      </c>
      <c r="C1321" t="s">
        <v>5167</v>
      </c>
      <c r="D1321" t="s">
        <v>5137</v>
      </c>
      <c r="E1321">
        <v>2917</v>
      </c>
    </row>
    <row r="1322" spans="1:5">
      <c r="A1322" t="s">
        <v>136</v>
      </c>
      <c r="B1322" t="s">
        <v>5230</v>
      </c>
      <c r="C1322" t="s">
        <v>5167</v>
      </c>
      <c r="D1322" t="s">
        <v>5138</v>
      </c>
      <c r="E1322">
        <v>2223</v>
      </c>
    </row>
    <row r="1323" spans="1:5">
      <c r="A1323" t="s">
        <v>136</v>
      </c>
      <c r="B1323" t="s">
        <v>5230</v>
      </c>
      <c r="C1323" t="s">
        <v>5167</v>
      </c>
      <c r="D1323" t="s">
        <v>5139</v>
      </c>
      <c r="E1323">
        <v>1881</v>
      </c>
    </row>
    <row r="1324" spans="1:5">
      <c r="A1324" t="s">
        <v>136</v>
      </c>
      <c r="B1324" t="s">
        <v>5230</v>
      </c>
      <c r="C1324" t="s">
        <v>5167</v>
      </c>
      <c r="D1324" t="s">
        <v>5140</v>
      </c>
      <c r="E1324">
        <v>1578</v>
      </c>
    </row>
    <row r="1325" spans="1:5">
      <c r="A1325" t="s">
        <v>136</v>
      </c>
      <c r="B1325" t="s">
        <v>5230</v>
      </c>
      <c r="C1325" t="s">
        <v>5167</v>
      </c>
      <c r="D1325" t="s">
        <v>5141</v>
      </c>
      <c r="E1325">
        <v>1302</v>
      </c>
    </row>
    <row r="1326" spans="1:5">
      <c r="A1326" t="s">
        <v>136</v>
      </c>
      <c r="B1326" t="s">
        <v>5230</v>
      </c>
      <c r="C1326" t="s">
        <v>5167</v>
      </c>
      <c r="D1326" t="s">
        <v>5174</v>
      </c>
      <c r="E1326">
        <v>1053</v>
      </c>
    </row>
    <row r="1327" spans="1:5">
      <c r="A1327" t="s">
        <v>136</v>
      </c>
      <c r="B1327" t="s">
        <v>5230</v>
      </c>
      <c r="C1327" t="s">
        <v>5167</v>
      </c>
      <c r="D1327" t="s">
        <v>5142</v>
      </c>
      <c r="E1327">
        <v>795</v>
      </c>
    </row>
    <row r="1328" spans="1:5">
      <c r="A1328" t="s">
        <v>136</v>
      </c>
      <c r="B1328" t="s">
        <v>5230</v>
      </c>
      <c r="C1328" t="s">
        <v>5167</v>
      </c>
      <c r="D1328" t="s">
        <v>5143</v>
      </c>
      <c r="E1328">
        <v>508</v>
      </c>
    </row>
    <row r="1329" spans="1:5">
      <c r="A1329" t="s">
        <v>136</v>
      </c>
      <c r="B1329" t="s">
        <v>5230</v>
      </c>
      <c r="C1329" t="s">
        <v>5167</v>
      </c>
      <c r="D1329" t="s">
        <v>5144</v>
      </c>
      <c r="E1329">
        <v>805</v>
      </c>
    </row>
    <row r="1330" spans="1:5">
      <c r="A1330" t="s">
        <v>126</v>
      </c>
      <c r="B1330" t="s">
        <v>5236</v>
      </c>
      <c r="C1330" t="s">
        <v>5237</v>
      </c>
      <c r="D1330" t="s">
        <v>5132</v>
      </c>
      <c r="E1330">
        <v>138</v>
      </c>
    </row>
    <row r="1331" spans="1:5">
      <c r="A1331" t="s">
        <v>126</v>
      </c>
      <c r="B1331" t="s">
        <v>5236</v>
      </c>
      <c r="C1331" t="s">
        <v>5237</v>
      </c>
      <c r="D1331" t="s">
        <v>5162</v>
      </c>
      <c r="E1331">
        <v>56</v>
      </c>
    </row>
    <row r="1332" spans="1:5">
      <c r="A1332" t="s">
        <v>126</v>
      </c>
      <c r="B1332" t="s">
        <v>5236</v>
      </c>
      <c r="C1332" t="s">
        <v>5237</v>
      </c>
      <c r="D1332" t="s">
        <v>5163</v>
      </c>
      <c r="E1332">
        <v>17</v>
      </c>
    </row>
    <row r="1333" spans="1:5">
      <c r="A1333" t="s">
        <v>126</v>
      </c>
      <c r="B1333" t="s">
        <v>5236</v>
      </c>
      <c r="C1333" t="s">
        <v>5237</v>
      </c>
      <c r="D1333" t="s">
        <v>5133</v>
      </c>
      <c r="E1333">
        <v>21</v>
      </c>
    </row>
    <row r="1334" spans="1:5">
      <c r="A1334" t="s">
        <v>126</v>
      </c>
      <c r="B1334" t="s">
        <v>5236</v>
      </c>
      <c r="C1334" t="s">
        <v>5237</v>
      </c>
      <c r="D1334" t="s">
        <v>5134</v>
      </c>
      <c r="E1334">
        <v>98</v>
      </c>
    </row>
    <row r="1335" spans="1:5">
      <c r="A1335" t="s">
        <v>126</v>
      </c>
      <c r="B1335" t="s">
        <v>5236</v>
      </c>
      <c r="C1335" t="s">
        <v>5237</v>
      </c>
      <c r="D1335" t="s">
        <v>5135</v>
      </c>
      <c r="E1335">
        <v>56</v>
      </c>
    </row>
    <row r="1336" spans="1:5">
      <c r="A1336" t="s">
        <v>126</v>
      </c>
      <c r="B1336" t="s">
        <v>5236</v>
      </c>
      <c r="C1336" t="s">
        <v>5237</v>
      </c>
      <c r="D1336" t="s">
        <v>5136</v>
      </c>
      <c r="E1336">
        <v>17</v>
      </c>
    </row>
    <row r="1337" spans="1:5">
      <c r="A1337" t="s">
        <v>126</v>
      </c>
      <c r="B1337" t="s">
        <v>5236</v>
      </c>
      <c r="C1337" t="s">
        <v>5237</v>
      </c>
      <c r="D1337" t="s">
        <v>5137</v>
      </c>
      <c r="E1337">
        <v>24</v>
      </c>
    </row>
    <row r="1338" spans="1:5">
      <c r="A1338" t="s">
        <v>126</v>
      </c>
      <c r="B1338" t="s">
        <v>5236</v>
      </c>
      <c r="C1338" t="s">
        <v>5237</v>
      </c>
      <c r="D1338" t="s">
        <v>5138</v>
      </c>
      <c r="E1338">
        <v>16</v>
      </c>
    </row>
    <row r="1339" spans="1:5">
      <c r="A1339" t="s">
        <v>126</v>
      </c>
      <c r="B1339" t="s">
        <v>5236</v>
      </c>
      <c r="C1339" t="s">
        <v>5237</v>
      </c>
      <c r="D1339" t="s">
        <v>5139</v>
      </c>
      <c r="E1339">
        <v>16</v>
      </c>
    </row>
    <row r="1340" spans="1:5">
      <c r="A1340" t="s">
        <v>126</v>
      </c>
      <c r="B1340" t="s">
        <v>5236</v>
      </c>
      <c r="C1340" t="s">
        <v>5237</v>
      </c>
      <c r="D1340" t="s">
        <v>5140</v>
      </c>
      <c r="E1340">
        <v>21</v>
      </c>
    </row>
    <row r="1341" spans="1:5">
      <c r="A1341" t="s">
        <v>126</v>
      </c>
      <c r="B1341" t="s">
        <v>5236</v>
      </c>
      <c r="C1341" t="s">
        <v>5237</v>
      </c>
      <c r="D1341" t="s">
        <v>5141</v>
      </c>
      <c r="E1341">
        <v>16</v>
      </c>
    </row>
    <row r="1342" spans="1:5">
      <c r="A1342" t="s">
        <v>126</v>
      </c>
      <c r="B1342" t="s">
        <v>5236</v>
      </c>
      <c r="C1342" t="s">
        <v>5237</v>
      </c>
      <c r="D1342" t="s">
        <v>5174</v>
      </c>
      <c r="E1342">
        <v>15</v>
      </c>
    </row>
    <row r="1343" spans="1:5">
      <c r="A1343" t="s">
        <v>126</v>
      </c>
      <c r="B1343" t="s">
        <v>5236</v>
      </c>
      <c r="C1343" t="s">
        <v>5237</v>
      </c>
      <c r="D1343" t="s">
        <v>5142</v>
      </c>
      <c r="E1343">
        <v>18</v>
      </c>
    </row>
    <row r="1344" spans="1:5">
      <c r="A1344" t="s">
        <v>126</v>
      </c>
      <c r="B1344" t="s">
        <v>5236</v>
      </c>
      <c r="C1344" t="s">
        <v>5237</v>
      </c>
      <c r="D1344" t="s">
        <v>5143</v>
      </c>
      <c r="E1344">
        <v>12</v>
      </c>
    </row>
    <row r="1345" spans="1:5">
      <c r="A1345" t="s">
        <v>126</v>
      </c>
      <c r="B1345" t="s">
        <v>5236</v>
      </c>
      <c r="C1345" t="s">
        <v>5237</v>
      </c>
      <c r="D1345" t="s">
        <v>5144</v>
      </c>
      <c r="E1345">
        <v>12</v>
      </c>
    </row>
    <row r="1346" spans="1:5">
      <c r="A1346" t="s">
        <v>126</v>
      </c>
      <c r="B1346" t="s">
        <v>5236</v>
      </c>
      <c r="C1346" t="s">
        <v>5238</v>
      </c>
      <c r="D1346" t="s">
        <v>5132</v>
      </c>
      <c r="E1346">
        <v>19</v>
      </c>
    </row>
    <row r="1347" spans="1:5">
      <c r="A1347" t="s">
        <v>126</v>
      </c>
      <c r="B1347" t="s">
        <v>5236</v>
      </c>
      <c r="C1347" t="s">
        <v>5238</v>
      </c>
      <c r="D1347" t="s">
        <v>5162</v>
      </c>
      <c r="E1347">
        <v>35</v>
      </c>
    </row>
    <row r="1348" spans="1:5">
      <c r="A1348" t="s">
        <v>126</v>
      </c>
      <c r="B1348" t="s">
        <v>5236</v>
      </c>
      <c r="C1348" t="s">
        <v>5238</v>
      </c>
      <c r="D1348" t="s">
        <v>5163</v>
      </c>
      <c r="E1348">
        <v>40</v>
      </c>
    </row>
    <row r="1349" spans="1:5">
      <c r="A1349" t="s">
        <v>126</v>
      </c>
      <c r="B1349" t="s">
        <v>5236</v>
      </c>
      <c r="C1349" t="s">
        <v>5238</v>
      </c>
      <c r="D1349" t="s">
        <v>5133</v>
      </c>
      <c r="E1349">
        <v>35</v>
      </c>
    </row>
    <row r="1350" spans="1:5">
      <c r="A1350" t="s">
        <v>126</v>
      </c>
      <c r="B1350" t="s">
        <v>5236</v>
      </c>
      <c r="C1350" t="s">
        <v>5238</v>
      </c>
      <c r="D1350" t="s">
        <v>5134</v>
      </c>
      <c r="E1350">
        <v>37</v>
      </c>
    </row>
    <row r="1351" spans="1:5">
      <c r="A1351" t="s">
        <v>126</v>
      </c>
      <c r="B1351" t="s">
        <v>5236</v>
      </c>
      <c r="C1351" t="s">
        <v>5238</v>
      </c>
      <c r="D1351" t="s">
        <v>5135</v>
      </c>
      <c r="E1351">
        <v>27</v>
      </c>
    </row>
    <row r="1352" spans="1:5">
      <c r="A1352" t="s">
        <v>126</v>
      </c>
      <c r="B1352" t="s">
        <v>5236</v>
      </c>
      <c r="C1352" t="s">
        <v>5238</v>
      </c>
      <c r="D1352" t="s">
        <v>5136</v>
      </c>
      <c r="E1352">
        <v>21</v>
      </c>
    </row>
    <row r="1353" spans="1:5">
      <c r="A1353" t="s">
        <v>126</v>
      </c>
      <c r="B1353" t="s">
        <v>5236</v>
      </c>
      <c r="C1353" t="s">
        <v>5238</v>
      </c>
      <c r="D1353" t="s">
        <v>5137</v>
      </c>
      <c r="E1353">
        <v>15</v>
      </c>
    </row>
    <row r="1354" spans="1:5">
      <c r="A1354" t="s">
        <v>126</v>
      </c>
      <c r="B1354" t="s">
        <v>5236</v>
      </c>
      <c r="C1354" t="s">
        <v>5238</v>
      </c>
      <c r="D1354" t="s">
        <v>5138</v>
      </c>
      <c r="E1354">
        <v>59</v>
      </c>
    </row>
    <row r="1355" spans="1:5">
      <c r="A1355" t="s">
        <v>126</v>
      </c>
      <c r="B1355" t="s">
        <v>5236</v>
      </c>
      <c r="C1355" t="s">
        <v>5238</v>
      </c>
      <c r="D1355" t="s">
        <v>5139</v>
      </c>
      <c r="E1355">
        <v>25</v>
      </c>
    </row>
    <row r="1356" spans="1:5">
      <c r="A1356" t="s">
        <v>126</v>
      </c>
      <c r="B1356" t="s">
        <v>5236</v>
      </c>
      <c r="C1356" t="s">
        <v>5238</v>
      </c>
      <c r="D1356" t="s">
        <v>5140</v>
      </c>
      <c r="E1356">
        <v>14</v>
      </c>
    </row>
    <row r="1357" spans="1:5">
      <c r="A1357" t="s">
        <v>126</v>
      </c>
      <c r="B1357" t="s">
        <v>5236</v>
      </c>
      <c r="C1357" t="s">
        <v>5238</v>
      </c>
      <c r="D1357" t="s">
        <v>5141</v>
      </c>
      <c r="E1357">
        <v>34</v>
      </c>
    </row>
    <row r="1358" spans="1:5">
      <c r="A1358" t="s">
        <v>126</v>
      </c>
      <c r="B1358" t="s">
        <v>5236</v>
      </c>
      <c r="C1358" t="s">
        <v>5238</v>
      </c>
      <c r="D1358" t="s">
        <v>5174</v>
      </c>
      <c r="E1358">
        <v>40</v>
      </c>
    </row>
    <row r="1359" spans="1:5">
      <c r="A1359" t="s">
        <v>126</v>
      </c>
      <c r="B1359" t="s">
        <v>5236</v>
      </c>
      <c r="C1359" t="s">
        <v>5238</v>
      </c>
      <c r="D1359" t="s">
        <v>5142</v>
      </c>
      <c r="E1359">
        <v>8</v>
      </c>
    </row>
    <row r="1360" spans="1:5">
      <c r="A1360" t="s">
        <v>126</v>
      </c>
      <c r="B1360" t="s">
        <v>5236</v>
      </c>
      <c r="C1360" t="s">
        <v>5238</v>
      </c>
      <c r="D1360" t="s">
        <v>5143</v>
      </c>
      <c r="E1360">
        <v>1</v>
      </c>
    </row>
    <row r="1361" spans="1:5">
      <c r="A1361" t="s">
        <v>126</v>
      </c>
      <c r="B1361" t="s">
        <v>5236</v>
      </c>
      <c r="C1361" t="s">
        <v>5238</v>
      </c>
      <c r="D1361" t="s">
        <v>5144</v>
      </c>
      <c r="E1361">
        <v>5</v>
      </c>
    </row>
    <row r="1362" spans="1:5">
      <c r="A1362" t="s">
        <v>126</v>
      </c>
      <c r="B1362" t="s">
        <v>5236</v>
      </c>
      <c r="C1362" t="s">
        <v>5167</v>
      </c>
      <c r="D1362" t="s">
        <v>5132</v>
      </c>
      <c r="E1362">
        <v>2361</v>
      </c>
    </row>
    <row r="1363" spans="1:5">
      <c r="A1363" t="s">
        <v>126</v>
      </c>
      <c r="B1363" t="s">
        <v>5236</v>
      </c>
      <c r="C1363" t="s">
        <v>5167</v>
      </c>
      <c r="D1363" t="s">
        <v>5162</v>
      </c>
      <c r="E1363">
        <v>2881</v>
      </c>
    </row>
    <row r="1364" spans="1:5">
      <c r="A1364" t="s">
        <v>126</v>
      </c>
      <c r="B1364" t="s">
        <v>5236</v>
      </c>
      <c r="C1364" t="s">
        <v>5167</v>
      </c>
      <c r="D1364" t="s">
        <v>5163</v>
      </c>
      <c r="E1364">
        <v>2845</v>
      </c>
    </row>
    <row r="1365" spans="1:5">
      <c r="A1365" t="s">
        <v>126</v>
      </c>
      <c r="B1365" t="s">
        <v>5236</v>
      </c>
      <c r="C1365" t="s">
        <v>5167</v>
      </c>
      <c r="D1365" t="s">
        <v>5133</v>
      </c>
      <c r="E1365">
        <v>2693</v>
      </c>
    </row>
    <row r="1366" spans="1:5">
      <c r="A1366" t="s">
        <v>126</v>
      </c>
      <c r="B1366" t="s">
        <v>5236</v>
      </c>
      <c r="C1366" t="s">
        <v>5167</v>
      </c>
      <c r="D1366" t="s">
        <v>5134</v>
      </c>
      <c r="E1366">
        <v>1732</v>
      </c>
    </row>
    <row r="1367" spans="1:5">
      <c r="A1367" t="s">
        <v>126</v>
      </c>
      <c r="B1367" t="s">
        <v>5236</v>
      </c>
      <c r="C1367" t="s">
        <v>5167</v>
      </c>
      <c r="D1367" t="s">
        <v>5135</v>
      </c>
      <c r="E1367">
        <v>1633</v>
      </c>
    </row>
    <row r="1368" spans="1:5">
      <c r="A1368" t="s">
        <v>126</v>
      </c>
      <c r="B1368" t="s">
        <v>5236</v>
      </c>
      <c r="C1368" t="s">
        <v>5167</v>
      </c>
      <c r="D1368" t="s">
        <v>5136</v>
      </c>
      <c r="E1368">
        <v>1413</v>
      </c>
    </row>
    <row r="1369" spans="1:5">
      <c r="A1369" t="s">
        <v>126</v>
      </c>
      <c r="B1369" t="s">
        <v>5236</v>
      </c>
      <c r="C1369" t="s">
        <v>5167</v>
      </c>
      <c r="D1369" t="s">
        <v>5137</v>
      </c>
      <c r="E1369">
        <v>1525</v>
      </c>
    </row>
    <row r="1370" spans="1:5">
      <c r="A1370" t="s">
        <v>126</v>
      </c>
      <c r="B1370" t="s">
        <v>5236</v>
      </c>
      <c r="C1370" t="s">
        <v>5167</v>
      </c>
      <c r="D1370" t="s">
        <v>5138</v>
      </c>
      <c r="E1370">
        <v>1589</v>
      </c>
    </row>
    <row r="1371" spans="1:5">
      <c r="A1371" t="s">
        <v>126</v>
      </c>
      <c r="B1371" t="s">
        <v>5236</v>
      </c>
      <c r="C1371" t="s">
        <v>5167</v>
      </c>
      <c r="D1371" t="s">
        <v>5139</v>
      </c>
      <c r="E1371">
        <v>1848</v>
      </c>
    </row>
    <row r="1372" spans="1:5">
      <c r="A1372" t="s">
        <v>126</v>
      </c>
      <c r="B1372" t="s">
        <v>5236</v>
      </c>
      <c r="C1372" t="s">
        <v>5167</v>
      </c>
      <c r="D1372" t="s">
        <v>5140</v>
      </c>
      <c r="E1372">
        <v>1411</v>
      </c>
    </row>
    <row r="1373" spans="1:5">
      <c r="A1373" t="s">
        <v>126</v>
      </c>
      <c r="B1373" t="s">
        <v>5236</v>
      </c>
      <c r="C1373" t="s">
        <v>5167</v>
      </c>
      <c r="D1373" t="s">
        <v>5141</v>
      </c>
      <c r="E1373">
        <v>1199</v>
      </c>
    </row>
    <row r="1374" spans="1:5">
      <c r="A1374" t="s">
        <v>126</v>
      </c>
      <c r="B1374" t="s">
        <v>5236</v>
      </c>
      <c r="C1374" t="s">
        <v>5167</v>
      </c>
      <c r="D1374" t="s">
        <v>5174</v>
      </c>
      <c r="E1374">
        <v>1305</v>
      </c>
    </row>
    <row r="1375" spans="1:5">
      <c r="A1375" t="s">
        <v>126</v>
      </c>
      <c r="B1375" t="s">
        <v>5236</v>
      </c>
      <c r="C1375" t="s">
        <v>5167</v>
      </c>
      <c r="D1375" t="s">
        <v>5142</v>
      </c>
      <c r="E1375">
        <v>960</v>
      </c>
    </row>
    <row r="1376" spans="1:5">
      <c r="A1376" t="s">
        <v>126</v>
      </c>
      <c r="B1376" t="s">
        <v>5236</v>
      </c>
      <c r="C1376" t="s">
        <v>5167</v>
      </c>
      <c r="D1376" t="s">
        <v>5143</v>
      </c>
      <c r="E1376">
        <v>708</v>
      </c>
    </row>
    <row r="1377" spans="1:5">
      <c r="A1377" t="s">
        <v>126</v>
      </c>
      <c r="B1377" t="s">
        <v>5236</v>
      </c>
      <c r="C1377" t="s">
        <v>5167</v>
      </c>
      <c r="D1377" t="s">
        <v>5144</v>
      </c>
      <c r="E1377">
        <v>1318</v>
      </c>
    </row>
    <row r="1378" spans="1:5">
      <c r="A1378" t="s">
        <v>121</v>
      </c>
      <c r="B1378" t="s">
        <v>5239</v>
      </c>
      <c r="C1378" t="s">
        <v>5240</v>
      </c>
      <c r="D1378" t="s">
        <v>5132</v>
      </c>
      <c r="E1378">
        <v>9689</v>
      </c>
    </row>
    <row r="1379" spans="1:5">
      <c r="A1379" t="s">
        <v>121</v>
      </c>
      <c r="B1379" t="s">
        <v>5239</v>
      </c>
      <c r="C1379" t="s">
        <v>5240</v>
      </c>
      <c r="D1379" t="s">
        <v>5162</v>
      </c>
      <c r="E1379">
        <v>11528</v>
      </c>
    </row>
    <row r="1380" spans="1:5">
      <c r="A1380" t="s">
        <v>121</v>
      </c>
      <c r="B1380" t="s">
        <v>5239</v>
      </c>
      <c r="C1380" t="s">
        <v>5240</v>
      </c>
      <c r="D1380" t="s">
        <v>5163</v>
      </c>
      <c r="E1380">
        <v>12018</v>
      </c>
    </row>
    <row r="1381" spans="1:5">
      <c r="A1381" t="s">
        <v>121</v>
      </c>
      <c r="B1381" t="s">
        <v>5239</v>
      </c>
      <c r="C1381" t="s">
        <v>5240</v>
      </c>
      <c r="D1381" t="s">
        <v>5133</v>
      </c>
      <c r="E1381">
        <v>10708</v>
      </c>
    </row>
    <row r="1382" spans="1:5">
      <c r="A1382" t="s">
        <v>121</v>
      </c>
      <c r="B1382" t="s">
        <v>5239</v>
      </c>
      <c r="C1382" t="s">
        <v>5240</v>
      </c>
      <c r="D1382" t="s">
        <v>5134</v>
      </c>
      <c r="E1382">
        <v>13623</v>
      </c>
    </row>
    <row r="1383" spans="1:5">
      <c r="A1383" t="s">
        <v>121</v>
      </c>
      <c r="B1383" t="s">
        <v>5239</v>
      </c>
      <c r="C1383" t="s">
        <v>5240</v>
      </c>
      <c r="D1383" t="s">
        <v>5135</v>
      </c>
      <c r="E1383">
        <v>12684</v>
      </c>
    </row>
    <row r="1384" spans="1:5">
      <c r="A1384" t="s">
        <v>121</v>
      </c>
      <c r="B1384" t="s">
        <v>5239</v>
      </c>
      <c r="C1384" t="s">
        <v>5240</v>
      </c>
      <c r="D1384" t="s">
        <v>5136</v>
      </c>
      <c r="E1384">
        <v>8928</v>
      </c>
    </row>
    <row r="1385" spans="1:5">
      <c r="A1385" t="s">
        <v>121</v>
      </c>
      <c r="B1385" t="s">
        <v>5239</v>
      </c>
      <c r="C1385" t="s">
        <v>5240</v>
      </c>
      <c r="D1385" t="s">
        <v>5137</v>
      </c>
      <c r="E1385">
        <v>9442</v>
      </c>
    </row>
    <row r="1386" spans="1:5">
      <c r="A1386" t="s">
        <v>121</v>
      </c>
      <c r="B1386" t="s">
        <v>5239</v>
      </c>
      <c r="C1386" t="s">
        <v>5240</v>
      </c>
      <c r="D1386" t="s">
        <v>5138</v>
      </c>
      <c r="E1386">
        <v>7690</v>
      </c>
    </row>
    <row r="1387" spans="1:5">
      <c r="A1387" t="s">
        <v>121</v>
      </c>
      <c r="B1387" t="s">
        <v>5239</v>
      </c>
      <c r="C1387" t="s">
        <v>5240</v>
      </c>
      <c r="D1387" t="s">
        <v>5139</v>
      </c>
      <c r="E1387">
        <v>5984</v>
      </c>
    </row>
    <row r="1388" spans="1:5">
      <c r="A1388" t="s">
        <v>121</v>
      </c>
      <c r="B1388" t="s">
        <v>5239</v>
      </c>
      <c r="C1388" t="s">
        <v>5240</v>
      </c>
      <c r="D1388" t="s">
        <v>5140</v>
      </c>
      <c r="E1388">
        <v>4344</v>
      </c>
    </row>
    <row r="1389" spans="1:5">
      <c r="A1389" t="s">
        <v>121</v>
      </c>
      <c r="B1389" t="s">
        <v>5239</v>
      </c>
      <c r="C1389" t="s">
        <v>5240</v>
      </c>
      <c r="D1389" t="s">
        <v>5141</v>
      </c>
      <c r="E1389">
        <v>2761</v>
      </c>
    </row>
    <row r="1390" spans="1:5">
      <c r="A1390" t="s">
        <v>121</v>
      </c>
      <c r="B1390" t="s">
        <v>5239</v>
      </c>
      <c r="C1390" t="s">
        <v>5240</v>
      </c>
      <c r="D1390" t="s">
        <v>5174</v>
      </c>
      <c r="E1390">
        <v>1683</v>
      </c>
    </row>
    <row r="1391" spans="1:5">
      <c r="A1391" t="s">
        <v>121</v>
      </c>
      <c r="B1391" t="s">
        <v>5239</v>
      </c>
      <c r="C1391" t="s">
        <v>5240</v>
      </c>
      <c r="D1391" t="s">
        <v>5142</v>
      </c>
      <c r="E1391">
        <v>1118</v>
      </c>
    </row>
    <row r="1392" spans="1:5">
      <c r="A1392" t="s">
        <v>121</v>
      </c>
      <c r="B1392" t="s">
        <v>5239</v>
      </c>
      <c r="C1392" t="s">
        <v>5240</v>
      </c>
      <c r="D1392" t="s">
        <v>5143</v>
      </c>
      <c r="E1392">
        <v>749</v>
      </c>
    </row>
    <row r="1393" spans="1:5">
      <c r="A1393" t="s">
        <v>121</v>
      </c>
      <c r="B1393" t="s">
        <v>5239</v>
      </c>
      <c r="C1393" t="s">
        <v>5240</v>
      </c>
      <c r="D1393" t="s">
        <v>5144</v>
      </c>
      <c r="E1393">
        <v>1109</v>
      </c>
    </row>
    <row r="1394" spans="1:5">
      <c r="A1394" t="s">
        <v>121</v>
      </c>
      <c r="B1394" t="s">
        <v>5239</v>
      </c>
      <c r="C1394" t="s">
        <v>5241</v>
      </c>
      <c r="D1394" t="s">
        <v>5132</v>
      </c>
      <c r="E1394">
        <v>49</v>
      </c>
    </row>
    <row r="1395" spans="1:5">
      <c r="A1395" t="s">
        <v>121</v>
      </c>
      <c r="B1395" t="s">
        <v>5239</v>
      </c>
      <c r="C1395" t="s">
        <v>5241</v>
      </c>
      <c r="D1395" t="s">
        <v>5162</v>
      </c>
      <c r="E1395">
        <v>19</v>
      </c>
    </row>
    <row r="1396" spans="1:5">
      <c r="A1396" t="s">
        <v>121</v>
      </c>
      <c r="B1396" t="s">
        <v>5239</v>
      </c>
      <c r="C1396" t="s">
        <v>5241</v>
      </c>
      <c r="D1396" t="s">
        <v>5163</v>
      </c>
      <c r="E1396">
        <v>27</v>
      </c>
    </row>
    <row r="1397" spans="1:5">
      <c r="A1397" t="s">
        <v>121</v>
      </c>
      <c r="B1397" t="s">
        <v>5239</v>
      </c>
      <c r="C1397" t="s">
        <v>5241</v>
      </c>
      <c r="D1397" t="s">
        <v>5133</v>
      </c>
      <c r="E1397">
        <v>22</v>
      </c>
    </row>
    <row r="1398" spans="1:5">
      <c r="A1398" t="s">
        <v>121</v>
      </c>
      <c r="B1398" t="s">
        <v>5239</v>
      </c>
      <c r="C1398" t="s">
        <v>5241</v>
      </c>
      <c r="D1398" t="s">
        <v>5134</v>
      </c>
      <c r="E1398">
        <v>19</v>
      </c>
    </row>
    <row r="1399" spans="1:5">
      <c r="A1399" t="s">
        <v>121</v>
      </c>
      <c r="B1399" t="s">
        <v>5239</v>
      </c>
      <c r="C1399" t="s">
        <v>5241</v>
      </c>
      <c r="D1399" t="s">
        <v>5135</v>
      </c>
      <c r="E1399">
        <v>15</v>
      </c>
    </row>
    <row r="1400" spans="1:5">
      <c r="A1400" t="s">
        <v>121</v>
      </c>
      <c r="B1400" t="s">
        <v>5239</v>
      </c>
      <c r="C1400" t="s">
        <v>5241</v>
      </c>
      <c r="D1400" t="s">
        <v>5136</v>
      </c>
      <c r="E1400">
        <v>6</v>
      </c>
    </row>
    <row r="1401" spans="1:5">
      <c r="A1401" t="s">
        <v>121</v>
      </c>
      <c r="B1401" t="s">
        <v>5239</v>
      </c>
      <c r="C1401" t="s">
        <v>5241</v>
      </c>
      <c r="D1401" t="s">
        <v>5137</v>
      </c>
      <c r="E1401">
        <v>9</v>
      </c>
    </row>
    <row r="1402" spans="1:5">
      <c r="A1402" t="s">
        <v>121</v>
      </c>
      <c r="B1402" t="s">
        <v>5239</v>
      </c>
      <c r="C1402" t="s">
        <v>5241</v>
      </c>
      <c r="D1402" t="s">
        <v>5138</v>
      </c>
      <c r="E1402">
        <v>14</v>
      </c>
    </row>
    <row r="1403" spans="1:5">
      <c r="A1403" t="s">
        <v>121</v>
      </c>
      <c r="B1403" t="s">
        <v>5239</v>
      </c>
      <c r="C1403" t="s">
        <v>5241</v>
      </c>
      <c r="D1403" t="s">
        <v>5139</v>
      </c>
      <c r="E1403">
        <v>16</v>
      </c>
    </row>
    <row r="1404" spans="1:5">
      <c r="A1404" t="s">
        <v>121</v>
      </c>
      <c r="B1404" t="s">
        <v>5239</v>
      </c>
      <c r="C1404" t="s">
        <v>5241</v>
      </c>
      <c r="D1404" t="s">
        <v>5140</v>
      </c>
      <c r="E1404">
        <v>14</v>
      </c>
    </row>
    <row r="1405" spans="1:5">
      <c r="A1405" t="s">
        <v>121</v>
      </c>
      <c r="B1405" t="s">
        <v>5239</v>
      </c>
      <c r="C1405" t="s">
        <v>5241</v>
      </c>
      <c r="D1405" t="s">
        <v>5141</v>
      </c>
      <c r="E1405">
        <v>7</v>
      </c>
    </row>
    <row r="1406" spans="1:5">
      <c r="A1406" t="s">
        <v>121</v>
      </c>
      <c r="B1406" t="s">
        <v>5239</v>
      </c>
      <c r="C1406" t="s">
        <v>5241</v>
      </c>
      <c r="D1406" t="s">
        <v>5174</v>
      </c>
      <c r="E1406">
        <v>27</v>
      </c>
    </row>
    <row r="1407" spans="1:5">
      <c r="A1407" t="s">
        <v>121</v>
      </c>
      <c r="B1407" t="s">
        <v>5239</v>
      </c>
      <c r="C1407" t="s">
        <v>5241</v>
      </c>
      <c r="D1407" t="s">
        <v>5142</v>
      </c>
      <c r="E1407">
        <v>5</v>
      </c>
    </row>
    <row r="1408" spans="1:5">
      <c r="A1408" t="s">
        <v>121</v>
      </c>
      <c r="B1408" t="s">
        <v>5239</v>
      </c>
      <c r="C1408" t="s">
        <v>5241</v>
      </c>
      <c r="D1408" t="s">
        <v>5143</v>
      </c>
      <c r="E1408">
        <v>6</v>
      </c>
    </row>
    <row r="1409" spans="1:5">
      <c r="A1409" t="s">
        <v>121</v>
      </c>
      <c r="B1409" t="s">
        <v>5239</v>
      </c>
      <c r="C1409" t="s">
        <v>5241</v>
      </c>
      <c r="D1409" t="s">
        <v>5144</v>
      </c>
      <c r="E1409">
        <v>4</v>
      </c>
    </row>
    <row r="1410" spans="1:5">
      <c r="A1410" t="s">
        <v>121</v>
      </c>
      <c r="B1410" t="s">
        <v>5239</v>
      </c>
      <c r="C1410" t="s">
        <v>5242</v>
      </c>
      <c r="D1410" t="s">
        <v>5132</v>
      </c>
      <c r="E1410">
        <v>6055</v>
      </c>
    </row>
    <row r="1411" spans="1:5">
      <c r="A1411" t="s">
        <v>121</v>
      </c>
      <c r="B1411" t="s">
        <v>5239</v>
      </c>
      <c r="C1411" t="s">
        <v>5242</v>
      </c>
      <c r="D1411" t="s">
        <v>5162</v>
      </c>
      <c r="E1411">
        <v>7261</v>
      </c>
    </row>
    <row r="1412" spans="1:5">
      <c r="A1412" t="s">
        <v>121</v>
      </c>
      <c r="B1412" t="s">
        <v>5239</v>
      </c>
      <c r="C1412" t="s">
        <v>5242</v>
      </c>
      <c r="D1412" t="s">
        <v>5163</v>
      </c>
      <c r="E1412">
        <v>6377</v>
      </c>
    </row>
    <row r="1413" spans="1:5">
      <c r="A1413" t="s">
        <v>121</v>
      </c>
      <c r="B1413" t="s">
        <v>5239</v>
      </c>
      <c r="C1413" t="s">
        <v>5242</v>
      </c>
      <c r="D1413" t="s">
        <v>5133</v>
      </c>
      <c r="E1413">
        <v>7299</v>
      </c>
    </row>
    <row r="1414" spans="1:5">
      <c r="A1414" t="s">
        <v>121</v>
      </c>
      <c r="B1414" t="s">
        <v>5239</v>
      </c>
      <c r="C1414" t="s">
        <v>5242</v>
      </c>
      <c r="D1414" t="s">
        <v>5134</v>
      </c>
      <c r="E1414">
        <v>7493</v>
      </c>
    </row>
    <row r="1415" spans="1:5">
      <c r="A1415" t="s">
        <v>121</v>
      </c>
      <c r="B1415" t="s">
        <v>5239</v>
      </c>
      <c r="C1415" t="s">
        <v>5242</v>
      </c>
      <c r="D1415" t="s">
        <v>5135</v>
      </c>
      <c r="E1415">
        <v>7296</v>
      </c>
    </row>
    <row r="1416" spans="1:5">
      <c r="A1416" t="s">
        <v>121</v>
      </c>
      <c r="B1416" t="s">
        <v>5239</v>
      </c>
      <c r="C1416" t="s">
        <v>5242</v>
      </c>
      <c r="D1416" t="s">
        <v>5136</v>
      </c>
      <c r="E1416">
        <v>6001</v>
      </c>
    </row>
    <row r="1417" spans="1:5">
      <c r="A1417" t="s">
        <v>121</v>
      </c>
      <c r="B1417" t="s">
        <v>5239</v>
      </c>
      <c r="C1417" t="s">
        <v>5242</v>
      </c>
      <c r="D1417" t="s">
        <v>5137</v>
      </c>
      <c r="E1417">
        <v>5625</v>
      </c>
    </row>
    <row r="1418" spans="1:5">
      <c r="A1418" t="s">
        <v>121</v>
      </c>
      <c r="B1418" t="s">
        <v>5239</v>
      </c>
      <c r="C1418" t="s">
        <v>5242</v>
      </c>
      <c r="D1418" t="s">
        <v>5138</v>
      </c>
      <c r="E1418">
        <v>4286</v>
      </c>
    </row>
    <row r="1419" spans="1:5">
      <c r="A1419" t="s">
        <v>121</v>
      </c>
      <c r="B1419" t="s">
        <v>5239</v>
      </c>
      <c r="C1419" t="s">
        <v>5242</v>
      </c>
      <c r="D1419" t="s">
        <v>5139</v>
      </c>
      <c r="E1419">
        <v>3340</v>
      </c>
    </row>
    <row r="1420" spans="1:5">
      <c r="A1420" t="s">
        <v>121</v>
      </c>
      <c r="B1420" t="s">
        <v>5239</v>
      </c>
      <c r="C1420" t="s">
        <v>5242</v>
      </c>
      <c r="D1420" t="s">
        <v>5140</v>
      </c>
      <c r="E1420">
        <v>2396</v>
      </c>
    </row>
    <row r="1421" spans="1:5">
      <c r="A1421" t="s">
        <v>121</v>
      </c>
      <c r="B1421" t="s">
        <v>5239</v>
      </c>
      <c r="C1421" t="s">
        <v>5242</v>
      </c>
      <c r="D1421" t="s">
        <v>5141</v>
      </c>
      <c r="E1421">
        <v>1656</v>
      </c>
    </row>
    <row r="1422" spans="1:5">
      <c r="A1422" t="s">
        <v>121</v>
      </c>
      <c r="B1422" t="s">
        <v>5239</v>
      </c>
      <c r="C1422" t="s">
        <v>5242</v>
      </c>
      <c r="D1422" t="s">
        <v>5174</v>
      </c>
      <c r="E1422">
        <v>1541</v>
      </c>
    </row>
    <row r="1423" spans="1:5">
      <c r="A1423" t="s">
        <v>121</v>
      </c>
      <c r="B1423" t="s">
        <v>5239</v>
      </c>
      <c r="C1423" t="s">
        <v>5242</v>
      </c>
      <c r="D1423" t="s">
        <v>5142</v>
      </c>
      <c r="E1423">
        <v>963</v>
      </c>
    </row>
    <row r="1424" spans="1:5">
      <c r="A1424" t="s">
        <v>121</v>
      </c>
      <c r="B1424" t="s">
        <v>5239</v>
      </c>
      <c r="C1424" t="s">
        <v>5242</v>
      </c>
      <c r="D1424" t="s">
        <v>5143</v>
      </c>
      <c r="E1424">
        <v>571</v>
      </c>
    </row>
    <row r="1425" spans="1:5">
      <c r="A1425" t="s">
        <v>121</v>
      </c>
      <c r="B1425" t="s">
        <v>5239</v>
      </c>
      <c r="C1425" t="s">
        <v>5242</v>
      </c>
      <c r="D1425" t="s">
        <v>5144</v>
      </c>
      <c r="E1425">
        <v>888</v>
      </c>
    </row>
    <row r="1426" spans="1:5">
      <c r="A1426" t="s">
        <v>149</v>
      </c>
      <c r="B1426" t="s">
        <v>5239</v>
      </c>
      <c r="C1426" t="s">
        <v>5243</v>
      </c>
      <c r="D1426" t="s">
        <v>5132</v>
      </c>
      <c r="E1426">
        <v>50</v>
      </c>
    </row>
    <row r="1427" spans="1:5">
      <c r="A1427" t="s">
        <v>149</v>
      </c>
      <c r="B1427" t="s">
        <v>5239</v>
      </c>
      <c r="C1427" t="s">
        <v>5243</v>
      </c>
      <c r="D1427" t="s">
        <v>5162</v>
      </c>
      <c r="E1427">
        <v>43</v>
      </c>
    </row>
    <row r="1428" spans="1:5">
      <c r="A1428" t="s">
        <v>149</v>
      </c>
      <c r="B1428" t="s">
        <v>5239</v>
      </c>
      <c r="C1428" t="s">
        <v>5243</v>
      </c>
      <c r="D1428" t="s">
        <v>5163</v>
      </c>
      <c r="E1428">
        <v>54</v>
      </c>
    </row>
    <row r="1429" spans="1:5">
      <c r="A1429" t="s">
        <v>149</v>
      </c>
      <c r="B1429" t="s">
        <v>5239</v>
      </c>
      <c r="C1429" t="s">
        <v>5243</v>
      </c>
      <c r="D1429" t="s">
        <v>5133</v>
      </c>
      <c r="E1429">
        <v>22</v>
      </c>
    </row>
    <row r="1430" spans="1:5">
      <c r="A1430" t="s">
        <v>149</v>
      </c>
      <c r="B1430" t="s">
        <v>5239</v>
      </c>
      <c r="C1430" t="s">
        <v>5243</v>
      </c>
      <c r="D1430" t="s">
        <v>5134</v>
      </c>
      <c r="E1430">
        <v>21</v>
      </c>
    </row>
    <row r="1431" spans="1:5">
      <c r="A1431" t="s">
        <v>149</v>
      </c>
      <c r="B1431" t="s">
        <v>5239</v>
      </c>
      <c r="C1431" t="s">
        <v>5243</v>
      </c>
      <c r="D1431" t="s">
        <v>5135</v>
      </c>
      <c r="E1431">
        <v>23</v>
      </c>
    </row>
    <row r="1432" spans="1:5">
      <c r="A1432" t="s">
        <v>149</v>
      </c>
      <c r="B1432" t="s">
        <v>5239</v>
      </c>
      <c r="C1432" t="s">
        <v>5243</v>
      </c>
      <c r="D1432" t="s">
        <v>5136</v>
      </c>
      <c r="E1432">
        <v>21</v>
      </c>
    </row>
    <row r="1433" spans="1:5">
      <c r="A1433" t="s">
        <v>149</v>
      </c>
      <c r="B1433" t="s">
        <v>5239</v>
      </c>
      <c r="C1433" t="s">
        <v>5243</v>
      </c>
      <c r="D1433" t="s">
        <v>5137</v>
      </c>
      <c r="E1433">
        <v>25</v>
      </c>
    </row>
    <row r="1434" spans="1:5">
      <c r="A1434" t="s">
        <v>149</v>
      </c>
      <c r="B1434" t="s">
        <v>5239</v>
      </c>
      <c r="C1434" t="s">
        <v>5243</v>
      </c>
      <c r="D1434" t="s">
        <v>5138</v>
      </c>
      <c r="E1434">
        <v>24</v>
      </c>
    </row>
    <row r="1435" spans="1:5">
      <c r="A1435" t="s">
        <v>149</v>
      </c>
      <c r="B1435" t="s">
        <v>5239</v>
      </c>
      <c r="C1435" t="s">
        <v>5243</v>
      </c>
      <c r="D1435" t="s">
        <v>5139</v>
      </c>
      <c r="E1435">
        <v>16</v>
      </c>
    </row>
    <row r="1436" spans="1:5">
      <c r="A1436" t="s">
        <v>149</v>
      </c>
      <c r="B1436" t="s">
        <v>5239</v>
      </c>
      <c r="C1436" t="s">
        <v>5243</v>
      </c>
      <c r="D1436" t="s">
        <v>5140</v>
      </c>
      <c r="E1436">
        <v>16</v>
      </c>
    </row>
    <row r="1437" spans="1:5">
      <c r="A1437" t="s">
        <v>149</v>
      </c>
      <c r="B1437" t="s">
        <v>5239</v>
      </c>
      <c r="C1437" t="s">
        <v>5243</v>
      </c>
      <c r="D1437" t="s">
        <v>5141</v>
      </c>
      <c r="E1437">
        <v>12</v>
      </c>
    </row>
    <row r="1438" spans="1:5">
      <c r="A1438" t="s">
        <v>149</v>
      </c>
      <c r="B1438" t="s">
        <v>5239</v>
      </c>
      <c r="C1438" t="s">
        <v>5243</v>
      </c>
      <c r="D1438" t="s">
        <v>5174</v>
      </c>
      <c r="E1438">
        <v>15</v>
      </c>
    </row>
    <row r="1439" spans="1:5">
      <c r="A1439" t="s">
        <v>149</v>
      </c>
      <c r="B1439" t="s">
        <v>5239</v>
      </c>
      <c r="C1439" t="s">
        <v>5243</v>
      </c>
      <c r="D1439" t="s">
        <v>5142</v>
      </c>
      <c r="E1439">
        <v>10</v>
      </c>
    </row>
    <row r="1440" spans="1:5">
      <c r="A1440" t="s">
        <v>149</v>
      </c>
      <c r="B1440" t="s">
        <v>5239</v>
      </c>
      <c r="C1440" t="s">
        <v>5243</v>
      </c>
      <c r="D1440" t="s">
        <v>5143</v>
      </c>
      <c r="E1440">
        <v>2</v>
      </c>
    </row>
    <row r="1441" spans="1:5">
      <c r="A1441" t="s">
        <v>149</v>
      </c>
      <c r="B1441" t="s">
        <v>5239</v>
      </c>
      <c r="C1441" t="s">
        <v>5243</v>
      </c>
      <c r="D1441" t="s">
        <v>5144</v>
      </c>
      <c r="E1441">
        <v>13</v>
      </c>
    </row>
    <row r="1442" spans="1:5">
      <c r="A1442" t="s">
        <v>149</v>
      </c>
      <c r="B1442" t="s">
        <v>5239</v>
      </c>
      <c r="C1442" t="s">
        <v>5242</v>
      </c>
      <c r="D1442" t="s">
        <v>5132</v>
      </c>
      <c r="E1442">
        <v>2356</v>
      </c>
    </row>
    <row r="1443" spans="1:5">
      <c r="A1443" t="s">
        <v>149</v>
      </c>
      <c r="B1443" t="s">
        <v>5239</v>
      </c>
      <c r="C1443" t="s">
        <v>5242</v>
      </c>
      <c r="D1443" t="s">
        <v>5162</v>
      </c>
      <c r="E1443">
        <v>3620</v>
      </c>
    </row>
    <row r="1444" spans="1:5">
      <c r="A1444" t="s">
        <v>149</v>
      </c>
      <c r="B1444" t="s">
        <v>5239</v>
      </c>
      <c r="C1444" t="s">
        <v>5242</v>
      </c>
      <c r="D1444" t="s">
        <v>5163</v>
      </c>
      <c r="E1444">
        <v>2386</v>
      </c>
    </row>
    <row r="1445" spans="1:5">
      <c r="A1445" t="s">
        <v>149</v>
      </c>
      <c r="B1445" t="s">
        <v>5239</v>
      </c>
      <c r="C1445" t="s">
        <v>5242</v>
      </c>
      <c r="D1445" t="s">
        <v>5133</v>
      </c>
      <c r="E1445">
        <v>2565</v>
      </c>
    </row>
    <row r="1446" spans="1:5">
      <c r="A1446" t="s">
        <v>149</v>
      </c>
      <c r="B1446" t="s">
        <v>5239</v>
      </c>
      <c r="C1446" t="s">
        <v>5242</v>
      </c>
      <c r="D1446" t="s">
        <v>5134</v>
      </c>
      <c r="E1446">
        <v>3688</v>
      </c>
    </row>
    <row r="1447" spans="1:5">
      <c r="A1447" t="s">
        <v>149</v>
      </c>
      <c r="B1447" t="s">
        <v>5239</v>
      </c>
      <c r="C1447" t="s">
        <v>5242</v>
      </c>
      <c r="D1447" t="s">
        <v>5135</v>
      </c>
      <c r="E1447">
        <v>2944</v>
      </c>
    </row>
    <row r="1448" spans="1:5">
      <c r="A1448" t="s">
        <v>149</v>
      </c>
      <c r="B1448" t="s">
        <v>5239</v>
      </c>
      <c r="C1448" t="s">
        <v>5242</v>
      </c>
      <c r="D1448" t="s">
        <v>5136</v>
      </c>
      <c r="E1448">
        <v>2022</v>
      </c>
    </row>
    <row r="1449" spans="1:5">
      <c r="A1449" t="s">
        <v>149</v>
      </c>
      <c r="B1449" t="s">
        <v>5239</v>
      </c>
      <c r="C1449" t="s">
        <v>5242</v>
      </c>
      <c r="D1449" t="s">
        <v>5137</v>
      </c>
      <c r="E1449">
        <v>1621</v>
      </c>
    </row>
    <row r="1450" spans="1:5">
      <c r="A1450" t="s">
        <v>149</v>
      </c>
      <c r="B1450" t="s">
        <v>5239</v>
      </c>
      <c r="C1450" t="s">
        <v>5242</v>
      </c>
      <c r="D1450" t="s">
        <v>5138</v>
      </c>
      <c r="E1450">
        <v>1533</v>
      </c>
    </row>
    <row r="1451" spans="1:5">
      <c r="A1451" t="s">
        <v>149</v>
      </c>
      <c r="B1451" t="s">
        <v>5239</v>
      </c>
      <c r="C1451" t="s">
        <v>5242</v>
      </c>
      <c r="D1451" t="s">
        <v>5139</v>
      </c>
      <c r="E1451">
        <v>2246</v>
      </c>
    </row>
    <row r="1452" spans="1:5">
      <c r="A1452" t="s">
        <v>149</v>
      </c>
      <c r="B1452" t="s">
        <v>5239</v>
      </c>
      <c r="C1452" t="s">
        <v>5242</v>
      </c>
      <c r="D1452" t="s">
        <v>5140</v>
      </c>
      <c r="E1452">
        <v>1165</v>
      </c>
    </row>
    <row r="1453" spans="1:5">
      <c r="A1453" t="s">
        <v>149</v>
      </c>
      <c r="B1453" t="s">
        <v>5239</v>
      </c>
      <c r="C1453" t="s">
        <v>5242</v>
      </c>
      <c r="D1453" t="s">
        <v>5141</v>
      </c>
      <c r="E1453">
        <v>848</v>
      </c>
    </row>
    <row r="1454" spans="1:5">
      <c r="A1454" t="s">
        <v>149</v>
      </c>
      <c r="B1454" t="s">
        <v>5239</v>
      </c>
      <c r="C1454" t="s">
        <v>5242</v>
      </c>
      <c r="D1454" t="s">
        <v>5174</v>
      </c>
      <c r="E1454">
        <v>797</v>
      </c>
    </row>
    <row r="1455" spans="1:5">
      <c r="A1455" t="s">
        <v>149</v>
      </c>
      <c r="B1455" t="s">
        <v>5239</v>
      </c>
      <c r="C1455" t="s">
        <v>5242</v>
      </c>
      <c r="D1455" t="s">
        <v>5142</v>
      </c>
      <c r="E1455">
        <v>553</v>
      </c>
    </row>
    <row r="1456" spans="1:5">
      <c r="A1456" t="s">
        <v>149</v>
      </c>
      <c r="B1456" t="s">
        <v>5239</v>
      </c>
      <c r="C1456" t="s">
        <v>5242</v>
      </c>
      <c r="D1456" t="s">
        <v>5143</v>
      </c>
      <c r="E1456">
        <v>347</v>
      </c>
    </row>
    <row r="1457" spans="1:5">
      <c r="A1457" t="s">
        <v>149</v>
      </c>
      <c r="B1457" t="s">
        <v>5239</v>
      </c>
      <c r="C1457" t="s">
        <v>5242</v>
      </c>
      <c r="D1457" t="s">
        <v>5144</v>
      </c>
      <c r="E1457">
        <v>534</v>
      </c>
    </row>
    <row r="1458" spans="1:5">
      <c r="A1458" t="s">
        <v>127</v>
      </c>
      <c r="B1458" t="s">
        <v>5244</v>
      </c>
      <c r="C1458" t="s">
        <v>5245</v>
      </c>
      <c r="D1458" t="s">
        <v>5132</v>
      </c>
      <c r="E1458">
        <v>847</v>
      </c>
    </row>
    <row r="1459" spans="1:5">
      <c r="A1459" t="s">
        <v>127</v>
      </c>
      <c r="B1459" t="s">
        <v>5244</v>
      </c>
      <c r="C1459" t="s">
        <v>5245</v>
      </c>
      <c r="D1459" t="s">
        <v>5162</v>
      </c>
      <c r="E1459">
        <v>1054</v>
      </c>
    </row>
    <row r="1460" spans="1:5">
      <c r="A1460" t="s">
        <v>127</v>
      </c>
      <c r="B1460" t="s">
        <v>5244</v>
      </c>
      <c r="C1460" t="s">
        <v>5245</v>
      </c>
      <c r="D1460" t="s">
        <v>5163</v>
      </c>
      <c r="E1460">
        <v>906</v>
      </c>
    </row>
    <row r="1461" spans="1:5">
      <c r="A1461" t="s">
        <v>127</v>
      </c>
      <c r="B1461" t="s">
        <v>5244</v>
      </c>
      <c r="C1461" t="s">
        <v>5245</v>
      </c>
      <c r="D1461" t="s">
        <v>5133</v>
      </c>
      <c r="E1461">
        <v>756</v>
      </c>
    </row>
    <row r="1462" spans="1:5">
      <c r="A1462" t="s">
        <v>127</v>
      </c>
      <c r="B1462" t="s">
        <v>5244</v>
      </c>
      <c r="C1462" t="s">
        <v>5245</v>
      </c>
      <c r="D1462" t="s">
        <v>5134</v>
      </c>
      <c r="E1462">
        <v>436</v>
      </c>
    </row>
    <row r="1463" spans="1:5">
      <c r="A1463" t="s">
        <v>127</v>
      </c>
      <c r="B1463" t="s">
        <v>5244</v>
      </c>
      <c r="C1463" t="s">
        <v>5245</v>
      </c>
      <c r="D1463" t="s">
        <v>5135</v>
      </c>
      <c r="E1463">
        <v>506</v>
      </c>
    </row>
    <row r="1464" spans="1:5">
      <c r="A1464" t="s">
        <v>127</v>
      </c>
      <c r="B1464" t="s">
        <v>5244</v>
      </c>
      <c r="C1464" t="s">
        <v>5245</v>
      </c>
      <c r="D1464" t="s">
        <v>5136</v>
      </c>
      <c r="E1464">
        <v>462</v>
      </c>
    </row>
    <row r="1465" spans="1:5">
      <c r="A1465" t="s">
        <v>127</v>
      </c>
      <c r="B1465" t="s">
        <v>5244</v>
      </c>
      <c r="C1465" t="s">
        <v>5245</v>
      </c>
      <c r="D1465" t="s">
        <v>5137</v>
      </c>
      <c r="E1465">
        <v>391</v>
      </c>
    </row>
    <row r="1466" spans="1:5">
      <c r="A1466" t="s">
        <v>127</v>
      </c>
      <c r="B1466" t="s">
        <v>5244</v>
      </c>
      <c r="C1466" t="s">
        <v>5245</v>
      </c>
      <c r="D1466" t="s">
        <v>5138</v>
      </c>
      <c r="E1466">
        <v>468</v>
      </c>
    </row>
    <row r="1467" spans="1:5">
      <c r="A1467" t="s">
        <v>127</v>
      </c>
      <c r="B1467" t="s">
        <v>5244</v>
      </c>
      <c r="C1467" t="s">
        <v>5245</v>
      </c>
      <c r="D1467" t="s">
        <v>5139</v>
      </c>
      <c r="E1467">
        <v>341</v>
      </c>
    </row>
    <row r="1468" spans="1:5">
      <c r="A1468" t="s">
        <v>127</v>
      </c>
      <c r="B1468" t="s">
        <v>5244</v>
      </c>
      <c r="C1468" t="s">
        <v>5245</v>
      </c>
      <c r="D1468" t="s">
        <v>5140</v>
      </c>
      <c r="E1468">
        <v>240</v>
      </c>
    </row>
    <row r="1469" spans="1:5">
      <c r="A1469" t="s">
        <v>127</v>
      </c>
      <c r="B1469" t="s">
        <v>5244</v>
      </c>
      <c r="C1469" t="s">
        <v>5245</v>
      </c>
      <c r="D1469" t="s">
        <v>5141</v>
      </c>
      <c r="E1469">
        <v>202</v>
      </c>
    </row>
    <row r="1470" spans="1:5">
      <c r="A1470" t="s">
        <v>127</v>
      </c>
      <c r="B1470" t="s">
        <v>5244</v>
      </c>
      <c r="C1470" t="s">
        <v>5245</v>
      </c>
      <c r="D1470" t="s">
        <v>5174</v>
      </c>
      <c r="E1470">
        <v>135</v>
      </c>
    </row>
    <row r="1471" spans="1:5">
      <c r="A1471" t="s">
        <v>127</v>
      </c>
      <c r="B1471" t="s">
        <v>5244</v>
      </c>
      <c r="C1471" t="s">
        <v>5245</v>
      </c>
      <c r="D1471" t="s">
        <v>5142</v>
      </c>
      <c r="E1471">
        <v>110</v>
      </c>
    </row>
    <row r="1472" spans="1:5">
      <c r="A1472" t="s">
        <v>127</v>
      </c>
      <c r="B1472" t="s">
        <v>5244</v>
      </c>
      <c r="C1472" t="s">
        <v>5245</v>
      </c>
      <c r="D1472" t="s">
        <v>5143</v>
      </c>
      <c r="E1472">
        <v>67</v>
      </c>
    </row>
    <row r="1473" spans="1:5">
      <c r="A1473" t="s">
        <v>127</v>
      </c>
      <c r="B1473" t="s">
        <v>5244</v>
      </c>
      <c r="C1473" t="s">
        <v>5245</v>
      </c>
      <c r="D1473" t="s">
        <v>5144</v>
      </c>
      <c r="E1473">
        <v>67</v>
      </c>
    </row>
    <row r="1474" spans="1:5">
      <c r="A1474" t="s">
        <v>127</v>
      </c>
      <c r="B1474" t="s">
        <v>5244</v>
      </c>
      <c r="C1474" t="s">
        <v>5167</v>
      </c>
      <c r="D1474" t="s">
        <v>5132</v>
      </c>
      <c r="E1474">
        <v>4461</v>
      </c>
    </row>
    <row r="1475" spans="1:5">
      <c r="A1475" t="s">
        <v>127</v>
      </c>
      <c r="B1475" t="s">
        <v>5244</v>
      </c>
      <c r="C1475" t="s">
        <v>5167</v>
      </c>
      <c r="D1475" t="s">
        <v>5162</v>
      </c>
      <c r="E1475">
        <v>5583</v>
      </c>
    </row>
    <row r="1476" spans="1:5">
      <c r="A1476" t="s">
        <v>127</v>
      </c>
      <c r="B1476" t="s">
        <v>5244</v>
      </c>
      <c r="C1476" t="s">
        <v>5167</v>
      </c>
      <c r="D1476" t="s">
        <v>5163</v>
      </c>
      <c r="E1476">
        <v>6141</v>
      </c>
    </row>
    <row r="1477" spans="1:5">
      <c r="A1477" t="s">
        <v>127</v>
      </c>
      <c r="B1477" t="s">
        <v>5244</v>
      </c>
      <c r="C1477" t="s">
        <v>5167</v>
      </c>
      <c r="D1477" t="s">
        <v>5133</v>
      </c>
      <c r="E1477">
        <v>4314</v>
      </c>
    </row>
    <row r="1478" spans="1:5">
      <c r="A1478" t="s">
        <v>127</v>
      </c>
      <c r="B1478" t="s">
        <v>5244</v>
      </c>
      <c r="C1478" t="s">
        <v>5167</v>
      </c>
      <c r="D1478" t="s">
        <v>5134</v>
      </c>
      <c r="E1478">
        <v>3873</v>
      </c>
    </row>
    <row r="1479" spans="1:5">
      <c r="A1479" t="s">
        <v>127</v>
      </c>
      <c r="B1479" t="s">
        <v>5244</v>
      </c>
      <c r="C1479" t="s">
        <v>5167</v>
      </c>
      <c r="D1479" t="s">
        <v>5135</v>
      </c>
      <c r="E1479">
        <v>3284</v>
      </c>
    </row>
    <row r="1480" spans="1:5">
      <c r="A1480" t="s">
        <v>127</v>
      </c>
      <c r="B1480" t="s">
        <v>5244</v>
      </c>
      <c r="C1480" t="s">
        <v>5167</v>
      </c>
      <c r="D1480" t="s">
        <v>5136</v>
      </c>
      <c r="E1480">
        <v>3360</v>
      </c>
    </row>
    <row r="1481" spans="1:5">
      <c r="A1481" t="s">
        <v>127</v>
      </c>
      <c r="B1481" t="s">
        <v>5244</v>
      </c>
      <c r="C1481" t="s">
        <v>5167</v>
      </c>
      <c r="D1481" t="s">
        <v>5137</v>
      </c>
      <c r="E1481">
        <v>2919</v>
      </c>
    </row>
    <row r="1482" spans="1:5">
      <c r="A1482" t="s">
        <v>127</v>
      </c>
      <c r="B1482" t="s">
        <v>5244</v>
      </c>
      <c r="C1482" t="s">
        <v>5167</v>
      </c>
      <c r="D1482" t="s">
        <v>5138</v>
      </c>
      <c r="E1482">
        <v>2906</v>
      </c>
    </row>
    <row r="1483" spans="1:5">
      <c r="A1483" t="s">
        <v>127</v>
      </c>
      <c r="B1483" t="s">
        <v>5244</v>
      </c>
      <c r="C1483" t="s">
        <v>5167</v>
      </c>
      <c r="D1483" t="s">
        <v>5139</v>
      </c>
      <c r="E1483">
        <v>2661</v>
      </c>
    </row>
    <row r="1484" spans="1:5">
      <c r="A1484" t="s">
        <v>127</v>
      </c>
      <c r="B1484" t="s">
        <v>5244</v>
      </c>
      <c r="C1484" t="s">
        <v>5167</v>
      </c>
      <c r="D1484" t="s">
        <v>5140</v>
      </c>
      <c r="E1484">
        <v>2138</v>
      </c>
    </row>
    <row r="1485" spans="1:5">
      <c r="A1485" t="s">
        <v>127</v>
      </c>
      <c r="B1485" t="s">
        <v>5244</v>
      </c>
      <c r="C1485" t="s">
        <v>5167</v>
      </c>
      <c r="D1485" t="s">
        <v>5141</v>
      </c>
      <c r="E1485">
        <v>1568</v>
      </c>
    </row>
    <row r="1486" spans="1:5">
      <c r="A1486" t="s">
        <v>127</v>
      </c>
      <c r="B1486" t="s">
        <v>5244</v>
      </c>
      <c r="C1486" t="s">
        <v>5167</v>
      </c>
      <c r="D1486" t="s">
        <v>5174</v>
      </c>
      <c r="E1486">
        <v>1524</v>
      </c>
    </row>
    <row r="1487" spans="1:5">
      <c r="A1487" t="s">
        <v>127</v>
      </c>
      <c r="B1487" t="s">
        <v>5244</v>
      </c>
      <c r="C1487" t="s">
        <v>5167</v>
      </c>
      <c r="D1487" t="s">
        <v>5142</v>
      </c>
      <c r="E1487">
        <v>1475</v>
      </c>
    </row>
    <row r="1488" spans="1:5">
      <c r="A1488" t="s">
        <v>127</v>
      </c>
      <c r="B1488" t="s">
        <v>5244</v>
      </c>
      <c r="C1488" t="s">
        <v>5167</v>
      </c>
      <c r="D1488" t="s">
        <v>5143</v>
      </c>
      <c r="E1488">
        <v>880</v>
      </c>
    </row>
    <row r="1489" spans="1:5">
      <c r="A1489" t="s">
        <v>127</v>
      </c>
      <c r="B1489" t="s">
        <v>5244</v>
      </c>
      <c r="C1489" t="s">
        <v>5167</v>
      </c>
      <c r="D1489" t="s">
        <v>5144</v>
      </c>
      <c r="E1489">
        <v>1229</v>
      </c>
    </row>
    <row r="1490" spans="1:5">
      <c r="A1490" t="s">
        <v>146</v>
      </c>
      <c r="B1490" t="s">
        <v>5244</v>
      </c>
      <c r="C1490" t="s">
        <v>5246</v>
      </c>
      <c r="D1490" t="s">
        <v>5132</v>
      </c>
      <c r="E1490">
        <v>339</v>
      </c>
    </row>
    <row r="1491" spans="1:5">
      <c r="A1491" t="s">
        <v>146</v>
      </c>
      <c r="B1491" t="s">
        <v>5244</v>
      </c>
      <c r="C1491" t="s">
        <v>5246</v>
      </c>
      <c r="D1491" t="s">
        <v>5162</v>
      </c>
      <c r="E1491">
        <v>328</v>
      </c>
    </row>
    <row r="1492" spans="1:5">
      <c r="A1492" t="s">
        <v>146</v>
      </c>
      <c r="B1492" t="s">
        <v>5244</v>
      </c>
      <c r="C1492" t="s">
        <v>5246</v>
      </c>
      <c r="D1492" t="s">
        <v>5163</v>
      </c>
      <c r="E1492">
        <v>1094</v>
      </c>
    </row>
    <row r="1493" spans="1:5">
      <c r="A1493" t="s">
        <v>146</v>
      </c>
      <c r="B1493" t="s">
        <v>5244</v>
      </c>
      <c r="C1493" t="s">
        <v>5246</v>
      </c>
      <c r="D1493" t="s">
        <v>5133</v>
      </c>
      <c r="E1493">
        <v>375</v>
      </c>
    </row>
    <row r="1494" spans="1:5">
      <c r="A1494" t="s">
        <v>146</v>
      </c>
      <c r="B1494" t="s">
        <v>5244</v>
      </c>
      <c r="C1494" t="s">
        <v>5246</v>
      </c>
      <c r="D1494" t="s">
        <v>5134</v>
      </c>
      <c r="E1494">
        <v>431</v>
      </c>
    </row>
    <row r="1495" spans="1:5">
      <c r="A1495" t="s">
        <v>146</v>
      </c>
      <c r="B1495" t="s">
        <v>5244</v>
      </c>
      <c r="C1495" t="s">
        <v>5246</v>
      </c>
      <c r="D1495" t="s">
        <v>5135</v>
      </c>
      <c r="E1495">
        <v>264</v>
      </c>
    </row>
    <row r="1496" spans="1:5">
      <c r="A1496" t="s">
        <v>146</v>
      </c>
      <c r="B1496" t="s">
        <v>5244</v>
      </c>
      <c r="C1496" t="s">
        <v>5246</v>
      </c>
      <c r="D1496" t="s">
        <v>5136</v>
      </c>
      <c r="E1496">
        <v>237</v>
      </c>
    </row>
    <row r="1497" spans="1:5">
      <c r="A1497" t="s">
        <v>146</v>
      </c>
      <c r="B1497" t="s">
        <v>5244</v>
      </c>
      <c r="C1497" t="s">
        <v>5246</v>
      </c>
      <c r="D1497" t="s">
        <v>5137</v>
      </c>
      <c r="E1497">
        <v>182</v>
      </c>
    </row>
    <row r="1498" spans="1:5">
      <c r="A1498" t="s">
        <v>146</v>
      </c>
      <c r="B1498" t="s">
        <v>5244</v>
      </c>
      <c r="C1498" t="s">
        <v>5246</v>
      </c>
      <c r="D1498" t="s">
        <v>5138</v>
      </c>
      <c r="E1498">
        <v>201</v>
      </c>
    </row>
    <row r="1499" spans="1:5">
      <c r="A1499" t="s">
        <v>146</v>
      </c>
      <c r="B1499" t="s">
        <v>5244</v>
      </c>
      <c r="C1499" t="s">
        <v>5246</v>
      </c>
      <c r="D1499" t="s">
        <v>5139</v>
      </c>
      <c r="E1499">
        <v>209</v>
      </c>
    </row>
    <row r="1500" spans="1:5">
      <c r="A1500" t="s">
        <v>146</v>
      </c>
      <c r="B1500" t="s">
        <v>5244</v>
      </c>
      <c r="C1500" t="s">
        <v>5246</v>
      </c>
      <c r="D1500" t="s">
        <v>5140</v>
      </c>
      <c r="E1500">
        <v>126</v>
      </c>
    </row>
    <row r="1501" spans="1:5">
      <c r="A1501" t="s">
        <v>146</v>
      </c>
      <c r="B1501" t="s">
        <v>5244</v>
      </c>
      <c r="C1501" t="s">
        <v>5246</v>
      </c>
      <c r="D1501" t="s">
        <v>5141</v>
      </c>
      <c r="E1501">
        <v>97</v>
      </c>
    </row>
    <row r="1502" spans="1:5">
      <c r="A1502" t="s">
        <v>146</v>
      </c>
      <c r="B1502" t="s">
        <v>5244</v>
      </c>
      <c r="C1502" t="s">
        <v>5246</v>
      </c>
      <c r="D1502" t="s">
        <v>5174</v>
      </c>
      <c r="E1502">
        <v>65</v>
      </c>
    </row>
    <row r="1503" spans="1:5">
      <c r="A1503" t="s">
        <v>146</v>
      </c>
      <c r="B1503" t="s">
        <v>5244</v>
      </c>
      <c r="C1503" t="s">
        <v>5246</v>
      </c>
      <c r="D1503" t="s">
        <v>5142</v>
      </c>
      <c r="E1503">
        <v>45</v>
      </c>
    </row>
    <row r="1504" spans="1:5">
      <c r="A1504" t="s">
        <v>146</v>
      </c>
      <c r="B1504" t="s">
        <v>5244</v>
      </c>
      <c r="C1504" t="s">
        <v>5246</v>
      </c>
      <c r="D1504" t="s">
        <v>5143</v>
      </c>
      <c r="E1504">
        <v>36</v>
      </c>
    </row>
    <row r="1505" spans="1:5">
      <c r="A1505" t="s">
        <v>146</v>
      </c>
      <c r="B1505" t="s">
        <v>5244</v>
      </c>
      <c r="C1505" t="s">
        <v>5246</v>
      </c>
      <c r="D1505" t="s">
        <v>5144</v>
      </c>
      <c r="E1505">
        <v>49</v>
      </c>
    </row>
    <row r="1506" spans="1:5">
      <c r="A1506" t="s">
        <v>146</v>
      </c>
      <c r="B1506" t="s">
        <v>5244</v>
      </c>
      <c r="C1506" t="s">
        <v>5167</v>
      </c>
      <c r="D1506" t="s">
        <v>5132</v>
      </c>
      <c r="E1506">
        <v>1510</v>
      </c>
    </row>
    <row r="1507" spans="1:5">
      <c r="A1507" t="s">
        <v>146</v>
      </c>
      <c r="B1507" t="s">
        <v>5244</v>
      </c>
      <c r="C1507" t="s">
        <v>5167</v>
      </c>
      <c r="D1507" t="s">
        <v>5162</v>
      </c>
      <c r="E1507">
        <v>2206</v>
      </c>
    </row>
    <row r="1508" spans="1:5">
      <c r="A1508" t="s">
        <v>146</v>
      </c>
      <c r="B1508" t="s">
        <v>5244</v>
      </c>
      <c r="C1508" t="s">
        <v>5167</v>
      </c>
      <c r="D1508" t="s">
        <v>5163</v>
      </c>
      <c r="E1508">
        <v>1483</v>
      </c>
    </row>
    <row r="1509" spans="1:5">
      <c r="A1509" t="s">
        <v>146</v>
      </c>
      <c r="B1509" t="s">
        <v>5244</v>
      </c>
      <c r="C1509" t="s">
        <v>5167</v>
      </c>
      <c r="D1509" t="s">
        <v>5133</v>
      </c>
      <c r="E1509">
        <v>1033</v>
      </c>
    </row>
    <row r="1510" spans="1:5">
      <c r="A1510" t="s">
        <v>146</v>
      </c>
      <c r="B1510" t="s">
        <v>5244</v>
      </c>
      <c r="C1510" t="s">
        <v>5167</v>
      </c>
      <c r="D1510" t="s">
        <v>5134</v>
      </c>
      <c r="E1510">
        <v>1324</v>
      </c>
    </row>
    <row r="1511" spans="1:5">
      <c r="A1511" t="s">
        <v>146</v>
      </c>
      <c r="B1511" t="s">
        <v>5244</v>
      </c>
      <c r="C1511" t="s">
        <v>5167</v>
      </c>
      <c r="D1511" t="s">
        <v>5135</v>
      </c>
      <c r="E1511">
        <v>982</v>
      </c>
    </row>
    <row r="1512" spans="1:5">
      <c r="A1512" t="s">
        <v>146</v>
      </c>
      <c r="B1512" t="s">
        <v>5244</v>
      </c>
      <c r="C1512" t="s">
        <v>5167</v>
      </c>
      <c r="D1512" t="s">
        <v>5136</v>
      </c>
      <c r="E1512">
        <v>763</v>
      </c>
    </row>
    <row r="1513" spans="1:5">
      <c r="A1513" t="s">
        <v>146</v>
      </c>
      <c r="B1513" t="s">
        <v>5244</v>
      </c>
      <c r="C1513" t="s">
        <v>5167</v>
      </c>
      <c r="D1513" t="s">
        <v>5137</v>
      </c>
      <c r="E1513">
        <v>920</v>
      </c>
    </row>
    <row r="1514" spans="1:5">
      <c r="A1514" t="s">
        <v>146</v>
      </c>
      <c r="B1514" t="s">
        <v>5244</v>
      </c>
      <c r="C1514" t="s">
        <v>5167</v>
      </c>
      <c r="D1514" t="s">
        <v>5138</v>
      </c>
      <c r="E1514">
        <v>949</v>
      </c>
    </row>
    <row r="1515" spans="1:5">
      <c r="A1515" t="s">
        <v>146</v>
      </c>
      <c r="B1515" t="s">
        <v>5244</v>
      </c>
      <c r="C1515" t="s">
        <v>5167</v>
      </c>
      <c r="D1515" t="s">
        <v>5139</v>
      </c>
      <c r="E1515">
        <v>890</v>
      </c>
    </row>
    <row r="1516" spans="1:5">
      <c r="A1516" t="s">
        <v>146</v>
      </c>
      <c r="B1516" t="s">
        <v>5244</v>
      </c>
      <c r="C1516" t="s">
        <v>5167</v>
      </c>
      <c r="D1516" t="s">
        <v>5140</v>
      </c>
      <c r="E1516">
        <v>897</v>
      </c>
    </row>
    <row r="1517" spans="1:5">
      <c r="A1517" t="s">
        <v>146</v>
      </c>
      <c r="B1517" t="s">
        <v>5244</v>
      </c>
      <c r="C1517" t="s">
        <v>5167</v>
      </c>
      <c r="D1517" t="s">
        <v>5141</v>
      </c>
      <c r="E1517">
        <v>617</v>
      </c>
    </row>
    <row r="1518" spans="1:5">
      <c r="A1518" t="s">
        <v>146</v>
      </c>
      <c r="B1518" t="s">
        <v>5244</v>
      </c>
      <c r="C1518" t="s">
        <v>5167</v>
      </c>
      <c r="D1518" t="s">
        <v>5174</v>
      </c>
      <c r="E1518">
        <v>840</v>
      </c>
    </row>
    <row r="1519" spans="1:5">
      <c r="A1519" t="s">
        <v>146</v>
      </c>
      <c r="B1519" t="s">
        <v>5244</v>
      </c>
      <c r="C1519" t="s">
        <v>5167</v>
      </c>
      <c r="D1519" t="s">
        <v>5142</v>
      </c>
      <c r="E1519">
        <v>587</v>
      </c>
    </row>
    <row r="1520" spans="1:5">
      <c r="A1520" t="s">
        <v>146</v>
      </c>
      <c r="B1520" t="s">
        <v>5244</v>
      </c>
      <c r="C1520" t="s">
        <v>5167</v>
      </c>
      <c r="D1520" t="s">
        <v>5143</v>
      </c>
      <c r="E1520">
        <v>396</v>
      </c>
    </row>
    <row r="1521" spans="1:5">
      <c r="A1521" t="s">
        <v>146</v>
      </c>
      <c r="B1521" t="s">
        <v>5244</v>
      </c>
      <c r="C1521" t="s">
        <v>5167</v>
      </c>
      <c r="D1521" t="s">
        <v>5144</v>
      </c>
      <c r="E1521">
        <v>630</v>
      </c>
    </row>
    <row r="1522" spans="1:5">
      <c r="A1522" t="s">
        <v>119</v>
      </c>
      <c r="B1522" t="s">
        <v>5244</v>
      </c>
      <c r="C1522" t="s">
        <v>5247</v>
      </c>
      <c r="D1522" t="s">
        <v>5132</v>
      </c>
      <c r="E1522">
        <v>35</v>
      </c>
    </row>
    <row r="1523" spans="1:5">
      <c r="A1523" t="s">
        <v>119</v>
      </c>
      <c r="B1523" t="s">
        <v>5244</v>
      </c>
      <c r="C1523" t="s">
        <v>5247</v>
      </c>
      <c r="D1523" t="s">
        <v>5162</v>
      </c>
      <c r="E1523">
        <v>51</v>
      </c>
    </row>
    <row r="1524" spans="1:5">
      <c r="A1524" t="s">
        <v>119</v>
      </c>
      <c r="B1524" t="s">
        <v>5244</v>
      </c>
      <c r="C1524" t="s">
        <v>5247</v>
      </c>
      <c r="D1524" t="s">
        <v>5163</v>
      </c>
      <c r="E1524">
        <v>67</v>
      </c>
    </row>
    <row r="1525" spans="1:5">
      <c r="A1525" t="s">
        <v>119</v>
      </c>
      <c r="B1525" t="s">
        <v>5244</v>
      </c>
      <c r="C1525" t="s">
        <v>5247</v>
      </c>
      <c r="D1525" t="s">
        <v>5133</v>
      </c>
      <c r="E1525">
        <v>36</v>
      </c>
    </row>
    <row r="1526" spans="1:5">
      <c r="A1526" t="s">
        <v>119</v>
      </c>
      <c r="B1526" t="s">
        <v>5244</v>
      </c>
      <c r="C1526" t="s">
        <v>5247</v>
      </c>
      <c r="D1526" t="s">
        <v>5134</v>
      </c>
      <c r="E1526">
        <v>26</v>
      </c>
    </row>
    <row r="1527" spans="1:5">
      <c r="A1527" t="s">
        <v>119</v>
      </c>
      <c r="B1527" t="s">
        <v>5244</v>
      </c>
      <c r="C1527" t="s">
        <v>5247</v>
      </c>
      <c r="D1527" t="s">
        <v>5135</v>
      </c>
      <c r="E1527">
        <v>23</v>
      </c>
    </row>
    <row r="1528" spans="1:5">
      <c r="A1528" t="s">
        <v>119</v>
      </c>
      <c r="B1528" t="s">
        <v>5244</v>
      </c>
      <c r="C1528" t="s">
        <v>5247</v>
      </c>
      <c r="D1528" t="s">
        <v>5136</v>
      </c>
      <c r="E1528">
        <v>26</v>
      </c>
    </row>
    <row r="1529" spans="1:5">
      <c r="A1529" t="s">
        <v>119</v>
      </c>
      <c r="B1529" t="s">
        <v>5244</v>
      </c>
      <c r="C1529" t="s">
        <v>5247</v>
      </c>
      <c r="D1529" t="s">
        <v>5137</v>
      </c>
      <c r="E1529">
        <v>26</v>
      </c>
    </row>
    <row r="1530" spans="1:5">
      <c r="A1530" t="s">
        <v>119</v>
      </c>
      <c r="B1530" t="s">
        <v>5244</v>
      </c>
      <c r="C1530" t="s">
        <v>5247</v>
      </c>
      <c r="D1530" t="s">
        <v>5138</v>
      </c>
      <c r="E1530">
        <v>28</v>
      </c>
    </row>
    <row r="1531" spans="1:5">
      <c r="A1531" t="s">
        <v>119</v>
      </c>
      <c r="B1531" t="s">
        <v>5244</v>
      </c>
      <c r="C1531" t="s">
        <v>5247</v>
      </c>
      <c r="D1531" t="s">
        <v>5139</v>
      </c>
      <c r="E1531">
        <v>24</v>
      </c>
    </row>
    <row r="1532" spans="1:5">
      <c r="A1532" t="s">
        <v>119</v>
      </c>
      <c r="B1532" t="s">
        <v>5244</v>
      </c>
      <c r="C1532" t="s">
        <v>5247</v>
      </c>
      <c r="D1532" t="s">
        <v>5140</v>
      </c>
      <c r="E1532">
        <v>17</v>
      </c>
    </row>
    <row r="1533" spans="1:5">
      <c r="A1533" t="s">
        <v>119</v>
      </c>
      <c r="B1533" t="s">
        <v>5244</v>
      </c>
      <c r="C1533" t="s">
        <v>5247</v>
      </c>
      <c r="D1533" t="s">
        <v>5141</v>
      </c>
      <c r="E1533">
        <v>15</v>
      </c>
    </row>
    <row r="1534" spans="1:5">
      <c r="A1534" t="s">
        <v>119</v>
      </c>
      <c r="B1534" t="s">
        <v>5244</v>
      </c>
      <c r="C1534" t="s">
        <v>5247</v>
      </c>
      <c r="D1534" t="s">
        <v>5174</v>
      </c>
      <c r="E1534">
        <v>13</v>
      </c>
    </row>
    <row r="1535" spans="1:5">
      <c r="A1535" t="s">
        <v>119</v>
      </c>
      <c r="B1535" t="s">
        <v>5244</v>
      </c>
      <c r="C1535" t="s">
        <v>5247</v>
      </c>
      <c r="D1535" t="s">
        <v>5142</v>
      </c>
      <c r="E1535">
        <v>3</v>
      </c>
    </row>
    <row r="1536" spans="1:5">
      <c r="A1536" t="s">
        <v>119</v>
      </c>
      <c r="B1536" t="s">
        <v>5244</v>
      </c>
      <c r="C1536" t="s">
        <v>5247</v>
      </c>
      <c r="D1536" t="s">
        <v>5143</v>
      </c>
      <c r="E1536">
        <v>4</v>
      </c>
    </row>
    <row r="1537" spans="1:5">
      <c r="A1537" t="s">
        <v>119</v>
      </c>
      <c r="B1537" t="s">
        <v>5244</v>
      </c>
      <c r="C1537" t="s">
        <v>5247</v>
      </c>
      <c r="D1537" t="s">
        <v>5144</v>
      </c>
      <c r="E1537">
        <v>7</v>
      </c>
    </row>
    <row r="1538" spans="1:5">
      <c r="A1538" t="s">
        <v>119</v>
      </c>
      <c r="B1538" t="s">
        <v>5244</v>
      </c>
      <c r="C1538" t="s">
        <v>5167</v>
      </c>
      <c r="D1538" t="s">
        <v>5132</v>
      </c>
      <c r="E1538">
        <v>3358</v>
      </c>
    </row>
    <row r="1539" spans="1:5">
      <c r="A1539" t="s">
        <v>119</v>
      </c>
      <c r="B1539" t="s">
        <v>5244</v>
      </c>
      <c r="C1539" t="s">
        <v>5167</v>
      </c>
      <c r="D1539" t="s">
        <v>5162</v>
      </c>
      <c r="E1539">
        <v>4108</v>
      </c>
    </row>
    <row r="1540" spans="1:5">
      <c r="A1540" t="s">
        <v>119</v>
      </c>
      <c r="B1540" t="s">
        <v>5244</v>
      </c>
      <c r="C1540" t="s">
        <v>5167</v>
      </c>
      <c r="D1540" t="s">
        <v>5163</v>
      </c>
      <c r="E1540">
        <v>2836</v>
      </c>
    </row>
    <row r="1541" spans="1:5">
      <c r="A1541" t="s">
        <v>119</v>
      </c>
      <c r="B1541" t="s">
        <v>5244</v>
      </c>
      <c r="C1541" t="s">
        <v>5167</v>
      </c>
      <c r="D1541" t="s">
        <v>5133</v>
      </c>
      <c r="E1541">
        <v>2677</v>
      </c>
    </row>
    <row r="1542" spans="1:5">
      <c r="A1542" t="s">
        <v>119</v>
      </c>
      <c r="B1542" t="s">
        <v>5244</v>
      </c>
      <c r="C1542" t="s">
        <v>5167</v>
      </c>
      <c r="D1542" t="s">
        <v>5134</v>
      </c>
      <c r="E1542">
        <v>4251</v>
      </c>
    </row>
    <row r="1543" spans="1:5">
      <c r="A1543" t="s">
        <v>119</v>
      </c>
      <c r="B1543" t="s">
        <v>5244</v>
      </c>
      <c r="C1543" t="s">
        <v>5167</v>
      </c>
      <c r="D1543" t="s">
        <v>5135</v>
      </c>
      <c r="E1543">
        <v>4091</v>
      </c>
    </row>
    <row r="1544" spans="1:5">
      <c r="A1544" t="s">
        <v>119</v>
      </c>
      <c r="B1544" t="s">
        <v>5244</v>
      </c>
      <c r="C1544" t="s">
        <v>5167</v>
      </c>
      <c r="D1544" t="s">
        <v>5136</v>
      </c>
      <c r="E1544">
        <v>2605</v>
      </c>
    </row>
    <row r="1545" spans="1:5">
      <c r="A1545" t="s">
        <v>119</v>
      </c>
      <c r="B1545" t="s">
        <v>5244</v>
      </c>
      <c r="C1545" t="s">
        <v>5167</v>
      </c>
      <c r="D1545" t="s">
        <v>5137</v>
      </c>
      <c r="E1545">
        <v>2481</v>
      </c>
    </row>
    <row r="1546" spans="1:5">
      <c r="A1546" t="s">
        <v>119</v>
      </c>
      <c r="B1546" t="s">
        <v>5244</v>
      </c>
      <c r="C1546" t="s">
        <v>5167</v>
      </c>
      <c r="D1546" t="s">
        <v>5138</v>
      </c>
      <c r="E1546">
        <v>2009</v>
      </c>
    </row>
    <row r="1547" spans="1:5">
      <c r="A1547" t="s">
        <v>119</v>
      </c>
      <c r="B1547" t="s">
        <v>5244</v>
      </c>
      <c r="C1547" t="s">
        <v>5167</v>
      </c>
      <c r="D1547" t="s">
        <v>5139</v>
      </c>
      <c r="E1547">
        <v>2083</v>
      </c>
    </row>
    <row r="1548" spans="1:5">
      <c r="A1548" t="s">
        <v>119</v>
      </c>
      <c r="B1548" t="s">
        <v>5244</v>
      </c>
      <c r="C1548" t="s">
        <v>5167</v>
      </c>
      <c r="D1548" t="s">
        <v>5140</v>
      </c>
      <c r="E1548">
        <v>1194</v>
      </c>
    </row>
    <row r="1549" spans="1:5">
      <c r="A1549" t="s">
        <v>119</v>
      </c>
      <c r="B1549" t="s">
        <v>5244</v>
      </c>
      <c r="C1549" t="s">
        <v>5167</v>
      </c>
      <c r="D1549" t="s">
        <v>5141</v>
      </c>
      <c r="E1549">
        <v>922</v>
      </c>
    </row>
    <row r="1550" spans="1:5">
      <c r="A1550" t="s">
        <v>119</v>
      </c>
      <c r="B1550" t="s">
        <v>5244</v>
      </c>
      <c r="C1550" t="s">
        <v>5167</v>
      </c>
      <c r="D1550" t="s">
        <v>5174</v>
      </c>
      <c r="E1550">
        <v>484</v>
      </c>
    </row>
    <row r="1551" spans="1:5">
      <c r="A1551" t="s">
        <v>119</v>
      </c>
      <c r="B1551" t="s">
        <v>5244</v>
      </c>
      <c r="C1551" t="s">
        <v>5167</v>
      </c>
      <c r="D1551" t="s">
        <v>5142</v>
      </c>
      <c r="E1551">
        <v>759</v>
      </c>
    </row>
    <row r="1552" spans="1:5">
      <c r="A1552" t="s">
        <v>119</v>
      </c>
      <c r="B1552" t="s">
        <v>5244</v>
      </c>
      <c r="C1552" t="s">
        <v>5167</v>
      </c>
      <c r="D1552" t="s">
        <v>5143</v>
      </c>
      <c r="E1552">
        <v>443</v>
      </c>
    </row>
    <row r="1553" spans="1:5">
      <c r="A1553" t="s">
        <v>119</v>
      </c>
      <c r="B1553" t="s">
        <v>5244</v>
      </c>
      <c r="C1553" t="s">
        <v>5167</v>
      </c>
      <c r="D1553" t="s">
        <v>5144</v>
      </c>
      <c r="E1553">
        <v>520</v>
      </c>
    </row>
    <row r="1554" spans="1:5">
      <c r="A1554" t="s">
        <v>135</v>
      </c>
      <c r="B1554" t="s">
        <v>5248</v>
      </c>
      <c r="C1554" t="s">
        <v>5249</v>
      </c>
      <c r="D1554" t="s">
        <v>5132</v>
      </c>
      <c r="E1554">
        <v>166</v>
      </c>
    </row>
    <row r="1555" spans="1:5">
      <c r="A1555" t="s">
        <v>135</v>
      </c>
      <c r="B1555" t="s">
        <v>5248</v>
      </c>
      <c r="C1555" t="s">
        <v>5249</v>
      </c>
      <c r="D1555" t="s">
        <v>5162</v>
      </c>
      <c r="E1555">
        <v>208</v>
      </c>
    </row>
    <row r="1556" spans="1:5">
      <c r="A1556" t="s">
        <v>135</v>
      </c>
      <c r="B1556" t="s">
        <v>5248</v>
      </c>
      <c r="C1556" t="s">
        <v>5249</v>
      </c>
      <c r="D1556" t="s">
        <v>5163</v>
      </c>
      <c r="E1556">
        <v>285</v>
      </c>
    </row>
    <row r="1557" spans="1:5">
      <c r="A1557" t="s">
        <v>135</v>
      </c>
      <c r="B1557" t="s">
        <v>5248</v>
      </c>
      <c r="C1557" t="s">
        <v>5249</v>
      </c>
      <c r="D1557" t="s">
        <v>5133</v>
      </c>
      <c r="E1557">
        <v>217</v>
      </c>
    </row>
    <row r="1558" spans="1:5">
      <c r="A1558" t="s">
        <v>135</v>
      </c>
      <c r="B1558" t="s">
        <v>5248</v>
      </c>
      <c r="C1558" t="s">
        <v>5249</v>
      </c>
      <c r="D1558" t="s">
        <v>5134</v>
      </c>
      <c r="E1558">
        <v>265</v>
      </c>
    </row>
    <row r="1559" spans="1:5">
      <c r="A1559" t="s">
        <v>135</v>
      </c>
      <c r="B1559" t="s">
        <v>5248</v>
      </c>
      <c r="C1559" t="s">
        <v>5249</v>
      </c>
      <c r="D1559" t="s">
        <v>5135</v>
      </c>
      <c r="E1559">
        <v>153</v>
      </c>
    </row>
    <row r="1560" spans="1:5">
      <c r="A1560" t="s">
        <v>135</v>
      </c>
      <c r="B1560" t="s">
        <v>5248</v>
      </c>
      <c r="C1560" t="s">
        <v>5249</v>
      </c>
      <c r="D1560" t="s">
        <v>5136</v>
      </c>
      <c r="E1560">
        <v>133</v>
      </c>
    </row>
    <row r="1561" spans="1:5">
      <c r="A1561" t="s">
        <v>135</v>
      </c>
      <c r="B1561" t="s">
        <v>5248</v>
      </c>
      <c r="C1561" t="s">
        <v>5249</v>
      </c>
      <c r="D1561" t="s">
        <v>5137</v>
      </c>
      <c r="E1561">
        <v>120</v>
      </c>
    </row>
    <row r="1562" spans="1:5">
      <c r="A1562" t="s">
        <v>135</v>
      </c>
      <c r="B1562" t="s">
        <v>5248</v>
      </c>
      <c r="C1562" t="s">
        <v>5249</v>
      </c>
      <c r="D1562" t="s">
        <v>5138</v>
      </c>
      <c r="E1562">
        <v>127</v>
      </c>
    </row>
    <row r="1563" spans="1:5">
      <c r="A1563" t="s">
        <v>135</v>
      </c>
      <c r="B1563" t="s">
        <v>5248</v>
      </c>
      <c r="C1563" t="s">
        <v>5249</v>
      </c>
      <c r="D1563" t="s">
        <v>5139</v>
      </c>
      <c r="E1563">
        <v>119</v>
      </c>
    </row>
    <row r="1564" spans="1:5">
      <c r="A1564" t="s">
        <v>135</v>
      </c>
      <c r="B1564" t="s">
        <v>5248</v>
      </c>
      <c r="C1564" t="s">
        <v>5249</v>
      </c>
      <c r="D1564" t="s">
        <v>5140</v>
      </c>
      <c r="E1564">
        <v>71</v>
      </c>
    </row>
    <row r="1565" spans="1:5">
      <c r="A1565" t="s">
        <v>135</v>
      </c>
      <c r="B1565" t="s">
        <v>5248</v>
      </c>
      <c r="C1565" t="s">
        <v>5249</v>
      </c>
      <c r="D1565" t="s">
        <v>5141</v>
      </c>
      <c r="E1565">
        <v>55</v>
      </c>
    </row>
    <row r="1566" spans="1:5">
      <c r="A1566" t="s">
        <v>135</v>
      </c>
      <c r="B1566" t="s">
        <v>5248</v>
      </c>
      <c r="C1566" t="s">
        <v>5249</v>
      </c>
      <c r="D1566" t="s">
        <v>5174</v>
      </c>
      <c r="E1566">
        <v>32</v>
      </c>
    </row>
    <row r="1567" spans="1:5">
      <c r="A1567" t="s">
        <v>135</v>
      </c>
      <c r="B1567" t="s">
        <v>5248</v>
      </c>
      <c r="C1567" t="s">
        <v>5249</v>
      </c>
      <c r="D1567" t="s">
        <v>5142</v>
      </c>
      <c r="E1567">
        <v>22</v>
      </c>
    </row>
    <row r="1568" spans="1:5">
      <c r="A1568" t="s">
        <v>135</v>
      </c>
      <c r="B1568" t="s">
        <v>5248</v>
      </c>
      <c r="C1568" t="s">
        <v>5249</v>
      </c>
      <c r="D1568" t="s">
        <v>5143</v>
      </c>
      <c r="E1568">
        <v>12</v>
      </c>
    </row>
    <row r="1569" spans="1:5">
      <c r="A1569" t="s">
        <v>135</v>
      </c>
      <c r="B1569" t="s">
        <v>5248</v>
      </c>
      <c r="C1569" t="s">
        <v>5249</v>
      </c>
      <c r="D1569" t="s">
        <v>5144</v>
      </c>
      <c r="E1569">
        <v>18</v>
      </c>
    </row>
    <row r="1570" spans="1:5">
      <c r="A1570" t="s">
        <v>135</v>
      </c>
      <c r="B1570" t="s">
        <v>5248</v>
      </c>
      <c r="C1570" t="s">
        <v>5250</v>
      </c>
      <c r="D1570" t="s">
        <v>5132</v>
      </c>
      <c r="E1570">
        <v>251</v>
      </c>
    </row>
    <row r="1571" spans="1:5">
      <c r="A1571" t="s">
        <v>135</v>
      </c>
      <c r="B1571" t="s">
        <v>5248</v>
      </c>
      <c r="C1571" t="s">
        <v>5250</v>
      </c>
      <c r="D1571" t="s">
        <v>5162</v>
      </c>
      <c r="E1571">
        <v>250</v>
      </c>
    </row>
    <row r="1572" spans="1:5">
      <c r="A1572" t="s">
        <v>135</v>
      </c>
      <c r="B1572" t="s">
        <v>5248</v>
      </c>
      <c r="C1572" t="s">
        <v>5250</v>
      </c>
      <c r="D1572" t="s">
        <v>5163</v>
      </c>
      <c r="E1572">
        <v>345</v>
      </c>
    </row>
    <row r="1573" spans="1:5">
      <c r="A1573" t="s">
        <v>135</v>
      </c>
      <c r="B1573" t="s">
        <v>5248</v>
      </c>
      <c r="C1573" t="s">
        <v>5250</v>
      </c>
      <c r="D1573" t="s">
        <v>5133</v>
      </c>
      <c r="E1573">
        <v>601</v>
      </c>
    </row>
    <row r="1574" spans="1:5">
      <c r="A1574" t="s">
        <v>135</v>
      </c>
      <c r="B1574" t="s">
        <v>5248</v>
      </c>
      <c r="C1574" t="s">
        <v>5250</v>
      </c>
      <c r="D1574" t="s">
        <v>5134</v>
      </c>
      <c r="E1574">
        <v>248</v>
      </c>
    </row>
    <row r="1575" spans="1:5">
      <c r="A1575" t="s">
        <v>135</v>
      </c>
      <c r="B1575" t="s">
        <v>5248</v>
      </c>
      <c r="C1575" t="s">
        <v>5250</v>
      </c>
      <c r="D1575" t="s">
        <v>5135</v>
      </c>
      <c r="E1575">
        <v>220</v>
      </c>
    </row>
    <row r="1576" spans="1:5">
      <c r="A1576" t="s">
        <v>135</v>
      </c>
      <c r="B1576" t="s">
        <v>5248</v>
      </c>
      <c r="C1576" t="s">
        <v>5250</v>
      </c>
      <c r="D1576" t="s">
        <v>5136</v>
      </c>
      <c r="E1576">
        <v>195</v>
      </c>
    </row>
    <row r="1577" spans="1:5">
      <c r="A1577" t="s">
        <v>135</v>
      </c>
      <c r="B1577" t="s">
        <v>5248</v>
      </c>
      <c r="C1577" t="s">
        <v>5250</v>
      </c>
      <c r="D1577" t="s">
        <v>5137</v>
      </c>
      <c r="E1577">
        <v>165</v>
      </c>
    </row>
    <row r="1578" spans="1:5">
      <c r="A1578" t="s">
        <v>135</v>
      </c>
      <c r="B1578" t="s">
        <v>5248</v>
      </c>
      <c r="C1578" t="s">
        <v>5250</v>
      </c>
      <c r="D1578" t="s">
        <v>5138</v>
      </c>
      <c r="E1578">
        <v>154</v>
      </c>
    </row>
    <row r="1579" spans="1:5">
      <c r="A1579" t="s">
        <v>135</v>
      </c>
      <c r="B1579" t="s">
        <v>5248</v>
      </c>
      <c r="C1579" t="s">
        <v>5250</v>
      </c>
      <c r="D1579" t="s">
        <v>5139</v>
      </c>
      <c r="E1579">
        <v>151</v>
      </c>
    </row>
    <row r="1580" spans="1:5">
      <c r="A1580" t="s">
        <v>135</v>
      </c>
      <c r="B1580" t="s">
        <v>5248</v>
      </c>
      <c r="C1580" t="s">
        <v>5250</v>
      </c>
      <c r="D1580" t="s">
        <v>5140</v>
      </c>
      <c r="E1580">
        <v>100</v>
      </c>
    </row>
    <row r="1581" spans="1:5">
      <c r="A1581" t="s">
        <v>135</v>
      </c>
      <c r="B1581" t="s">
        <v>5248</v>
      </c>
      <c r="C1581" t="s">
        <v>5250</v>
      </c>
      <c r="D1581" t="s">
        <v>5141</v>
      </c>
      <c r="E1581">
        <v>75</v>
      </c>
    </row>
    <row r="1582" spans="1:5">
      <c r="A1582" t="s">
        <v>135</v>
      </c>
      <c r="B1582" t="s">
        <v>5248</v>
      </c>
      <c r="C1582" t="s">
        <v>5250</v>
      </c>
      <c r="D1582" t="s">
        <v>5174</v>
      </c>
      <c r="E1582">
        <v>66</v>
      </c>
    </row>
    <row r="1583" spans="1:5">
      <c r="A1583" t="s">
        <v>135</v>
      </c>
      <c r="B1583" t="s">
        <v>5248</v>
      </c>
      <c r="C1583" t="s">
        <v>5250</v>
      </c>
      <c r="D1583" t="s">
        <v>5142</v>
      </c>
      <c r="E1583">
        <v>43</v>
      </c>
    </row>
    <row r="1584" spans="1:5">
      <c r="A1584" t="s">
        <v>135</v>
      </c>
      <c r="B1584" t="s">
        <v>5248</v>
      </c>
      <c r="C1584" t="s">
        <v>5250</v>
      </c>
      <c r="D1584" t="s">
        <v>5143</v>
      </c>
      <c r="E1584">
        <v>28</v>
      </c>
    </row>
    <row r="1585" spans="1:5">
      <c r="A1585" t="s">
        <v>135</v>
      </c>
      <c r="B1585" t="s">
        <v>5248</v>
      </c>
      <c r="C1585" t="s">
        <v>5250</v>
      </c>
      <c r="D1585" t="s">
        <v>5144</v>
      </c>
      <c r="E1585">
        <v>32</v>
      </c>
    </row>
    <row r="1586" spans="1:5">
      <c r="A1586" t="s">
        <v>135</v>
      </c>
      <c r="B1586" t="s">
        <v>5248</v>
      </c>
      <c r="C1586" t="s">
        <v>5251</v>
      </c>
      <c r="D1586" t="s">
        <v>5132</v>
      </c>
      <c r="E1586">
        <v>8997</v>
      </c>
    </row>
    <row r="1587" spans="1:5">
      <c r="A1587" t="s">
        <v>135</v>
      </c>
      <c r="B1587" t="s">
        <v>5248</v>
      </c>
      <c r="C1587" t="s">
        <v>5251</v>
      </c>
      <c r="D1587" t="s">
        <v>5162</v>
      </c>
      <c r="E1587">
        <v>10150</v>
      </c>
    </row>
    <row r="1588" spans="1:5">
      <c r="A1588" t="s">
        <v>135</v>
      </c>
      <c r="B1588" t="s">
        <v>5248</v>
      </c>
      <c r="C1588" t="s">
        <v>5251</v>
      </c>
      <c r="D1588" t="s">
        <v>5163</v>
      </c>
      <c r="E1588">
        <v>10780</v>
      </c>
    </row>
    <row r="1589" spans="1:5">
      <c r="A1589" t="s">
        <v>135</v>
      </c>
      <c r="B1589" t="s">
        <v>5248</v>
      </c>
      <c r="C1589" t="s">
        <v>5251</v>
      </c>
      <c r="D1589" t="s">
        <v>5133</v>
      </c>
      <c r="E1589">
        <v>11851</v>
      </c>
    </row>
    <row r="1590" spans="1:5">
      <c r="A1590" t="s">
        <v>135</v>
      </c>
      <c r="B1590" t="s">
        <v>5248</v>
      </c>
      <c r="C1590" t="s">
        <v>5251</v>
      </c>
      <c r="D1590" t="s">
        <v>5134</v>
      </c>
      <c r="E1590">
        <v>14405</v>
      </c>
    </row>
    <row r="1591" spans="1:5">
      <c r="A1591" t="s">
        <v>135</v>
      </c>
      <c r="B1591" t="s">
        <v>5248</v>
      </c>
      <c r="C1591" t="s">
        <v>5251</v>
      </c>
      <c r="D1591" t="s">
        <v>5135</v>
      </c>
      <c r="E1591">
        <v>15462</v>
      </c>
    </row>
    <row r="1592" spans="1:5">
      <c r="A1592" t="s">
        <v>135</v>
      </c>
      <c r="B1592" t="s">
        <v>5248</v>
      </c>
      <c r="C1592" t="s">
        <v>5251</v>
      </c>
      <c r="D1592" t="s">
        <v>5136</v>
      </c>
      <c r="E1592">
        <v>10271</v>
      </c>
    </row>
    <row r="1593" spans="1:5">
      <c r="A1593" t="s">
        <v>135</v>
      </c>
      <c r="B1593" t="s">
        <v>5248</v>
      </c>
      <c r="C1593" t="s">
        <v>5251</v>
      </c>
      <c r="D1593" t="s">
        <v>5137</v>
      </c>
      <c r="E1593">
        <v>9210</v>
      </c>
    </row>
    <row r="1594" spans="1:5">
      <c r="A1594" t="s">
        <v>135</v>
      </c>
      <c r="B1594" t="s">
        <v>5248</v>
      </c>
      <c r="C1594" t="s">
        <v>5251</v>
      </c>
      <c r="D1594" t="s">
        <v>5138</v>
      </c>
      <c r="E1594">
        <v>8169</v>
      </c>
    </row>
    <row r="1595" spans="1:5">
      <c r="A1595" t="s">
        <v>135</v>
      </c>
      <c r="B1595" t="s">
        <v>5248</v>
      </c>
      <c r="C1595" t="s">
        <v>5251</v>
      </c>
      <c r="D1595" t="s">
        <v>5139</v>
      </c>
      <c r="E1595">
        <v>7692</v>
      </c>
    </row>
    <row r="1596" spans="1:5">
      <c r="A1596" t="s">
        <v>135</v>
      </c>
      <c r="B1596" t="s">
        <v>5248</v>
      </c>
      <c r="C1596" t="s">
        <v>5251</v>
      </c>
      <c r="D1596" t="s">
        <v>5140</v>
      </c>
      <c r="E1596">
        <v>6340</v>
      </c>
    </row>
    <row r="1597" spans="1:5">
      <c r="A1597" t="s">
        <v>135</v>
      </c>
      <c r="B1597" t="s">
        <v>5248</v>
      </c>
      <c r="C1597" t="s">
        <v>5251</v>
      </c>
      <c r="D1597" t="s">
        <v>5141</v>
      </c>
      <c r="E1597">
        <v>5011</v>
      </c>
    </row>
    <row r="1598" spans="1:5">
      <c r="A1598" t="s">
        <v>135</v>
      </c>
      <c r="B1598" t="s">
        <v>5248</v>
      </c>
      <c r="C1598" t="s">
        <v>5251</v>
      </c>
      <c r="D1598" t="s">
        <v>5174</v>
      </c>
      <c r="E1598">
        <v>3037</v>
      </c>
    </row>
    <row r="1599" spans="1:5">
      <c r="A1599" t="s">
        <v>135</v>
      </c>
      <c r="B1599" t="s">
        <v>5248</v>
      </c>
      <c r="C1599" t="s">
        <v>5251</v>
      </c>
      <c r="D1599" t="s">
        <v>5142</v>
      </c>
      <c r="E1599">
        <v>2071</v>
      </c>
    </row>
    <row r="1600" spans="1:5">
      <c r="A1600" t="s">
        <v>135</v>
      </c>
      <c r="B1600" t="s">
        <v>5248</v>
      </c>
      <c r="C1600" t="s">
        <v>5251</v>
      </c>
      <c r="D1600" t="s">
        <v>5143</v>
      </c>
      <c r="E1600">
        <v>1399</v>
      </c>
    </row>
    <row r="1601" spans="1:5">
      <c r="A1601" t="s">
        <v>135</v>
      </c>
      <c r="B1601" t="s">
        <v>5248</v>
      </c>
      <c r="C1601" t="s">
        <v>5251</v>
      </c>
      <c r="D1601" t="s">
        <v>5144</v>
      </c>
      <c r="E1601">
        <v>2167</v>
      </c>
    </row>
    <row r="1602" spans="1:5">
      <c r="A1602" t="s">
        <v>135</v>
      </c>
      <c r="B1602" t="s">
        <v>5248</v>
      </c>
      <c r="C1602" t="s">
        <v>5161</v>
      </c>
      <c r="D1602" t="s">
        <v>5132</v>
      </c>
      <c r="E1602">
        <v>9533</v>
      </c>
    </row>
    <row r="1603" spans="1:5">
      <c r="A1603" t="s">
        <v>135</v>
      </c>
      <c r="B1603" t="s">
        <v>5248</v>
      </c>
      <c r="C1603" t="s">
        <v>5161</v>
      </c>
      <c r="D1603" t="s">
        <v>5162</v>
      </c>
      <c r="E1603">
        <v>9761</v>
      </c>
    </row>
    <row r="1604" spans="1:5">
      <c r="A1604" t="s">
        <v>135</v>
      </c>
      <c r="B1604" t="s">
        <v>5248</v>
      </c>
      <c r="C1604" t="s">
        <v>5161</v>
      </c>
      <c r="D1604" t="s">
        <v>5163</v>
      </c>
      <c r="E1604">
        <v>10332</v>
      </c>
    </row>
    <row r="1605" spans="1:5">
      <c r="A1605" t="s">
        <v>135</v>
      </c>
      <c r="B1605" t="s">
        <v>5248</v>
      </c>
      <c r="C1605" t="s">
        <v>5161</v>
      </c>
      <c r="D1605" t="s">
        <v>5133</v>
      </c>
      <c r="E1605">
        <v>11254</v>
      </c>
    </row>
    <row r="1606" spans="1:5">
      <c r="A1606" t="s">
        <v>135</v>
      </c>
      <c r="B1606" t="s">
        <v>5248</v>
      </c>
      <c r="C1606" t="s">
        <v>5161</v>
      </c>
      <c r="D1606" t="s">
        <v>5134</v>
      </c>
      <c r="E1606">
        <v>9990</v>
      </c>
    </row>
    <row r="1607" spans="1:5">
      <c r="A1607" t="s">
        <v>135</v>
      </c>
      <c r="B1607" t="s">
        <v>5248</v>
      </c>
      <c r="C1607" t="s">
        <v>5161</v>
      </c>
      <c r="D1607" t="s">
        <v>5135</v>
      </c>
      <c r="E1607">
        <v>9495</v>
      </c>
    </row>
    <row r="1608" spans="1:5">
      <c r="A1608" t="s">
        <v>135</v>
      </c>
      <c r="B1608" t="s">
        <v>5248</v>
      </c>
      <c r="C1608" t="s">
        <v>5161</v>
      </c>
      <c r="D1608" t="s">
        <v>5136</v>
      </c>
      <c r="E1608">
        <v>7380</v>
      </c>
    </row>
    <row r="1609" spans="1:5">
      <c r="A1609" t="s">
        <v>135</v>
      </c>
      <c r="B1609" t="s">
        <v>5248</v>
      </c>
      <c r="C1609" t="s">
        <v>5161</v>
      </c>
      <c r="D1609" t="s">
        <v>5137</v>
      </c>
      <c r="E1609">
        <v>8350</v>
      </c>
    </row>
    <row r="1610" spans="1:5">
      <c r="A1610" t="s">
        <v>135</v>
      </c>
      <c r="B1610" t="s">
        <v>5248</v>
      </c>
      <c r="C1610" t="s">
        <v>5161</v>
      </c>
      <c r="D1610" t="s">
        <v>5138</v>
      </c>
      <c r="E1610">
        <v>7380</v>
      </c>
    </row>
    <row r="1611" spans="1:5">
      <c r="A1611" t="s">
        <v>135</v>
      </c>
      <c r="B1611" t="s">
        <v>5248</v>
      </c>
      <c r="C1611" t="s">
        <v>5161</v>
      </c>
      <c r="D1611" t="s">
        <v>5139</v>
      </c>
      <c r="E1611">
        <v>6091</v>
      </c>
    </row>
    <row r="1612" spans="1:5">
      <c r="A1612" t="s">
        <v>135</v>
      </c>
      <c r="B1612" t="s">
        <v>5248</v>
      </c>
      <c r="C1612" t="s">
        <v>5161</v>
      </c>
      <c r="D1612" t="s">
        <v>5140</v>
      </c>
      <c r="E1612">
        <v>4006</v>
      </c>
    </row>
    <row r="1613" spans="1:5">
      <c r="A1613" t="s">
        <v>135</v>
      </c>
      <c r="B1613" t="s">
        <v>5248</v>
      </c>
      <c r="C1613" t="s">
        <v>5161</v>
      </c>
      <c r="D1613" t="s">
        <v>5141</v>
      </c>
      <c r="E1613">
        <v>3005</v>
      </c>
    </row>
    <row r="1614" spans="1:5">
      <c r="A1614" t="s">
        <v>135</v>
      </c>
      <c r="B1614" t="s">
        <v>5248</v>
      </c>
      <c r="C1614" t="s">
        <v>5161</v>
      </c>
      <c r="D1614" t="s">
        <v>5174</v>
      </c>
      <c r="E1614">
        <v>1876</v>
      </c>
    </row>
    <row r="1615" spans="1:5">
      <c r="A1615" t="s">
        <v>135</v>
      </c>
      <c r="B1615" t="s">
        <v>5248</v>
      </c>
      <c r="C1615" t="s">
        <v>5161</v>
      </c>
      <c r="D1615" t="s">
        <v>5142</v>
      </c>
      <c r="E1615">
        <v>1085</v>
      </c>
    </row>
    <row r="1616" spans="1:5">
      <c r="A1616" t="s">
        <v>135</v>
      </c>
      <c r="B1616" t="s">
        <v>5248</v>
      </c>
      <c r="C1616" t="s">
        <v>5161</v>
      </c>
      <c r="D1616" t="s">
        <v>5143</v>
      </c>
      <c r="E1616">
        <v>633</v>
      </c>
    </row>
    <row r="1617" spans="1:5">
      <c r="A1617" t="s">
        <v>135</v>
      </c>
      <c r="B1617" t="s">
        <v>5248</v>
      </c>
      <c r="C1617" t="s">
        <v>5161</v>
      </c>
      <c r="D1617" t="s">
        <v>5144</v>
      </c>
      <c r="E1617">
        <v>1038</v>
      </c>
    </row>
    <row r="1618" spans="1:5">
      <c r="A1618" t="s">
        <v>135</v>
      </c>
      <c r="B1618" t="s">
        <v>5252</v>
      </c>
      <c r="C1618" t="s">
        <v>5253</v>
      </c>
      <c r="D1618" t="s">
        <v>5132</v>
      </c>
      <c r="E1618">
        <v>36</v>
      </c>
    </row>
    <row r="1619" spans="1:5">
      <c r="A1619" t="s">
        <v>135</v>
      </c>
      <c r="B1619" t="s">
        <v>5252</v>
      </c>
      <c r="C1619" t="s">
        <v>5253</v>
      </c>
      <c r="D1619" t="s">
        <v>5162</v>
      </c>
      <c r="E1619">
        <v>61</v>
      </c>
    </row>
    <row r="1620" spans="1:5">
      <c r="A1620" t="s">
        <v>135</v>
      </c>
      <c r="B1620" t="s">
        <v>5252</v>
      </c>
      <c r="C1620" t="s">
        <v>5253</v>
      </c>
      <c r="D1620" t="s">
        <v>5163</v>
      </c>
      <c r="E1620">
        <v>52</v>
      </c>
    </row>
    <row r="1621" spans="1:5">
      <c r="A1621" t="s">
        <v>135</v>
      </c>
      <c r="B1621" t="s">
        <v>5252</v>
      </c>
      <c r="C1621" t="s">
        <v>5253</v>
      </c>
      <c r="D1621" t="s">
        <v>5133</v>
      </c>
      <c r="E1621">
        <v>64</v>
      </c>
    </row>
    <row r="1622" spans="1:5">
      <c r="A1622" t="s">
        <v>135</v>
      </c>
      <c r="B1622" t="s">
        <v>5252</v>
      </c>
      <c r="C1622" t="s">
        <v>5253</v>
      </c>
      <c r="D1622" t="s">
        <v>5134</v>
      </c>
      <c r="E1622">
        <v>60</v>
      </c>
    </row>
    <row r="1623" spans="1:5">
      <c r="A1623" t="s">
        <v>135</v>
      </c>
      <c r="B1623" t="s">
        <v>5252</v>
      </c>
      <c r="C1623" t="s">
        <v>5253</v>
      </c>
      <c r="D1623" t="s">
        <v>5135</v>
      </c>
      <c r="E1623">
        <v>74</v>
      </c>
    </row>
    <row r="1624" spans="1:5">
      <c r="A1624" t="s">
        <v>135</v>
      </c>
      <c r="B1624" t="s">
        <v>5252</v>
      </c>
      <c r="C1624" t="s">
        <v>5253</v>
      </c>
      <c r="D1624" t="s">
        <v>5136</v>
      </c>
      <c r="E1624">
        <v>35</v>
      </c>
    </row>
    <row r="1625" spans="1:5">
      <c r="A1625" t="s">
        <v>135</v>
      </c>
      <c r="B1625" t="s">
        <v>5252</v>
      </c>
      <c r="C1625" t="s">
        <v>5253</v>
      </c>
      <c r="D1625" t="s">
        <v>5137</v>
      </c>
      <c r="E1625">
        <v>32</v>
      </c>
    </row>
    <row r="1626" spans="1:5">
      <c r="A1626" t="s">
        <v>135</v>
      </c>
      <c r="B1626" t="s">
        <v>5252</v>
      </c>
      <c r="C1626" t="s">
        <v>5253</v>
      </c>
      <c r="D1626" t="s">
        <v>5138</v>
      </c>
      <c r="E1626">
        <v>33</v>
      </c>
    </row>
    <row r="1627" spans="1:5">
      <c r="A1627" t="s">
        <v>135</v>
      </c>
      <c r="B1627" t="s">
        <v>5252</v>
      </c>
      <c r="C1627" t="s">
        <v>5253</v>
      </c>
      <c r="D1627" t="s">
        <v>5139</v>
      </c>
      <c r="E1627">
        <v>26</v>
      </c>
    </row>
    <row r="1628" spans="1:5">
      <c r="A1628" t="s">
        <v>135</v>
      </c>
      <c r="B1628" t="s">
        <v>5252</v>
      </c>
      <c r="C1628" t="s">
        <v>5253</v>
      </c>
      <c r="D1628" t="s">
        <v>5140</v>
      </c>
      <c r="E1628">
        <v>26</v>
      </c>
    </row>
    <row r="1629" spans="1:5">
      <c r="A1629" t="s">
        <v>135</v>
      </c>
      <c r="B1629" t="s">
        <v>5252</v>
      </c>
      <c r="C1629" t="s">
        <v>5253</v>
      </c>
      <c r="D1629" t="s">
        <v>5141</v>
      </c>
      <c r="E1629">
        <v>22</v>
      </c>
    </row>
    <row r="1630" spans="1:5">
      <c r="A1630" t="s">
        <v>135</v>
      </c>
      <c r="B1630" t="s">
        <v>5252</v>
      </c>
      <c r="C1630" t="s">
        <v>5253</v>
      </c>
      <c r="D1630" t="s">
        <v>5174</v>
      </c>
      <c r="E1630">
        <v>6</v>
      </c>
    </row>
    <row r="1631" spans="1:5">
      <c r="A1631" t="s">
        <v>135</v>
      </c>
      <c r="B1631" t="s">
        <v>5252</v>
      </c>
      <c r="C1631" t="s">
        <v>5253</v>
      </c>
      <c r="D1631" t="s">
        <v>5142</v>
      </c>
      <c r="E1631">
        <v>6</v>
      </c>
    </row>
    <row r="1632" spans="1:5">
      <c r="A1632" t="s">
        <v>135</v>
      </c>
      <c r="B1632" t="s">
        <v>5252</v>
      </c>
      <c r="C1632" t="s">
        <v>5253</v>
      </c>
      <c r="D1632" t="s">
        <v>5143</v>
      </c>
      <c r="E1632">
        <v>5</v>
      </c>
    </row>
    <row r="1633" spans="1:5">
      <c r="A1633" t="s">
        <v>135</v>
      </c>
      <c r="B1633" t="s">
        <v>5252</v>
      </c>
      <c r="C1633" t="s">
        <v>5253</v>
      </c>
      <c r="D1633" t="s">
        <v>5144</v>
      </c>
      <c r="E1633">
        <v>2</v>
      </c>
    </row>
    <row r="1634" spans="1:5">
      <c r="A1634" t="s">
        <v>135</v>
      </c>
      <c r="B1634" t="s">
        <v>5252</v>
      </c>
      <c r="C1634" t="s">
        <v>5254</v>
      </c>
      <c r="D1634" t="s">
        <v>5132</v>
      </c>
      <c r="E1634">
        <v>27</v>
      </c>
    </row>
    <row r="1635" spans="1:5">
      <c r="A1635" t="s">
        <v>135</v>
      </c>
      <c r="B1635" t="s">
        <v>5252</v>
      </c>
      <c r="C1635" t="s">
        <v>5254</v>
      </c>
      <c r="D1635" t="s">
        <v>5162</v>
      </c>
      <c r="E1635">
        <v>48</v>
      </c>
    </row>
    <row r="1636" spans="1:5">
      <c r="A1636" t="s">
        <v>135</v>
      </c>
      <c r="B1636" t="s">
        <v>5252</v>
      </c>
      <c r="C1636" t="s">
        <v>5254</v>
      </c>
      <c r="D1636" t="s">
        <v>5163</v>
      </c>
      <c r="E1636">
        <v>32</v>
      </c>
    </row>
    <row r="1637" spans="1:5">
      <c r="A1637" t="s">
        <v>135</v>
      </c>
      <c r="B1637" t="s">
        <v>5252</v>
      </c>
      <c r="C1637" t="s">
        <v>5254</v>
      </c>
      <c r="D1637" t="s">
        <v>5133</v>
      </c>
      <c r="E1637">
        <v>46</v>
      </c>
    </row>
    <row r="1638" spans="1:5">
      <c r="A1638" t="s">
        <v>135</v>
      </c>
      <c r="B1638" t="s">
        <v>5252</v>
      </c>
      <c r="C1638" t="s">
        <v>5254</v>
      </c>
      <c r="D1638" t="s">
        <v>5134</v>
      </c>
      <c r="E1638">
        <v>36</v>
      </c>
    </row>
    <row r="1639" spans="1:5">
      <c r="A1639" t="s">
        <v>135</v>
      </c>
      <c r="B1639" t="s">
        <v>5252</v>
      </c>
      <c r="C1639" t="s">
        <v>5254</v>
      </c>
      <c r="D1639" t="s">
        <v>5135</v>
      </c>
      <c r="E1639">
        <v>28</v>
      </c>
    </row>
    <row r="1640" spans="1:5">
      <c r="A1640" t="s">
        <v>135</v>
      </c>
      <c r="B1640" t="s">
        <v>5252</v>
      </c>
      <c r="C1640" t="s">
        <v>5254</v>
      </c>
      <c r="D1640" t="s">
        <v>5136</v>
      </c>
      <c r="E1640">
        <v>30</v>
      </c>
    </row>
    <row r="1641" spans="1:5">
      <c r="A1641" t="s">
        <v>135</v>
      </c>
      <c r="B1641" t="s">
        <v>5252</v>
      </c>
      <c r="C1641" t="s">
        <v>5254</v>
      </c>
      <c r="D1641" t="s">
        <v>5137</v>
      </c>
      <c r="E1641">
        <v>36</v>
      </c>
    </row>
    <row r="1642" spans="1:5">
      <c r="A1642" t="s">
        <v>135</v>
      </c>
      <c r="B1642" t="s">
        <v>5252</v>
      </c>
      <c r="C1642" t="s">
        <v>5254</v>
      </c>
      <c r="D1642" t="s">
        <v>5138</v>
      </c>
      <c r="E1642">
        <v>30</v>
      </c>
    </row>
    <row r="1643" spans="1:5">
      <c r="A1643" t="s">
        <v>135</v>
      </c>
      <c r="B1643" t="s">
        <v>5252</v>
      </c>
      <c r="C1643" t="s">
        <v>5254</v>
      </c>
      <c r="D1643" t="s">
        <v>5139</v>
      </c>
      <c r="E1643">
        <v>33</v>
      </c>
    </row>
    <row r="1644" spans="1:5">
      <c r="A1644" t="s">
        <v>135</v>
      </c>
      <c r="B1644" t="s">
        <v>5252</v>
      </c>
      <c r="C1644" t="s">
        <v>5254</v>
      </c>
      <c r="D1644" t="s">
        <v>5140</v>
      </c>
      <c r="E1644">
        <v>22</v>
      </c>
    </row>
    <row r="1645" spans="1:5">
      <c r="A1645" t="s">
        <v>135</v>
      </c>
      <c r="B1645" t="s">
        <v>5252</v>
      </c>
      <c r="C1645" t="s">
        <v>5254</v>
      </c>
      <c r="D1645" t="s">
        <v>5141</v>
      </c>
      <c r="E1645">
        <v>27</v>
      </c>
    </row>
    <row r="1646" spans="1:5">
      <c r="A1646" t="s">
        <v>135</v>
      </c>
      <c r="B1646" t="s">
        <v>5252</v>
      </c>
      <c r="C1646" t="s">
        <v>5254</v>
      </c>
      <c r="D1646" t="s">
        <v>5174</v>
      </c>
      <c r="E1646">
        <v>14</v>
      </c>
    </row>
    <row r="1647" spans="1:5">
      <c r="A1647" t="s">
        <v>135</v>
      </c>
      <c r="B1647" t="s">
        <v>5252</v>
      </c>
      <c r="C1647" t="s">
        <v>5254</v>
      </c>
      <c r="D1647" t="s">
        <v>5142</v>
      </c>
      <c r="E1647">
        <v>9</v>
      </c>
    </row>
    <row r="1648" spans="1:5">
      <c r="A1648" t="s">
        <v>135</v>
      </c>
      <c r="B1648" t="s">
        <v>5252</v>
      </c>
      <c r="C1648" t="s">
        <v>5254</v>
      </c>
      <c r="D1648" t="s">
        <v>5143</v>
      </c>
      <c r="E1648">
        <v>3</v>
      </c>
    </row>
    <row r="1649" spans="1:5">
      <c r="A1649" t="s">
        <v>135</v>
      </c>
      <c r="B1649" t="s">
        <v>5252</v>
      </c>
      <c r="C1649" t="s">
        <v>5254</v>
      </c>
      <c r="D1649" t="s">
        <v>5144</v>
      </c>
      <c r="E1649">
        <v>12</v>
      </c>
    </row>
    <row r="1650" spans="1:5">
      <c r="A1650" t="s">
        <v>135</v>
      </c>
      <c r="B1650" t="s">
        <v>5252</v>
      </c>
      <c r="C1650" t="s">
        <v>5255</v>
      </c>
      <c r="D1650" t="s">
        <v>5132</v>
      </c>
      <c r="E1650">
        <v>56</v>
      </c>
    </row>
    <row r="1651" spans="1:5">
      <c r="A1651" t="s">
        <v>135</v>
      </c>
      <c r="B1651" t="s">
        <v>5252</v>
      </c>
      <c r="C1651" t="s">
        <v>5255</v>
      </c>
      <c r="D1651" t="s">
        <v>5162</v>
      </c>
      <c r="E1651">
        <v>45</v>
      </c>
    </row>
    <row r="1652" spans="1:5">
      <c r="A1652" t="s">
        <v>135</v>
      </c>
      <c r="B1652" t="s">
        <v>5252</v>
      </c>
      <c r="C1652" t="s">
        <v>5255</v>
      </c>
      <c r="D1652" t="s">
        <v>5163</v>
      </c>
      <c r="E1652">
        <v>38</v>
      </c>
    </row>
    <row r="1653" spans="1:5">
      <c r="A1653" t="s">
        <v>135</v>
      </c>
      <c r="B1653" t="s">
        <v>5252</v>
      </c>
      <c r="C1653" t="s">
        <v>5255</v>
      </c>
      <c r="D1653" t="s">
        <v>5133</v>
      </c>
      <c r="E1653">
        <v>32</v>
      </c>
    </row>
    <row r="1654" spans="1:5">
      <c r="A1654" t="s">
        <v>135</v>
      </c>
      <c r="B1654" t="s">
        <v>5252</v>
      </c>
      <c r="C1654" t="s">
        <v>5255</v>
      </c>
      <c r="D1654" t="s">
        <v>5134</v>
      </c>
      <c r="E1654">
        <v>22</v>
      </c>
    </row>
    <row r="1655" spans="1:5">
      <c r="A1655" t="s">
        <v>135</v>
      </c>
      <c r="B1655" t="s">
        <v>5252</v>
      </c>
      <c r="C1655" t="s">
        <v>5255</v>
      </c>
      <c r="D1655" t="s">
        <v>5135</v>
      </c>
      <c r="E1655">
        <v>26</v>
      </c>
    </row>
    <row r="1656" spans="1:5">
      <c r="A1656" t="s">
        <v>135</v>
      </c>
      <c r="B1656" t="s">
        <v>5252</v>
      </c>
      <c r="C1656" t="s">
        <v>5255</v>
      </c>
      <c r="D1656" t="s">
        <v>5136</v>
      </c>
      <c r="E1656">
        <v>48</v>
      </c>
    </row>
    <row r="1657" spans="1:5">
      <c r="A1657" t="s">
        <v>135</v>
      </c>
      <c r="B1657" t="s">
        <v>5252</v>
      </c>
      <c r="C1657" t="s">
        <v>5255</v>
      </c>
      <c r="D1657" t="s">
        <v>5137</v>
      </c>
      <c r="E1657">
        <v>36</v>
      </c>
    </row>
    <row r="1658" spans="1:5">
      <c r="A1658" t="s">
        <v>135</v>
      </c>
      <c r="B1658" t="s">
        <v>5252</v>
      </c>
      <c r="C1658" t="s">
        <v>5255</v>
      </c>
      <c r="D1658" t="s">
        <v>5138</v>
      </c>
      <c r="E1658">
        <v>33</v>
      </c>
    </row>
    <row r="1659" spans="1:5">
      <c r="A1659" t="s">
        <v>135</v>
      </c>
      <c r="B1659" t="s">
        <v>5252</v>
      </c>
      <c r="C1659" t="s">
        <v>5255</v>
      </c>
      <c r="D1659" t="s">
        <v>5139</v>
      </c>
      <c r="E1659">
        <v>20</v>
      </c>
    </row>
    <row r="1660" spans="1:5">
      <c r="A1660" t="s">
        <v>135</v>
      </c>
      <c r="B1660" t="s">
        <v>5252</v>
      </c>
      <c r="C1660" t="s">
        <v>5255</v>
      </c>
      <c r="D1660" t="s">
        <v>5140</v>
      </c>
      <c r="E1660">
        <v>16</v>
      </c>
    </row>
    <row r="1661" spans="1:5">
      <c r="A1661" t="s">
        <v>135</v>
      </c>
      <c r="B1661" t="s">
        <v>5252</v>
      </c>
      <c r="C1661" t="s">
        <v>5255</v>
      </c>
      <c r="D1661" t="s">
        <v>5141</v>
      </c>
      <c r="E1661">
        <v>18</v>
      </c>
    </row>
    <row r="1662" spans="1:5">
      <c r="A1662" t="s">
        <v>135</v>
      </c>
      <c r="B1662" t="s">
        <v>5252</v>
      </c>
      <c r="C1662" t="s">
        <v>5255</v>
      </c>
      <c r="D1662" t="s">
        <v>5174</v>
      </c>
      <c r="E1662">
        <v>13</v>
      </c>
    </row>
    <row r="1663" spans="1:5">
      <c r="A1663" t="s">
        <v>135</v>
      </c>
      <c r="B1663" t="s">
        <v>5252</v>
      </c>
      <c r="C1663" t="s">
        <v>5255</v>
      </c>
      <c r="D1663" t="s">
        <v>5142</v>
      </c>
      <c r="E1663">
        <v>6</v>
      </c>
    </row>
    <row r="1664" spans="1:5">
      <c r="A1664" t="s">
        <v>135</v>
      </c>
      <c r="B1664" t="s">
        <v>5252</v>
      </c>
      <c r="C1664" t="s">
        <v>5255</v>
      </c>
      <c r="D1664" t="s">
        <v>5143</v>
      </c>
      <c r="E1664">
        <v>2</v>
      </c>
    </row>
    <row r="1665" spans="1:5">
      <c r="A1665" t="s">
        <v>135</v>
      </c>
      <c r="B1665" t="s">
        <v>5252</v>
      </c>
      <c r="C1665" t="s">
        <v>5255</v>
      </c>
      <c r="D1665" t="s">
        <v>5144</v>
      </c>
      <c r="E1665">
        <v>6</v>
      </c>
    </row>
    <row r="1666" spans="1:5">
      <c r="A1666" t="s">
        <v>135</v>
      </c>
      <c r="B1666" t="s">
        <v>5252</v>
      </c>
      <c r="C1666" t="s">
        <v>5167</v>
      </c>
      <c r="D1666" t="s">
        <v>5132</v>
      </c>
      <c r="E1666">
        <v>4660</v>
      </c>
    </row>
    <row r="1667" spans="1:5">
      <c r="A1667" t="s">
        <v>135</v>
      </c>
      <c r="B1667" t="s">
        <v>5252</v>
      </c>
      <c r="C1667" t="s">
        <v>5167</v>
      </c>
      <c r="D1667" t="s">
        <v>5162</v>
      </c>
      <c r="E1667">
        <v>4546</v>
      </c>
    </row>
    <row r="1668" spans="1:5">
      <c r="A1668" t="s">
        <v>135</v>
      </c>
      <c r="B1668" t="s">
        <v>5252</v>
      </c>
      <c r="C1668" t="s">
        <v>5167</v>
      </c>
      <c r="D1668" t="s">
        <v>5163</v>
      </c>
      <c r="E1668">
        <v>3944</v>
      </c>
    </row>
    <row r="1669" spans="1:5">
      <c r="A1669" t="s">
        <v>135</v>
      </c>
      <c r="B1669" t="s">
        <v>5252</v>
      </c>
      <c r="C1669" t="s">
        <v>5167</v>
      </c>
      <c r="D1669" t="s">
        <v>5133</v>
      </c>
      <c r="E1669">
        <v>4832</v>
      </c>
    </row>
    <row r="1670" spans="1:5">
      <c r="A1670" t="s">
        <v>135</v>
      </c>
      <c r="B1670" t="s">
        <v>5252</v>
      </c>
      <c r="C1670" t="s">
        <v>5167</v>
      </c>
      <c r="D1670" t="s">
        <v>5134</v>
      </c>
      <c r="E1670">
        <v>5895</v>
      </c>
    </row>
    <row r="1671" spans="1:5">
      <c r="A1671" t="s">
        <v>135</v>
      </c>
      <c r="B1671" t="s">
        <v>5252</v>
      </c>
      <c r="C1671" t="s">
        <v>5167</v>
      </c>
      <c r="D1671" t="s">
        <v>5135</v>
      </c>
      <c r="E1671">
        <v>6597</v>
      </c>
    </row>
    <row r="1672" spans="1:5">
      <c r="A1672" t="s">
        <v>135</v>
      </c>
      <c r="B1672" t="s">
        <v>5252</v>
      </c>
      <c r="C1672" t="s">
        <v>5167</v>
      </c>
      <c r="D1672" t="s">
        <v>5136</v>
      </c>
      <c r="E1672">
        <v>5121</v>
      </c>
    </row>
    <row r="1673" spans="1:5">
      <c r="A1673" t="s">
        <v>135</v>
      </c>
      <c r="B1673" t="s">
        <v>5252</v>
      </c>
      <c r="C1673" t="s">
        <v>5167</v>
      </c>
      <c r="D1673" t="s">
        <v>5137</v>
      </c>
      <c r="E1673">
        <v>4828</v>
      </c>
    </row>
    <row r="1674" spans="1:5">
      <c r="A1674" t="s">
        <v>135</v>
      </c>
      <c r="B1674" t="s">
        <v>5252</v>
      </c>
      <c r="C1674" t="s">
        <v>5167</v>
      </c>
      <c r="D1674" t="s">
        <v>5138</v>
      </c>
      <c r="E1674">
        <v>3444</v>
      </c>
    </row>
    <row r="1675" spans="1:5">
      <c r="A1675" t="s">
        <v>135</v>
      </c>
      <c r="B1675" t="s">
        <v>5252</v>
      </c>
      <c r="C1675" t="s">
        <v>5167</v>
      </c>
      <c r="D1675" t="s">
        <v>5139</v>
      </c>
      <c r="E1675">
        <v>2536</v>
      </c>
    </row>
    <row r="1676" spans="1:5">
      <c r="A1676" t="s">
        <v>135</v>
      </c>
      <c r="B1676" t="s">
        <v>5252</v>
      </c>
      <c r="C1676" t="s">
        <v>5167</v>
      </c>
      <c r="D1676" t="s">
        <v>5140</v>
      </c>
      <c r="E1676">
        <v>2385</v>
      </c>
    </row>
    <row r="1677" spans="1:5">
      <c r="A1677" t="s">
        <v>135</v>
      </c>
      <c r="B1677" t="s">
        <v>5252</v>
      </c>
      <c r="C1677" t="s">
        <v>5167</v>
      </c>
      <c r="D1677" t="s">
        <v>5141</v>
      </c>
      <c r="E1677">
        <v>1753</v>
      </c>
    </row>
    <row r="1678" spans="1:5">
      <c r="A1678" t="s">
        <v>135</v>
      </c>
      <c r="B1678" t="s">
        <v>5252</v>
      </c>
      <c r="C1678" t="s">
        <v>5167</v>
      </c>
      <c r="D1678" t="s">
        <v>5174</v>
      </c>
      <c r="E1678">
        <v>1417</v>
      </c>
    </row>
    <row r="1679" spans="1:5">
      <c r="A1679" t="s">
        <v>135</v>
      </c>
      <c r="B1679" t="s">
        <v>5252</v>
      </c>
      <c r="C1679" t="s">
        <v>5167</v>
      </c>
      <c r="D1679" t="s">
        <v>5142</v>
      </c>
      <c r="E1679">
        <v>962</v>
      </c>
    </row>
    <row r="1680" spans="1:5">
      <c r="A1680" t="s">
        <v>135</v>
      </c>
      <c r="B1680" t="s">
        <v>5252</v>
      </c>
      <c r="C1680" t="s">
        <v>5167</v>
      </c>
      <c r="D1680" t="s">
        <v>5143</v>
      </c>
      <c r="E1680">
        <v>517</v>
      </c>
    </row>
    <row r="1681" spans="1:5">
      <c r="A1681" t="s">
        <v>135</v>
      </c>
      <c r="B1681" t="s">
        <v>5252</v>
      </c>
      <c r="C1681" t="s">
        <v>5167</v>
      </c>
      <c r="D1681" t="s">
        <v>5144</v>
      </c>
      <c r="E1681">
        <v>892</v>
      </c>
    </row>
    <row r="1682" spans="1:5">
      <c r="A1682" t="s">
        <v>134</v>
      </c>
      <c r="B1682" t="s">
        <v>5256</v>
      </c>
      <c r="C1682" t="s">
        <v>5257</v>
      </c>
      <c r="D1682" t="s">
        <v>5132</v>
      </c>
      <c r="E1682">
        <v>44</v>
      </c>
    </row>
    <row r="1683" spans="1:5">
      <c r="A1683" t="s">
        <v>134</v>
      </c>
      <c r="B1683" t="s">
        <v>5256</v>
      </c>
      <c r="C1683" t="s">
        <v>5257</v>
      </c>
      <c r="D1683" t="s">
        <v>5162</v>
      </c>
      <c r="E1683">
        <v>91</v>
      </c>
    </row>
    <row r="1684" spans="1:5">
      <c r="A1684" t="s">
        <v>134</v>
      </c>
      <c r="B1684" t="s">
        <v>5256</v>
      </c>
      <c r="C1684" t="s">
        <v>5257</v>
      </c>
      <c r="D1684" t="s">
        <v>5163</v>
      </c>
      <c r="E1684">
        <v>74</v>
      </c>
    </row>
    <row r="1685" spans="1:5">
      <c r="A1685" t="s">
        <v>134</v>
      </c>
      <c r="B1685" t="s">
        <v>5256</v>
      </c>
      <c r="C1685" t="s">
        <v>5257</v>
      </c>
      <c r="D1685" t="s">
        <v>5133</v>
      </c>
      <c r="E1685">
        <v>69</v>
      </c>
    </row>
    <row r="1686" spans="1:5">
      <c r="A1686" t="s">
        <v>134</v>
      </c>
      <c r="B1686" t="s">
        <v>5256</v>
      </c>
      <c r="C1686" t="s">
        <v>5257</v>
      </c>
      <c r="D1686" t="s">
        <v>5134</v>
      </c>
      <c r="E1686">
        <v>62</v>
      </c>
    </row>
    <row r="1687" spans="1:5">
      <c r="A1687" t="s">
        <v>134</v>
      </c>
      <c r="B1687" t="s">
        <v>5256</v>
      </c>
      <c r="C1687" t="s">
        <v>5257</v>
      </c>
      <c r="D1687" t="s">
        <v>5135</v>
      </c>
      <c r="E1687">
        <v>44</v>
      </c>
    </row>
    <row r="1688" spans="1:5">
      <c r="A1688" t="s">
        <v>134</v>
      </c>
      <c r="B1688" t="s">
        <v>5256</v>
      </c>
      <c r="C1688" t="s">
        <v>5257</v>
      </c>
      <c r="D1688" t="s">
        <v>5136</v>
      </c>
      <c r="E1688">
        <v>49</v>
      </c>
    </row>
    <row r="1689" spans="1:5">
      <c r="A1689" t="s">
        <v>134</v>
      </c>
      <c r="B1689" t="s">
        <v>5256</v>
      </c>
      <c r="C1689" t="s">
        <v>5257</v>
      </c>
      <c r="D1689" t="s">
        <v>5137</v>
      </c>
      <c r="E1689">
        <v>44</v>
      </c>
    </row>
    <row r="1690" spans="1:5">
      <c r="A1690" t="s">
        <v>134</v>
      </c>
      <c r="B1690" t="s">
        <v>5256</v>
      </c>
      <c r="C1690" t="s">
        <v>5257</v>
      </c>
      <c r="D1690" t="s">
        <v>5138</v>
      </c>
      <c r="E1690">
        <v>58</v>
      </c>
    </row>
    <row r="1691" spans="1:5">
      <c r="A1691" t="s">
        <v>134</v>
      </c>
      <c r="B1691" t="s">
        <v>5256</v>
      </c>
      <c r="C1691" t="s">
        <v>5257</v>
      </c>
      <c r="D1691" t="s">
        <v>5139</v>
      </c>
      <c r="E1691">
        <v>40</v>
      </c>
    </row>
    <row r="1692" spans="1:5">
      <c r="A1692" t="s">
        <v>134</v>
      </c>
      <c r="B1692" t="s">
        <v>5256</v>
      </c>
      <c r="C1692" t="s">
        <v>5257</v>
      </c>
      <c r="D1692" t="s">
        <v>5140</v>
      </c>
      <c r="E1692">
        <v>35</v>
      </c>
    </row>
    <row r="1693" spans="1:5">
      <c r="A1693" t="s">
        <v>134</v>
      </c>
      <c r="B1693" t="s">
        <v>5256</v>
      </c>
      <c r="C1693" t="s">
        <v>5257</v>
      </c>
      <c r="D1693" t="s">
        <v>5141</v>
      </c>
      <c r="E1693">
        <v>25</v>
      </c>
    </row>
    <row r="1694" spans="1:5">
      <c r="A1694" t="s">
        <v>134</v>
      </c>
      <c r="B1694" t="s">
        <v>5256</v>
      </c>
      <c r="C1694" t="s">
        <v>5257</v>
      </c>
      <c r="D1694" t="s">
        <v>5174</v>
      </c>
      <c r="E1694">
        <v>15</v>
      </c>
    </row>
    <row r="1695" spans="1:5">
      <c r="A1695" t="s">
        <v>134</v>
      </c>
      <c r="B1695" t="s">
        <v>5256</v>
      </c>
      <c r="C1695" t="s">
        <v>5257</v>
      </c>
      <c r="D1695" t="s">
        <v>5142</v>
      </c>
      <c r="E1695">
        <v>13</v>
      </c>
    </row>
    <row r="1696" spans="1:5">
      <c r="A1696" t="s">
        <v>134</v>
      </c>
      <c r="B1696" t="s">
        <v>5256</v>
      </c>
      <c r="C1696" t="s">
        <v>5257</v>
      </c>
      <c r="D1696" t="s">
        <v>5143</v>
      </c>
      <c r="E1696">
        <v>16</v>
      </c>
    </row>
    <row r="1697" spans="1:5">
      <c r="A1697" t="s">
        <v>134</v>
      </c>
      <c r="B1697" t="s">
        <v>5256</v>
      </c>
      <c r="C1697" t="s">
        <v>5257</v>
      </c>
      <c r="D1697" t="s">
        <v>5144</v>
      </c>
      <c r="E1697">
        <v>16</v>
      </c>
    </row>
    <row r="1698" spans="1:5">
      <c r="A1698" t="s">
        <v>134</v>
      </c>
      <c r="B1698" t="s">
        <v>5256</v>
      </c>
      <c r="C1698" t="s">
        <v>5258</v>
      </c>
      <c r="D1698" t="s">
        <v>5132</v>
      </c>
      <c r="E1698">
        <v>616</v>
      </c>
    </row>
    <row r="1699" spans="1:5">
      <c r="A1699" t="s">
        <v>134</v>
      </c>
      <c r="B1699" t="s">
        <v>5256</v>
      </c>
      <c r="C1699" t="s">
        <v>5258</v>
      </c>
      <c r="D1699" t="s">
        <v>5162</v>
      </c>
      <c r="E1699">
        <v>675</v>
      </c>
    </row>
    <row r="1700" spans="1:5">
      <c r="A1700" t="s">
        <v>134</v>
      </c>
      <c r="B1700" t="s">
        <v>5256</v>
      </c>
      <c r="C1700" t="s">
        <v>5258</v>
      </c>
      <c r="D1700" t="s">
        <v>5163</v>
      </c>
      <c r="E1700">
        <v>723</v>
      </c>
    </row>
    <row r="1701" spans="1:5">
      <c r="A1701" t="s">
        <v>134</v>
      </c>
      <c r="B1701" t="s">
        <v>5256</v>
      </c>
      <c r="C1701" t="s">
        <v>5258</v>
      </c>
      <c r="D1701" t="s">
        <v>5133</v>
      </c>
      <c r="E1701">
        <v>651</v>
      </c>
    </row>
    <row r="1702" spans="1:5">
      <c r="A1702" t="s">
        <v>134</v>
      </c>
      <c r="B1702" t="s">
        <v>5256</v>
      </c>
      <c r="C1702" t="s">
        <v>5258</v>
      </c>
      <c r="D1702" t="s">
        <v>5134</v>
      </c>
      <c r="E1702">
        <v>424</v>
      </c>
    </row>
    <row r="1703" spans="1:5">
      <c r="A1703" t="s">
        <v>134</v>
      </c>
      <c r="B1703" t="s">
        <v>5256</v>
      </c>
      <c r="C1703" t="s">
        <v>5258</v>
      </c>
      <c r="D1703" t="s">
        <v>5135</v>
      </c>
      <c r="E1703">
        <v>513</v>
      </c>
    </row>
    <row r="1704" spans="1:5">
      <c r="A1704" t="s">
        <v>134</v>
      </c>
      <c r="B1704" t="s">
        <v>5256</v>
      </c>
      <c r="C1704" t="s">
        <v>5258</v>
      </c>
      <c r="D1704" t="s">
        <v>5136</v>
      </c>
      <c r="E1704">
        <v>419</v>
      </c>
    </row>
    <row r="1705" spans="1:5">
      <c r="A1705" t="s">
        <v>134</v>
      </c>
      <c r="B1705" t="s">
        <v>5256</v>
      </c>
      <c r="C1705" t="s">
        <v>5258</v>
      </c>
      <c r="D1705" t="s">
        <v>5137</v>
      </c>
      <c r="E1705">
        <v>409</v>
      </c>
    </row>
    <row r="1706" spans="1:5">
      <c r="A1706" t="s">
        <v>134</v>
      </c>
      <c r="B1706" t="s">
        <v>5256</v>
      </c>
      <c r="C1706" t="s">
        <v>5258</v>
      </c>
      <c r="D1706" t="s">
        <v>5138</v>
      </c>
      <c r="E1706">
        <v>396</v>
      </c>
    </row>
    <row r="1707" spans="1:5">
      <c r="A1707" t="s">
        <v>134</v>
      </c>
      <c r="B1707" t="s">
        <v>5256</v>
      </c>
      <c r="C1707" t="s">
        <v>5258</v>
      </c>
      <c r="D1707" t="s">
        <v>5139</v>
      </c>
      <c r="E1707">
        <v>417</v>
      </c>
    </row>
    <row r="1708" spans="1:5">
      <c r="A1708" t="s">
        <v>134</v>
      </c>
      <c r="B1708" t="s">
        <v>5256</v>
      </c>
      <c r="C1708" t="s">
        <v>5258</v>
      </c>
      <c r="D1708" t="s">
        <v>5140</v>
      </c>
      <c r="E1708">
        <v>319</v>
      </c>
    </row>
    <row r="1709" spans="1:5">
      <c r="A1709" t="s">
        <v>134</v>
      </c>
      <c r="B1709" t="s">
        <v>5256</v>
      </c>
      <c r="C1709" t="s">
        <v>5258</v>
      </c>
      <c r="D1709" t="s">
        <v>5141</v>
      </c>
      <c r="E1709">
        <v>292</v>
      </c>
    </row>
    <row r="1710" spans="1:5">
      <c r="A1710" t="s">
        <v>134</v>
      </c>
      <c r="B1710" t="s">
        <v>5256</v>
      </c>
      <c r="C1710" t="s">
        <v>5258</v>
      </c>
      <c r="D1710" t="s">
        <v>5174</v>
      </c>
      <c r="E1710">
        <v>213</v>
      </c>
    </row>
    <row r="1711" spans="1:5">
      <c r="A1711" t="s">
        <v>134</v>
      </c>
      <c r="B1711" t="s">
        <v>5256</v>
      </c>
      <c r="C1711" t="s">
        <v>5258</v>
      </c>
      <c r="D1711" t="s">
        <v>5142</v>
      </c>
      <c r="E1711">
        <v>198</v>
      </c>
    </row>
    <row r="1712" spans="1:5">
      <c r="A1712" t="s">
        <v>134</v>
      </c>
      <c r="B1712" t="s">
        <v>5256</v>
      </c>
      <c r="C1712" t="s">
        <v>5258</v>
      </c>
      <c r="D1712" t="s">
        <v>5143</v>
      </c>
      <c r="E1712">
        <v>100</v>
      </c>
    </row>
    <row r="1713" spans="1:5">
      <c r="A1713" t="s">
        <v>134</v>
      </c>
      <c r="B1713" t="s">
        <v>5256</v>
      </c>
      <c r="C1713" t="s">
        <v>5258</v>
      </c>
      <c r="D1713" t="s">
        <v>5144</v>
      </c>
      <c r="E1713">
        <v>153</v>
      </c>
    </row>
    <row r="1714" spans="1:5">
      <c r="A1714" t="s">
        <v>134</v>
      </c>
      <c r="B1714" t="s">
        <v>5256</v>
      </c>
      <c r="C1714" t="s">
        <v>5167</v>
      </c>
      <c r="D1714" t="s">
        <v>5132</v>
      </c>
      <c r="E1714">
        <v>5117</v>
      </c>
    </row>
    <row r="1715" spans="1:5">
      <c r="A1715" t="s">
        <v>134</v>
      </c>
      <c r="B1715" t="s">
        <v>5256</v>
      </c>
      <c r="C1715" t="s">
        <v>5167</v>
      </c>
      <c r="D1715" t="s">
        <v>5162</v>
      </c>
      <c r="E1715">
        <v>6245</v>
      </c>
    </row>
    <row r="1716" spans="1:5">
      <c r="A1716" t="s">
        <v>134</v>
      </c>
      <c r="B1716" t="s">
        <v>5256</v>
      </c>
      <c r="C1716" t="s">
        <v>5167</v>
      </c>
      <c r="D1716" t="s">
        <v>5163</v>
      </c>
      <c r="E1716">
        <v>4600</v>
      </c>
    </row>
    <row r="1717" spans="1:5">
      <c r="A1717" t="s">
        <v>134</v>
      </c>
      <c r="B1717" t="s">
        <v>5256</v>
      </c>
      <c r="C1717" t="s">
        <v>5167</v>
      </c>
      <c r="D1717" t="s">
        <v>5133</v>
      </c>
      <c r="E1717">
        <v>5783</v>
      </c>
    </row>
    <row r="1718" spans="1:5">
      <c r="A1718" t="s">
        <v>134</v>
      </c>
      <c r="B1718" t="s">
        <v>5256</v>
      </c>
      <c r="C1718" t="s">
        <v>5167</v>
      </c>
      <c r="D1718" t="s">
        <v>5134</v>
      </c>
      <c r="E1718">
        <v>4631</v>
      </c>
    </row>
    <row r="1719" spans="1:5">
      <c r="A1719" t="s">
        <v>134</v>
      </c>
      <c r="B1719" t="s">
        <v>5256</v>
      </c>
      <c r="C1719" t="s">
        <v>5167</v>
      </c>
      <c r="D1719" t="s">
        <v>5135</v>
      </c>
      <c r="E1719">
        <v>5154</v>
      </c>
    </row>
    <row r="1720" spans="1:5">
      <c r="A1720" t="s">
        <v>134</v>
      </c>
      <c r="B1720" t="s">
        <v>5256</v>
      </c>
      <c r="C1720" t="s">
        <v>5167</v>
      </c>
      <c r="D1720" t="s">
        <v>5136</v>
      </c>
      <c r="E1720">
        <v>3313</v>
      </c>
    </row>
    <row r="1721" spans="1:5">
      <c r="A1721" t="s">
        <v>134</v>
      </c>
      <c r="B1721" t="s">
        <v>5256</v>
      </c>
      <c r="C1721" t="s">
        <v>5167</v>
      </c>
      <c r="D1721" t="s">
        <v>5137</v>
      </c>
      <c r="E1721">
        <v>3541</v>
      </c>
    </row>
    <row r="1722" spans="1:5">
      <c r="A1722" t="s">
        <v>134</v>
      </c>
      <c r="B1722" t="s">
        <v>5256</v>
      </c>
      <c r="C1722" t="s">
        <v>5167</v>
      </c>
      <c r="D1722" t="s">
        <v>5138</v>
      </c>
      <c r="E1722">
        <v>3498</v>
      </c>
    </row>
    <row r="1723" spans="1:5">
      <c r="A1723" t="s">
        <v>134</v>
      </c>
      <c r="B1723" t="s">
        <v>5256</v>
      </c>
      <c r="C1723" t="s">
        <v>5167</v>
      </c>
      <c r="D1723" t="s">
        <v>5139</v>
      </c>
      <c r="E1723">
        <v>3119</v>
      </c>
    </row>
    <row r="1724" spans="1:5">
      <c r="A1724" t="s">
        <v>134</v>
      </c>
      <c r="B1724" t="s">
        <v>5256</v>
      </c>
      <c r="C1724" t="s">
        <v>5167</v>
      </c>
      <c r="D1724" t="s">
        <v>5140</v>
      </c>
      <c r="E1724">
        <v>2753</v>
      </c>
    </row>
    <row r="1725" spans="1:5">
      <c r="A1725" t="s">
        <v>134</v>
      </c>
      <c r="B1725" t="s">
        <v>5256</v>
      </c>
      <c r="C1725" t="s">
        <v>5167</v>
      </c>
      <c r="D1725" t="s">
        <v>5141</v>
      </c>
      <c r="E1725">
        <v>2214</v>
      </c>
    </row>
    <row r="1726" spans="1:5">
      <c r="A1726" t="s">
        <v>134</v>
      </c>
      <c r="B1726" t="s">
        <v>5256</v>
      </c>
      <c r="C1726" t="s">
        <v>5167</v>
      </c>
      <c r="D1726" t="s">
        <v>5174</v>
      </c>
      <c r="E1726">
        <v>1799</v>
      </c>
    </row>
    <row r="1727" spans="1:5">
      <c r="A1727" t="s">
        <v>134</v>
      </c>
      <c r="B1727" t="s">
        <v>5256</v>
      </c>
      <c r="C1727" t="s">
        <v>5167</v>
      </c>
      <c r="D1727" t="s">
        <v>5142</v>
      </c>
      <c r="E1727">
        <v>1297</v>
      </c>
    </row>
    <row r="1728" spans="1:5">
      <c r="A1728" t="s">
        <v>134</v>
      </c>
      <c r="B1728" t="s">
        <v>5256</v>
      </c>
      <c r="C1728" t="s">
        <v>5167</v>
      </c>
      <c r="D1728" t="s">
        <v>5143</v>
      </c>
      <c r="E1728">
        <v>1232</v>
      </c>
    </row>
    <row r="1729" spans="1:5">
      <c r="A1729" t="s">
        <v>134</v>
      </c>
      <c r="B1729" t="s">
        <v>5256</v>
      </c>
      <c r="C1729" t="s">
        <v>5167</v>
      </c>
      <c r="D1729" t="s">
        <v>5144</v>
      </c>
      <c r="E1729">
        <v>1342</v>
      </c>
    </row>
    <row r="1730" spans="1:5">
      <c r="A1730" t="s">
        <v>130</v>
      </c>
      <c r="B1730" t="s">
        <v>5259</v>
      </c>
      <c r="C1730" t="s">
        <v>5260</v>
      </c>
      <c r="D1730" t="s">
        <v>5132</v>
      </c>
      <c r="E1730">
        <v>1170</v>
      </c>
    </row>
    <row r="1731" spans="1:5">
      <c r="A1731" t="s">
        <v>130</v>
      </c>
      <c r="B1731" t="s">
        <v>5259</v>
      </c>
      <c r="C1731" t="s">
        <v>5260</v>
      </c>
      <c r="D1731" t="s">
        <v>5162</v>
      </c>
      <c r="E1731">
        <v>1519</v>
      </c>
    </row>
    <row r="1732" spans="1:5">
      <c r="A1732" t="s">
        <v>130</v>
      </c>
      <c r="B1732" t="s">
        <v>5259</v>
      </c>
      <c r="C1732" t="s">
        <v>5260</v>
      </c>
      <c r="D1732" t="s">
        <v>5163</v>
      </c>
      <c r="E1732">
        <v>1373</v>
      </c>
    </row>
    <row r="1733" spans="1:5">
      <c r="A1733" t="s">
        <v>130</v>
      </c>
      <c r="B1733" t="s">
        <v>5259</v>
      </c>
      <c r="C1733" t="s">
        <v>5260</v>
      </c>
      <c r="D1733" t="s">
        <v>5133</v>
      </c>
      <c r="E1733">
        <v>1295</v>
      </c>
    </row>
    <row r="1734" spans="1:5">
      <c r="A1734" t="s">
        <v>130</v>
      </c>
      <c r="B1734" t="s">
        <v>5259</v>
      </c>
      <c r="C1734" t="s">
        <v>5260</v>
      </c>
      <c r="D1734" t="s">
        <v>5134</v>
      </c>
      <c r="E1734">
        <v>1487</v>
      </c>
    </row>
    <row r="1735" spans="1:5">
      <c r="A1735" t="s">
        <v>130</v>
      </c>
      <c r="B1735" t="s">
        <v>5259</v>
      </c>
      <c r="C1735" t="s">
        <v>5260</v>
      </c>
      <c r="D1735" t="s">
        <v>5135</v>
      </c>
      <c r="E1735">
        <v>1224</v>
      </c>
    </row>
    <row r="1736" spans="1:5">
      <c r="A1736" t="s">
        <v>130</v>
      </c>
      <c r="B1736" t="s">
        <v>5259</v>
      </c>
      <c r="C1736" t="s">
        <v>5260</v>
      </c>
      <c r="D1736" t="s">
        <v>5136</v>
      </c>
      <c r="E1736">
        <v>980</v>
      </c>
    </row>
    <row r="1737" spans="1:5">
      <c r="A1737" t="s">
        <v>130</v>
      </c>
      <c r="B1737" t="s">
        <v>5259</v>
      </c>
      <c r="C1737" t="s">
        <v>5260</v>
      </c>
      <c r="D1737" t="s">
        <v>5137</v>
      </c>
      <c r="E1737">
        <v>925</v>
      </c>
    </row>
    <row r="1738" spans="1:5">
      <c r="A1738" t="s">
        <v>130</v>
      </c>
      <c r="B1738" t="s">
        <v>5259</v>
      </c>
      <c r="C1738" t="s">
        <v>5260</v>
      </c>
      <c r="D1738" t="s">
        <v>5138</v>
      </c>
      <c r="E1738">
        <v>916</v>
      </c>
    </row>
    <row r="1739" spans="1:5">
      <c r="A1739" t="s">
        <v>130</v>
      </c>
      <c r="B1739" t="s">
        <v>5259</v>
      </c>
      <c r="C1739" t="s">
        <v>5260</v>
      </c>
      <c r="D1739" t="s">
        <v>5139</v>
      </c>
      <c r="E1739">
        <v>850</v>
      </c>
    </row>
    <row r="1740" spans="1:5">
      <c r="A1740" t="s">
        <v>130</v>
      </c>
      <c r="B1740" t="s">
        <v>5259</v>
      </c>
      <c r="C1740" t="s">
        <v>5260</v>
      </c>
      <c r="D1740" t="s">
        <v>5140</v>
      </c>
      <c r="E1740">
        <v>673</v>
      </c>
    </row>
    <row r="1741" spans="1:5">
      <c r="A1741" t="s">
        <v>130</v>
      </c>
      <c r="B1741" t="s">
        <v>5259</v>
      </c>
      <c r="C1741" t="s">
        <v>5260</v>
      </c>
      <c r="D1741" t="s">
        <v>5141</v>
      </c>
      <c r="E1741">
        <v>448</v>
      </c>
    </row>
    <row r="1742" spans="1:5">
      <c r="A1742" t="s">
        <v>130</v>
      </c>
      <c r="B1742" t="s">
        <v>5259</v>
      </c>
      <c r="C1742" t="s">
        <v>5260</v>
      </c>
      <c r="D1742" t="s">
        <v>5174</v>
      </c>
      <c r="E1742">
        <v>331</v>
      </c>
    </row>
    <row r="1743" spans="1:5">
      <c r="A1743" t="s">
        <v>130</v>
      </c>
      <c r="B1743" t="s">
        <v>5259</v>
      </c>
      <c r="C1743" t="s">
        <v>5260</v>
      </c>
      <c r="D1743" t="s">
        <v>5142</v>
      </c>
      <c r="E1743">
        <v>216</v>
      </c>
    </row>
    <row r="1744" spans="1:5">
      <c r="A1744" t="s">
        <v>130</v>
      </c>
      <c r="B1744" t="s">
        <v>5259</v>
      </c>
      <c r="C1744" t="s">
        <v>5260</v>
      </c>
      <c r="D1744" t="s">
        <v>5143</v>
      </c>
      <c r="E1744">
        <v>147</v>
      </c>
    </row>
    <row r="1745" spans="1:5">
      <c r="A1745" t="s">
        <v>130</v>
      </c>
      <c r="B1745" t="s">
        <v>5259</v>
      </c>
      <c r="C1745" t="s">
        <v>5260</v>
      </c>
      <c r="D1745" t="s">
        <v>5144</v>
      </c>
      <c r="E1745">
        <v>206</v>
      </c>
    </row>
    <row r="1746" spans="1:5">
      <c r="A1746" t="s">
        <v>130</v>
      </c>
      <c r="B1746" t="s">
        <v>5259</v>
      </c>
      <c r="C1746" t="s">
        <v>5261</v>
      </c>
      <c r="D1746" t="s">
        <v>5132</v>
      </c>
      <c r="E1746">
        <v>117</v>
      </c>
    </row>
    <row r="1747" spans="1:5">
      <c r="A1747" t="s">
        <v>130</v>
      </c>
      <c r="B1747" t="s">
        <v>5259</v>
      </c>
      <c r="C1747" t="s">
        <v>5261</v>
      </c>
      <c r="D1747" t="s">
        <v>5162</v>
      </c>
      <c r="E1747">
        <v>122</v>
      </c>
    </row>
    <row r="1748" spans="1:5">
      <c r="A1748" t="s">
        <v>130</v>
      </c>
      <c r="B1748" t="s">
        <v>5259</v>
      </c>
      <c r="C1748" t="s">
        <v>5261</v>
      </c>
      <c r="D1748" t="s">
        <v>5163</v>
      </c>
      <c r="E1748">
        <v>118</v>
      </c>
    </row>
    <row r="1749" spans="1:5">
      <c r="A1749" t="s">
        <v>130</v>
      </c>
      <c r="B1749" t="s">
        <v>5259</v>
      </c>
      <c r="C1749" t="s">
        <v>5261</v>
      </c>
      <c r="D1749" t="s">
        <v>5133</v>
      </c>
      <c r="E1749">
        <v>97</v>
      </c>
    </row>
    <row r="1750" spans="1:5">
      <c r="A1750" t="s">
        <v>130</v>
      </c>
      <c r="B1750" t="s">
        <v>5259</v>
      </c>
      <c r="C1750" t="s">
        <v>5261</v>
      </c>
      <c r="D1750" t="s">
        <v>5134</v>
      </c>
      <c r="E1750">
        <v>99</v>
      </c>
    </row>
    <row r="1751" spans="1:5">
      <c r="A1751" t="s">
        <v>130</v>
      </c>
      <c r="B1751" t="s">
        <v>5259</v>
      </c>
      <c r="C1751" t="s">
        <v>5261</v>
      </c>
      <c r="D1751" t="s">
        <v>5135</v>
      </c>
      <c r="E1751">
        <v>69</v>
      </c>
    </row>
    <row r="1752" spans="1:5">
      <c r="A1752" t="s">
        <v>130</v>
      </c>
      <c r="B1752" t="s">
        <v>5259</v>
      </c>
      <c r="C1752" t="s">
        <v>5261</v>
      </c>
      <c r="D1752" t="s">
        <v>5136</v>
      </c>
      <c r="E1752">
        <v>64</v>
      </c>
    </row>
    <row r="1753" spans="1:5">
      <c r="A1753" t="s">
        <v>130</v>
      </c>
      <c r="B1753" t="s">
        <v>5259</v>
      </c>
      <c r="C1753" t="s">
        <v>5261</v>
      </c>
      <c r="D1753" t="s">
        <v>5137</v>
      </c>
      <c r="E1753">
        <v>78</v>
      </c>
    </row>
    <row r="1754" spans="1:5">
      <c r="A1754" t="s">
        <v>130</v>
      </c>
      <c r="B1754" t="s">
        <v>5259</v>
      </c>
      <c r="C1754" t="s">
        <v>5261</v>
      </c>
      <c r="D1754" t="s">
        <v>5138</v>
      </c>
      <c r="E1754">
        <v>67</v>
      </c>
    </row>
    <row r="1755" spans="1:5">
      <c r="A1755" t="s">
        <v>130</v>
      </c>
      <c r="B1755" t="s">
        <v>5259</v>
      </c>
      <c r="C1755" t="s">
        <v>5261</v>
      </c>
      <c r="D1755" t="s">
        <v>5139</v>
      </c>
      <c r="E1755">
        <v>42</v>
      </c>
    </row>
    <row r="1756" spans="1:5">
      <c r="A1756" t="s">
        <v>130</v>
      </c>
      <c r="B1756" t="s">
        <v>5259</v>
      </c>
      <c r="C1756" t="s">
        <v>5261</v>
      </c>
      <c r="D1756" t="s">
        <v>5140</v>
      </c>
      <c r="E1756">
        <v>57</v>
      </c>
    </row>
    <row r="1757" spans="1:5">
      <c r="A1757" t="s">
        <v>130</v>
      </c>
      <c r="B1757" t="s">
        <v>5259</v>
      </c>
      <c r="C1757" t="s">
        <v>5261</v>
      </c>
      <c r="D1757" t="s">
        <v>5141</v>
      </c>
      <c r="E1757">
        <v>49</v>
      </c>
    </row>
    <row r="1758" spans="1:5">
      <c r="A1758" t="s">
        <v>130</v>
      </c>
      <c r="B1758" t="s">
        <v>5259</v>
      </c>
      <c r="C1758" t="s">
        <v>5261</v>
      </c>
      <c r="D1758" t="s">
        <v>5174</v>
      </c>
      <c r="E1758">
        <v>53</v>
      </c>
    </row>
    <row r="1759" spans="1:5">
      <c r="A1759" t="s">
        <v>130</v>
      </c>
      <c r="B1759" t="s">
        <v>5259</v>
      </c>
      <c r="C1759" t="s">
        <v>5261</v>
      </c>
      <c r="D1759" t="s">
        <v>5142</v>
      </c>
      <c r="E1759">
        <v>23</v>
      </c>
    </row>
    <row r="1760" spans="1:5">
      <c r="A1760" t="s">
        <v>130</v>
      </c>
      <c r="B1760" t="s">
        <v>5259</v>
      </c>
      <c r="C1760" t="s">
        <v>5261</v>
      </c>
      <c r="D1760" t="s">
        <v>5143</v>
      </c>
      <c r="E1760">
        <v>18</v>
      </c>
    </row>
    <row r="1761" spans="1:5">
      <c r="A1761" t="s">
        <v>130</v>
      </c>
      <c r="B1761" t="s">
        <v>5259</v>
      </c>
      <c r="C1761" t="s">
        <v>5261</v>
      </c>
      <c r="D1761" t="s">
        <v>5144</v>
      </c>
      <c r="E1761">
        <v>17</v>
      </c>
    </row>
    <row r="1762" spans="1:5">
      <c r="A1762" t="s">
        <v>130</v>
      </c>
      <c r="B1762" t="s">
        <v>5259</v>
      </c>
      <c r="C1762" t="s">
        <v>5167</v>
      </c>
      <c r="D1762" t="s">
        <v>5132</v>
      </c>
      <c r="E1762">
        <v>3059</v>
      </c>
    </row>
    <row r="1763" spans="1:5">
      <c r="A1763" t="s">
        <v>130</v>
      </c>
      <c r="B1763" t="s">
        <v>5259</v>
      </c>
      <c r="C1763" t="s">
        <v>5167</v>
      </c>
      <c r="D1763" t="s">
        <v>5162</v>
      </c>
      <c r="E1763">
        <v>4073</v>
      </c>
    </row>
    <row r="1764" spans="1:5">
      <c r="A1764" t="s">
        <v>130</v>
      </c>
      <c r="B1764" t="s">
        <v>5259</v>
      </c>
      <c r="C1764" t="s">
        <v>5167</v>
      </c>
      <c r="D1764" t="s">
        <v>5163</v>
      </c>
      <c r="E1764">
        <v>3601</v>
      </c>
    </row>
    <row r="1765" spans="1:5">
      <c r="A1765" t="s">
        <v>130</v>
      </c>
      <c r="B1765" t="s">
        <v>5259</v>
      </c>
      <c r="C1765" t="s">
        <v>5167</v>
      </c>
      <c r="D1765" t="s">
        <v>5133</v>
      </c>
      <c r="E1765">
        <v>2967</v>
      </c>
    </row>
    <row r="1766" spans="1:5">
      <c r="A1766" t="s">
        <v>130</v>
      </c>
      <c r="B1766" t="s">
        <v>5259</v>
      </c>
      <c r="C1766" t="s">
        <v>5167</v>
      </c>
      <c r="D1766" t="s">
        <v>5134</v>
      </c>
      <c r="E1766">
        <v>2544</v>
      </c>
    </row>
    <row r="1767" spans="1:5">
      <c r="A1767" t="s">
        <v>130</v>
      </c>
      <c r="B1767" t="s">
        <v>5259</v>
      </c>
      <c r="C1767" t="s">
        <v>5167</v>
      </c>
      <c r="D1767" t="s">
        <v>5135</v>
      </c>
      <c r="E1767">
        <v>2782</v>
      </c>
    </row>
    <row r="1768" spans="1:5">
      <c r="A1768" t="s">
        <v>130</v>
      </c>
      <c r="B1768" t="s">
        <v>5259</v>
      </c>
      <c r="C1768" t="s">
        <v>5167</v>
      </c>
      <c r="D1768" t="s">
        <v>5136</v>
      </c>
      <c r="E1768">
        <v>2039</v>
      </c>
    </row>
    <row r="1769" spans="1:5">
      <c r="A1769" t="s">
        <v>130</v>
      </c>
      <c r="B1769" t="s">
        <v>5259</v>
      </c>
      <c r="C1769" t="s">
        <v>5167</v>
      </c>
      <c r="D1769" t="s">
        <v>5137</v>
      </c>
      <c r="E1769">
        <v>1838</v>
      </c>
    </row>
    <row r="1770" spans="1:5">
      <c r="A1770" t="s">
        <v>130</v>
      </c>
      <c r="B1770" t="s">
        <v>5259</v>
      </c>
      <c r="C1770" t="s">
        <v>5167</v>
      </c>
      <c r="D1770" t="s">
        <v>5138</v>
      </c>
      <c r="E1770">
        <v>2005</v>
      </c>
    </row>
    <row r="1771" spans="1:5">
      <c r="A1771" t="s">
        <v>130</v>
      </c>
      <c r="B1771" t="s">
        <v>5259</v>
      </c>
      <c r="C1771" t="s">
        <v>5167</v>
      </c>
      <c r="D1771" t="s">
        <v>5139</v>
      </c>
      <c r="E1771">
        <v>1938</v>
      </c>
    </row>
    <row r="1772" spans="1:5">
      <c r="A1772" t="s">
        <v>130</v>
      </c>
      <c r="B1772" t="s">
        <v>5259</v>
      </c>
      <c r="C1772" t="s">
        <v>5167</v>
      </c>
      <c r="D1772" t="s">
        <v>5140</v>
      </c>
      <c r="E1772">
        <v>1475</v>
      </c>
    </row>
    <row r="1773" spans="1:5">
      <c r="A1773" t="s">
        <v>130</v>
      </c>
      <c r="B1773" t="s">
        <v>5259</v>
      </c>
      <c r="C1773" t="s">
        <v>5167</v>
      </c>
      <c r="D1773" t="s">
        <v>5141</v>
      </c>
      <c r="E1773">
        <v>1184</v>
      </c>
    </row>
    <row r="1774" spans="1:5">
      <c r="A1774" t="s">
        <v>130</v>
      </c>
      <c r="B1774" t="s">
        <v>5259</v>
      </c>
      <c r="C1774" t="s">
        <v>5167</v>
      </c>
      <c r="D1774" t="s">
        <v>5174</v>
      </c>
      <c r="E1774">
        <v>982</v>
      </c>
    </row>
    <row r="1775" spans="1:5">
      <c r="A1775" t="s">
        <v>130</v>
      </c>
      <c r="B1775" t="s">
        <v>5259</v>
      </c>
      <c r="C1775" t="s">
        <v>5167</v>
      </c>
      <c r="D1775" t="s">
        <v>5142</v>
      </c>
      <c r="E1775">
        <v>514</v>
      </c>
    </row>
    <row r="1776" spans="1:5">
      <c r="A1776" t="s">
        <v>130</v>
      </c>
      <c r="B1776" t="s">
        <v>5259</v>
      </c>
      <c r="C1776" t="s">
        <v>5167</v>
      </c>
      <c r="D1776" t="s">
        <v>5143</v>
      </c>
      <c r="E1776">
        <v>451</v>
      </c>
    </row>
    <row r="1777" spans="1:5">
      <c r="A1777" t="s">
        <v>130</v>
      </c>
      <c r="B1777" t="s">
        <v>5259</v>
      </c>
      <c r="C1777" t="s">
        <v>5167</v>
      </c>
      <c r="D1777" t="s">
        <v>5144</v>
      </c>
      <c r="E1777">
        <v>678</v>
      </c>
    </row>
    <row r="1778" spans="1:5">
      <c r="A1778" t="s">
        <v>129</v>
      </c>
      <c r="B1778" t="s">
        <v>5262</v>
      </c>
      <c r="C1778" t="s">
        <v>5263</v>
      </c>
      <c r="D1778" t="s">
        <v>5132</v>
      </c>
      <c r="E1778">
        <v>457</v>
      </c>
    </row>
    <row r="1779" spans="1:5">
      <c r="A1779" t="s">
        <v>129</v>
      </c>
      <c r="B1779" t="s">
        <v>5262</v>
      </c>
      <c r="C1779" t="s">
        <v>5263</v>
      </c>
      <c r="D1779" t="s">
        <v>5162</v>
      </c>
      <c r="E1779">
        <v>452</v>
      </c>
    </row>
    <row r="1780" spans="1:5">
      <c r="A1780" t="s">
        <v>129</v>
      </c>
      <c r="B1780" t="s">
        <v>5262</v>
      </c>
      <c r="C1780" t="s">
        <v>5263</v>
      </c>
      <c r="D1780" t="s">
        <v>5163</v>
      </c>
      <c r="E1780">
        <v>532</v>
      </c>
    </row>
    <row r="1781" spans="1:5">
      <c r="A1781" t="s">
        <v>129</v>
      </c>
      <c r="B1781" t="s">
        <v>5262</v>
      </c>
      <c r="C1781" t="s">
        <v>5263</v>
      </c>
      <c r="D1781" t="s">
        <v>5133</v>
      </c>
      <c r="E1781">
        <v>495</v>
      </c>
    </row>
    <row r="1782" spans="1:5">
      <c r="A1782" t="s">
        <v>129</v>
      </c>
      <c r="B1782" t="s">
        <v>5262</v>
      </c>
      <c r="C1782" t="s">
        <v>5263</v>
      </c>
      <c r="D1782" t="s">
        <v>5134</v>
      </c>
      <c r="E1782">
        <v>460</v>
      </c>
    </row>
    <row r="1783" spans="1:5">
      <c r="A1783" t="s">
        <v>129</v>
      </c>
      <c r="B1783" t="s">
        <v>5262</v>
      </c>
      <c r="C1783" t="s">
        <v>5263</v>
      </c>
      <c r="D1783" t="s">
        <v>5135</v>
      </c>
      <c r="E1783">
        <v>492</v>
      </c>
    </row>
    <row r="1784" spans="1:5">
      <c r="A1784" t="s">
        <v>129</v>
      </c>
      <c r="B1784" t="s">
        <v>5262</v>
      </c>
      <c r="C1784" t="s">
        <v>5263</v>
      </c>
      <c r="D1784" t="s">
        <v>5136</v>
      </c>
      <c r="E1784">
        <v>311</v>
      </c>
    </row>
    <row r="1785" spans="1:5">
      <c r="A1785" t="s">
        <v>129</v>
      </c>
      <c r="B1785" t="s">
        <v>5262</v>
      </c>
      <c r="C1785" t="s">
        <v>5263</v>
      </c>
      <c r="D1785" t="s">
        <v>5137</v>
      </c>
      <c r="E1785">
        <v>410</v>
      </c>
    </row>
    <row r="1786" spans="1:5">
      <c r="A1786" t="s">
        <v>129</v>
      </c>
      <c r="B1786" t="s">
        <v>5262</v>
      </c>
      <c r="C1786" t="s">
        <v>5263</v>
      </c>
      <c r="D1786" t="s">
        <v>5138</v>
      </c>
      <c r="E1786">
        <v>324</v>
      </c>
    </row>
    <row r="1787" spans="1:5">
      <c r="A1787" t="s">
        <v>129</v>
      </c>
      <c r="B1787" t="s">
        <v>5262</v>
      </c>
      <c r="C1787" t="s">
        <v>5263</v>
      </c>
      <c r="D1787" t="s">
        <v>5139</v>
      </c>
      <c r="E1787">
        <v>319</v>
      </c>
    </row>
    <row r="1788" spans="1:5">
      <c r="A1788" t="s">
        <v>129</v>
      </c>
      <c r="B1788" t="s">
        <v>5262</v>
      </c>
      <c r="C1788" t="s">
        <v>5263</v>
      </c>
      <c r="D1788" t="s">
        <v>5140</v>
      </c>
      <c r="E1788">
        <v>271</v>
      </c>
    </row>
    <row r="1789" spans="1:5">
      <c r="A1789" t="s">
        <v>129</v>
      </c>
      <c r="B1789" t="s">
        <v>5262</v>
      </c>
      <c r="C1789" t="s">
        <v>5263</v>
      </c>
      <c r="D1789" t="s">
        <v>5141</v>
      </c>
      <c r="E1789">
        <v>215</v>
      </c>
    </row>
    <row r="1790" spans="1:5">
      <c r="A1790" t="s">
        <v>129</v>
      </c>
      <c r="B1790" t="s">
        <v>5262</v>
      </c>
      <c r="C1790" t="s">
        <v>5263</v>
      </c>
      <c r="D1790" t="s">
        <v>5174</v>
      </c>
      <c r="E1790">
        <v>152</v>
      </c>
    </row>
    <row r="1791" spans="1:5">
      <c r="A1791" t="s">
        <v>129</v>
      </c>
      <c r="B1791" t="s">
        <v>5262</v>
      </c>
      <c r="C1791" t="s">
        <v>5263</v>
      </c>
      <c r="D1791" t="s">
        <v>5142</v>
      </c>
      <c r="E1791">
        <v>83</v>
      </c>
    </row>
    <row r="1792" spans="1:5">
      <c r="A1792" t="s">
        <v>129</v>
      </c>
      <c r="B1792" t="s">
        <v>5262</v>
      </c>
      <c r="C1792" t="s">
        <v>5263</v>
      </c>
      <c r="D1792" t="s">
        <v>5143</v>
      </c>
      <c r="E1792">
        <v>57</v>
      </c>
    </row>
    <row r="1793" spans="1:5">
      <c r="A1793" t="s">
        <v>129</v>
      </c>
      <c r="B1793" t="s">
        <v>5262</v>
      </c>
      <c r="C1793" t="s">
        <v>5263</v>
      </c>
      <c r="D1793" t="s">
        <v>5144</v>
      </c>
      <c r="E1793">
        <v>99</v>
      </c>
    </row>
    <row r="1794" spans="1:5">
      <c r="A1794" t="s">
        <v>129</v>
      </c>
      <c r="B1794" t="s">
        <v>5262</v>
      </c>
      <c r="C1794" t="s">
        <v>5264</v>
      </c>
      <c r="D1794" t="s">
        <v>5132</v>
      </c>
      <c r="E1794">
        <v>9</v>
      </c>
    </row>
    <row r="1795" spans="1:5">
      <c r="A1795" t="s">
        <v>129</v>
      </c>
      <c r="B1795" t="s">
        <v>5262</v>
      </c>
      <c r="C1795" t="s">
        <v>5264</v>
      </c>
      <c r="D1795" t="s">
        <v>5162</v>
      </c>
      <c r="E1795">
        <v>19</v>
      </c>
    </row>
    <row r="1796" spans="1:5">
      <c r="A1796" t="s">
        <v>129</v>
      </c>
      <c r="B1796" t="s">
        <v>5262</v>
      </c>
      <c r="C1796" t="s">
        <v>5264</v>
      </c>
      <c r="D1796" t="s">
        <v>5163</v>
      </c>
      <c r="E1796">
        <v>24</v>
      </c>
    </row>
    <row r="1797" spans="1:5">
      <c r="A1797" t="s">
        <v>129</v>
      </c>
      <c r="B1797" t="s">
        <v>5262</v>
      </c>
      <c r="C1797" t="s">
        <v>5264</v>
      </c>
      <c r="D1797" t="s">
        <v>5133</v>
      </c>
      <c r="E1797">
        <v>7</v>
      </c>
    </row>
    <row r="1798" spans="1:5">
      <c r="A1798" t="s">
        <v>129</v>
      </c>
      <c r="B1798" t="s">
        <v>5262</v>
      </c>
      <c r="C1798" t="s">
        <v>5264</v>
      </c>
      <c r="D1798" t="s">
        <v>5134</v>
      </c>
      <c r="E1798">
        <v>20</v>
      </c>
    </row>
    <row r="1799" spans="1:5">
      <c r="A1799" t="s">
        <v>129</v>
      </c>
      <c r="B1799" t="s">
        <v>5262</v>
      </c>
      <c r="C1799" t="s">
        <v>5264</v>
      </c>
      <c r="D1799" t="s">
        <v>5135</v>
      </c>
      <c r="E1799">
        <v>5</v>
      </c>
    </row>
    <row r="1800" spans="1:5">
      <c r="A1800" t="s">
        <v>129</v>
      </c>
      <c r="B1800" t="s">
        <v>5262</v>
      </c>
      <c r="C1800" t="s">
        <v>5264</v>
      </c>
      <c r="D1800" t="s">
        <v>5136</v>
      </c>
      <c r="E1800">
        <v>13</v>
      </c>
    </row>
    <row r="1801" spans="1:5">
      <c r="A1801" t="s">
        <v>129</v>
      </c>
      <c r="B1801" t="s">
        <v>5262</v>
      </c>
      <c r="C1801" t="s">
        <v>5264</v>
      </c>
      <c r="D1801" t="s">
        <v>5137</v>
      </c>
      <c r="E1801">
        <v>9</v>
      </c>
    </row>
    <row r="1802" spans="1:5">
      <c r="A1802" t="s">
        <v>129</v>
      </c>
      <c r="B1802" t="s">
        <v>5262</v>
      </c>
      <c r="C1802" t="s">
        <v>5264</v>
      </c>
      <c r="D1802" t="s">
        <v>5138</v>
      </c>
      <c r="E1802">
        <v>4</v>
      </c>
    </row>
    <row r="1803" spans="1:5">
      <c r="A1803" t="s">
        <v>129</v>
      </c>
      <c r="B1803" t="s">
        <v>5262</v>
      </c>
      <c r="C1803" t="s">
        <v>5264</v>
      </c>
      <c r="D1803" t="s">
        <v>5139</v>
      </c>
      <c r="E1803">
        <v>6</v>
      </c>
    </row>
    <row r="1804" spans="1:5">
      <c r="A1804" t="s">
        <v>129</v>
      </c>
      <c r="B1804" t="s">
        <v>5262</v>
      </c>
      <c r="C1804" t="s">
        <v>5264</v>
      </c>
      <c r="D1804" t="s">
        <v>5140</v>
      </c>
      <c r="E1804">
        <v>4</v>
      </c>
    </row>
    <row r="1805" spans="1:5">
      <c r="A1805" t="s">
        <v>129</v>
      </c>
      <c r="B1805" t="s">
        <v>5262</v>
      </c>
      <c r="C1805" t="s">
        <v>5264</v>
      </c>
      <c r="D1805" t="s">
        <v>5141</v>
      </c>
      <c r="E1805">
        <v>2</v>
      </c>
    </row>
    <row r="1806" spans="1:5">
      <c r="A1806" t="s">
        <v>129</v>
      </c>
      <c r="B1806" t="s">
        <v>5262</v>
      </c>
      <c r="C1806" t="s">
        <v>5264</v>
      </c>
      <c r="D1806" t="s">
        <v>5174</v>
      </c>
      <c r="E1806">
        <v>2</v>
      </c>
    </row>
    <row r="1807" spans="1:5">
      <c r="A1807" t="s">
        <v>129</v>
      </c>
      <c r="B1807" t="s">
        <v>5262</v>
      </c>
      <c r="C1807" t="s">
        <v>5264</v>
      </c>
      <c r="D1807" t="s">
        <v>5142</v>
      </c>
      <c r="E1807">
        <v>2</v>
      </c>
    </row>
    <row r="1808" spans="1:5">
      <c r="A1808" t="s">
        <v>129</v>
      </c>
      <c r="B1808" t="s">
        <v>5262</v>
      </c>
      <c r="C1808" t="s">
        <v>5264</v>
      </c>
      <c r="D1808" t="s">
        <v>5143</v>
      </c>
      <c r="E1808">
        <v>2</v>
      </c>
    </row>
    <row r="1809" spans="1:5">
      <c r="A1809" t="s">
        <v>129</v>
      </c>
      <c r="B1809" t="s">
        <v>5262</v>
      </c>
      <c r="C1809" t="s">
        <v>5264</v>
      </c>
      <c r="D1809" t="s">
        <v>5144</v>
      </c>
      <c r="E1809">
        <v>2</v>
      </c>
    </row>
    <row r="1810" spans="1:5">
      <c r="A1810" t="s">
        <v>129</v>
      </c>
      <c r="B1810" t="s">
        <v>5262</v>
      </c>
      <c r="C1810" t="s">
        <v>5265</v>
      </c>
      <c r="D1810" t="s">
        <v>5132</v>
      </c>
      <c r="E1810">
        <v>24</v>
      </c>
    </row>
    <row r="1811" spans="1:5">
      <c r="A1811" t="s">
        <v>129</v>
      </c>
      <c r="B1811" t="s">
        <v>5262</v>
      </c>
      <c r="C1811" t="s">
        <v>5265</v>
      </c>
      <c r="D1811" t="s">
        <v>5162</v>
      </c>
      <c r="E1811">
        <v>15</v>
      </c>
    </row>
    <row r="1812" spans="1:5">
      <c r="A1812" t="s">
        <v>129</v>
      </c>
      <c r="B1812" t="s">
        <v>5262</v>
      </c>
      <c r="C1812" t="s">
        <v>5265</v>
      </c>
      <c r="D1812" t="s">
        <v>5163</v>
      </c>
      <c r="E1812">
        <v>23</v>
      </c>
    </row>
    <row r="1813" spans="1:5">
      <c r="A1813" t="s">
        <v>129</v>
      </c>
      <c r="B1813" t="s">
        <v>5262</v>
      </c>
      <c r="C1813" t="s">
        <v>5265</v>
      </c>
      <c r="D1813" t="s">
        <v>5133</v>
      </c>
      <c r="E1813">
        <v>22</v>
      </c>
    </row>
    <row r="1814" spans="1:5">
      <c r="A1814" t="s">
        <v>129</v>
      </c>
      <c r="B1814" t="s">
        <v>5262</v>
      </c>
      <c r="C1814" t="s">
        <v>5265</v>
      </c>
      <c r="D1814" t="s">
        <v>5134</v>
      </c>
      <c r="E1814">
        <v>52</v>
      </c>
    </row>
    <row r="1815" spans="1:5">
      <c r="A1815" t="s">
        <v>129</v>
      </c>
      <c r="B1815" t="s">
        <v>5262</v>
      </c>
      <c r="C1815" t="s">
        <v>5265</v>
      </c>
      <c r="D1815" t="s">
        <v>5135</v>
      </c>
      <c r="E1815">
        <v>24</v>
      </c>
    </row>
    <row r="1816" spans="1:5">
      <c r="A1816" t="s">
        <v>129</v>
      </c>
      <c r="B1816" t="s">
        <v>5262</v>
      </c>
      <c r="C1816" t="s">
        <v>5265</v>
      </c>
      <c r="D1816" t="s">
        <v>5136</v>
      </c>
      <c r="E1816">
        <v>6</v>
      </c>
    </row>
    <row r="1817" spans="1:5">
      <c r="A1817" t="s">
        <v>129</v>
      </c>
      <c r="B1817" t="s">
        <v>5262</v>
      </c>
      <c r="C1817" t="s">
        <v>5265</v>
      </c>
      <c r="D1817" t="s">
        <v>5137</v>
      </c>
      <c r="E1817">
        <v>11</v>
      </c>
    </row>
    <row r="1818" spans="1:5">
      <c r="A1818" t="s">
        <v>129</v>
      </c>
      <c r="B1818" t="s">
        <v>5262</v>
      </c>
      <c r="C1818" t="s">
        <v>5265</v>
      </c>
      <c r="D1818" t="s">
        <v>5138</v>
      </c>
      <c r="E1818">
        <v>13</v>
      </c>
    </row>
    <row r="1819" spans="1:5">
      <c r="A1819" t="s">
        <v>129</v>
      </c>
      <c r="B1819" t="s">
        <v>5262</v>
      </c>
      <c r="C1819" t="s">
        <v>5265</v>
      </c>
      <c r="D1819" t="s">
        <v>5139</v>
      </c>
      <c r="E1819">
        <v>20</v>
      </c>
    </row>
    <row r="1820" spans="1:5">
      <c r="A1820" t="s">
        <v>129</v>
      </c>
      <c r="B1820" t="s">
        <v>5262</v>
      </c>
      <c r="C1820" t="s">
        <v>5265</v>
      </c>
      <c r="D1820" t="s">
        <v>5140</v>
      </c>
      <c r="E1820">
        <v>8</v>
      </c>
    </row>
    <row r="1821" spans="1:5">
      <c r="A1821" t="s">
        <v>129</v>
      </c>
      <c r="B1821" t="s">
        <v>5262</v>
      </c>
      <c r="C1821" t="s">
        <v>5265</v>
      </c>
      <c r="D1821" t="s">
        <v>5141</v>
      </c>
      <c r="E1821">
        <v>10</v>
      </c>
    </row>
    <row r="1822" spans="1:5">
      <c r="A1822" t="s">
        <v>129</v>
      </c>
      <c r="B1822" t="s">
        <v>5262</v>
      </c>
      <c r="C1822" t="s">
        <v>5265</v>
      </c>
      <c r="D1822" t="s">
        <v>5174</v>
      </c>
      <c r="E1822">
        <v>8</v>
      </c>
    </row>
    <row r="1823" spans="1:5">
      <c r="A1823" t="s">
        <v>129</v>
      </c>
      <c r="B1823" t="s">
        <v>5262</v>
      </c>
      <c r="C1823" t="s">
        <v>5265</v>
      </c>
      <c r="D1823" t="s">
        <v>5142</v>
      </c>
      <c r="E1823">
        <v>4</v>
      </c>
    </row>
    <row r="1824" spans="1:5">
      <c r="A1824" t="s">
        <v>129</v>
      </c>
      <c r="B1824" t="s">
        <v>5262</v>
      </c>
      <c r="C1824" t="s">
        <v>5265</v>
      </c>
      <c r="D1824" t="s">
        <v>5143</v>
      </c>
      <c r="E1824">
        <v>3</v>
      </c>
    </row>
    <row r="1825" spans="1:5">
      <c r="A1825" t="s">
        <v>129</v>
      </c>
      <c r="B1825" t="s">
        <v>5262</v>
      </c>
      <c r="C1825" t="s">
        <v>5265</v>
      </c>
      <c r="D1825" t="s">
        <v>5144</v>
      </c>
      <c r="E1825">
        <v>6</v>
      </c>
    </row>
    <row r="1826" spans="1:5">
      <c r="A1826" t="s">
        <v>129</v>
      </c>
      <c r="B1826" t="s">
        <v>5262</v>
      </c>
      <c r="C1826" t="s">
        <v>5167</v>
      </c>
      <c r="D1826" t="s">
        <v>5132</v>
      </c>
      <c r="E1826">
        <v>3581</v>
      </c>
    </row>
    <row r="1827" spans="1:5">
      <c r="A1827" t="s">
        <v>129</v>
      </c>
      <c r="B1827" t="s">
        <v>5262</v>
      </c>
      <c r="C1827" t="s">
        <v>5167</v>
      </c>
      <c r="D1827" t="s">
        <v>5162</v>
      </c>
      <c r="E1827">
        <v>3390</v>
      </c>
    </row>
    <row r="1828" spans="1:5">
      <c r="A1828" t="s">
        <v>129</v>
      </c>
      <c r="B1828" t="s">
        <v>5262</v>
      </c>
      <c r="C1828" t="s">
        <v>5167</v>
      </c>
      <c r="D1828" t="s">
        <v>5163</v>
      </c>
      <c r="E1828">
        <v>3755</v>
      </c>
    </row>
    <row r="1829" spans="1:5">
      <c r="A1829" t="s">
        <v>129</v>
      </c>
      <c r="B1829" t="s">
        <v>5262</v>
      </c>
      <c r="C1829" t="s">
        <v>5167</v>
      </c>
      <c r="D1829" t="s">
        <v>5133</v>
      </c>
      <c r="E1829">
        <v>3080</v>
      </c>
    </row>
    <row r="1830" spans="1:5">
      <c r="A1830" t="s">
        <v>129</v>
      </c>
      <c r="B1830" t="s">
        <v>5262</v>
      </c>
      <c r="C1830" t="s">
        <v>5167</v>
      </c>
      <c r="D1830" t="s">
        <v>5134</v>
      </c>
      <c r="E1830">
        <v>2450</v>
      </c>
    </row>
    <row r="1831" spans="1:5">
      <c r="A1831" t="s">
        <v>129</v>
      </c>
      <c r="B1831" t="s">
        <v>5262</v>
      </c>
      <c r="C1831" t="s">
        <v>5167</v>
      </c>
      <c r="D1831" t="s">
        <v>5135</v>
      </c>
      <c r="E1831">
        <v>2419</v>
      </c>
    </row>
    <row r="1832" spans="1:5">
      <c r="A1832" t="s">
        <v>129</v>
      </c>
      <c r="B1832" t="s">
        <v>5262</v>
      </c>
      <c r="C1832" t="s">
        <v>5167</v>
      </c>
      <c r="D1832" t="s">
        <v>5136</v>
      </c>
      <c r="E1832">
        <v>2025</v>
      </c>
    </row>
    <row r="1833" spans="1:5">
      <c r="A1833" t="s">
        <v>129</v>
      </c>
      <c r="B1833" t="s">
        <v>5262</v>
      </c>
      <c r="C1833" t="s">
        <v>5167</v>
      </c>
      <c r="D1833" t="s">
        <v>5137</v>
      </c>
      <c r="E1833">
        <v>2011</v>
      </c>
    </row>
    <row r="1834" spans="1:5">
      <c r="A1834" t="s">
        <v>129</v>
      </c>
      <c r="B1834" t="s">
        <v>5262</v>
      </c>
      <c r="C1834" t="s">
        <v>5167</v>
      </c>
      <c r="D1834" t="s">
        <v>5138</v>
      </c>
      <c r="E1834">
        <v>1964</v>
      </c>
    </row>
    <row r="1835" spans="1:5">
      <c r="A1835" t="s">
        <v>129</v>
      </c>
      <c r="B1835" t="s">
        <v>5262</v>
      </c>
      <c r="C1835" t="s">
        <v>5167</v>
      </c>
      <c r="D1835" t="s">
        <v>5139</v>
      </c>
      <c r="E1835">
        <v>1727</v>
      </c>
    </row>
    <row r="1836" spans="1:5">
      <c r="A1836" t="s">
        <v>129</v>
      </c>
      <c r="B1836" t="s">
        <v>5262</v>
      </c>
      <c r="C1836" t="s">
        <v>5167</v>
      </c>
      <c r="D1836" t="s">
        <v>5140</v>
      </c>
      <c r="E1836">
        <v>1430</v>
      </c>
    </row>
    <row r="1837" spans="1:5">
      <c r="A1837" t="s">
        <v>129</v>
      </c>
      <c r="B1837" t="s">
        <v>5262</v>
      </c>
      <c r="C1837" t="s">
        <v>5167</v>
      </c>
      <c r="D1837" t="s">
        <v>5141</v>
      </c>
      <c r="E1837">
        <v>1356</v>
      </c>
    </row>
    <row r="1838" spans="1:5">
      <c r="A1838" t="s">
        <v>129</v>
      </c>
      <c r="B1838" t="s">
        <v>5262</v>
      </c>
      <c r="C1838" t="s">
        <v>5167</v>
      </c>
      <c r="D1838" t="s">
        <v>5174</v>
      </c>
      <c r="E1838">
        <v>812</v>
      </c>
    </row>
    <row r="1839" spans="1:5">
      <c r="A1839" t="s">
        <v>129</v>
      </c>
      <c r="B1839" t="s">
        <v>5262</v>
      </c>
      <c r="C1839" t="s">
        <v>5167</v>
      </c>
      <c r="D1839" t="s">
        <v>5142</v>
      </c>
      <c r="E1839">
        <v>606</v>
      </c>
    </row>
    <row r="1840" spans="1:5">
      <c r="A1840" t="s">
        <v>129</v>
      </c>
      <c r="B1840" t="s">
        <v>5262</v>
      </c>
      <c r="C1840" t="s">
        <v>5167</v>
      </c>
      <c r="D1840" t="s">
        <v>5143</v>
      </c>
      <c r="E1840">
        <v>469</v>
      </c>
    </row>
    <row r="1841" spans="1:5">
      <c r="A1841" t="s">
        <v>129</v>
      </c>
      <c r="B1841" t="s">
        <v>5262</v>
      </c>
      <c r="C1841" t="s">
        <v>5167</v>
      </c>
      <c r="D1841" t="s">
        <v>5144</v>
      </c>
      <c r="E1841">
        <v>631</v>
      </c>
    </row>
    <row r="1842" spans="1:5">
      <c r="A1842" t="s">
        <v>217</v>
      </c>
      <c r="B1842" t="s">
        <v>5218</v>
      </c>
      <c r="C1842" t="s">
        <v>5266</v>
      </c>
      <c r="D1842" t="s">
        <v>5132</v>
      </c>
      <c r="E1842">
        <v>137</v>
      </c>
    </row>
    <row r="1843" spans="1:5">
      <c r="A1843" t="s">
        <v>217</v>
      </c>
      <c r="B1843" t="s">
        <v>5218</v>
      </c>
      <c r="C1843" t="s">
        <v>5266</v>
      </c>
      <c r="D1843" t="s">
        <v>5162</v>
      </c>
      <c r="E1843">
        <v>122</v>
      </c>
    </row>
    <row r="1844" spans="1:5">
      <c r="A1844" t="s">
        <v>217</v>
      </c>
      <c r="B1844" t="s">
        <v>5218</v>
      </c>
      <c r="C1844" t="s">
        <v>5266</v>
      </c>
      <c r="D1844" t="s">
        <v>5163</v>
      </c>
      <c r="E1844">
        <v>202</v>
      </c>
    </row>
    <row r="1845" spans="1:5">
      <c r="A1845" t="s">
        <v>217</v>
      </c>
      <c r="B1845" t="s">
        <v>5218</v>
      </c>
      <c r="C1845" t="s">
        <v>5266</v>
      </c>
      <c r="D1845" t="s">
        <v>5133</v>
      </c>
      <c r="E1845">
        <v>126</v>
      </c>
    </row>
    <row r="1846" spans="1:5">
      <c r="A1846" t="s">
        <v>217</v>
      </c>
      <c r="B1846" t="s">
        <v>5218</v>
      </c>
      <c r="C1846" t="s">
        <v>5266</v>
      </c>
      <c r="D1846" t="s">
        <v>5134</v>
      </c>
      <c r="E1846">
        <v>64</v>
      </c>
    </row>
    <row r="1847" spans="1:5">
      <c r="A1847" t="s">
        <v>217</v>
      </c>
      <c r="B1847" t="s">
        <v>5218</v>
      </c>
      <c r="C1847" t="s">
        <v>5266</v>
      </c>
      <c r="D1847" t="s">
        <v>5135</v>
      </c>
      <c r="E1847">
        <v>59</v>
      </c>
    </row>
    <row r="1848" spans="1:5">
      <c r="A1848" t="s">
        <v>217</v>
      </c>
      <c r="B1848" t="s">
        <v>5218</v>
      </c>
      <c r="C1848" t="s">
        <v>5266</v>
      </c>
      <c r="D1848" t="s">
        <v>5136</v>
      </c>
      <c r="E1848">
        <v>66</v>
      </c>
    </row>
    <row r="1849" spans="1:5">
      <c r="A1849" t="s">
        <v>217</v>
      </c>
      <c r="B1849" t="s">
        <v>5218</v>
      </c>
      <c r="C1849" t="s">
        <v>5266</v>
      </c>
      <c r="D1849" t="s">
        <v>5137</v>
      </c>
      <c r="E1849">
        <v>102</v>
      </c>
    </row>
    <row r="1850" spans="1:5">
      <c r="A1850" t="s">
        <v>217</v>
      </c>
      <c r="B1850" t="s">
        <v>5218</v>
      </c>
      <c r="C1850" t="s">
        <v>5266</v>
      </c>
      <c r="D1850" t="s">
        <v>5138</v>
      </c>
      <c r="E1850">
        <v>113</v>
      </c>
    </row>
    <row r="1851" spans="1:5">
      <c r="A1851" t="s">
        <v>217</v>
      </c>
      <c r="B1851" t="s">
        <v>5218</v>
      </c>
      <c r="C1851" t="s">
        <v>5266</v>
      </c>
      <c r="D1851" t="s">
        <v>5139</v>
      </c>
      <c r="E1851">
        <v>96</v>
      </c>
    </row>
    <row r="1852" spans="1:5">
      <c r="A1852" t="s">
        <v>217</v>
      </c>
      <c r="B1852" t="s">
        <v>5218</v>
      </c>
      <c r="C1852" t="s">
        <v>5266</v>
      </c>
      <c r="D1852" t="s">
        <v>5140</v>
      </c>
      <c r="E1852">
        <v>85</v>
      </c>
    </row>
    <row r="1853" spans="1:5">
      <c r="A1853" t="s">
        <v>217</v>
      </c>
      <c r="B1853" t="s">
        <v>5218</v>
      </c>
      <c r="C1853" t="s">
        <v>5266</v>
      </c>
      <c r="D1853" t="s">
        <v>5141</v>
      </c>
      <c r="E1853">
        <v>76</v>
      </c>
    </row>
    <row r="1854" spans="1:5">
      <c r="A1854" t="s">
        <v>217</v>
      </c>
      <c r="B1854" t="s">
        <v>5218</v>
      </c>
      <c r="C1854" t="s">
        <v>5266</v>
      </c>
      <c r="D1854" t="s">
        <v>5174</v>
      </c>
      <c r="E1854">
        <v>71</v>
      </c>
    </row>
    <row r="1855" spans="1:5">
      <c r="A1855" t="s">
        <v>217</v>
      </c>
      <c r="B1855" t="s">
        <v>5218</v>
      </c>
      <c r="C1855" t="s">
        <v>5266</v>
      </c>
      <c r="D1855" t="s">
        <v>5142</v>
      </c>
      <c r="E1855">
        <v>111</v>
      </c>
    </row>
    <row r="1856" spans="1:5">
      <c r="A1856" t="s">
        <v>217</v>
      </c>
      <c r="B1856" t="s">
        <v>5218</v>
      </c>
      <c r="C1856" t="s">
        <v>5266</v>
      </c>
      <c r="D1856" t="s">
        <v>5143</v>
      </c>
      <c r="E1856">
        <v>41</v>
      </c>
    </row>
    <row r="1857" spans="1:5">
      <c r="A1857" t="s">
        <v>217</v>
      </c>
      <c r="B1857" t="s">
        <v>5218</v>
      </c>
      <c r="C1857" t="s">
        <v>5266</v>
      </c>
      <c r="D1857" t="s">
        <v>5144</v>
      </c>
      <c r="E1857">
        <v>53</v>
      </c>
    </row>
    <row r="1858" spans="1:5">
      <c r="A1858" t="s">
        <v>217</v>
      </c>
      <c r="B1858" t="s">
        <v>5218</v>
      </c>
      <c r="C1858" t="s">
        <v>5267</v>
      </c>
      <c r="D1858" t="s">
        <v>5132</v>
      </c>
      <c r="E1858">
        <v>127</v>
      </c>
    </row>
    <row r="1859" spans="1:5">
      <c r="A1859" t="s">
        <v>217</v>
      </c>
      <c r="B1859" t="s">
        <v>5218</v>
      </c>
      <c r="C1859" t="s">
        <v>5267</v>
      </c>
      <c r="D1859" t="s">
        <v>5162</v>
      </c>
      <c r="E1859">
        <v>139</v>
      </c>
    </row>
    <row r="1860" spans="1:5">
      <c r="A1860" t="s">
        <v>217</v>
      </c>
      <c r="B1860" t="s">
        <v>5218</v>
      </c>
      <c r="C1860" t="s">
        <v>5267</v>
      </c>
      <c r="D1860" t="s">
        <v>5163</v>
      </c>
      <c r="E1860">
        <v>116</v>
      </c>
    </row>
    <row r="1861" spans="1:5">
      <c r="A1861" t="s">
        <v>217</v>
      </c>
      <c r="B1861" t="s">
        <v>5218</v>
      </c>
      <c r="C1861" t="s">
        <v>5267</v>
      </c>
      <c r="D1861" t="s">
        <v>5133</v>
      </c>
      <c r="E1861">
        <v>93</v>
      </c>
    </row>
    <row r="1862" spans="1:5">
      <c r="A1862" t="s">
        <v>217</v>
      </c>
      <c r="B1862" t="s">
        <v>5218</v>
      </c>
      <c r="C1862" t="s">
        <v>5267</v>
      </c>
      <c r="D1862" t="s">
        <v>5134</v>
      </c>
      <c r="E1862">
        <v>56</v>
      </c>
    </row>
    <row r="1863" spans="1:5">
      <c r="A1863" t="s">
        <v>217</v>
      </c>
      <c r="B1863" t="s">
        <v>5218</v>
      </c>
      <c r="C1863" t="s">
        <v>5267</v>
      </c>
      <c r="D1863" t="s">
        <v>5135</v>
      </c>
      <c r="E1863">
        <v>61</v>
      </c>
    </row>
    <row r="1864" spans="1:5">
      <c r="A1864" t="s">
        <v>217</v>
      </c>
      <c r="B1864" t="s">
        <v>5218</v>
      </c>
      <c r="C1864" t="s">
        <v>5267</v>
      </c>
      <c r="D1864" t="s">
        <v>5136</v>
      </c>
      <c r="E1864">
        <v>44</v>
      </c>
    </row>
    <row r="1865" spans="1:5">
      <c r="A1865" t="s">
        <v>217</v>
      </c>
      <c r="B1865" t="s">
        <v>5218</v>
      </c>
      <c r="C1865" t="s">
        <v>5267</v>
      </c>
      <c r="D1865" t="s">
        <v>5137</v>
      </c>
      <c r="E1865">
        <v>52</v>
      </c>
    </row>
    <row r="1866" spans="1:5">
      <c r="A1866" t="s">
        <v>217</v>
      </c>
      <c r="B1866" t="s">
        <v>5218</v>
      </c>
      <c r="C1866" t="s">
        <v>5267</v>
      </c>
      <c r="D1866" t="s">
        <v>5138</v>
      </c>
      <c r="E1866">
        <v>59</v>
      </c>
    </row>
    <row r="1867" spans="1:5">
      <c r="A1867" t="s">
        <v>217</v>
      </c>
      <c r="B1867" t="s">
        <v>5218</v>
      </c>
      <c r="C1867" t="s">
        <v>5267</v>
      </c>
      <c r="D1867" t="s">
        <v>5139</v>
      </c>
      <c r="E1867">
        <v>61</v>
      </c>
    </row>
    <row r="1868" spans="1:5">
      <c r="A1868" t="s">
        <v>217</v>
      </c>
      <c r="B1868" t="s">
        <v>5218</v>
      </c>
      <c r="C1868" t="s">
        <v>5267</v>
      </c>
      <c r="D1868" t="s">
        <v>5140</v>
      </c>
      <c r="E1868">
        <v>48</v>
      </c>
    </row>
    <row r="1869" spans="1:5">
      <c r="A1869" t="s">
        <v>217</v>
      </c>
      <c r="B1869" t="s">
        <v>5218</v>
      </c>
      <c r="C1869" t="s">
        <v>5267</v>
      </c>
      <c r="D1869" t="s">
        <v>5141</v>
      </c>
      <c r="E1869">
        <v>40</v>
      </c>
    </row>
    <row r="1870" spans="1:5">
      <c r="A1870" t="s">
        <v>217</v>
      </c>
      <c r="B1870" t="s">
        <v>5218</v>
      </c>
      <c r="C1870" t="s">
        <v>5267</v>
      </c>
      <c r="D1870" t="s">
        <v>5174</v>
      </c>
      <c r="E1870">
        <v>35</v>
      </c>
    </row>
    <row r="1871" spans="1:5">
      <c r="A1871" t="s">
        <v>217</v>
      </c>
      <c r="B1871" t="s">
        <v>5218</v>
      </c>
      <c r="C1871" t="s">
        <v>5267</v>
      </c>
      <c r="D1871" t="s">
        <v>5142</v>
      </c>
      <c r="E1871">
        <v>34</v>
      </c>
    </row>
    <row r="1872" spans="1:5">
      <c r="A1872" t="s">
        <v>217</v>
      </c>
      <c r="B1872" t="s">
        <v>5218</v>
      </c>
      <c r="C1872" t="s">
        <v>5267</v>
      </c>
      <c r="D1872" t="s">
        <v>5143</v>
      </c>
      <c r="E1872">
        <v>33</v>
      </c>
    </row>
    <row r="1873" spans="1:5">
      <c r="A1873" t="s">
        <v>217</v>
      </c>
      <c r="B1873" t="s">
        <v>5218</v>
      </c>
      <c r="C1873" t="s">
        <v>5267</v>
      </c>
      <c r="D1873" t="s">
        <v>5144</v>
      </c>
      <c r="E1873">
        <v>63</v>
      </c>
    </row>
    <row r="1874" spans="1:5">
      <c r="A1874" t="s">
        <v>217</v>
      </c>
      <c r="B1874" t="s">
        <v>5218</v>
      </c>
      <c r="C1874" t="s">
        <v>5167</v>
      </c>
      <c r="D1874" t="s">
        <v>5132</v>
      </c>
      <c r="E1874">
        <v>1340</v>
      </c>
    </row>
    <row r="1875" spans="1:5">
      <c r="A1875" t="s">
        <v>217</v>
      </c>
      <c r="B1875" t="s">
        <v>5218</v>
      </c>
      <c r="C1875" t="s">
        <v>5167</v>
      </c>
      <c r="D1875" t="s">
        <v>5162</v>
      </c>
      <c r="E1875">
        <v>1512</v>
      </c>
    </row>
    <row r="1876" spans="1:5">
      <c r="A1876" t="s">
        <v>217</v>
      </c>
      <c r="B1876" t="s">
        <v>5218</v>
      </c>
      <c r="C1876" t="s">
        <v>5167</v>
      </c>
      <c r="D1876" t="s">
        <v>5163</v>
      </c>
      <c r="E1876">
        <v>1888</v>
      </c>
    </row>
    <row r="1877" spans="1:5">
      <c r="A1877" t="s">
        <v>217</v>
      </c>
      <c r="B1877" t="s">
        <v>5218</v>
      </c>
      <c r="C1877" t="s">
        <v>5167</v>
      </c>
      <c r="D1877" t="s">
        <v>5133</v>
      </c>
      <c r="E1877">
        <v>1419</v>
      </c>
    </row>
    <row r="1878" spans="1:5">
      <c r="A1878" t="s">
        <v>217</v>
      </c>
      <c r="B1878" t="s">
        <v>5218</v>
      </c>
      <c r="C1878" t="s">
        <v>5167</v>
      </c>
      <c r="D1878" t="s">
        <v>5134</v>
      </c>
      <c r="E1878">
        <v>1307</v>
      </c>
    </row>
    <row r="1879" spans="1:5">
      <c r="A1879" t="s">
        <v>217</v>
      </c>
      <c r="B1879" t="s">
        <v>5218</v>
      </c>
      <c r="C1879" t="s">
        <v>5167</v>
      </c>
      <c r="D1879" t="s">
        <v>5135</v>
      </c>
      <c r="E1879">
        <v>937</v>
      </c>
    </row>
    <row r="1880" spans="1:5">
      <c r="A1880" t="s">
        <v>217</v>
      </c>
      <c r="B1880" t="s">
        <v>5218</v>
      </c>
      <c r="C1880" t="s">
        <v>5167</v>
      </c>
      <c r="D1880" t="s">
        <v>5136</v>
      </c>
      <c r="E1880">
        <v>675</v>
      </c>
    </row>
    <row r="1881" spans="1:5">
      <c r="A1881" t="s">
        <v>217</v>
      </c>
      <c r="B1881" t="s">
        <v>5218</v>
      </c>
      <c r="C1881" t="s">
        <v>5167</v>
      </c>
      <c r="D1881" t="s">
        <v>5137</v>
      </c>
      <c r="E1881">
        <v>767</v>
      </c>
    </row>
    <row r="1882" spans="1:5">
      <c r="A1882" t="s">
        <v>217</v>
      </c>
      <c r="B1882" t="s">
        <v>5218</v>
      </c>
      <c r="C1882" t="s">
        <v>5167</v>
      </c>
      <c r="D1882" t="s">
        <v>5138</v>
      </c>
      <c r="E1882">
        <v>787</v>
      </c>
    </row>
    <row r="1883" spans="1:5">
      <c r="A1883" t="s">
        <v>217</v>
      </c>
      <c r="B1883" t="s">
        <v>5218</v>
      </c>
      <c r="C1883" t="s">
        <v>5167</v>
      </c>
      <c r="D1883" t="s">
        <v>5139</v>
      </c>
      <c r="E1883">
        <v>791</v>
      </c>
    </row>
    <row r="1884" spans="1:5">
      <c r="A1884" t="s">
        <v>217</v>
      </c>
      <c r="B1884" t="s">
        <v>5218</v>
      </c>
      <c r="C1884" t="s">
        <v>5167</v>
      </c>
      <c r="D1884" t="s">
        <v>5140</v>
      </c>
      <c r="E1884">
        <v>626</v>
      </c>
    </row>
    <row r="1885" spans="1:5">
      <c r="A1885" t="s">
        <v>217</v>
      </c>
      <c r="B1885" t="s">
        <v>5218</v>
      </c>
      <c r="C1885" t="s">
        <v>5167</v>
      </c>
      <c r="D1885" t="s">
        <v>5141</v>
      </c>
      <c r="E1885">
        <v>572</v>
      </c>
    </row>
    <row r="1886" spans="1:5">
      <c r="A1886" t="s">
        <v>217</v>
      </c>
      <c r="B1886" t="s">
        <v>5218</v>
      </c>
      <c r="C1886" t="s">
        <v>5167</v>
      </c>
      <c r="D1886" t="s">
        <v>5174</v>
      </c>
      <c r="E1886">
        <v>595</v>
      </c>
    </row>
    <row r="1887" spans="1:5">
      <c r="A1887" t="s">
        <v>217</v>
      </c>
      <c r="B1887" t="s">
        <v>5218</v>
      </c>
      <c r="C1887" t="s">
        <v>5167</v>
      </c>
      <c r="D1887" t="s">
        <v>5142</v>
      </c>
      <c r="E1887">
        <v>494</v>
      </c>
    </row>
    <row r="1888" spans="1:5">
      <c r="A1888" t="s">
        <v>217</v>
      </c>
      <c r="B1888" t="s">
        <v>5218</v>
      </c>
      <c r="C1888" t="s">
        <v>5167</v>
      </c>
      <c r="D1888" t="s">
        <v>5143</v>
      </c>
      <c r="E1888">
        <v>257</v>
      </c>
    </row>
    <row r="1889" spans="1:5">
      <c r="A1889" t="s">
        <v>217</v>
      </c>
      <c r="B1889" t="s">
        <v>5218</v>
      </c>
      <c r="C1889" t="s">
        <v>5167</v>
      </c>
      <c r="D1889" t="s">
        <v>5144</v>
      </c>
      <c r="E1889">
        <v>363</v>
      </c>
    </row>
    <row r="1890" spans="1:5">
      <c r="A1890" t="s">
        <v>117</v>
      </c>
      <c r="B1890" t="s">
        <v>5172</v>
      </c>
      <c r="C1890" t="s">
        <v>5268</v>
      </c>
      <c r="D1890" t="s">
        <v>5132</v>
      </c>
      <c r="E1890">
        <v>63</v>
      </c>
    </row>
    <row r="1891" spans="1:5">
      <c r="A1891" t="s">
        <v>117</v>
      </c>
      <c r="B1891" t="s">
        <v>5172</v>
      </c>
      <c r="C1891" t="s">
        <v>5268</v>
      </c>
      <c r="D1891" t="s">
        <v>5162</v>
      </c>
      <c r="E1891">
        <v>71</v>
      </c>
    </row>
    <row r="1892" spans="1:5">
      <c r="A1892" t="s">
        <v>117</v>
      </c>
      <c r="B1892" t="s">
        <v>5172</v>
      </c>
      <c r="C1892" t="s">
        <v>5268</v>
      </c>
      <c r="D1892" t="s">
        <v>5163</v>
      </c>
      <c r="E1892">
        <v>83</v>
      </c>
    </row>
    <row r="1893" spans="1:5">
      <c r="A1893" t="s">
        <v>117</v>
      </c>
      <c r="B1893" t="s">
        <v>5172</v>
      </c>
      <c r="C1893" t="s">
        <v>5268</v>
      </c>
      <c r="D1893" t="s">
        <v>5133</v>
      </c>
      <c r="E1893">
        <v>99</v>
      </c>
    </row>
    <row r="1894" spans="1:5">
      <c r="A1894" t="s">
        <v>117</v>
      </c>
      <c r="B1894" t="s">
        <v>5172</v>
      </c>
      <c r="C1894" t="s">
        <v>5268</v>
      </c>
      <c r="D1894" t="s">
        <v>5134</v>
      </c>
      <c r="E1894">
        <v>66</v>
      </c>
    </row>
    <row r="1895" spans="1:5">
      <c r="A1895" t="s">
        <v>117</v>
      </c>
      <c r="B1895" t="s">
        <v>5172</v>
      </c>
      <c r="C1895" t="s">
        <v>5268</v>
      </c>
      <c r="D1895" t="s">
        <v>5135</v>
      </c>
      <c r="E1895">
        <v>59</v>
      </c>
    </row>
    <row r="1896" spans="1:5">
      <c r="A1896" t="s">
        <v>117</v>
      </c>
      <c r="B1896" t="s">
        <v>5172</v>
      </c>
      <c r="C1896" t="s">
        <v>5268</v>
      </c>
      <c r="D1896" t="s">
        <v>5136</v>
      </c>
      <c r="E1896">
        <v>38</v>
      </c>
    </row>
    <row r="1897" spans="1:5">
      <c r="A1897" t="s">
        <v>117</v>
      </c>
      <c r="B1897" t="s">
        <v>5172</v>
      </c>
      <c r="C1897" t="s">
        <v>5268</v>
      </c>
      <c r="D1897" t="s">
        <v>5137</v>
      </c>
      <c r="E1897">
        <v>37</v>
      </c>
    </row>
    <row r="1898" spans="1:5">
      <c r="A1898" t="s">
        <v>117</v>
      </c>
      <c r="B1898" t="s">
        <v>5172</v>
      </c>
      <c r="C1898" t="s">
        <v>5268</v>
      </c>
      <c r="D1898" t="s">
        <v>5138</v>
      </c>
      <c r="E1898">
        <v>35</v>
      </c>
    </row>
    <row r="1899" spans="1:5">
      <c r="A1899" t="s">
        <v>117</v>
      </c>
      <c r="B1899" t="s">
        <v>5172</v>
      </c>
      <c r="C1899" t="s">
        <v>5268</v>
      </c>
      <c r="D1899" t="s">
        <v>5139</v>
      </c>
      <c r="E1899">
        <v>43</v>
      </c>
    </row>
    <row r="1900" spans="1:5">
      <c r="A1900" t="s">
        <v>117</v>
      </c>
      <c r="B1900" t="s">
        <v>5172</v>
      </c>
      <c r="C1900" t="s">
        <v>5268</v>
      </c>
      <c r="D1900" t="s">
        <v>5140</v>
      </c>
      <c r="E1900">
        <v>30</v>
      </c>
    </row>
    <row r="1901" spans="1:5">
      <c r="A1901" t="s">
        <v>117</v>
      </c>
      <c r="B1901" t="s">
        <v>5172</v>
      </c>
      <c r="C1901" t="s">
        <v>5268</v>
      </c>
      <c r="D1901" t="s">
        <v>5141</v>
      </c>
      <c r="E1901">
        <v>34</v>
      </c>
    </row>
    <row r="1902" spans="1:5">
      <c r="A1902" t="s">
        <v>117</v>
      </c>
      <c r="B1902" t="s">
        <v>5172</v>
      </c>
      <c r="C1902" t="s">
        <v>5268</v>
      </c>
      <c r="D1902" t="s">
        <v>5174</v>
      </c>
      <c r="E1902">
        <v>9</v>
      </c>
    </row>
    <row r="1903" spans="1:5">
      <c r="A1903" t="s">
        <v>117</v>
      </c>
      <c r="B1903" t="s">
        <v>5172</v>
      </c>
      <c r="C1903" t="s">
        <v>5268</v>
      </c>
      <c r="D1903" t="s">
        <v>5142</v>
      </c>
      <c r="E1903">
        <v>17</v>
      </c>
    </row>
    <row r="1904" spans="1:5">
      <c r="A1904" t="s">
        <v>117</v>
      </c>
      <c r="B1904" t="s">
        <v>5172</v>
      </c>
      <c r="C1904" t="s">
        <v>5268</v>
      </c>
      <c r="D1904" t="s">
        <v>5143</v>
      </c>
      <c r="E1904">
        <v>15</v>
      </c>
    </row>
    <row r="1905" spans="1:5">
      <c r="A1905" t="s">
        <v>117</v>
      </c>
      <c r="B1905" t="s">
        <v>5172</v>
      </c>
      <c r="C1905" t="s">
        <v>5268</v>
      </c>
      <c r="D1905" t="s">
        <v>5144</v>
      </c>
      <c r="E1905">
        <v>6</v>
      </c>
    </row>
    <row r="1906" spans="1:5">
      <c r="A1906" t="s">
        <v>117</v>
      </c>
      <c r="B1906" t="s">
        <v>5172</v>
      </c>
      <c r="C1906" t="s">
        <v>5269</v>
      </c>
      <c r="D1906" t="s">
        <v>5132</v>
      </c>
      <c r="E1906">
        <v>56</v>
      </c>
    </row>
    <row r="1907" spans="1:5">
      <c r="A1907" t="s">
        <v>117</v>
      </c>
      <c r="B1907" t="s">
        <v>5172</v>
      </c>
      <c r="C1907" t="s">
        <v>5269</v>
      </c>
      <c r="D1907" t="s">
        <v>5162</v>
      </c>
      <c r="E1907">
        <v>35</v>
      </c>
    </row>
    <row r="1908" spans="1:5">
      <c r="A1908" t="s">
        <v>117</v>
      </c>
      <c r="B1908" t="s">
        <v>5172</v>
      </c>
      <c r="C1908" t="s">
        <v>5269</v>
      </c>
      <c r="D1908" t="s">
        <v>5163</v>
      </c>
      <c r="E1908">
        <v>33</v>
      </c>
    </row>
    <row r="1909" spans="1:5">
      <c r="A1909" t="s">
        <v>117</v>
      </c>
      <c r="B1909" t="s">
        <v>5172</v>
      </c>
      <c r="C1909" t="s">
        <v>5269</v>
      </c>
      <c r="D1909" t="s">
        <v>5133</v>
      </c>
      <c r="E1909">
        <v>33</v>
      </c>
    </row>
    <row r="1910" spans="1:5">
      <c r="A1910" t="s">
        <v>117</v>
      </c>
      <c r="B1910" t="s">
        <v>5172</v>
      </c>
      <c r="C1910" t="s">
        <v>5269</v>
      </c>
      <c r="D1910" t="s">
        <v>5134</v>
      </c>
      <c r="E1910">
        <v>24</v>
      </c>
    </row>
    <row r="1911" spans="1:5">
      <c r="A1911" t="s">
        <v>117</v>
      </c>
      <c r="B1911" t="s">
        <v>5172</v>
      </c>
      <c r="C1911" t="s">
        <v>5269</v>
      </c>
      <c r="D1911" t="s">
        <v>5135</v>
      </c>
      <c r="E1911">
        <v>20</v>
      </c>
    </row>
    <row r="1912" spans="1:5">
      <c r="A1912" t="s">
        <v>117</v>
      </c>
      <c r="B1912" t="s">
        <v>5172</v>
      </c>
      <c r="C1912" t="s">
        <v>5269</v>
      </c>
      <c r="D1912" t="s">
        <v>5136</v>
      </c>
      <c r="E1912">
        <v>14</v>
      </c>
    </row>
    <row r="1913" spans="1:5">
      <c r="A1913" t="s">
        <v>117</v>
      </c>
      <c r="B1913" t="s">
        <v>5172</v>
      </c>
      <c r="C1913" t="s">
        <v>5269</v>
      </c>
      <c r="D1913" t="s">
        <v>5137</v>
      </c>
      <c r="E1913">
        <v>14</v>
      </c>
    </row>
    <row r="1914" spans="1:5">
      <c r="A1914" t="s">
        <v>117</v>
      </c>
      <c r="B1914" t="s">
        <v>5172</v>
      </c>
      <c r="C1914" t="s">
        <v>5269</v>
      </c>
      <c r="D1914" t="s">
        <v>5138</v>
      </c>
      <c r="E1914">
        <v>35</v>
      </c>
    </row>
    <row r="1915" spans="1:5">
      <c r="A1915" t="s">
        <v>117</v>
      </c>
      <c r="B1915" t="s">
        <v>5172</v>
      </c>
      <c r="C1915" t="s">
        <v>5269</v>
      </c>
      <c r="D1915" t="s">
        <v>5139</v>
      </c>
      <c r="E1915">
        <v>43</v>
      </c>
    </row>
    <row r="1916" spans="1:5">
      <c r="A1916" t="s">
        <v>117</v>
      </c>
      <c r="B1916" t="s">
        <v>5172</v>
      </c>
      <c r="C1916" t="s">
        <v>5269</v>
      </c>
      <c r="D1916" t="s">
        <v>5140</v>
      </c>
      <c r="E1916">
        <v>30</v>
      </c>
    </row>
    <row r="1917" spans="1:5">
      <c r="A1917" t="s">
        <v>117</v>
      </c>
      <c r="B1917" t="s">
        <v>5172</v>
      </c>
      <c r="C1917" t="s">
        <v>5269</v>
      </c>
      <c r="D1917" t="s">
        <v>5141</v>
      </c>
      <c r="E1917">
        <v>34</v>
      </c>
    </row>
    <row r="1918" spans="1:5">
      <c r="A1918" t="s">
        <v>117</v>
      </c>
      <c r="B1918" t="s">
        <v>5172</v>
      </c>
      <c r="C1918" t="s">
        <v>5269</v>
      </c>
      <c r="D1918" t="s">
        <v>5174</v>
      </c>
      <c r="E1918">
        <v>9</v>
      </c>
    </row>
    <row r="1919" spans="1:5">
      <c r="A1919" t="s">
        <v>117</v>
      </c>
      <c r="B1919" t="s">
        <v>5172</v>
      </c>
      <c r="C1919" t="s">
        <v>5269</v>
      </c>
      <c r="D1919" t="s">
        <v>5142</v>
      </c>
      <c r="E1919">
        <v>17</v>
      </c>
    </row>
    <row r="1920" spans="1:5">
      <c r="A1920" t="s">
        <v>117</v>
      </c>
      <c r="B1920" t="s">
        <v>5172</v>
      </c>
      <c r="C1920" t="s">
        <v>5269</v>
      </c>
      <c r="D1920" t="s">
        <v>5143</v>
      </c>
      <c r="E1920">
        <v>15</v>
      </c>
    </row>
    <row r="1921" spans="1:5">
      <c r="A1921" t="s">
        <v>117</v>
      </c>
      <c r="B1921" t="s">
        <v>5172</v>
      </c>
      <c r="C1921" t="s">
        <v>5269</v>
      </c>
      <c r="D1921" t="s">
        <v>5144</v>
      </c>
      <c r="E1921">
        <v>6</v>
      </c>
    </row>
    <row r="1922" spans="1:5">
      <c r="A1922" t="s">
        <v>117</v>
      </c>
      <c r="B1922" t="s">
        <v>5172</v>
      </c>
      <c r="C1922" t="s">
        <v>5270</v>
      </c>
      <c r="D1922" t="s">
        <v>5132</v>
      </c>
      <c r="E1922">
        <v>98</v>
      </c>
    </row>
    <row r="1923" spans="1:5">
      <c r="A1923" t="s">
        <v>117</v>
      </c>
      <c r="B1923" t="s">
        <v>5172</v>
      </c>
      <c r="C1923" t="s">
        <v>5270</v>
      </c>
      <c r="D1923" t="s">
        <v>5162</v>
      </c>
      <c r="E1923">
        <v>90</v>
      </c>
    </row>
    <row r="1924" spans="1:5">
      <c r="A1924" t="s">
        <v>117</v>
      </c>
      <c r="B1924" t="s">
        <v>5172</v>
      </c>
      <c r="C1924" t="s">
        <v>5270</v>
      </c>
      <c r="D1924" t="s">
        <v>5163</v>
      </c>
      <c r="E1924">
        <v>114</v>
      </c>
    </row>
    <row r="1925" spans="1:5">
      <c r="A1925" t="s">
        <v>117</v>
      </c>
      <c r="B1925" t="s">
        <v>5172</v>
      </c>
      <c r="C1925" t="s">
        <v>5270</v>
      </c>
      <c r="D1925" t="s">
        <v>5133</v>
      </c>
      <c r="E1925">
        <v>90</v>
      </c>
    </row>
    <row r="1926" spans="1:5">
      <c r="A1926" t="s">
        <v>117</v>
      </c>
      <c r="B1926" t="s">
        <v>5172</v>
      </c>
      <c r="C1926" t="s">
        <v>5270</v>
      </c>
      <c r="D1926" t="s">
        <v>5134</v>
      </c>
      <c r="E1926">
        <v>42</v>
      </c>
    </row>
    <row r="1927" spans="1:5">
      <c r="A1927" t="s">
        <v>117</v>
      </c>
      <c r="B1927" t="s">
        <v>5172</v>
      </c>
      <c r="C1927" t="s">
        <v>5270</v>
      </c>
      <c r="D1927" t="s">
        <v>5135</v>
      </c>
      <c r="E1927">
        <v>44</v>
      </c>
    </row>
    <row r="1928" spans="1:5">
      <c r="A1928" t="s">
        <v>117</v>
      </c>
      <c r="B1928" t="s">
        <v>5172</v>
      </c>
      <c r="C1928" t="s">
        <v>5270</v>
      </c>
      <c r="D1928" t="s">
        <v>5136</v>
      </c>
      <c r="E1928">
        <v>41</v>
      </c>
    </row>
    <row r="1929" spans="1:5">
      <c r="A1929" t="s">
        <v>117</v>
      </c>
      <c r="B1929" t="s">
        <v>5172</v>
      </c>
      <c r="C1929" t="s">
        <v>5270</v>
      </c>
      <c r="D1929" t="s">
        <v>5137</v>
      </c>
      <c r="E1929">
        <v>49</v>
      </c>
    </row>
    <row r="1930" spans="1:5">
      <c r="A1930" t="s">
        <v>117</v>
      </c>
      <c r="B1930" t="s">
        <v>5172</v>
      </c>
      <c r="C1930" t="s">
        <v>5270</v>
      </c>
      <c r="D1930" t="s">
        <v>5138</v>
      </c>
      <c r="E1930">
        <v>59</v>
      </c>
    </row>
    <row r="1931" spans="1:5">
      <c r="A1931" t="s">
        <v>117</v>
      </c>
      <c r="B1931" t="s">
        <v>5172</v>
      </c>
      <c r="C1931" t="s">
        <v>5270</v>
      </c>
      <c r="D1931" t="s">
        <v>5139</v>
      </c>
      <c r="E1931">
        <v>44</v>
      </c>
    </row>
    <row r="1932" spans="1:5">
      <c r="A1932" t="s">
        <v>117</v>
      </c>
      <c r="B1932" t="s">
        <v>5172</v>
      </c>
      <c r="C1932" t="s">
        <v>5270</v>
      </c>
      <c r="D1932" t="s">
        <v>5140</v>
      </c>
      <c r="E1932">
        <v>51</v>
      </c>
    </row>
    <row r="1933" spans="1:5">
      <c r="A1933" t="s">
        <v>117</v>
      </c>
      <c r="B1933" t="s">
        <v>5172</v>
      </c>
      <c r="C1933" t="s">
        <v>5270</v>
      </c>
      <c r="D1933" t="s">
        <v>5141</v>
      </c>
      <c r="E1933">
        <v>35</v>
      </c>
    </row>
    <row r="1934" spans="1:5">
      <c r="A1934" t="s">
        <v>117</v>
      </c>
      <c r="B1934" t="s">
        <v>5172</v>
      </c>
      <c r="C1934" t="s">
        <v>5270</v>
      </c>
      <c r="D1934" t="s">
        <v>5174</v>
      </c>
      <c r="E1934">
        <v>29</v>
      </c>
    </row>
    <row r="1935" spans="1:5">
      <c r="A1935" t="s">
        <v>117</v>
      </c>
      <c r="B1935" t="s">
        <v>5172</v>
      </c>
      <c r="C1935" t="s">
        <v>5270</v>
      </c>
      <c r="D1935" t="s">
        <v>5142</v>
      </c>
      <c r="E1935">
        <v>28</v>
      </c>
    </row>
    <row r="1936" spans="1:5">
      <c r="A1936" t="s">
        <v>117</v>
      </c>
      <c r="B1936" t="s">
        <v>5172</v>
      </c>
      <c r="C1936" t="s">
        <v>5270</v>
      </c>
      <c r="D1936" t="s">
        <v>5143</v>
      </c>
      <c r="E1936">
        <v>29</v>
      </c>
    </row>
    <row r="1937" spans="1:5">
      <c r="A1937" t="s">
        <v>117</v>
      </c>
      <c r="B1937" t="s">
        <v>5172</v>
      </c>
      <c r="C1937" t="s">
        <v>5270</v>
      </c>
      <c r="D1937" t="s">
        <v>5144</v>
      </c>
      <c r="E1937">
        <v>30</v>
      </c>
    </row>
    <row r="1938" spans="1:5">
      <c r="A1938" t="s">
        <v>117</v>
      </c>
      <c r="B1938" t="s">
        <v>5172</v>
      </c>
      <c r="C1938" t="s">
        <v>5271</v>
      </c>
      <c r="D1938" t="s">
        <v>5132</v>
      </c>
      <c r="E1938">
        <v>91</v>
      </c>
    </row>
    <row r="1939" spans="1:5">
      <c r="A1939" t="s">
        <v>117</v>
      </c>
      <c r="B1939" t="s">
        <v>5172</v>
      </c>
      <c r="C1939" t="s">
        <v>5271</v>
      </c>
      <c r="D1939" t="s">
        <v>5162</v>
      </c>
      <c r="E1939">
        <v>101</v>
      </c>
    </row>
    <row r="1940" spans="1:5">
      <c r="A1940" t="s">
        <v>117</v>
      </c>
      <c r="B1940" t="s">
        <v>5172</v>
      </c>
      <c r="C1940" t="s">
        <v>5271</v>
      </c>
      <c r="D1940" t="s">
        <v>5163</v>
      </c>
      <c r="E1940">
        <v>116</v>
      </c>
    </row>
    <row r="1941" spans="1:5">
      <c r="A1941" t="s">
        <v>117</v>
      </c>
      <c r="B1941" t="s">
        <v>5172</v>
      </c>
      <c r="C1941" t="s">
        <v>5271</v>
      </c>
      <c r="D1941" t="s">
        <v>5133</v>
      </c>
      <c r="E1941">
        <v>107</v>
      </c>
    </row>
    <row r="1942" spans="1:5">
      <c r="A1942" t="s">
        <v>117</v>
      </c>
      <c r="B1942" t="s">
        <v>5172</v>
      </c>
      <c r="C1942" t="s">
        <v>5271</v>
      </c>
      <c r="D1942" t="s">
        <v>5134</v>
      </c>
      <c r="E1942">
        <v>43</v>
      </c>
    </row>
    <row r="1943" spans="1:5">
      <c r="A1943" t="s">
        <v>117</v>
      </c>
      <c r="B1943" t="s">
        <v>5172</v>
      </c>
      <c r="C1943" t="s">
        <v>5271</v>
      </c>
      <c r="D1943" t="s">
        <v>5135</v>
      </c>
      <c r="E1943">
        <v>35</v>
      </c>
    </row>
    <row r="1944" spans="1:5">
      <c r="A1944" t="s">
        <v>117</v>
      </c>
      <c r="B1944" t="s">
        <v>5172</v>
      </c>
      <c r="C1944" t="s">
        <v>5271</v>
      </c>
      <c r="D1944" t="s">
        <v>5136</v>
      </c>
      <c r="E1944">
        <v>37</v>
      </c>
    </row>
    <row r="1945" spans="1:5">
      <c r="A1945" t="s">
        <v>117</v>
      </c>
      <c r="B1945" t="s">
        <v>5172</v>
      </c>
      <c r="C1945" t="s">
        <v>5271</v>
      </c>
      <c r="D1945" t="s">
        <v>5137</v>
      </c>
      <c r="E1945">
        <v>50</v>
      </c>
    </row>
    <row r="1946" spans="1:5">
      <c r="A1946" t="s">
        <v>117</v>
      </c>
      <c r="B1946" t="s">
        <v>5172</v>
      </c>
      <c r="C1946" t="s">
        <v>5271</v>
      </c>
      <c r="D1946" t="s">
        <v>5138</v>
      </c>
      <c r="E1946">
        <v>73</v>
      </c>
    </row>
    <row r="1947" spans="1:5">
      <c r="A1947" t="s">
        <v>117</v>
      </c>
      <c r="B1947" t="s">
        <v>5172</v>
      </c>
      <c r="C1947" t="s">
        <v>5271</v>
      </c>
      <c r="D1947" t="s">
        <v>5139</v>
      </c>
      <c r="E1947">
        <v>69</v>
      </c>
    </row>
    <row r="1948" spans="1:5">
      <c r="A1948" t="s">
        <v>117</v>
      </c>
      <c r="B1948" t="s">
        <v>5172</v>
      </c>
      <c r="C1948" t="s">
        <v>5271</v>
      </c>
      <c r="D1948" t="s">
        <v>5140</v>
      </c>
      <c r="E1948">
        <v>76</v>
      </c>
    </row>
    <row r="1949" spans="1:5">
      <c r="A1949" t="s">
        <v>117</v>
      </c>
      <c r="B1949" t="s">
        <v>5172</v>
      </c>
      <c r="C1949" t="s">
        <v>5271</v>
      </c>
      <c r="D1949" t="s">
        <v>5141</v>
      </c>
      <c r="E1949">
        <v>47</v>
      </c>
    </row>
    <row r="1950" spans="1:5">
      <c r="A1950" t="s">
        <v>117</v>
      </c>
      <c r="B1950" t="s">
        <v>5172</v>
      </c>
      <c r="C1950" t="s">
        <v>5271</v>
      </c>
      <c r="D1950" t="s">
        <v>5174</v>
      </c>
      <c r="E1950">
        <v>43</v>
      </c>
    </row>
    <row r="1951" spans="1:5">
      <c r="A1951" t="s">
        <v>117</v>
      </c>
      <c r="B1951" t="s">
        <v>5172</v>
      </c>
      <c r="C1951" t="s">
        <v>5271</v>
      </c>
      <c r="D1951" t="s">
        <v>5142</v>
      </c>
      <c r="E1951">
        <v>34</v>
      </c>
    </row>
    <row r="1952" spans="1:5">
      <c r="A1952" t="s">
        <v>117</v>
      </c>
      <c r="B1952" t="s">
        <v>5172</v>
      </c>
      <c r="C1952" t="s">
        <v>5271</v>
      </c>
      <c r="D1952" t="s">
        <v>5143</v>
      </c>
      <c r="E1952">
        <v>17</v>
      </c>
    </row>
    <row r="1953" spans="1:5">
      <c r="A1953" t="s">
        <v>117</v>
      </c>
      <c r="B1953" t="s">
        <v>5172</v>
      </c>
      <c r="C1953" t="s">
        <v>5271</v>
      </c>
      <c r="D1953" t="s">
        <v>5144</v>
      </c>
      <c r="E1953">
        <v>23</v>
      </c>
    </row>
    <row r="1954" spans="1:5">
      <c r="A1954" t="s">
        <v>117</v>
      </c>
      <c r="B1954" t="s">
        <v>5172</v>
      </c>
      <c r="C1954" t="s">
        <v>5272</v>
      </c>
      <c r="D1954" t="s">
        <v>5132</v>
      </c>
      <c r="E1954">
        <v>54</v>
      </c>
    </row>
    <row r="1955" spans="1:5">
      <c r="A1955" t="s">
        <v>117</v>
      </c>
      <c r="B1955" t="s">
        <v>5172</v>
      </c>
      <c r="C1955" t="s">
        <v>5272</v>
      </c>
      <c r="D1955" t="s">
        <v>5162</v>
      </c>
      <c r="E1955">
        <v>58</v>
      </c>
    </row>
    <row r="1956" spans="1:5">
      <c r="A1956" t="s">
        <v>117</v>
      </c>
      <c r="B1956" t="s">
        <v>5172</v>
      </c>
      <c r="C1956" t="s">
        <v>5272</v>
      </c>
      <c r="D1956" t="s">
        <v>5163</v>
      </c>
      <c r="E1956">
        <v>74</v>
      </c>
    </row>
    <row r="1957" spans="1:5">
      <c r="A1957" t="s">
        <v>117</v>
      </c>
      <c r="B1957" t="s">
        <v>5172</v>
      </c>
      <c r="C1957" t="s">
        <v>5272</v>
      </c>
      <c r="D1957" t="s">
        <v>5133</v>
      </c>
      <c r="E1957">
        <v>53</v>
      </c>
    </row>
    <row r="1958" spans="1:5">
      <c r="A1958" t="s">
        <v>117</v>
      </c>
      <c r="B1958" t="s">
        <v>5172</v>
      </c>
      <c r="C1958" t="s">
        <v>5272</v>
      </c>
      <c r="D1958" t="s">
        <v>5134</v>
      </c>
      <c r="E1958">
        <v>42</v>
      </c>
    </row>
    <row r="1959" spans="1:5">
      <c r="A1959" t="s">
        <v>117</v>
      </c>
      <c r="B1959" t="s">
        <v>5172</v>
      </c>
      <c r="C1959" t="s">
        <v>5272</v>
      </c>
      <c r="D1959" t="s">
        <v>5135</v>
      </c>
      <c r="E1959">
        <v>41</v>
      </c>
    </row>
    <row r="1960" spans="1:5">
      <c r="A1960" t="s">
        <v>117</v>
      </c>
      <c r="B1960" t="s">
        <v>5172</v>
      </c>
      <c r="C1960" t="s">
        <v>5272</v>
      </c>
      <c r="D1960" t="s">
        <v>5136</v>
      </c>
      <c r="E1960">
        <v>30</v>
      </c>
    </row>
    <row r="1961" spans="1:5">
      <c r="A1961" t="s">
        <v>117</v>
      </c>
      <c r="B1961" t="s">
        <v>5172</v>
      </c>
      <c r="C1961" t="s">
        <v>5272</v>
      </c>
      <c r="D1961" t="s">
        <v>5137</v>
      </c>
      <c r="E1961">
        <v>41</v>
      </c>
    </row>
    <row r="1962" spans="1:5">
      <c r="A1962" t="s">
        <v>117</v>
      </c>
      <c r="B1962" t="s">
        <v>5172</v>
      </c>
      <c r="C1962" t="s">
        <v>5272</v>
      </c>
      <c r="D1962" t="s">
        <v>5138</v>
      </c>
      <c r="E1962">
        <v>47</v>
      </c>
    </row>
    <row r="1963" spans="1:5">
      <c r="A1963" t="s">
        <v>117</v>
      </c>
      <c r="B1963" t="s">
        <v>5172</v>
      </c>
      <c r="C1963" t="s">
        <v>5272</v>
      </c>
      <c r="D1963" t="s">
        <v>5139</v>
      </c>
      <c r="E1963">
        <v>29</v>
      </c>
    </row>
    <row r="1964" spans="1:5">
      <c r="A1964" t="s">
        <v>117</v>
      </c>
      <c r="B1964" t="s">
        <v>5172</v>
      </c>
      <c r="C1964" t="s">
        <v>5272</v>
      </c>
      <c r="D1964" t="s">
        <v>5140</v>
      </c>
      <c r="E1964">
        <v>24</v>
      </c>
    </row>
    <row r="1965" spans="1:5">
      <c r="A1965" t="s">
        <v>117</v>
      </c>
      <c r="B1965" t="s">
        <v>5172</v>
      </c>
      <c r="C1965" t="s">
        <v>5272</v>
      </c>
      <c r="D1965" t="s">
        <v>5141</v>
      </c>
      <c r="E1965">
        <v>15</v>
      </c>
    </row>
    <row r="1966" spans="1:5">
      <c r="A1966" t="s">
        <v>117</v>
      </c>
      <c r="B1966" t="s">
        <v>5172</v>
      </c>
      <c r="C1966" t="s">
        <v>5272</v>
      </c>
      <c r="D1966" t="s">
        <v>5174</v>
      </c>
      <c r="E1966">
        <v>53</v>
      </c>
    </row>
    <row r="1967" spans="1:5">
      <c r="A1967" t="s">
        <v>117</v>
      </c>
      <c r="B1967" t="s">
        <v>5172</v>
      </c>
      <c r="C1967" t="s">
        <v>5272</v>
      </c>
      <c r="D1967" t="s">
        <v>5142</v>
      </c>
      <c r="E1967">
        <v>19</v>
      </c>
    </row>
    <row r="1968" spans="1:5">
      <c r="A1968" t="s">
        <v>117</v>
      </c>
      <c r="B1968" t="s">
        <v>5172</v>
      </c>
      <c r="C1968" t="s">
        <v>5272</v>
      </c>
      <c r="D1968" t="s">
        <v>5143</v>
      </c>
      <c r="E1968">
        <v>14</v>
      </c>
    </row>
    <row r="1969" spans="1:5">
      <c r="A1969" t="s">
        <v>117</v>
      </c>
      <c r="B1969" t="s">
        <v>5172</v>
      </c>
      <c r="C1969" t="s">
        <v>5272</v>
      </c>
      <c r="D1969" t="s">
        <v>5144</v>
      </c>
      <c r="E1969">
        <v>21</v>
      </c>
    </row>
    <row r="1970" spans="1:5">
      <c r="A1970" t="s">
        <v>117</v>
      </c>
      <c r="B1970" t="s">
        <v>5172</v>
      </c>
      <c r="C1970" t="s">
        <v>5273</v>
      </c>
      <c r="D1970" t="s">
        <v>5132</v>
      </c>
      <c r="E1970">
        <v>105</v>
      </c>
    </row>
    <row r="1971" spans="1:5">
      <c r="A1971" t="s">
        <v>117</v>
      </c>
      <c r="B1971" t="s">
        <v>5172</v>
      </c>
      <c r="C1971" t="s">
        <v>5273</v>
      </c>
      <c r="D1971" t="s">
        <v>5162</v>
      </c>
      <c r="E1971">
        <v>58</v>
      </c>
    </row>
    <row r="1972" spans="1:5">
      <c r="A1972" t="s">
        <v>117</v>
      </c>
      <c r="B1972" t="s">
        <v>5172</v>
      </c>
      <c r="C1972" t="s">
        <v>5273</v>
      </c>
      <c r="D1972" t="s">
        <v>5163</v>
      </c>
      <c r="E1972">
        <v>54</v>
      </c>
    </row>
    <row r="1973" spans="1:5">
      <c r="A1973" t="s">
        <v>117</v>
      </c>
      <c r="B1973" t="s">
        <v>5172</v>
      </c>
      <c r="C1973" t="s">
        <v>5273</v>
      </c>
      <c r="D1973" t="s">
        <v>5133</v>
      </c>
      <c r="E1973">
        <v>54</v>
      </c>
    </row>
    <row r="1974" spans="1:5">
      <c r="A1974" t="s">
        <v>117</v>
      </c>
      <c r="B1974" t="s">
        <v>5172</v>
      </c>
      <c r="C1974" t="s">
        <v>5273</v>
      </c>
      <c r="D1974" t="s">
        <v>5134</v>
      </c>
      <c r="E1974">
        <v>41</v>
      </c>
    </row>
    <row r="1975" spans="1:5">
      <c r="A1975" t="s">
        <v>117</v>
      </c>
      <c r="B1975" t="s">
        <v>5172</v>
      </c>
      <c r="C1975" t="s">
        <v>5273</v>
      </c>
      <c r="D1975" t="s">
        <v>5135</v>
      </c>
      <c r="E1975">
        <v>42</v>
      </c>
    </row>
    <row r="1976" spans="1:5">
      <c r="A1976" t="s">
        <v>117</v>
      </c>
      <c r="B1976" t="s">
        <v>5172</v>
      </c>
      <c r="C1976" t="s">
        <v>5273</v>
      </c>
      <c r="D1976" t="s">
        <v>5136</v>
      </c>
      <c r="E1976">
        <v>14</v>
      </c>
    </row>
    <row r="1977" spans="1:5">
      <c r="A1977" t="s">
        <v>117</v>
      </c>
      <c r="B1977" t="s">
        <v>5172</v>
      </c>
      <c r="C1977" t="s">
        <v>5273</v>
      </c>
      <c r="D1977" t="s">
        <v>5137</v>
      </c>
      <c r="E1977">
        <v>25</v>
      </c>
    </row>
    <row r="1978" spans="1:5">
      <c r="A1978" t="s">
        <v>117</v>
      </c>
      <c r="B1978" t="s">
        <v>5172</v>
      </c>
      <c r="C1978" t="s">
        <v>5273</v>
      </c>
      <c r="D1978" t="s">
        <v>5138</v>
      </c>
      <c r="E1978">
        <v>35</v>
      </c>
    </row>
    <row r="1979" spans="1:5">
      <c r="A1979" t="s">
        <v>117</v>
      </c>
      <c r="B1979" t="s">
        <v>5172</v>
      </c>
      <c r="C1979" t="s">
        <v>5273</v>
      </c>
      <c r="D1979" t="s">
        <v>5139</v>
      </c>
      <c r="E1979">
        <v>24</v>
      </c>
    </row>
    <row r="1980" spans="1:5">
      <c r="A1980" t="s">
        <v>117</v>
      </c>
      <c r="B1980" t="s">
        <v>5172</v>
      </c>
      <c r="C1980" t="s">
        <v>5273</v>
      </c>
      <c r="D1980" t="s">
        <v>5140</v>
      </c>
      <c r="E1980">
        <v>19</v>
      </c>
    </row>
    <row r="1981" spans="1:5">
      <c r="A1981" t="s">
        <v>117</v>
      </c>
      <c r="B1981" t="s">
        <v>5172</v>
      </c>
      <c r="C1981" t="s">
        <v>5273</v>
      </c>
      <c r="D1981" t="s">
        <v>5141</v>
      </c>
      <c r="E1981">
        <v>22</v>
      </c>
    </row>
    <row r="1982" spans="1:5">
      <c r="A1982" t="s">
        <v>117</v>
      </c>
      <c r="B1982" t="s">
        <v>5172</v>
      </c>
      <c r="C1982" t="s">
        <v>5273</v>
      </c>
      <c r="D1982" t="s">
        <v>5174</v>
      </c>
      <c r="E1982">
        <v>22</v>
      </c>
    </row>
    <row r="1983" spans="1:5">
      <c r="A1983" t="s">
        <v>117</v>
      </c>
      <c r="B1983" t="s">
        <v>5172</v>
      </c>
      <c r="C1983" t="s">
        <v>5273</v>
      </c>
      <c r="D1983" t="s">
        <v>5142</v>
      </c>
      <c r="E1983">
        <v>14</v>
      </c>
    </row>
    <row r="1984" spans="1:5">
      <c r="A1984" t="s">
        <v>117</v>
      </c>
      <c r="B1984" t="s">
        <v>5172</v>
      </c>
      <c r="C1984" t="s">
        <v>5273</v>
      </c>
      <c r="D1984" t="s">
        <v>5143</v>
      </c>
      <c r="E1984">
        <v>12</v>
      </c>
    </row>
    <row r="1985" spans="1:5">
      <c r="A1985" t="s">
        <v>117</v>
      </c>
      <c r="B1985" t="s">
        <v>5172</v>
      </c>
      <c r="C1985" t="s">
        <v>5273</v>
      </c>
      <c r="D1985" t="s">
        <v>5144</v>
      </c>
      <c r="E1985">
        <v>10</v>
      </c>
    </row>
    <row r="1986" spans="1:5">
      <c r="A1986" t="s">
        <v>117</v>
      </c>
      <c r="B1986" t="s">
        <v>5172</v>
      </c>
      <c r="C1986" t="s">
        <v>5274</v>
      </c>
      <c r="D1986" t="s">
        <v>5132</v>
      </c>
      <c r="E1986">
        <v>64</v>
      </c>
    </row>
    <row r="1987" spans="1:5">
      <c r="A1987" t="s">
        <v>117</v>
      </c>
      <c r="B1987" t="s">
        <v>5172</v>
      </c>
      <c r="C1987" t="s">
        <v>5274</v>
      </c>
      <c r="D1987" t="s">
        <v>5162</v>
      </c>
      <c r="E1987">
        <v>61</v>
      </c>
    </row>
    <row r="1988" spans="1:5">
      <c r="A1988" t="s">
        <v>117</v>
      </c>
      <c r="B1988" t="s">
        <v>5172</v>
      </c>
      <c r="C1988" t="s">
        <v>5274</v>
      </c>
      <c r="D1988" t="s">
        <v>5163</v>
      </c>
      <c r="E1988">
        <v>58</v>
      </c>
    </row>
    <row r="1989" spans="1:5">
      <c r="A1989" t="s">
        <v>117</v>
      </c>
      <c r="B1989" t="s">
        <v>5172</v>
      </c>
      <c r="C1989" t="s">
        <v>5274</v>
      </c>
      <c r="D1989" t="s">
        <v>5133</v>
      </c>
      <c r="E1989">
        <v>43</v>
      </c>
    </row>
    <row r="1990" spans="1:5">
      <c r="A1990" t="s">
        <v>117</v>
      </c>
      <c r="B1990" t="s">
        <v>5172</v>
      </c>
      <c r="C1990" t="s">
        <v>5274</v>
      </c>
      <c r="D1990" t="s">
        <v>5134</v>
      </c>
      <c r="E1990">
        <v>44</v>
      </c>
    </row>
    <row r="1991" spans="1:5">
      <c r="A1991" t="s">
        <v>117</v>
      </c>
      <c r="B1991" t="s">
        <v>5172</v>
      </c>
      <c r="C1991" t="s">
        <v>5274</v>
      </c>
      <c r="D1991" t="s">
        <v>5135</v>
      </c>
      <c r="E1991">
        <v>41</v>
      </c>
    </row>
    <row r="1992" spans="1:5">
      <c r="A1992" t="s">
        <v>117</v>
      </c>
      <c r="B1992" t="s">
        <v>5172</v>
      </c>
      <c r="C1992" t="s">
        <v>5274</v>
      </c>
      <c r="D1992" t="s">
        <v>5136</v>
      </c>
      <c r="E1992">
        <v>34</v>
      </c>
    </row>
    <row r="1993" spans="1:5">
      <c r="A1993" t="s">
        <v>117</v>
      </c>
      <c r="B1993" t="s">
        <v>5172</v>
      </c>
      <c r="C1993" t="s">
        <v>5274</v>
      </c>
      <c r="D1993" t="s">
        <v>5137</v>
      </c>
      <c r="E1993">
        <v>36</v>
      </c>
    </row>
    <row r="1994" spans="1:5">
      <c r="A1994" t="s">
        <v>117</v>
      </c>
      <c r="B1994" t="s">
        <v>5172</v>
      </c>
      <c r="C1994" t="s">
        <v>5274</v>
      </c>
      <c r="D1994" t="s">
        <v>5138</v>
      </c>
      <c r="E1994">
        <v>31</v>
      </c>
    </row>
    <row r="1995" spans="1:5">
      <c r="A1995" t="s">
        <v>117</v>
      </c>
      <c r="B1995" t="s">
        <v>5172</v>
      </c>
      <c r="C1995" t="s">
        <v>5274</v>
      </c>
      <c r="D1995" t="s">
        <v>5139</v>
      </c>
      <c r="E1995">
        <v>21</v>
      </c>
    </row>
    <row r="1996" spans="1:5">
      <c r="A1996" t="s">
        <v>117</v>
      </c>
      <c r="B1996" t="s">
        <v>5172</v>
      </c>
      <c r="C1996" t="s">
        <v>5274</v>
      </c>
      <c r="D1996" t="s">
        <v>5140</v>
      </c>
      <c r="E1996">
        <v>25</v>
      </c>
    </row>
    <row r="1997" spans="1:5">
      <c r="A1997" t="s">
        <v>117</v>
      </c>
      <c r="B1997" t="s">
        <v>5172</v>
      </c>
      <c r="C1997" t="s">
        <v>5274</v>
      </c>
      <c r="D1997" t="s">
        <v>5141</v>
      </c>
      <c r="E1997">
        <v>18</v>
      </c>
    </row>
    <row r="1998" spans="1:5">
      <c r="A1998" t="s">
        <v>117</v>
      </c>
      <c r="B1998" t="s">
        <v>5172</v>
      </c>
      <c r="C1998" t="s">
        <v>5274</v>
      </c>
      <c r="D1998" t="s">
        <v>5174</v>
      </c>
      <c r="E1998">
        <v>18</v>
      </c>
    </row>
    <row r="1999" spans="1:5">
      <c r="A1999" t="s">
        <v>117</v>
      </c>
      <c r="B1999" t="s">
        <v>5172</v>
      </c>
      <c r="C1999" t="s">
        <v>5274</v>
      </c>
      <c r="D1999" t="s">
        <v>5142</v>
      </c>
      <c r="E1999">
        <v>29</v>
      </c>
    </row>
    <row r="2000" spans="1:5">
      <c r="A2000" t="s">
        <v>117</v>
      </c>
      <c r="B2000" t="s">
        <v>5172</v>
      </c>
      <c r="C2000" t="s">
        <v>5274</v>
      </c>
      <c r="D2000" t="s">
        <v>5143</v>
      </c>
      <c r="E2000">
        <v>12</v>
      </c>
    </row>
    <row r="2001" spans="1:5">
      <c r="A2001" t="s">
        <v>117</v>
      </c>
      <c r="B2001" t="s">
        <v>5172</v>
      </c>
      <c r="C2001" t="s">
        <v>5274</v>
      </c>
      <c r="D2001" t="s">
        <v>5144</v>
      </c>
      <c r="E2001">
        <v>24</v>
      </c>
    </row>
    <row r="2002" spans="1:5">
      <c r="A2002" t="s">
        <v>117</v>
      </c>
      <c r="B2002" t="s">
        <v>5172</v>
      </c>
      <c r="C2002" t="s">
        <v>5167</v>
      </c>
      <c r="D2002" t="s">
        <v>5132</v>
      </c>
      <c r="E2002">
        <v>2728</v>
      </c>
    </row>
    <row r="2003" spans="1:5">
      <c r="A2003" t="s">
        <v>117</v>
      </c>
      <c r="B2003" t="s">
        <v>5172</v>
      </c>
      <c r="C2003" t="s">
        <v>5167</v>
      </c>
      <c r="D2003" t="s">
        <v>5162</v>
      </c>
      <c r="E2003">
        <v>2841</v>
      </c>
    </row>
    <row r="2004" spans="1:5">
      <c r="A2004" t="s">
        <v>117</v>
      </c>
      <c r="B2004" t="s">
        <v>5172</v>
      </c>
      <c r="C2004" t="s">
        <v>5167</v>
      </c>
      <c r="D2004" t="s">
        <v>5163</v>
      </c>
      <c r="E2004">
        <v>3208</v>
      </c>
    </row>
    <row r="2005" spans="1:5">
      <c r="A2005" t="s">
        <v>117</v>
      </c>
      <c r="B2005" t="s">
        <v>5172</v>
      </c>
      <c r="C2005" t="s">
        <v>5167</v>
      </c>
      <c r="D2005" t="s">
        <v>5133</v>
      </c>
      <c r="E2005">
        <v>2727</v>
      </c>
    </row>
    <row r="2006" spans="1:5">
      <c r="A2006" t="s">
        <v>117</v>
      </c>
      <c r="B2006" t="s">
        <v>5172</v>
      </c>
      <c r="C2006" t="s">
        <v>5167</v>
      </c>
      <c r="D2006" t="s">
        <v>5134</v>
      </c>
      <c r="E2006">
        <v>1542</v>
      </c>
    </row>
    <row r="2007" spans="1:5">
      <c r="A2007" t="s">
        <v>117</v>
      </c>
      <c r="B2007" t="s">
        <v>5172</v>
      </c>
      <c r="C2007" t="s">
        <v>5167</v>
      </c>
      <c r="D2007" t="s">
        <v>5135</v>
      </c>
      <c r="E2007">
        <v>1513</v>
      </c>
    </row>
    <row r="2008" spans="1:5">
      <c r="A2008" t="s">
        <v>117</v>
      </c>
      <c r="B2008" t="s">
        <v>5172</v>
      </c>
      <c r="C2008" t="s">
        <v>5167</v>
      </c>
      <c r="D2008" t="s">
        <v>5136</v>
      </c>
      <c r="E2008">
        <v>1396</v>
      </c>
    </row>
    <row r="2009" spans="1:5">
      <c r="A2009" t="s">
        <v>117</v>
      </c>
      <c r="B2009" t="s">
        <v>5172</v>
      </c>
      <c r="C2009" t="s">
        <v>5167</v>
      </c>
      <c r="D2009" t="s">
        <v>5137</v>
      </c>
      <c r="E2009">
        <v>1728</v>
      </c>
    </row>
    <row r="2010" spans="1:5">
      <c r="A2010" t="s">
        <v>117</v>
      </c>
      <c r="B2010" t="s">
        <v>5172</v>
      </c>
      <c r="C2010" t="s">
        <v>5167</v>
      </c>
      <c r="D2010" t="s">
        <v>5138</v>
      </c>
      <c r="E2010">
        <v>1811</v>
      </c>
    </row>
    <row r="2011" spans="1:5">
      <c r="A2011" t="s">
        <v>117</v>
      </c>
      <c r="B2011" t="s">
        <v>5172</v>
      </c>
      <c r="C2011" t="s">
        <v>5167</v>
      </c>
      <c r="D2011" t="s">
        <v>5139</v>
      </c>
      <c r="E2011">
        <v>1595</v>
      </c>
    </row>
    <row r="2012" spans="1:5">
      <c r="A2012" t="s">
        <v>117</v>
      </c>
      <c r="B2012" t="s">
        <v>5172</v>
      </c>
      <c r="C2012" t="s">
        <v>5167</v>
      </c>
      <c r="D2012" t="s">
        <v>5140</v>
      </c>
      <c r="E2012">
        <v>1343</v>
      </c>
    </row>
    <row r="2013" spans="1:5">
      <c r="A2013" t="s">
        <v>117</v>
      </c>
      <c r="B2013" t="s">
        <v>5172</v>
      </c>
      <c r="C2013" t="s">
        <v>5167</v>
      </c>
      <c r="D2013" t="s">
        <v>5141</v>
      </c>
      <c r="E2013">
        <v>1199</v>
      </c>
    </row>
    <row r="2014" spans="1:5">
      <c r="A2014" t="s">
        <v>117</v>
      </c>
      <c r="B2014" t="s">
        <v>5172</v>
      </c>
      <c r="C2014" t="s">
        <v>5167</v>
      </c>
      <c r="D2014" t="s">
        <v>5174</v>
      </c>
      <c r="E2014">
        <v>992</v>
      </c>
    </row>
    <row r="2015" spans="1:5">
      <c r="A2015" t="s">
        <v>117</v>
      </c>
      <c r="B2015" t="s">
        <v>5172</v>
      </c>
      <c r="C2015" t="s">
        <v>5167</v>
      </c>
      <c r="D2015" t="s">
        <v>5142</v>
      </c>
      <c r="E2015">
        <v>757</v>
      </c>
    </row>
    <row r="2016" spans="1:5">
      <c r="A2016" t="s">
        <v>117</v>
      </c>
      <c r="B2016" t="s">
        <v>5172</v>
      </c>
      <c r="C2016" t="s">
        <v>5167</v>
      </c>
      <c r="D2016" t="s">
        <v>5143</v>
      </c>
      <c r="E2016">
        <v>569</v>
      </c>
    </row>
    <row r="2017" spans="1:5">
      <c r="A2017" t="s">
        <v>117</v>
      </c>
      <c r="B2017" t="s">
        <v>5172</v>
      </c>
      <c r="C2017" t="s">
        <v>5167</v>
      </c>
      <c r="D2017" t="s">
        <v>5144</v>
      </c>
      <c r="E2017">
        <v>674</v>
      </c>
    </row>
    <row r="2018" spans="1:5">
      <c r="A2018" t="s">
        <v>219</v>
      </c>
      <c r="B2018" t="s">
        <v>5275</v>
      </c>
      <c r="C2018" t="s">
        <v>5276</v>
      </c>
      <c r="D2018" t="s">
        <v>5132</v>
      </c>
      <c r="E2018">
        <v>14</v>
      </c>
    </row>
    <row r="2019" spans="1:5">
      <c r="A2019" t="s">
        <v>219</v>
      </c>
      <c r="B2019" t="s">
        <v>5275</v>
      </c>
      <c r="C2019" t="s">
        <v>5276</v>
      </c>
      <c r="D2019" t="s">
        <v>5162</v>
      </c>
      <c r="E2019">
        <v>14</v>
      </c>
    </row>
    <row r="2020" spans="1:5">
      <c r="A2020" t="s">
        <v>219</v>
      </c>
      <c r="B2020" t="s">
        <v>5275</v>
      </c>
      <c r="C2020" t="s">
        <v>5276</v>
      </c>
      <c r="D2020" t="s">
        <v>5163</v>
      </c>
      <c r="E2020">
        <v>14</v>
      </c>
    </row>
    <row r="2021" spans="1:5">
      <c r="A2021" t="s">
        <v>219</v>
      </c>
      <c r="B2021" t="s">
        <v>5275</v>
      </c>
      <c r="C2021" t="s">
        <v>5276</v>
      </c>
      <c r="D2021" t="s">
        <v>5133</v>
      </c>
      <c r="E2021">
        <v>9</v>
      </c>
    </row>
    <row r="2022" spans="1:5">
      <c r="A2022" t="s">
        <v>219</v>
      </c>
      <c r="B2022" t="s">
        <v>5275</v>
      </c>
      <c r="C2022" t="s">
        <v>5276</v>
      </c>
      <c r="D2022" t="s">
        <v>5134</v>
      </c>
      <c r="E2022">
        <v>13</v>
      </c>
    </row>
    <row r="2023" spans="1:5">
      <c r="A2023" t="s">
        <v>219</v>
      </c>
      <c r="B2023" t="s">
        <v>5275</v>
      </c>
      <c r="C2023" t="s">
        <v>5276</v>
      </c>
      <c r="D2023" t="s">
        <v>5135</v>
      </c>
      <c r="E2023">
        <v>48</v>
      </c>
    </row>
    <row r="2024" spans="1:5">
      <c r="A2024" t="s">
        <v>219</v>
      </c>
      <c r="B2024" t="s">
        <v>5275</v>
      </c>
      <c r="C2024" t="s">
        <v>5276</v>
      </c>
      <c r="D2024" t="s">
        <v>5136</v>
      </c>
      <c r="E2024">
        <v>1</v>
      </c>
    </row>
    <row r="2025" spans="1:5">
      <c r="A2025" t="s">
        <v>219</v>
      </c>
      <c r="B2025" t="s">
        <v>5275</v>
      </c>
      <c r="C2025" t="s">
        <v>5276</v>
      </c>
      <c r="D2025" t="s">
        <v>5137</v>
      </c>
      <c r="E2025">
        <v>2</v>
      </c>
    </row>
    <row r="2026" spans="1:5">
      <c r="A2026" t="s">
        <v>219</v>
      </c>
      <c r="B2026" t="s">
        <v>5275</v>
      </c>
      <c r="C2026" t="s">
        <v>5276</v>
      </c>
      <c r="D2026" t="s">
        <v>5138</v>
      </c>
      <c r="E2026">
        <v>12</v>
      </c>
    </row>
    <row r="2027" spans="1:5">
      <c r="A2027" t="s">
        <v>219</v>
      </c>
      <c r="B2027" t="s">
        <v>5275</v>
      </c>
      <c r="C2027" t="s">
        <v>5276</v>
      </c>
      <c r="D2027" t="s">
        <v>5139</v>
      </c>
      <c r="E2027">
        <v>11</v>
      </c>
    </row>
    <row r="2028" spans="1:5">
      <c r="A2028" t="s">
        <v>219</v>
      </c>
      <c r="B2028" t="s">
        <v>5275</v>
      </c>
      <c r="C2028" t="s">
        <v>5276</v>
      </c>
      <c r="D2028" t="s">
        <v>5140</v>
      </c>
      <c r="E2028">
        <v>3</v>
      </c>
    </row>
    <row r="2029" spans="1:5">
      <c r="A2029" t="s">
        <v>219</v>
      </c>
      <c r="B2029" t="s">
        <v>5275</v>
      </c>
      <c r="C2029" t="s">
        <v>5276</v>
      </c>
      <c r="D2029" t="s">
        <v>5141</v>
      </c>
      <c r="E2029">
        <v>6</v>
      </c>
    </row>
    <row r="2030" spans="1:5">
      <c r="A2030" t="s">
        <v>219</v>
      </c>
      <c r="B2030" t="s">
        <v>5275</v>
      </c>
      <c r="C2030" t="s">
        <v>5276</v>
      </c>
      <c r="D2030" t="s">
        <v>5174</v>
      </c>
      <c r="E2030">
        <v>6</v>
      </c>
    </row>
    <row r="2031" spans="1:5">
      <c r="A2031" t="s">
        <v>219</v>
      </c>
      <c r="B2031" t="s">
        <v>5275</v>
      </c>
      <c r="C2031" t="s">
        <v>5276</v>
      </c>
      <c r="D2031" t="s">
        <v>5142</v>
      </c>
      <c r="E2031">
        <v>3</v>
      </c>
    </row>
    <row r="2032" spans="1:5">
      <c r="A2032" t="s">
        <v>219</v>
      </c>
      <c r="B2032" t="s">
        <v>5275</v>
      </c>
      <c r="C2032" t="s">
        <v>5276</v>
      </c>
      <c r="D2032" t="s">
        <v>5143</v>
      </c>
      <c r="E2032">
        <v>1</v>
      </c>
    </row>
    <row r="2033" spans="1:5">
      <c r="A2033" t="s">
        <v>219</v>
      </c>
      <c r="B2033" t="s">
        <v>5275</v>
      </c>
      <c r="C2033" t="s">
        <v>5276</v>
      </c>
      <c r="D2033" t="s">
        <v>5144</v>
      </c>
      <c r="E2033">
        <v>2</v>
      </c>
    </row>
    <row r="2034" spans="1:5">
      <c r="A2034" t="s">
        <v>219</v>
      </c>
      <c r="B2034" t="s">
        <v>5275</v>
      </c>
      <c r="C2034" t="s">
        <v>5167</v>
      </c>
      <c r="D2034" t="s">
        <v>5132</v>
      </c>
      <c r="E2034">
        <v>1140</v>
      </c>
    </row>
    <row r="2035" spans="1:5">
      <c r="A2035" t="s">
        <v>219</v>
      </c>
      <c r="B2035" t="s">
        <v>5275</v>
      </c>
      <c r="C2035" t="s">
        <v>5167</v>
      </c>
      <c r="D2035" t="s">
        <v>5162</v>
      </c>
      <c r="E2035">
        <v>1579</v>
      </c>
    </row>
    <row r="2036" spans="1:5">
      <c r="A2036" t="s">
        <v>219</v>
      </c>
      <c r="B2036" t="s">
        <v>5275</v>
      </c>
      <c r="C2036" t="s">
        <v>5167</v>
      </c>
      <c r="D2036" t="s">
        <v>5163</v>
      </c>
      <c r="E2036">
        <v>1615</v>
      </c>
    </row>
    <row r="2037" spans="1:5">
      <c r="A2037" t="s">
        <v>219</v>
      </c>
      <c r="B2037" t="s">
        <v>5275</v>
      </c>
      <c r="C2037" t="s">
        <v>5167</v>
      </c>
      <c r="D2037" t="s">
        <v>5133</v>
      </c>
      <c r="E2037">
        <v>1628</v>
      </c>
    </row>
    <row r="2038" spans="1:5">
      <c r="A2038" t="s">
        <v>219</v>
      </c>
      <c r="B2038" t="s">
        <v>5275</v>
      </c>
      <c r="C2038" t="s">
        <v>5167</v>
      </c>
      <c r="D2038" t="s">
        <v>5134</v>
      </c>
      <c r="E2038">
        <v>781</v>
      </c>
    </row>
    <row r="2039" spans="1:5">
      <c r="A2039" t="s">
        <v>219</v>
      </c>
      <c r="B2039" t="s">
        <v>5275</v>
      </c>
      <c r="C2039" t="s">
        <v>5167</v>
      </c>
      <c r="D2039" t="s">
        <v>5135</v>
      </c>
      <c r="E2039">
        <v>727</v>
      </c>
    </row>
    <row r="2040" spans="1:5">
      <c r="A2040" t="s">
        <v>219</v>
      </c>
      <c r="B2040" t="s">
        <v>5275</v>
      </c>
      <c r="C2040" t="s">
        <v>5167</v>
      </c>
      <c r="D2040" t="s">
        <v>5136</v>
      </c>
      <c r="E2040">
        <v>870</v>
      </c>
    </row>
    <row r="2041" spans="1:5">
      <c r="A2041" t="s">
        <v>219</v>
      </c>
      <c r="B2041" t="s">
        <v>5275</v>
      </c>
      <c r="C2041" t="s">
        <v>5167</v>
      </c>
      <c r="D2041" t="s">
        <v>5137</v>
      </c>
      <c r="E2041">
        <v>1050</v>
      </c>
    </row>
    <row r="2042" spans="1:5">
      <c r="A2042" t="s">
        <v>219</v>
      </c>
      <c r="B2042" t="s">
        <v>5275</v>
      </c>
      <c r="C2042" t="s">
        <v>5167</v>
      </c>
      <c r="D2042" t="s">
        <v>5138</v>
      </c>
      <c r="E2042">
        <v>1189</v>
      </c>
    </row>
    <row r="2043" spans="1:5">
      <c r="A2043" t="s">
        <v>219</v>
      </c>
      <c r="B2043" t="s">
        <v>5275</v>
      </c>
      <c r="C2043" t="s">
        <v>5167</v>
      </c>
      <c r="D2043" t="s">
        <v>5139</v>
      </c>
      <c r="E2043">
        <v>1014</v>
      </c>
    </row>
    <row r="2044" spans="1:5">
      <c r="A2044" t="s">
        <v>219</v>
      </c>
      <c r="B2044" t="s">
        <v>5275</v>
      </c>
      <c r="C2044" t="s">
        <v>5167</v>
      </c>
      <c r="D2044" t="s">
        <v>5140</v>
      </c>
      <c r="E2044">
        <v>753</v>
      </c>
    </row>
    <row r="2045" spans="1:5">
      <c r="A2045" t="s">
        <v>219</v>
      </c>
      <c r="B2045" t="s">
        <v>5275</v>
      </c>
      <c r="C2045" t="s">
        <v>5167</v>
      </c>
      <c r="D2045" t="s">
        <v>5141</v>
      </c>
      <c r="E2045">
        <v>721</v>
      </c>
    </row>
    <row r="2046" spans="1:5">
      <c r="A2046" t="s">
        <v>219</v>
      </c>
      <c r="B2046" t="s">
        <v>5275</v>
      </c>
      <c r="C2046" t="s">
        <v>5167</v>
      </c>
      <c r="D2046" t="s">
        <v>5174</v>
      </c>
      <c r="E2046">
        <v>732</v>
      </c>
    </row>
    <row r="2047" spans="1:5">
      <c r="A2047" t="s">
        <v>219</v>
      </c>
      <c r="B2047" t="s">
        <v>5275</v>
      </c>
      <c r="C2047" t="s">
        <v>5167</v>
      </c>
      <c r="D2047" t="s">
        <v>5142</v>
      </c>
      <c r="E2047">
        <v>435</v>
      </c>
    </row>
    <row r="2048" spans="1:5">
      <c r="A2048" t="s">
        <v>219</v>
      </c>
      <c r="B2048" t="s">
        <v>5275</v>
      </c>
      <c r="C2048" t="s">
        <v>5167</v>
      </c>
      <c r="D2048" t="s">
        <v>5143</v>
      </c>
      <c r="E2048">
        <v>361</v>
      </c>
    </row>
    <row r="2049" spans="1:5">
      <c r="A2049" t="s">
        <v>219</v>
      </c>
      <c r="B2049" t="s">
        <v>5275</v>
      </c>
      <c r="C2049" t="s">
        <v>5167</v>
      </c>
      <c r="D2049" t="s">
        <v>5144</v>
      </c>
      <c r="E2049">
        <v>384</v>
      </c>
    </row>
    <row r="2050" spans="1:5">
      <c r="A2050" t="s">
        <v>142</v>
      </c>
      <c r="B2050" t="s">
        <v>5277</v>
      </c>
      <c r="C2050" t="s">
        <v>5278</v>
      </c>
      <c r="D2050" t="s">
        <v>5132</v>
      </c>
      <c r="E2050">
        <v>67</v>
      </c>
    </row>
    <row r="2051" spans="1:5">
      <c r="A2051" t="s">
        <v>142</v>
      </c>
      <c r="B2051" t="s">
        <v>5277</v>
      </c>
      <c r="C2051" t="s">
        <v>5278</v>
      </c>
      <c r="D2051" t="s">
        <v>5162</v>
      </c>
      <c r="E2051">
        <v>67</v>
      </c>
    </row>
    <row r="2052" spans="1:5">
      <c r="A2052" t="s">
        <v>142</v>
      </c>
      <c r="B2052" t="s">
        <v>5277</v>
      </c>
      <c r="C2052" t="s">
        <v>5278</v>
      </c>
      <c r="D2052" t="s">
        <v>5163</v>
      </c>
      <c r="E2052">
        <v>48</v>
      </c>
    </row>
    <row r="2053" spans="1:5">
      <c r="A2053" t="s">
        <v>142</v>
      </c>
      <c r="B2053" t="s">
        <v>5277</v>
      </c>
      <c r="C2053" t="s">
        <v>5278</v>
      </c>
      <c r="D2053" t="s">
        <v>5133</v>
      </c>
      <c r="E2053">
        <v>28</v>
      </c>
    </row>
    <row r="2054" spans="1:5">
      <c r="A2054" t="s">
        <v>142</v>
      </c>
      <c r="B2054" t="s">
        <v>5277</v>
      </c>
      <c r="C2054" t="s">
        <v>5278</v>
      </c>
      <c r="D2054" t="s">
        <v>5134</v>
      </c>
      <c r="E2054">
        <v>23</v>
      </c>
    </row>
    <row r="2055" spans="1:5">
      <c r="A2055" t="s">
        <v>142</v>
      </c>
      <c r="B2055" t="s">
        <v>5277</v>
      </c>
      <c r="C2055" t="s">
        <v>5278</v>
      </c>
      <c r="D2055" t="s">
        <v>5135</v>
      </c>
      <c r="E2055">
        <v>24</v>
      </c>
    </row>
    <row r="2056" spans="1:5">
      <c r="A2056" t="s">
        <v>142</v>
      </c>
      <c r="B2056" t="s">
        <v>5277</v>
      </c>
      <c r="C2056" t="s">
        <v>5278</v>
      </c>
      <c r="D2056" t="s">
        <v>5136</v>
      </c>
      <c r="E2056">
        <v>33</v>
      </c>
    </row>
    <row r="2057" spans="1:5">
      <c r="A2057" t="s">
        <v>142</v>
      </c>
      <c r="B2057" t="s">
        <v>5277</v>
      </c>
      <c r="C2057" t="s">
        <v>5278</v>
      </c>
      <c r="D2057" t="s">
        <v>5137</v>
      </c>
      <c r="E2057">
        <v>19</v>
      </c>
    </row>
    <row r="2058" spans="1:5">
      <c r="A2058" t="s">
        <v>142</v>
      </c>
      <c r="B2058" t="s">
        <v>5277</v>
      </c>
      <c r="C2058" t="s">
        <v>5278</v>
      </c>
      <c r="D2058" t="s">
        <v>5138</v>
      </c>
      <c r="E2058">
        <v>30</v>
      </c>
    </row>
    <row r="2059" spans="1:5">
      <c r="A2059" t="s">
        <v>142</v>
      </c>
      <c r="B2059" t="s">
        <v>5277</v>
      </c>
      <c r="C2059" t="s">
        <v>5278</v>
      </c>
      <c r="D2059" t="s">
        <v>5139</v>
      </c>
      <c r="E2059">
        <v>28</v>
      </c>
    </row>
    <row r="2060" spans="1:5">
      <c r="A2060" t="s">
        <v>142</v>
      </c>
      <c r="B2060" t="s">
        <v>5277</v>
      </c>
      <c r="C2060" t="s">
        <v>5278</v>
      </c>
      <c r="D2060" t="s">
        <v>5140</v>
      </c>
      <c r="E2060">
        <v>19</v>
      </c>
    </row>
    <row r="2061" spans="1:5">
      <c r="A2061" t="s">
        <v>142</v>
      </c>
      <c r="B2061" t="s">
        <v>5277</v>
      </c>
      <c r="C2061" t="s">
        <v>5278</v>
      </c>
      <c r="D2061" t="s">
        <v>5141</v>
      </c>
      <c r="E2061">
        <v>18</v>
      </c>
    </row>
    <row r="2062" spans="1:5">
      <c r="A2062" t="s">
        <v>142</v>
      </c>
      <c r="B2062" t="s">
        <v>5277</v>
      </c>
      <c r="C2062" t="s">
        <v>5278</v>
      </c>
      <c r="D2062" t="s">
        <v>5174</v>
      </c>
      <c r="E2062">
        <v>10</v>
      </c>
    </row>
    <row r="2063" spans="1:5">
      <c r="A2063" t="s">
        <v>142</v>
      </c>
      <c r="B2063" t="s">
        <v>5277</v>
      </c>
      <c r="C2063" t="s">
        <v>5278</v>
      </c>
      <c r="D2063" t="s">
        <v>5142</v>
      </c>
      <c r="E2063">
        <v>8</v>
      </c>
    </row>
    <row r="2064" spans="1:5">
      <c r="A2064" t="s">
        <v>142</v>
      </c>
      <c r="B2064" t="s">
        <v>5277</v>
      </c>
      <c r="C2064" t="s">
        <v>5278</v>
      </c>
      <c r="D2064" t="s">
        <v>5143</v>
      </c>
      <c r="E2064">
        <v>6</v>
      </c>
    </row>
    <row r="2065" spans="1:5">
      <c r="A2065" t="s">
        <v>142</v>
      </c>
      <c r="B2065" t="s">
        <v>5277</v>
      </c>
      <c r="C2065" t="s">
        <v>5278</v>
      </c>
      <c r="D2065" t="s">
        <v>5144</v>
      </c>
      <c r="E2065">
        <v>13</v>
      </c>
    </row>
    <row r="2066" spans="1:5">
      <c r="A2066" t="s">
        <v>142</v>
      </c>
      <c r="B2066" t="s">
        <v>5277</v>
      </c>
      <c r="C2066" t="s">
        <v>5279</v>
      </c>
      <c r="D2066" t="s">
        <v>5132</v>
      </c>
      <c r="E2066">
        <v>24</v>
      </c>
    </row>
    <row r="2067" spans="1:5">
      <c r="A2067" t="s">
        <v>142</v>
      </c>
      <c r="B2067" t="s">
        <v>5277</v>
      </c>
      <c r="C2067" t="s">
        <v>5279</v>
      </c>
      <c r="D2067" t="s">
        <v>5162</v>
      </c>
      <c r="E2067">
        <v>31</v>
      </c>
    </row>
    <row r="2068" spans="1:5">
      <c r="A2068" t="s">
        <v>142</v>
      </c>
      <c r="B2068" t="s">
        <v>5277</v>
      </c>
      <c r="C2068" t="s">
        <v>5279</v>
      </c>
      <c r="D2068" t="s">
        <v>5163</v>
      </c>
      <c r="E2068">
        <v>23</v>
      </c>
    </row>
    <row r="2069" spans="1:5">
      <c r="A2069" t="s">
        <v>142</v>
      </c>
      <c r="B2069" t="s">
        <v>5277</v>
      </c>
      <c r="C2069" t="s">
        <v>5279</v>
      </c>
      <c r="D2069" t="s">
        <v>5133</v>
      </c>
      <c r="E2069">
        <v>85</v>
      </c>
    </row>
    <row r="2070" spans="1:5">
      <c r="A2070" t="s">
        <v>142</v>
      </c>
      <c r="B2070" t="s">
        <v>5277</v>
      </c>
      <c r="C2070" t="s">
        <v>5279</v>
      </c>
      <c r="D2070" t="s">
        <v>5134</v>
      </c>
      <c r="E2070">
        <v>83</v>
      </c>
    </row>
    <row r="2071" spans="1:5">
      <c r="A2071" t="s">
        <v>142</v>
      </c>
      <c r="B2071" t="s">
        <v>5277</v>
      </c>
      <c r="C2071" t="s">
        <v>5279</v>
      </c>
      <c r="D2071" t="s">
        <v>5135</v>
      </c>
      <c r="E2071">
        <v>65</v>
      </c>
    </row>
    <row r="2072" spans="1:5">
      <c r="A2072" t="s">
        <v>142</v>
      </c>
      <c r="B2072" t="s">
        <v>5277</v>
      </c>
      <c r="C2072" t="s">
        <v>5279</v>
      </c>
      <c r="D2072" t="s">
        <v>5136</v>
      </c>
      <c r="E2072">
        <v>23</v>
      </c>
    </row>
    <row r="2073" spans="1:5">
      <c r="A2073" t="s">
        <v>142</v>
      </c>
      <c r="B2073" t="s">
        <v>5277</v>
      </c>
      <c r="C2073" t="s">
        <v>5279</v>
      </c>
      <c r="D2073" t="s">
        <v>5137</v>
      </c>
      <c r="E2073">
        <v>34</v>
      </c>
    </row>
    <row r="2074" spans="1:5">
      <c r="A2074" t="s">
        <v>142</v>
      </c>
      <c r="B2074" t="s">
        <v>5277</v>
      </c>
      <c r="C2074" t="s">
        <v>5279</v>
      </c>
      <c r="D2074" t="s">
        <v>5138</v>
      </c>
      <c r="E2074">
        <v>15</v>
      </c>
    </row>
    <row r="2075" spans="1:5">
      <c r="A2075" t="s">
        <v>142</v>
      </c>
      <c r="B2075" t="s">
        <v>5277</v>
      </c>
      <c r="C2075" t="s">
        <v>5279</v>
      </c>
      <c r="D2075" t="s">
        <v>5139</v>
      </c>
      <c r="E2075">
        <v>20</v>
      </c>
    </row>
    <row r="2076" spans="1:5">
      <c r="A2076" t="s">
        <v>142</v>
      </c>
      <c r="B2076" t="s">
        <v>5277</v>
      </c>
      <c r="C2076" t="s">
        <v>5279</v>
      </c>
      <c r="D2076" t="s">
        <v>5140</v>
      </c>
      <c r="E2076">
        <v>12</v>
      </c>
    </row>
    <row r="2077" spans="1:5">
      <c r="A2077" t="s">
        <v>142</v>
      </c>
      <c r="B2077" t="s">
        <v>5277</v>
      </c>
      <c r="C2077" t="s">
        <v>5279</v>
      </c>
      <c r="D2077" t="s">
        <v>5141</v>
      </c>
      <c r="E2077">
        <v>11</v>
      </c>
    </row>
    <row r="2078" spans="1:5">
      <c r="A2078" t="s">
        <v>142</v>
      </c>
      <c r="B2078" t="s">
        <v>5277</v>
      </c>
      <c r="C2078" t="s">
        <v>5279</v>
      </c>
      <c r="D2078" t="s">
        <v>5174</v>
      </c>
      <c r="E2078">
        <v>16</v>
      </c>
    </row>
    <row r="2079" spans="1:5">
      <c r="A2079" t="s">
        <v>142</v>
      </c>
      <c r="B2079" t="s">
        <v>5277</v>
      </c>
      <c r="C2079" t="s">
        <v>5279</v>
      </c>
      <c r="D2079" t="s">
        <v>5142</v>
      </c>
      <c r="E2079">
        <v>2</v>
      </c>
    </row>
    <row r="2080" spans="1:5">
      <c r="A2080" t="s">
        <v>142</v>
      </c>
      <c r="B2080" t="s">
        <v>5277</v>
      </c>
      <c r="C2080" t="s">
        <v>5279</v>
      </c>
      <c r="D2080" t="s">
        <v>5143</v>
      </c>
      <c r="E2080">
        <v>5</v>
      </c>
    </row>
    <row r="2081" spans="1:5">
      <c r="A2081" t="s">
        <v>142</v>
      </c>
      <c r="B2081" t="s">
        <v>5277</v>
      </c>
      <c r="C2081" t="s">
        <v>5279</v>
      </c>
      <c r="D2081" t="s">
        <v>5144</v>
      </c>
      <c r="E2081">
        <v>7</v>
      </c>
    </row>
    <row r="2082" spans="1:5">
      <c r="A2082" t="s">
        <v>142</v>
      </c>
      <c r="B2082" t="s">
        <v>5277</v>
      </c>
      <c r="C2082" t="s">
        <v>5229</v>
      </c>
      <c r="D2082" t="s">
        <v>5132</v>
      </c>
      <c r="E2082">
        <v>2052</v>
      </c>
    </row>
    <row r="2083" spans="1:5">
      <c r="A2083" t="s">
        <v>142</v>
      </c>
      <c r="B2083" t="s">
        <v>5277</v>
      </c>
      <c r="C2083" t="s">
        <v>5229</v>
      </c>
      <c r="D2083" t="s">
        <v>5162</v>
      </c>
      <c r="E2083">
        <v>2768</v>
      </c>
    </row>
    <row r="2084" spans="1:5">
      <c r="A2084" t="s">
        <v>142</v>
      </c>
      <c r="B2084" t="s">
        <v>5277</v>
      </c>
      <c r="C2084" t="s">
        <v>5229</v>
      </c>
      <c r="D2084" t="s">
        <v>5163</v>
      </c>
      <c r="E2084">
        <v>2042</v>
      </c>
    </row>
    <row r="2085" spans="1:5">
      <c r="A2085" t="s">
        <v>142</v>
      </c>
      <c r="B2085" t="s">
        <v>5277</v>
      </c>
      <c r="C2085" t="s">
        <v>5229</v>
      </c>
      <c r="D2085" t="s">
        <v>5133</v>
      </c>
      <c r="E2085">
        <v>2044</v>
      </c>
    </row>
    <row r="2086" spans="1:5">
      <c r="A2086" t="s">
        <v>142</v>
      </c>
      <c r="B2086" t="s">
        <v>5277</v>
      </c>
      <c r="C2086" t="s">
        <v>5229</v>
      </c>
      <c r="D2086" t="s">
        <v>5134</v>
      </c>
      <c r="E2086">
        <v>1592</v>
      </c>
    </row>
    <row r="2087" spans="1:5">
      <c r="A2087" t="s">
        <v>142</v>
      </c>
      <c r="B2087" t="s">
        <v>5277</v>
      </c>
      <c r="C2087" t="s">
        <v>5229</v>
      </c>
      <c r="D2087" t="s">
        <v>5135</v>
      </c>
      <c r="E2087">
        <v>1292</v>
      </c>
    </row>
    <row r="2088" spans="1:5">
      <c r="A2088" t="s">
        <v>142</v>
      </c>
      <c r="B2088" t="s">
        <v>5277</v>
      </c>
      <c r="C2088" t="s">
        <v>5229</v>
      </c>
      <c r="D2088" t="s">
        <v>5136</v>
      </c>
      <c r="E2088">
        <v>1265</v>
      </c>
    </row>
    <row r="2089" spans="1:5">
      <c r="A2089" t="s">
        <v>142</v>
      </c>
      <c r="B2089" t="s">
        <v>5277</v>
      </c>
      <c r="C2089" t="s">
        <v>5229</v>
      </c>
      <c r="D2089" t="s">
        <v>5137</v>
      </c>
      <c r="E2089">
        <v>1285</v>
      </c>
    </row>
    <row r="2090" spans="1:5">
      <c r="A2090" t="s">
        <v>142</v>
      </c>
      <c r="B2090" t="s">
        <v>5277</v>
      </c>
      <c r="C2090" t="s">
        <v>5229</v>
      </c>
      <c r="D2090" t="s">
        <v>5138</v>
      </c>
      <c r="E2090">
        <v>1259</v>
      </c>
    </row>
    <row r="2091" spans="1:5">
      <c r="A2091" t="s">
        <v>142</v>
      </c>
      <c r="B2091" t="s">
        <v>5277</v>
      </c>
      <c r="C2091" t="s">
        <v>5229</v>
      </c>
      <c r="D2091" t="s">
        <v>5139</v>
      </c>
      <c r="E2091">
        <v>1128</v>
      </c>
    </row>
    <row r="2092" spans="1:5">
      <c r="A2092" t="s">
        <v>142</v>
      </c>
      <c r="B2092" t="s">
        <v>5277</v>
      </c>
      <c r="C2092" t="s">
        <v>5229</v>
      </c>
      <c r="D2092" t="s">
        <v>5140</v>
      </c>
      <c r="E2092">
        <v>1037</v>
      </c>
    </row>
    <row r="2093" spans="1:5">
      <c r="A2093" t="s">
        <v>142</v>
      </c>
      <c r="B2093" t="s">
        <v>5277</v>
      </c>
      <c r="C2093" t="s">
        <v>5229</v>
      </c>
      <c r="D2093" t="s">
        <v>5141</v>
      </c>
      <c r="E2093">
        <v>864</v>
      </c>
    </row>
    <row r="2094" spans="1:5">
      <c r="A2094" t="s">
        <v>142</v>
      </c>
      <c r="B2094" t="s">
        <v>5277</v>
      </c>
      <c r="C2094" t="s">
        <v>5229</v>
      </c>
      <c r="D2094" t="s">
        <v>5174</v>
      </c>
      <c r="E2094">
        <v>963</v>
      </c>
    </row>
    <row r="2095" spans="1:5">
      <c r="A2095" t="s">
        <v>142</v>
      </c>
      <c r="B2095" t="s">
        <v>5277</v>
      </c>
      <c r="C2095" t="s">
        <v>5229</v>
      </c>
      <c r="D2095" t="s">
        <v>5142</v>
      </c>
      <c r="E2095">
        <v>718</v>
      </c>
    </row>
    <row r="2096" spans="1:5">
      <c r="A2096" t="s">
        <v>142</v>
      </c>
      <c r="B2096" t="s">
        <v>5277</v>
      </c>
      <c r="C2096" t="s">
        <v>5229</v>
      </c>
      <c r="D2096" t="s">
        <v>5143</v>
      </c>
      <c r="E2096">
        <v>563</v>
      </c>
    </row>
    <row r="2097" spans="1:5">
      <c r="A2097" t="s">
        <v>142</v>
      </c>
      <c r="B2097" t="s">
        <v>5277</v>
      </c>
      <c r="C2097" t="s">
        <v>5229</v>
      </c>
      <c r="D2097" t="s">
        <v>5144</v>
      </c>
      <c r="E2097">
        <v>549</v>
      </c>
    </row>
    <row r="2099" spans="1:5">
      <c r="A2099" t="s">
        <v>5367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D6057-C698-4E39-9252-C1C015A5312B}">
  <sheetPr>
    <tabColor theme="1" tint="0.499984740745262"/>
  </sheetPr>
  <dimension ref="A1:R71"/>
  <sheetViews>
    <sheetView topLeftCell="A22" zoomScale="79" workbookViewId="0">
      <selection activeCell="R56" sqref="R56"/>
    </sheetView>
  </sheetViews>
  <sheetFormatPr defaultRowHeight="14.5"/>
  <cols>
    <col min="1" max="1" width="16.90625" bestFit="1" customWidth="1"/>
    <col min="2" max="2" width="16.1796875" bestFit="1" customWidth="1"/>
    <col min="3" max="11" width="6.81640625" bestFit="1" customWidth="1"/>
    <col min="12" max="12" width="5.81640625" bestFit="1" customWidth="1"/>
    <col min="13" max="13" width="6.81640625" bestFit="1" customWidth="1"/>
    <col min="14" max="17" width="5.81640625" bestFit="1" customWidth="1"/>
    <col min="18" max="18" width="10.7265625" bestFit="1" customWidth="1"/>
  </cols>
  <sheetData>
    <row r="1" spans="1:18">
      <c r="A1" s="2" t="s">
        <v>5281</v>
      </c>
      <c r="B1" s="2" t="s">
        <v>113</v>
      </c>
    </row>
    <row r="2" spans="1:18">
      <c r="A2" s="2" t="s">
        <v>105</v>
      </c>
      <c r="B2" t="s">
        <v>5132</v>
      </c>
      <c r="C2" t="s">
        <v>5163</v>
      </c>
      <c r="D2" t="s">
        <v>5133</v>
      </c>
      <c r="E2" t="s">
        <v>5134</v>
      </c>
      <c r="F2" t="s">
        <v>5135</v>
      </c>
      <c r="G2" t="s">
        <v>5136</v>
      </c>
      <c r="H2" t="s">
        <v>5137</v>
      </c>
      <c r="I2" t="s">
        <v>5138</v>
      </c>
      <c r="J2" t="s">
        <v>5139</v>
      </c>
      <c r="K2" t="s">
        <v>5140</v>
      </c>
      <c r="L2" t="s">
        <v>5141</v>
      </c>
      <c r="M2" t="s">
        <v>5162</v>
      </c>
      <c r="N2" t="s">
        <v>5174</v>
      </c>
      <c r="O2" t="s">
        <v>5142</v>
      </c>
      <c r="P2" t="s">
        <v>5143</v>
      </c>
      <c r="Q2" t="s">
        <v>5144</v>
      </c>
      <c r="R2" t="s">
        <v>114</v>
      </c>
    </row>
    <row r="3" spans="1:18">
      <c r="A3" s="3" t="s">
        <v>117</v>
      </c>
      <c r="B3">
        <v>3259</v>
      </c>
      <c r="C3">
        <v>3740</v>
      </c>
      <c r="D3">
        <v>3206</v>
      </c>
      <c r="E3">
        <v>1844</v>
      </c>
      <c r="F3">
        <v>1795</v>
      </c>
      <c r="G3">
        <v>1604</v>
      </c>
      <c r="H3">
        <v>1980</v>
      </c>
      <c r="I3">
        <v>2126</v>
      </c>
      <c r="J3">
        <v>1868</v>
      </c>
      <c r="K3">
        <v>1598</v>
      </c>
      <c r="L3">
        <v>1404</v>
      </c>
      <c r="M3">
        <v>3315</v>
      </c>
      <c r="N3">
        <v>1175</v>
      </c>
      <c r="O3">
        <v>915</v>
      </c>
      <c r="P3">
        <v>683</v>
      </c>
      <c r="Q3">
        <v>794</v>
      </c>
      <c r="R3">
        <v>31306</v>
      </c>
    </row>
    <row r="4" spans="1:18">
      <c r="A4" s="3" t="s">
        <v>118</v>
      </c>
      <c r="B4">
        <v>5138</v>
      </c>
      <c r="C4">
        <v>6173</v>
      </c>
      <c r="D4">
        <v>5286</v>
      </c>
      <c r="E4">
        <v>3999</v>
      </c>
      <c r="F4">
        <v>3020</v>
      </c>
      <c r="G4">
        <v>3044</v>
      </c>
      <c r="H4">
        <v>3445</v>
      </c>
      <c r="I4">
        <v>3546</v>
      </c>
      <c r="J4">
        <v>3427</v>
      </c>
      <c r="K4">
        <v>2669</v>
      </c>
      <c r="L4">
        <v>2161</v>
      </c>
      <c r="M4">
        <v>5386</v>
      </c>
      <c r="N4">
        <v>1691</v>
      </c>
      <c r="O4">
        <v>1301</v>
      </c>
      <c r="P4">
        <v>779</v>
      </c>
      <c r="Q4">
        <v>1695</v>
      </c>
      <c r="R4">
        <v>52760</v>
      </c>
    </row>
    <row r="5" spans="1:18">
      <c r="A5" s="3" t="s">
        <v>119</v>
      </c>
      <c r="B5">
        <v>3393</v>
      </c>
      <c r="C5">
        <v>2903</v>
      </c>
      <c r="D5">
        <v>2713</v>
      </c>
      <c r="E5">
        <v>4277</v>
      </c>
      <c r="F5">
        <v>4114</v>
      </c>
      <c r="G5">
        <v>2631</v>
      </c>
      <c r="H5">
        <v>2507</v>
      </c>
      <c r="I5">
        <v>2037</v>
      </c>
      <c r="J5">
        <v>2107</v>
      </c>
      <c r="K5">
        <v>1211</v>
      </c>
      <c r="L5">
        <v>937</v>
      </c>
      <c r="M5">
        <v>4159</v>
      </c>
      <c r="N5">
        <v>497</v>
      </c>
      <c r="O5">
        <v>762</v>
      </c>
      <c r="P5">
        <v>447</v>
      </c>
      <c r="Q5">
        <v>527</v>
      </c>
      <c r="R5">
        <v>35222</v>
      </c>
    </row>
    <row r="6" spans="1:18">
      <c r="A6" s="3" t="s">
        <v>120</v>
      </c>
      <c r="B6">
        <v>5407</v>
      </c>
      <c r="C6">
        <v>7032</v>
      </c>
      <c r="D6">
        <v>6663</v>
      </c>
      <c r="E6">
        <v>4230</v>
      </c>
      <c r="F6">
        <v>3642</v>
      </c>
      <c r="G6">
        <v>3303</v>
      </c>
      <c r="H6">
        <v>3617</v>
      </c>
      <c r="I6">
        <v>3889</v>
      </c>
      <c r="J6">
        <v>3582</v>
      </c>
      <c r="K6">
        <v>3169</v>
      </c>
      <c r="L6">
        <v>2970</v>
      </c>
      <c r="M6">
        <v>6306</v>
      </c>
      <c r="N6">
        <v>2284</v>
      </c>
      <c r="O6">
        <v>1979</v>
      </c>
      <c r="P6">
        <v>1142</v>
      </c>
      <c r="Q6">
        <v>1457</v>
      </c>
      <c r="R6">
        <v>60672</v>
      </c>
    </row>
    <row r="7" spans="1:18">
      <c r="A7" s="3" t="s">
        <v>121</v>
      </c>
      <c r="B7">
        <v>15793</v>
      </c>
      <c r="C7">
        <v>18422</v>
      </c>
      <c r="D7">
        <v>18029</v>
      </c>
      <c r="E7">
        <v>21135</v>
      </c>
      <c r="F7">
        <v>19995</v>
      </c>
      <c r="G7">
        <v>14935</v>
      </c>
      <c r="H7">
        <v>15076</v>
      </c>
      <c r="I7">
        <v>11990</v>
      </c>
      <c r="J7">
        <v>9340</v>
      </c>
      <c r="K7">
        <v>6754</v>
      </c>
      <c r="L7">
        <v>4424</v>
      </c>
      <c r="M7">
        <v>18808</v>
      </c>
      <c r="N7">
        <v>3251</v>
      </c>
      <c r="O7">
        <v>2086</v>
      </c>
      <c r="P7">
        <v>1326</v>
      </c>
      <c r="Q7">
        <v>2001</v>
      </c>
      <c r="R7">
        <v>183365</v>
      </c>
    </row>
    <row r="8" spans="1:18">
      <c r="A8" s="3" t="s">
        <v>122</v>
      </c>
      <c r="B8">
        <v>1938</v>
      </c>
      <c r="C8">
        <v>2432</v>
      </c>
      <c r="D8">
        <v>1868</v>
      </c>
      <c r="E8">
        <v>1046</v>
      </c>
      <c r="F8">
        <v>896</v>
      </c>
      <c r="G8">
        <v>980</v>
      </c>
      <c r="H8">
        <v>1816</v>
      </c>
      <c r="I8">
        <v>1068</v>
      </c>
      <c r="J8">
        <v>1032</v>
      </c>
      <c r="K8">
        <v>852</v>
      </c>
      <c r="L8">
        <v>863</v>
      </c>
      <c r="M8">
        <v>2090</v>
      </c>
      <c r="N8">
        <v>721</v>
      </c>
      <c r="O8">
        <v>660</v>
      </c>
      <c r="P8">
        <v>378</v>
      </c>
      <c r="Q8">
        <v>588</v>
      </c>
      <c r="R8">
        <v>19228</v>
      </c>
    </row>
    <row r="9" spans="1:18">
      <c r="A9" s="3" t="s">
        <v>123</v>
      </c>
      <c r="B9">
        <v>2780</v>
      </c>
      <c r="C9">
        <v>3426</v>
      </c>
      <c r="D9">
        <v>2684</v>
      </c>
      <c r="E9">
        <v>2517</v>
      </c>
      <c r="F9">
        <v>2640</v>
      </c>
      <c r="G9">
        <v>1963</v>
      </c>
      <c r="H9">
        <v>1896</v>
      </c>
      <c r="I9">
        <v>2270</v>
      </c>
      <c r="J9">
        <v>1586</v>
      </c>
      <c r="K9">
        <v>1442</v>
      </c>
      <c r="L9">
        <v>1064</v>
      </c>
      <c r="M9">
        <v>3091</v>
      </c>
      <c r="N9">
        <v>842</v>
      </c>
      <c r="O9">
        <v>778</v>
      </c>
      <c r="P9">
        <v>452</v>
      </c>
      <c r="Q9">
        <v>541</v>
      </c>
      <c r="R9">
        <v>29972</v>
      </c>
    </row>
    <row r="10" spans="1:18">
      <c r="A10" s="3" t="s">
        <v>124</v>
      </c>
      <c r="B10">
        <v>1367</v>
      </c>
      <c r="C10">
        <v>1824</v>
      </c>
      <c r="D10">
        <v>1534</v>
      </c>
      <c r="E10">
        <v>888</v>
      </c>
      <c r="F10">
        <v>737</v>
      </c>
      <c r="G10">
        <v>866</v>
      </c>
      <c r="H10">
        <v>1014</v>
      </c>
      <c r="I10">
        <v>1049</v>
      </c>
      <c r="J10">
        <v>1021</v>
      </c>
      <c r="K10">
        <v>738</v>
      </c>
      <c r="L10">
        <v>703</v>
      </c>
      <c r="M10">
        <v>1764</v>
      </c>
      <c r="N10">
        <v>673</v>
      </c>
      <c r="O10">
        <v>491</v>
      </c>
      <c r="P10">
        <v>331</v>
      </c>
      <c r="Q10">
        <v>429</v>
      </c>
      <c r="R10">
        <v>15429</v>
      </c>
    </row>
    <row r="11" spans="1:18">
      <c r="A11" s="3" t="s">
        <v>126</v>
      </c>
      <c r="B11">
        <v>2518</v>
      </c>
      <c r="C11">
        <v>2902</v>
      </c>
      <c r="D11">
        <v>2749</v>
      </c>
      <c r="E11">
        <v>1867</v>
      </c>
      <c r="F11">
        <v>1716</v>
      </c>
      <c r="G11">
        <v>1451</v>
      </c>
      <c r="H11">
        <v>1564</v>
      </c>
      <c r="I11">
        <v>1664</v>
      </c>
      <c r="J11">
        <v>1889</v>
      </c>
      <c r="K11">
        <v>1446</v>
      </c>
      <c r="L11">
        <v>1249</v>
      </c>
      <c r="M11">
        <v>2972</v>
      </c>
      <c r="N11">
        <v>1360</v>
      </c>
      <c r="O11">
        <v>986</v>
      </c>
      <c r="P11">
        <v>721</v>
      </c>
      <c r="Q11">
        <v>1335</v>
      </c>
      <c r="R11">
        <v>28389</v>
      </c>
    </row>
    <row r="12" spans="1:18">
      <c r="A12" s="3" t="s">
        <v>127</v>
      </c>
      <c r="B12">
        <v>5308</v>
      </c>
      <c r="C12">
        <v>7047</v>
      </c>
      <c r="D12">
        <v>5070</v>
      </c>
      <c r="E12">
        <v>4309</v>
      </c>
      <c r="F12">
        <v>3790</v>
      </c>
      <c r="G12">
        <v>3822</v>
      </c>
      <c r="H12">
        <v>3310</v>
      </c>
      <c r="I12">
        <v>3374</v>
      </c>
      <c r="J12">
        <v>3002</v>
      </c>
      <c r="K12">
        <v>2378</v>
      </c>
      <c r="L12">
        <v>1770</v>
      </c>
      <c r="M12">
        <v>6637</v>
      </c>
      <c r="N12">
        <v>1659</v>
      </c>
      <c r="O12">
        <v>1585</v>
      </c>
      <c r="P12">
        <v>947</v>
      </c>
      <c r="Q12">
        <v>1296</v>
      </c>
      <c r="R12">
        <v>55304</v>
      </c>
    </row>
    <row r="13" spans="1:18">
      <c r="A13" s="3" t="s">
        <v>128</v>
      </c>
      <c r="B13">
        <v>48354</v>
      </c>
      <c r="C13">
        <v>55164</v>
      </c>
      <c r="D13">
        <v>61821</v>
      </c>
      <c r="E13">
        <v>60463</v>
      </c>
      <c r="F13">
        <v>49316</v>
      </c>
      <c r="G13">
        <v>42129</v>
      </c>
      <c r="H13">
        <v>41849</v>
      </c>
      <c r="I13">
        <v>38595</v>
      </c>
      <c r="J13">
        <v>35740</v>
      </c>
      <c r="K13">
        <v>31427</v>
      </c>
      <c r="L13">
        <v>26617</v>
      </c>
      <c r="M13">
        <v>55992</v>
      </c>
      <c r="N13">
        <v>18084</v>
      </c>
      <c r="O13">
        <v>12669</v>
      </c>
      <c r="P13">
        <v>8192</v>
      </c>
      <c r="Q13">
        <v>12205</v>
      </c>
      <c r="R13">
        <v>598617</v>
      </c>
    </row>
    <row r="14" spans="1:18">
      <c r="A14" s="3" t="s">
        <v>129</v>
      </c>
      <c r="B14">
        <v>4071</v>
      </c>
      <c r="C14">
        <v>4334</v>
      </c>
      <c r="D14">
        <v>3604</v>
      </c>
      <c r="E14">
        <v>2982</v>
      </c>
      <c r="F14">
        <v>2940</v>
      </c>
      <c r="G14">
        <v>2355</v>
      </c>
      <c r="H14">
        <v>2441</v>
      </c>
      <c r="I14">
        <v>2305</v>
      </c>
      <c r="J14">
        <v>2072</v>
      </c>
      <c r="K14">
        <v>1713</v>
      </c>
      <c r="L14">
        <v>1583</v>
      </c>
      <c r="M14">
        <v>3876</v>
      </c>
      <c r="N14">
        <v>974</v>
      </c>
      <c r="O14">
        <v>695</v>
      </c>
      <c r="P14">
        <v>531</v>
      </c>
      <c r="Q14">
        <v>738</v>
      </c>
      <c r="R14">
        <v>37214</v>
      </c>
    </row>
    <row r="15" spans="1:18">
      <c r="A15" s="3" t="s">
        <v>130</v>
      </c>
      <c r="B15">
        <v>4346</v>
      </c>
      <c r="C15">
        <v>5092</v>
      </c>
      <c r="D15">
        <v>4359</v>
      </c>
      <c r="E15">
        <v>4130</v>
      </c>
      <c r="F15">
        <v>4075</v>
      </c>
      <c r="G15">
        <v>3083</v>
      </c>
      <c r="H15">
        <v>2841</v>
      </c>
      <c r="I15">
        <v>2988</v>
      </c>
      <c r="J15">
        <v>2830</v>
      </c>
      <c r="K15">
        <v>2205</v>
      </c>
      <c r="L15">
        <v>1681</v>
      </c>
      <c r="M15">
        <v>5714</v>
      </c>
      <c r="N15">
        <v>1366</v>
      </c>
      <c r="O15">
        <v>753</v>
      </c>
      <c r="P15">
        <v>616</v>
      </c>
      <c r="Q15">
        <v>901</v>
      </c>
      <c r="R15">
        <v>46980</v>
      </c>
    </row>
    <row r="16" spans="1:18">
      <c r="A16" s="3" t="s">
        <v>131</v>
      </c>
      <c r="B16">
        <v>2179</v>
      </c>
      <c r="C16">
        <v>2400</v>
      </c>
      <c r="D16">
        <v>2680</v>
      </c>
      <c r="E16">
        <v>2079</v>
      </c>
      <c r="F16">
        <v>1671</v>
      </c>
      <c r="G16">
        <v>1285</v>
      </c>
      <c r="H16">
        <v>1818</v>
      </c>
      <c r="I16">
        <v>2103</v>
      </c>
      <c r="J16">
        <v>1881</v>
      </c>
      <c r="K16">
        <v>1711</v>
      </c>
      <c r="L16">
        <v>1248</v>
      </c>
      <c r="M16">
        <v>2567</v>
      </c>
      <c r="N16">
        <v>1193</v>
      </c>
      <c r="O16">
        <v>937</v>
      </c>
      <c r="P16">
        <v>739</v>
      </c>
      <c r="Q16">
        <v>872</v>
      </c>
      <c r="R16">
        <v>27363</v>
      </c>
    </row>
    <row r="17" spans="1:18">
      <c r="A17" s="3" t="s">
        <v>132</v>
      </c>
      <c r="B17">
        <v>3264</v>
      </c>
      <c r="C17">
        <v>3624</v>
      </c>
      <c r="D17">
        <v>3467</v>
      </c>
      <c r="E17">
        <v>2259</v>
      </c>
      <c r="F17">
        <v>2071</v>
      </c>
      <c r="G17">
        <v>1912</v>
      </c>
      <c r="H17">
        <v>2124</v>
      </c>
      <c r="I17">
        <v>2144</v>
      </c>
      <c r="J17">
        <v>2044</v>
      </c>
      <c r="K17">
        <v>1623</v>
      </c>
      <c r="L17">
        <v>1330</v>
      </c>
      <c r="M17">
        <v>3789</v>
      </c>
      <c r="N17">
        <v>1034</v>
      </c>
      <c r="O17">
        <v>770</v>
      </c>
      <c r="P17">
        <v>436</v>
      </c>
      <c r="Q17">
        <v>677</v>
      </c>
      <c r="R17">
        <v>32568</v>
      </c>
    </row>
    <row r="18" spans="1:18">
      <c r="A18" s="3" t="s">
        <v>134</v>
      </c>
      <c r="B18">
        <v>5777</v>
      </c>
      <c r="C18">
        <v>5397</v>
      </c>
      <c r="D18">
        <v>6503</v>
      </c>
      <c r="E18">
        <v>5117</v>
      </c>
      <c r="F18">
        <v>5711</v>
      </c>
      <c r="G18">
        <v>3781</v>
      </c>
      <c r="H18">
        <v>3994</v>
      </c>
      <c r="I18">
        <v>3952</v>
      </c>
      <c r="J18">
        <v>3576</v>
      </c>
      <c r="K18">
        <v>3107</v>
      </c>
      <c r="L18">
        <v>2531</v>
      </c>
      <c r="M18">
        <v>7011</v>
      </c>
      <c r="N18">
        <v>2027</v>
      </c>
      <c r="O18">
        <v>1508</v>
      </c>
      <c r="P18">
        <v>1348</v>
      </c>
      <c r="Q18">
        <v>1511</v>
      </c>
      <c r="R18">
        <v>62851</v>
      </c>
    </row>
    <row r="19" spans="1:18">
      <c r="A19" s="3" t="s">
        <v>217</v>
      </c>
      <c r="B19">
        <v>1604</v>
      </c>
      <c r="C19">
        <v>2206</v>
      </c>
      <c r="D19">
        <v>1638</v>
      </c>
      <c r="E19">
        <v>1427</v>
      </c>
      <c r="F19">
        <v>1057</v>
      </c>
      <c r="G19">
        <v>785</v>
      </c>
      <c r="H19">
        <v>921</v>
      </c>
      <c r="I19">
        <v>959</v>
      </c>
      <c r="J19">
        <v>948</v>
      </c>
      <c r="K19">
        <v>759</v>
      </c>
      <c r="L19">
        <v>688</v>
      </c>
      <c r="M19">
        <v>1773</v>
      </c>
      <c r="N19">
        <v>701</v>
      </c>
      <c r="O19">
        <v>639</v>
      </c>
      <c r="P19">
        <v>331</v>
      </c>
      <c r="Q19">
        <v>479</v>
      </c>
      <c r="R19">
        <v>16915</v>
      </c>
    </row>
    <row r="20" spans="1:18">
      <c r="A20" s="3" t="s">
        <v>218</v>
      </c>
      <c r="B20">
        <v>2874</v>
      </c>
      <c r="C20">
        <v>3114</v>
      </c>
      <c r="D20">
        <v>3362</v>
      </c>
      <c r="E20">
        <v>2112</v>
      </c>
      <c r="F20">
        <v>1673</v>
      </c>
      <c r="G20">
        <v>1398</v>
      </c>
      <c r="H20">
        <v>1662</v>
      </c>
      <c r="I20">
        <v>1814</v>
      </c>
      <c r="J20">
        <v>1578</v>
      </c>
      <c r="K20">
        <v>1456</v>
      </c>
      <c r="L20">
        <v>1133</v>
      </c>
      <c r="M20">
        <v>3462</v>
      </c>
      <c r="N20">
        <v>1019</v>
      </c>
      <c r="O20">
        <v>801</v>
      </c>
      <c r="P20">
        <v>498</v>
      </c>
      <c r="Q20">
        <v>757</v>
      </c>
      <c r="R20">
        <v>28713</v>
      </c>
    </row>
    <row r="21" spans="1:18">
      <c r="A21" s="3" t="s">
        <v>135</v>
      </c>
      <c r="B21">
        <v>23726</v>
      </c>
      <c r="C21">
        <v>25808</v>
      </c>
      <c r="D21">
        <v>28897</v>
      </c>
      <c r="E21">
        <v>30921</v>
      </c>
      <c r="F21">
        <v>32055</v>
      </c>
      <c r="G21">
        <v>23213</v>
      </c>
      <c r="H21">
        <v>22777</v>
      </c>
      <c r="I21">
        <v>19370</v>
      </c>
      <c r="J21">
        <v>16668</v>
      </c>
      <c r="K21">
        <v>12966</v>
      </c>
      <c r="L21">
        <v>9966</v>
      </c>
      <c r="M21">
        <v>25069</v>
      </c>
      <c r="N21">
        <v>6461</v>
      </c>
      <c r="O21">
        <v>4204</v>
      </c>
      <c r="P21">
        <v>2599</v>
      </c>
      <c r="Q21">
        <v>4167</v>
      </c>
      <c r="R21">
        <v>288867</v>
      </c>
    </row>
    <row r="22" spans="1:18">
      <c r="A22" s="3" t="s">
        <v>136</v>
      </c>
      <c r="B22">
        <v>3438</v>
      </c>
      <c r="C22">
        <v>3716</v>
      </c>
      <c r="D22">
        <v>4811</v>
      </c>
      <c r="E22">
        <v>4992</v>
      </c>
      <c r="F22">
        <v>3835</v>
      </c>
      <c r="G22">
        <v>3031</v>
      </c>
      <c r="H22">
        <v>3045</v>
      </c>
      <c r="I22">
        <v>2357</v>
      </c>
      <c r="J22">
        <v>1998</v>
      </c>
      <c r="K22">
        <v>1667</v>
      </c>
      <c r="L22">
        <v>1373</v>
      </c>
      <c r="M22">
        <v>3895</v>
      </c>
      <c r="N22">
        <v>1107</v>
      </c>
      <c r="O22">
        <v>835</v>
      </c>
      <c r="P22">
        <v>538</v>
      </c>
      <c r="Q22">
        <v>843</v>
      </c>
      <c r="R22">
        <v>41481</v>
      </c>
    </row>
    <row r="23" spans="1:18">
      <c r="A23" s="3" t="s">
        <v>219</v>
      </c>
      <c r="B23">
        <v>1154</v>
      </c>
      <c r="C23">
        <v>1629</v>
      </c>
      <c r="D23">
        <v>1637</v>
      </c>
      <c r="E23">
        <v>794</v>
      </c>
      <c r="F23">
        <v>775</v>
      </c>
      <c r="G23">
        <v>871</v>
      </c>
      <c r="H23">
        <v>1052</v>
      </c>
      <c r="I23">
        <v>1201</v>
      </c>
      <c r="J23">
        <v>1025</v>
      </c>
      <c r="K23">
        <v>756</v>
      </c>
      <c r="L23">
        <v>727</v>
      </c>
      <c r="M23">
        <v>1593</v>
      </c>
      <c r="N23">
        <v>738</v>
      </c>
      <c r="O23">
        <v>438</v>
      </c>
      <c r="P23">
        <v>362</v>
      </c>
      <c r="Q23">
        <v>386</v>
      </c>
      <c r="R23">
        <v>15138</v>
      </c>
    </row>
    <row r="24" spans="1:18">
      <c r="A24" s="3" t="s">
        <v>138</v>
      </c>
      <c r="B24">
        <v>9014</v>
      </c>
      <c r="C24">
        <v>7596</v>
      </c>
      <c r="D24">
        <v>10562</v>
      </c>
      <c r="E24">
        <v>10649</v>
      </c>
      <c r="F24">
        <v>6967</v>
      </c>
      <c r="G24">
        <v>5953</v>
      </c>
      <c r="H24">
        <v>6117</v>
      </c>
      <c r="I24">
        <v>4252</v>
      </c>
      <c r="J24">
        <v>2944</v>
      </c>
      <c r="K24">
        <v>1948</v>
      </c>
      <c r="L24">
        <v>1431</v>
      </c>
      <c r="M24">
        <v>11190</v>
      </c>
      <c r="N24">
        <v>1171</v>
      </c>
      <c r="O24">
        <v>734</v>
      </c>
      <c r="P24">
        <v>663</v>
      </c>
      <c r="Q24">
        <v>1013</v>
      </c>
      <c r="R24">
        <v>82204</v>
      </c>
    </row>
    <row r="25" spans="1:18">
      <c r="A25" s="3" t="s">
        <v>139</v>
      </c>
      <c r="B25">
        <v>3948</v>
      </c>
      <c r="C25">
        <v>5008</v>
      </c>
      <c r="D25">
        <v>4227</v>
      </c>
      <c r="E25">
        <v>3681</v>
      </c>
      <c r="F25">
        <v>2766</v>
      </c>
      <c r="G25">
        <v>2095</v>
      </c>
      <c r="H25">
        <v>2540</v>
      </c>
      <c r="I25">
        <v>3172</v>
      </c>
      <c r="J25">
        <v>2858</v>
      </c>
      <c r="K25">
        <v>2817</v>
      </c>
      <c r="L25">
        <v>2373</v>
      </c>
      <c r="M25">
        <v>4706</v>
      </c>
      <c r="N25">
        <v>1731</v>
      </c>
      <c r="O25">
        <v>1159</v>
      </c>
      <c r="P25">
        <v>690</v>
      </c>
      <c r="Q25">
        <v>1184</v>
      </c>
      <c r="R25">
        <v>44955</v>
      </c>
    </row>
    <row r="26" spans="1:18">
      <c r="A26" s="3" t="s">
        <v>140</v>
      </c>
      <c r="B26">
        <v>5052</v>
      </c>
      <c r="C26">
        <v>6696</v>
      </c>
      <c r="D26">
        <v>4623</v>
      </c>
      <c r="E26">
        <v>4639</v>
      </c>
      <c r="F26">
        <v>3639</v>
      </c>
      <c r="G26">
        <v>3471</v>
      </c>
      <c r="H26">
        <v>3590</v>
      </c>
      <c r="I26">
        <v>3884</v>
      </c>
      <c r="J26">
        <v>3156</v>
      </c>
      <c r="K26">
        <v>2793</v>
      </c>
      <c r="L26">
        <v>2445</v>
      </c>
      <c r="M26">
        <v>5602</v>
      </c>
      <c r="N26">
        <v>1738</v>
      </c>
      <c r="O26">
        <v>1171</v>
      </c>
      <c r="P26">
        <v>897</v>
      </c>
      <c r="Q26">
        <v>1119</v>
      </c>
      <c r="R26">
        <v>54515</v>
      </c>
    </row>
    <row r="27" spans="1:18">
      <c r="A27" s="3" t="s">
        <v>142</v>
      </c>
      <c r="B27">
        <v>2143</v>
      </c>
      <c r="C27">
        <v>2113</v>
      </c>
      <c r="D27">
        <v>2157</v>
      </c>
      <c r="E27">
        <v>1698</v>
      </c>
      <c r="F27">
        <v>1381</v>
      </c>
      <c r="G27">
        <v>1321</v>
      </c>
      <c r="H27">
        <v>1338</v>
      </c>
      <c r="I27">
        <v>1304</v>
      </c>
      <c r="J27">
        <v>1176</v>
      </c>
      <c r="K27">
        <v>1068</v>
      </c>
      <c r="L27">
        <v>893</v>
      </c>
      <c r="M27">
        <v>2866</v>
      </c>
      <c r="N27">
        <v>989</v>
      </c>
      <c r="O27">
        <v>728</v>
      </c>
      <c r="P27">
        <v>574</v>
      </c>
      <c r="Q27">
        <v>569</v>
      </c>
      <c r="R27">
        <v>22318</v>
      </c>
    </row>
    <row r="28" spans="1:18">
      <c r="A28" s="3" t="s">
        <v>143</v>
      </c>
      <c r="B28">
        <v>7274</v>
      </c>
      <c r="C28">
        <v>9453</v>
      </c>
      <c r="D28">
        <v>8848</v>
      </c>
      <c r="E28">
        <v>6812</v>
      </c>
      <c r="F28">
        <v>5043</v>
      </c>
      <c r="G28">
        <v>5628</v>
      </c>
      <c r="H28">
        <v>5613</v>
      </c>
      <c r="I28">
        <v>6528</v>
      </c>
      <c r="J28">
        <v>6025</v>
      </c>
      <c r="K28">
        <v>4987</v>
      </c>
      <c r="L28">
        <v>3840</v>
      </c>
      <c r="M28">
        <v>9607</v>
      </c>
      <c r="N28">
        <v>3162</v>
      </c>
      <c r="O28">
        <v>2798</v>
      </c>
      <c r="P28">
        <v>1345</v>
      </c>
      <c r="Q28">
        <v>2115</v>
      </c>
      <c r="R28">
        <v>89078</v>
      </c>
    </row>
    <row r="29" spans="1:18">
      <c r="A29" s="3" t="s">
        <v>144</v>
      </c>
      <c r="B29">
        <v>20101</v>
      </c>
      <c r="C29">
        <v>22910</v>
      </c>
      <c r="D29">
        <v>24048</v>
      </c>
      <c r="E29">
        <v>22430</v>
      </c>
      <c r="F29">
        <v>22605</v>
      </c>
      <c r="G29">
        <v>17923</v>
      </c>
      <c r="H29">
        <v>17161</v>
      </c>
      <c r="I29">
        <v>15756</v>
      </c>
      <c r="J29">
        <v>13764</v>
      </c>
      <c r="K29">
        <v>11536</v>
      </c>
      <c r="L29">
        <v>9108</v>
      </c>
      <c r="M29">
        <v>23344</v>
      </c>
      <c r="N29">
        <v>6657</v>
      </c>
      <c r="O29">
        <v>4710</v>
      </c>
      <c r="P29">
        <v>3258</v>
      </c>
      <c r="Q29">
        <v>4854</v>
      </c>
      <c r="R29">
        <v>240165</v>
      </c>
    </row>
    <row r="30" spans="1:18">
      <c r="A30" s="3" t="s">
        <v>145</v>
      </c>
      <c r="B30">
        <v>3537</v>
      </c>
      <c r="C30">
        <v>4258</v>
      </c>
      <c r="D30">
        <v>3853</v>
      </c>
      <c r="E30">
        <v>2623</v>
      </c>
      <c r="F30">
        <v>2346</v>
      </c>
      <c r="G30">
        <v>2060</v>
      </c>
      <c r="H30">
        <v>2273</v>
      </c>
      <c r="I30">
        <v>2508</v>
      </c>
      <c r="J30">
        <v>2274</v>
      </c>
      <c r="K30">
        <v>2161</v>
      </c>
      <c r="L30">
        <v>1800</v>
      </c>
      <c r="M30">
        <v>4115</v>
      </c>
      <c r="N30">
        <v>1709</v>
      </c>
      <c r="O30">
        <v>1225</v>
      </c>
      <c r="P30">
        <v>694</v>
      </c>
      <c r="Q30">
        <v>888</v>
      </c>
      <c r="R30">
        <v>38324</v>
      </c>
    </row>
    <row r="31" spans="1:18">
      <c r="A31" s="3" t="s">
        <v>146</v>
      </c>
      <c r="B31">
        <v>1849</v>
      </c>
      <c r="C31">
        <v>2577</v>
      </c>
      <c r="D31">
        <v>1408</v>
      </c>
      <c r="E31">
        <v>1755</v>
      </c>
      <c r="F31">
        <v>1246</v>
      </c>
      <c r="G31">
        <v>1000</v>
      </c>
      <c r="H31">
        <v>1102</v>
      </c>
      <c r="I31">
        <v>1150</v>
      </c>
      <c r="J31">
        <v>1099</v>
      </c>
      <c r="K31">
        <v>1023</v>
      </c>
      <c r="L31">
        <v>714</v>
      </c>
      <c r="M31">
        <v>2534</v>
      </c>
      <c r="N31">
        <v>905</v>
      </c>
      <c r="O31">
        <v>632</v>
      </c>
      <c r="P31">
        <v>432</v>
      </c>
      <c r="Q31">
        <v>679</v>
      </c>
      <c r="R31">
        <v>20105</v>
      </c>
    </row>
    <row r="32" spans="1:18">
      <c r="A32" s="3" t="s">
        <v>147</v>
      </c>
      <c r="B32">
        <v>6319</v>
      </c>
      <c r="C32">
        <v>6661</v>
      </c>
      <c r="D32">
        <v>6261</v>
      </c>
      <c r="E32">
        <v>5335</v>
      </c>
      <c r="F32">
        <v>4462</v>
      </c>
      <c r="G32">
        <v>3284</v>
      </c>
      <c r="H32">
        <v>3881</v>
      </c>
      <c r="I32">
        <v>4150</v>
      </c>
      <c r="J32">
        <v>3814</v>
      </c>
      <c r="K32">
        <v>3509</v>
      </c>
      <c r="L32">
        <v>2863</v>
      </c>
      <c r="M32">
        <v>6511</v>
      </c>
      <c r="N32">
        <v>2734</v>
      </c>
      <c r="O32">
        <v>2039</v>
      </c>
      <c r="P32">
        <v>1442</v>
      </c>
      <c r="Q32">
        <v>1673</v>
      </c>
      <c r="R32">
        <v>64938</v>
      </c>
    </row>
    <row r="33" spans="1:18">
      <c r="A33" s="3" t="s">
        <v>149</v>
      </c>
      <c r="B33">
        <v>2406</v>
      </c>
      <c r="C33">
        <v>2440</v>
      </c>
      <c r="D33">
        <v>2587</v>
      </c>
      <c r="E33">
        <v>3709</v>
      </c>
      <c r="F33">
        <v>2967</v>
      </c>
      <c r="G33">
        <v>2043</v>
      </c>
      <c r="H33">
        <v>1646</v>
      </c>
      <c r="I33">
        <v>1557</v>
      </c>
      <c r="J33">
        <v>2262</v>
      </c>
      <c r="K33">
        <v>1181</v>
      </c>
      <c r="L33">
        <v>860</v>
      </c>
      <c r="M33">
        <v>3663</v>
      </c>
      <c r="N33">
        <v>812</v>
      </c>
      <c r="O33">
        <v>563</v>
      </c>
      <c r="P33">
        <v>349</v>
      </c>
      <c r="Q33">
        <v>547</v>
      </c>
      <c r="R33">
        <v>29592</v>
      </c>
    </row>
    <row r="34" spans="1:18">
      <c r="A34" s="3" t="s">
        <v>114</v>
      </c>
      <c r="B34">
        <v>209331</v>
      </c>
      <c r="C34">
        <v>238097</v>
      </c>
      <c r="D34">
        <v>241155</v>
      </c>
      <c r="E34">
        <v>226719</v>
      </c>
      <c r="F34">
        <v>200946</v>
      </c>
      <c r="G34">
        <v>163220</v>
      </c>
      <c r="H34">
        <v>166010</v>
      </c>
      <c r="I34">
        <v>155062</v>
      </c>
      <c r="J34">
        <v>138586</v>
      </c>
      <c r="K34">
        <v>114670</v>
      </c>
      <c r="L34">
        <v>92749</v>
      </c>
      <c r="M34">
        <v>243407</v>
      </c>
      <c r="N34">
        <v>70465</v>
      </c>
      <c r="O34">
        <v>51551</v>
      </c>
      <c r="P34">
        <v>33740</v>
      </c>
      <c r="Q34">
        <v>48840</v>
      </c>
      <c r="R34">
        <v>2394548</v>
      </c>
    </row>
    <row r="36" spans="1:18">
      <c r="A36" t="s">
        <v>5367</v>
      </c>
    </row>
    <row r="37" spans="1:18">
      <c r="A37" s="3" t="s">
        <v>5368</v>
      </c>
    </row>
    <row r="39" spans="1:18">
      <c r="A39" s="54" t="s">
        <v>245</v>
      </c>
      <c r="B39" s="54" t="s">
        <v>246</v>
      </c>
      <c r="D39" s="12" t="s">
        <v>209</v>
      </c>
      <c r="E39" s="12" t="s">
        <v>5132</v>
      </c>
      <c r="F39" s="12" t="s">
        <v>5162</v>
      </c>
      <c r="G39" s="47" t="s">
        <v>5283</v>
      </c>
      <c r="H39" s="47" t="s">
        <v>5284</v>
      </c>
      <c r="I39" s="47" t="s">
        <v>5285</v>
      </c>
      <c r="J39" s="47" t="s">
        <v>5286</v>
      </c>
    </row>
    <row r="40" spans="1:18">
      <c r="A40" s="1" t="s">
        <v>120</v>
      </c>
      <c r="B40" t="s">
        <v>120</v>
      </c>
      <c r="D40" s="3" t="s">
        <v>117</v>
      </c>
      <c r="E40">
        <v>3259</v>
      </c>
      <c r="F40">
        <v>3315</v>
      </c>
      <c r="G40">
        <f>E40/5</f>
        <v>651.79999999999995</v>
      </c>
      <c r="H40">
        <f t="shared" ref="H40:H70" si="0">F40/5</f>
        <v>663</v>
      </c>
      <c r="I40">
        <f>E40/SUM(E$40:E$70)</f>
        <v>1.5568644873430118E-2</v>
      </c>
      <c r="J40">
        <f>F40/SUM(F$40:F$70)</f>
        <v>1.3619164609070405E-2</v>
      </c>
    </row>
    <row r="41" spans="1:18">
      <c r="A41" t="s">
        <v>139</v>
      </c>
      <c r="B41" t="s">
        <v>125</v>
      </c>
      <c r="D41" s="3" t="s">
        <v>118</v>
      </c>
      <c r="E41">
        <v>5138</v>
      </c>
      <c r="F41">
        <v>5386</v>
      </c>
      <c r="G41">
        <f t="shared" ref="G41:G70" si="1">E41/5</f>
        <v>1027.5999999999999</v>
      </c>
      <c r="H41">
        <f t="shared" si="0"/>
        <v>1077.2</v>
      </c>
      <c r="I41">
        <f t="shared" ref="I41:J70" si="2">E41/SUM(E$40:E$70)</f>
        <v>2.4544859576460246E-2</v>
      </c>
      <c r="J41">
        <f t="shared" si="2"/>
        <v>2.2127547687617859E-2</v>
      </c>
    </row>
    <row r="42" spans="1:18">
      <c r="A42" s="1"/>
      <c r="B42" t="s">
        <v>137</v>
      </c>
      <c r="D42" s="3" t="s">
        <v>119</v>
      </c>
      <c r="E42">
        <v>3393</v>
      </c>
      <c r="F42">
        <v>4159</v>
      </c>
      <c r="G42">
        <f t="shared" si="1"/>
        <v>678.6</v>
      </c>
      <c r="H42">
        <f t="shared" si="0"/>
        <v>831.8</v>
      </c>
      <c r="I42">
        <f t="shared" si="2"/>
        <v>1.6208779397222581E-2</v>
      </c>
      <c r="J42">
        <f t="shared" si="2"/>
        <v>1.7086608026885011E-2</v>
      </c>
    </row>
    <row r="43" spans="1:18">
      <c r="A43" s="1"/>
      <c r="B43" s="13" t="s">
        <v>139</v>
      </c>
      <c r="D43" s="3" t="s">
        <v>120</v>
      </c>
      <c r="E43">
        <v>5407</v>
      </c>
      <c r="F43">
        <v>6306</v>
      </c>
      <c r="G43">
        <f t="shared" si="1"/>
        <v>1081.4000000000001</v>
      </c>
      <c r="H43">
        <f t="shared" si="0"/>
        <v>1261.2</v>
      </c>
      <c r="I43">
        <f t="shared" si="2"/>
        <v>2.5829905747357055E-2</v>
      </c>
      <c r="J43">
        <f t="shared" si="2"/>
        <v>2.590722534684705E-2</v>
      </c>
    </row>
    <row r="44" spans="1:18">
      <c r="D44" s="3" t="s">
        <v>121</v>
      </c>
      <c r="E44">
        <v>15793</v>
      </c>
      <c r="F44">
        <v>18808</v>
      </c>
      <c r="G44">
        <f t="shared" si="1"/>
        <v>3158.6</v>
      </c>
      <c r="H44">
        <f t="shared" si="0"/>
        <v>3761.6</v>
      </c>
      <c r="I44">
        <f t="shared" si="2"/>
        <v>7.5445108464584798E-2</v>
      </c>
      <c r="J44">
        <f t="shared" si="2"/>
        <v>7.7269758059546362E-2</v>
      </c>
    </row>
    <row r="45" spans="1:18">
      <c r="A45" s="1" t="s">
        <v>121</v>
      </c>
      <c r="B45" t="s">
        <v>121</v>
      </c>
      <c r="D45" s="3" t="s">
        <v>122</v>
      </c>
      <c r="E45">
        <v>1938</v>
      </c>
      <c r="F45">
        <v>2090</v>
      </c>
      <c r="G45">
        <f t="shared" si="1"/>
        <v>387.6</v>
      </c>
      <c r="H45">
        <f t="shared" si="0"/>
        <v>418</v>
      </c>
      <c r="I45">
        <f t="shared" si="2"/>
        <v>9.258064978431289E-3</v>
      </c>
      <c r="J45">
        <f t="shared" si="2"/>
        <v>8.5864416389011006E-3</v>
      </c>
    </row>
    <row r="46" spans="1:18">
      <c r="A46" t="s">
        <v>149</v>
      </c>
      <c r="B46" t="s">
        <v>141</v>
      </c>
      <c r="D46" s="3" t="s">
        <v>123</v>
      </c>
      <c r="E46">
        <v>2780</v>
      </c>
      <c r="F46">
        <v>3091</v>
      </c>
      <c r="G46">
        <f t="shared" si="1"/>
        <v>556</v>
      </c>
      <c r="H46">
        <f t="shared" si="0"/>
        <v>618.20000000000005</v>
      </c>
      <c r="I46">
        <f t="shared" si="2"/>
        <v>1.3280402807037657E-2</v>
      </c>
      <c r="J46">
        <f t="shared" si="2"/>
        <v>1.2698895265953731E-2</v>
      </c>
    </row>
    <row r="47" spans="1:18">
      <c r="A47" s="1"/>
      <c r="B47" s="13" t="s">
        <v>149</v>
      </c>
      <c r="D47" s="3" t="s">
        <v>124</v>
      </c>
      <c r="E47">
        <v>1367</v>
      </c>
      <c r="F47">
        <v>1764</v>
      </c>
      <c r="G47">
        <f t="shared" si="1"/>
        <v>273.39999999999998</v>
      </c>
      <c r="H47">
        <f t="shared" si="0"/>
        <v>352.8</v>
      </c>
      <c r="I47">
        <f t="shared" si="2"/>
        <v>6.5303275673454959E-3</v>
      </c>
      <c r="J47">
        <f t="shared" si="2"/>
        <v>7.2471210770437989E-3</v>
      </c>
    </row>
    <row r="48" spans="1:18">
      <c r="D48" s="3" t="s">
        <v>126</v>
      </c>
      <c r="E48">
        <v>2518</v>
      </c>
      <c r="F48">
        <v>2972</v>
      </c>
      <c r="G48">
        <f t="shared" si="1"/>
        <v>503.6</v>
      </c>
      <c r="H48">
        <f t="shared" si="0"/>
        <v>594.4</v>
      </c>
      <c r="I48">
        <f t="shared" si="2"/>
        <v>1.2028796499324037E-2</v>
      </c>
      <c r="J48">
        <f t="shared" si="2"/>
        <v>1.2210002177422999E-2</v>
      </c>
    </row>
    <row r="49" spans="1:10">
      <c r="A49" s="1" t="s">
        <v>127</v>
      </c>
      <c r="B49" t="s">
        <v>127</v>
      </c>
      <c r="D49" s="3" t="s">
        <v>127</v>
      </c>
      <c r="E49">
        <v>5308</v>
      </c>
      <c r="F49">
        <v>6637</v>
      </c>
      <c r="G49">
        <f t="shared" si="1"/>
        <v>1061.5999999999999</v>
      </c>
      <c r="H49">
        <f t="shared" si="0"/>
        <v>1327.4</v>
      </c>
      <c r="I49">
        <f t="shared" si="2"/>
        <v>2.5356970539480536E-2</v>
      </c>
      <c r="J49">
        <f t="shared" si="2"/>
        <v>2.7267087635113204E-2</v>
      </c>
    </row>
    <row r="50" spans="1:10">
      <c r="A50" t="s">
        <v>146</v>
      </c>
      <c r="B50" t="s">
        <v>216</v>
      </c>
      <c r="D50" s="3" t="s">
        <v>128</v>
      </c>
      <c r="E50">
        <v>48354</v>
      </c>
      <c r="F50">
        <v>55992</v>
      </c>
      <c r="G50">
        <f t="shared" si="1"/>
        <v>9670.7999999999993</v>
      </c>
      <c r="H50">
        <f t="shared" si="0"/>
        <v>11198.4</v>
      </c>
      <c r="I50">
        <f t="shared" si="2"/>
        <v>0.23099302062284133</v>
      </c>
      <c r="J50">
        <f t="shared" si="2"/>
        <v>0.23003446901691404</v>
      </c>
    </row>
    <row r="51" spans="1:10">
      <c r="A51" t="s">
        <v>119</v>
      </c>
      <c r="B51" s="13" t="s">
        <v>146</v>
      </c>
      <c r="D51" s="3" t="s">
        <v>129</v>
      </c>
      <c r="E51">
        <v>4071</v>
      </c>
      <c r="F51">
        <v>3876</v>
      </c>
      <c r="G51">
        <f t="shared" si="1"/>
        <v>814.2</v>
      </c>
      <c r="H51">
        <f t="shared" si="0"/>
        <v>775.2</v>
      </c>
      <c r="I51">
        <f t="shared" si="2"/>
        <v>1.9447669002679965E-2</v>
      </c>
      <c r="J51">
        <f t="shared" si="2"/>
        <v>1.5923946312143857E-2</v>
      </c>
    </row>
    <row r="52" spans="1:10">
      <c r="B52" s="13" t="s">
        <v>119</v>
      </c>
      <c r="D52" s="3" t="s">
        <v>130</v>
      </c>
      <c r="E52">
        <v>4346</v>
      </c>
      <c r="F52">
        <v>5714</v>
      </c>
      <c r="G52">
        <f t="shared" si="1"/>
        <v>869.2</v>
      </c>
      <c r="H52">
        <f t="shared" si="0"/>
        <v>1142.8</v>
      </c>
      <c r="I52">
        <f t="shared" si="2"/>
        <v>2.0761377913448079E-2</v>
      </c>
      <c r="J52">
        <f t="shared" si="2"/>
        <v>2.34750849400387E-2</v>
      </c>
    </row>
    <row r="53" spans="1:10">
      <c r="D53" s="3" t="s">
        <v>131</v>
      </c>
      <c r="E53">
        <v>2179</v>
      </c>
      <c r="F53">
        <v>2567</v>
      </c>
      <c r="G53">
        <f t="shared" si="1"/>
        <v>435.8</v>
      </c>
      <c r="H53">
        <f t="shared" si="0"/>
        <v>513.4</v>
      </c>
      <c r="I53">
        <f t="shared" si="2"/>
        <v>1.0409351696595345E-2</v>
      </c>
      <c r="J53">
        <f t="shared" si="2"/>
        <v>1.05461223383058E-2</v>
      </c>
    </row>
    <row r="54" spans="1:10">
      <c r="A54" s="1" t="s">
        <v>135</v>
      </c>
      <c r="B54" t="s">
        <v>135</v>
      </c>
      <c r="D54" s="3" t="s">
        <v>132</v>
      </c>
      <c r="E54">
        <v>3264</v>
      </c>
      <c r="F54">
        <v>3789</v>
      </c>
      <c r="G54">
        <f t="shared" si="1"/>
        <v>652.79999999999995</v>
      </c>
      <c r="H54">
        <f t="shared" si="0"/>
        <v>757.8</v>
      </c>
      <c r="I54">
        <f t="shared" si="2"/>
        <v>1.5592530489989539E-2</v>
      </c>
      <c r="J54">
        <f t="shared" si="2"/>
        <v>1.5566520272629792E-2</v>
      </c>
    </row>
    <row r="55" spans="1:10">
      <c r="A55" t="s">
        <v>134</v>
      </c>
      <c r="B55" t="s">
        <v>215</v>
      </c>
      <c r="D55" s="3" t="s">
        <v>134</v>
      </c>
      <c r="E55">
        <v>5777</v>
      </c>
      <c r="F55">
        <v>7011</v>
      </c>
      <c r="G55">
        <f t="shared" si="1"/>
        <v>1155.4000000000001</v>
      </c>
      <c r="H55">
        <f t="shared" si="0"/>
        <v>1402.2</v>
      </c>
      <c r="I55">
        <f t="shared" si="2"/>
        <v>2.7597441372754154E-2</v>
      </c>
      <c r="J55">
        <f t="shared" si="2"/>
        <v>2.8803608770495509E-2</v>
      </c>
    </row>
    <row r="56" spans="1:10">
      <c r="A56" s="1"/>
      <c r="B56" t="s">
        <v>148</v>
      </c>
      <c r="D56" s="3" t="s">
        <v>217</v>
      </c>
      <c r="E56">
        <v>1604</v>
      </c>
      <c r="F56">
        <v>1773</v>
      </c>
      <c r="G56">
        <f t="shared" si="1"/>
        <v>320.8</v>
      </c>
      <c r="H56">
        <f t="shared" si="0"/>
        <v>354.6</v>
      </c>
      <c r="I56">
        <f t="shared" si="2"/>
        <v>7.6625057922620156E-3</v>
      </c>
      <c r="J56">
        <f t="shared" si="2"/>
        <v>7.2840961845797372E-3</v>
      </c>
    </row>
    <row r="57" spans="1:10">
      <c r="A57" s="1"/>
      <c r="B57" t="s">
        <v>222</v>
      </c>
      <c r="D57" s="3" t="s">
        <v>218</v>
      </c>
      <c r="E57">
        <v>2874</v>
      </c>
      <c r="F57">
        <v>3462</v>
      </c>
      <c r="G57">
        <f t="shared" si="1"/>
        <v>574.79999999999995</v>
      </c>
      <c r="H57">
        <f t="shared" si="0"/>
        <v>692.4</v>
      </c>
      <c r="I57">
        <f t="shared" si="2"/>
        <v>1.3729452398354759E-2</v>
      </c>
      <c r="J57">
        <f t="shared" si="2"/>
        <v>1.4223091365490721E-2</v>
      </c>
    </row>
    <row r="58" spans="1:10">
      <c r="A58" s="1"/>
      <c r="B58" s="13" t="s">
        <v>134</v>
      </c>
      <c r="D58" s="3" t="s">
        <v>135</v>
      </c>
      <c r="E58">
        <v>23726</v>
      </c>
      <c r="F58">
        <v>25069</v>
      </c>
      <c r="G58">
        <f t="shared" si="1"/>
        <v>4745.2</v>
      </c>
      <c r="H58">
        <f t="shared" si="0"/>
        <v>5013.8</v>
      </c>
      <c r="I58">
        <f t="shared" si="2"/>
        <v>0.11334202769776096</v>
      </c>
      <c r="J58">
        <f t="shared" si="2"/>
        <v>0.10299210786871371</v>
      </c>
    </row>
    <row r="59" spans="1:10">
      <c r="D59" s="3" t="s">
        <v>136</v>
      </c>
      <c r="E59">
        <v>3438</v>
      </c>
      <c r="F59">
        <v>3895</v>
      </c>
      <c r="G59">
        <f t="shared" si="1"/>
        <v>687.6</v>
      </c>
      <c r="H59">
        <f t="shared" si="0"/>
        <v>779</v>
      </c>
      <c r="I59">
        <f t="shared" si="2"/>
        <v>1.6423749946257362E-2</v>
      </c>
      <c r="J59">
        <f t="shared" si="2"/>
        <v>1.6002004872497505E-2</v>
      </c>
    </row>
    <row r="60" spans="1:10">
      <c r="A60" s="1" t="s">
        <v>136</v>
      </c>
      <c r="B60" t="s">
        <v>136</v>
      </c>
      <c r="D60" s="3" t="s">
        <v>219</v>
      </c>
      <c r="E60">
        <v>1154</v>
      </c>
      <c r="F60">
        <v>1593</v>
      </c>
      <c r="G60">
        <f t="shared" si="1"/>
        <v>230.8</v>
      </c>
      <c r="H60">
        <f t="shared" si="0"/>
        <v>318.60000000000002</v>
      </c>
      <c r="I60">
        <f t="shared" si="2"/>
        <v>5.5128003019141933E-3</v>
      </c>
      <c r="J60">
        <f t="shared" si="2"/>
        <v>6.5445940338609817E-3</v>
      </c>
    </row>
    <row r="61" spans="1:10">
      <c r="A61" t="s">
        <v>122</v>
      </c>
      <c r="B61" t="s">
        <v>220</v>
      </c>
      <c r="D61" s="3" t="s">
        <v>138</v>
      </c>
      <c r="E61">
        <v>9014</v>
      </c>
      <c r="F61">
        <v>11190</v>
      </c>
      <c r="G61">
        <f t="shared" si="1"/>
        <v>1802.8</v>
      </c>
      <c r="H61">
        <f t="shared" si="0"/>
        <v>2238</v>
      </c>
      <c r="I61">
        <f t="shared" si="2"/>
        <v>4.3060989533322824E-2</v>
      </c>
      <c r="J61">
        <f t="shared" si="2"/>
        <v>4.5972383703015936E-2</v>
      </c>
    </row>
    <row r="62" spans="1:10">
      <c r="A62" t="s">
        <v>123</v>
      </c>
      <c r="B62" s="13" t="s">
        <v>122</v>
      </c>
      <c r="D62" s="3" t="s">
        <v>139</v>
      </c>
      <c r="E62">
        <v>3948</v>
      </c>
      <c r="F62">
        <v>4706</v>
      </c>
      <c r="G62">
        <f t="shared" si="1"/>
        <v>789.6</v>
      </c>
      <c r="H62">
        <f t="shared" si="0"/>
        <v>941.2</v>
      </c>
      <c r="I62">
        <f t="shared" si="2"/>
        <v>1.8860082835318228E-2</v>
      </c>
      <c r="J62">
        <f t="shared" si="2"/>
        <v>1.9333872896013671E-2</v>
      </c>
    </row>
    <row r="63" spans="1:10">
      <c r="A63" t="s">
        <v>217</v>
      </c>
      <c r="B63" s="13" t="s">
        <v>123</v>
      </c>
      <c r="D63" s="3" t="s">
        <v>140</v>
      </c>
      <c r="E63">
        <v>5052</v>
      </c>
      <c r="F63">
        <v>5602</v>
      </c>
      <c r="G63">
        <f t="shared" si="1"/>
        <v>1010.4</v>
      </c>
      <c r="H63">
        <f t="shared" si="0"/>
        <v>1120.4000000000001</v>
      </c>
      <c r="I63">
        <f t="shared" si="2"/>
        <v>2.4134026971638217E-2</v>
      </c>
      <c r="J63">
        <f t="shared" si="2"/>
        <v>2.3014950268480366E-2</v>
      </c>
    </row>
    <row r="64" spans="1:10">
      <c r="B64" s="13" t="s">
        <v>217</v>
      </c>
      <c r="D64" s="3" t="s">
        <v>142</v>
      </c>
      <c r="E64">
        <v>2143</v>
      </c>
      <c r="F64">
        <v>2866</v>
      </c>
      <c r="G64">
        <f t="shared" si="1"/>
        <v>428.6</v>
      </c>
      <c r="H64">
        <f t="shared" si="0"/>
        <v>573.20000000000005</v>
      </c>
      <c r="I64">
        <f t="shared" si="2"/>
        <v>1.0237375257367518E-2</v>
      </c>
      <c r="J64">
        <f t="shared" si="2"/>
        <v>1.1774517577555288E-2</v>
      </c>
    </row>
    <row r="65" spans="1:10">
      <c r="D65" s="3" t="s">
        <v>143</v>
      </c>
      <c r="E65">
        <v>7274</v>
      </c>
      <c r="F65">
        <v>9607</v>
      </c>
      <c r="G65">
        <f t="shared" si="1"/>
        <v>1454.8</v>
      </c>
      <c r="H65">
        <f t="shared" si="0"/>
        <v>1921.4</v>
      </c>
      <c r="I65">
        <f t="shared" si="2"/>
        <v>3.4748794970644578E-2</v>
      </c>
      <c r="J65">
        <f t="shared" si="2"/>
        <v>3.9468873121972663E-2</v>
      </c>
    </row>
    <row r="66" spans="1:10">
      <c r="A66" s="1" t="s">
        <v>143</v>
      </c>
      <c r="B66" t="s">
        <v>143</v>
      </c>
      <c r="D66" s="3" t="s">
        <v>144</v>
      </c>
      <c r="E66">
        <v>20101</v>
      </c>
      <c r="F66">
        <v>23344</v>
      </c>
      <c r="G66">
        <f t="shared" si="1"/>
        <v>4020.2</v>
      </c>
      <c r="H66">
        <f t="shared" si="0"/>
        <v>4668.8</v>
      </c>
      <c r="I66">
        <f t="shared" si="2"/>
        <v>9.602495569218128E-2</v>
      </c>
      <c r="J66">
        <f t="shared" si="2"/>
        <v>9.5905212257658981E-2</v>
      </c>
    </row>
    <row r="67" spans="1:10">
      <c r="B67" t="s">
        <v>221</v>
      </c>
      <c r="D67" s="3" t="s">
        <v>145</v>
      </c>
      <c r="E67">
        <v>3537</v>
      </c>
      <c r="F67">
        <v>4115</v>
      </c>
      <c r="G67">
        <f t="shared" si="1"/>
        <v>707.4</v>
      </c>
      <c r="H67">
        <f t="shared" si="0"/>
        <v>823</v>
      </c>
      <c r="I67">
        <f t="shared" si="2"/>
        <v>1.6896685154133884E-2</v>
      </c>
      <c r="J67">
        <f t="shared" si="2"/>
        <v>1.6905840834487092E-2</v>
      </c>
    </row>
    <row r="68" spans="1:10">
      <c r="D68" s="3" t="s">
        <v>146</v>
      </c>
      <c r="E68">
        <v>1849</v>
      </c>
      <c r="F68">
        <v>2534</v>
      </c>
      <c r="G68">
        <f t="shared" si="1"/>
        <v>369.8</v>
      </c>
      <c r="H68">
        <f t="shared" si="0"/>
        <v>506.8</v>
      </c>
      <c r="I68">
        <f t="shared" si="2"/>
        <v>8.8329010036736072E-3</v>
      </c>
      <c r="J68">
        <f t="shared" si="2"/>
        <v>1.0410546944007362E-2</v>
      </c>
    </row>
    <row r="69" spans="1:10">
      <c r="D69" s="3" t="s">
        <v>147</v>
      </c>
      <c r="E69">
        <v>6319</v>
      </c>
      <c r="F69">
        <v>6511</v>
      </c>
      <c r="G69">
        <f t="shared" si="1"/>
        <v>1263.8</v>
      </c>
      <c r="H69">
        <f t="shared" si="0"/>
        <v>1302.2</v>
      </c>
      <c r="I69">
        <f t="shared" si="2"/>
        <v>3.0186642207795308E-2</v>
      </c>
      <c r="J69">
        <f t="shared" si="2"/>
        <v>2.6749436129610078E-2</v>
      </c>
    </row>
    <row r="70" spans="1:10">
      <c r="D70" s="3" t="s">
        <v>149</v>
      </c>
      <c r="E70">
        <v>2406</v>
      </c>
      <c r="F70">
        <v>3663</v>
      </c>
      <c r="G70">
        <f t="shared" si="1"/>
        <v>481.2</v>
      </c>
      <c r="H70">
        <f t="shared" si="0"/>
        <v>732.6</v>
      </c>
      <c r="I70">
        <f t="shared" si="2"/>
        <v>1.1493758688393023E-2</v>
      </c>
      <c r="J70">
        <f t="shared" si="2"/>
        <v>1.5048868767126664E-2</v>
      </c>
    </row>
    <row r="71" spans="1:10">
      <c r="A71" t="s">
        <v>5366</v>
      </c>
      <c r="F7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8F36-BA20-4E13-AA46-30944BB1BB89}">
  <sheetPr>
    <tabColor theme="1" tint="0.499984740745262"/>
  </sheetPr>
  <dimension ref="A1:S85"/>
  <sheetViews>
    <sheetView topLeftCell="A28" workbookViewId="0">
      <selection activeCell="A43" sqref="A43"/>
    </sheetView>
  </sheetViews>
  <sheetFormatPr defaultRowHeight="14.5"/>
  <cols>
    <col min="1" max="1" width="14.1796875" customWidth="1"/>
  </cols>
  <sheetData>
    <row r="1" spans="1:19" s="109" customFormat="1">
      <c r="A1" s="110" t="s">
        <v>209</v>
      </c>
      <c r="B1" s="110" t="s">
        <v>5132</v>
      </c>
      <c r="C1" s="110" t="s">
        <v>5162</v>
      </c>
      <c r="D1" s="110" t="s">
        <v>5163</v>
      </c>
      <c r="E1" s="110" t="s">
        <v>5133</v>
      </c>
      <c r="F1" s="110" t="s">
        <v>5134</v>
      </c>
      <c r="G1" s="110" t="s">
        <v>5135</v>
      </c>
      <c r="H1" s="110" t="s">
        <v>5136</v>
      </c>
      <c r="I1" s="110" t="s">
        <v>5137</v>
      </c>
      <c r="J1" s="110" t="s">
        <v>5138</v>
      </c>
      <c r="K1" s="110" t="s">
        <v>5139</v>
      </c>
      <c r="L1" s="110" t="s">
        <v>5140</v>
      </c>
      <c r="M1" s="110" t="s">
        <v>5141</v>
      </c>
      <c r="N1" s="110" t="s">
        <v>5174</v>
      </c>
      <c r="O1" s="110" t="s">
        <v>5142</v>
      </c>
      <c r="P1" s="110" t="s">
        <v>5143</v>
      </c>
      <c r="Q1" s="110" t="s">
        <v>5288</v>
      </c>
      <c r="R1" s="110" t="s">
        <v>5289</v>
      </c>
      <c r="S1" s="110" t="s">
        <v>5290</v>
      </c>
    </row>
    <row r="2" spans="1:19">
      <c r="A2" s="3" t="s">
        <v>117</v>
      </c>
      <c r="B2">
        <v>2.4</v>
      </c>
      <c r="C2">
        <v>2.7</v>
      </c>
      <c r="D2">
        <v>3.3</v>
      </c>
      <c r="E2">
        <v>3.3</v>
      </c>
      <c r="F2">
        <v>2.5</v>
      </c>
      <c r="G2">
        <v>2.5</v>
      </c>
      <c r="H2">
        <v>2.2999999999999998</v>
      </c>
      <c r="I2">
        <v>2</v>
      </c>
      <c r="J2">
        <v>2</v>
      </c>
      <c r="K2">
        <v>2</v>
      </c>
      <c r="L2">
        <v>2.1</v>
      </c>
      <c r="M2">
        <v>1.8</v>
      </c>
      <c r="N2">
        <v>1.5</v>
      </c>
      <c r="O2">
        <v>1.3</v>
      </c>
      <c r="P2">
        <v>0.9</v>
      </c>
      <c r="Q2">
        <v>0.6</v>
      </c>
      <c r="R2">
        <v>0.3</v>
      </c>
      <c r="S2">
        <v>0.2</v>
      </c>
    </row>
    <row r="3" spans="1:19">
      <c r="A3" s="3" t="s">
        <v>118</v>
      </c>
      <c r="B3">
        <v>3.3</v>
      </c>
      <c r="C3">
        <v>3.3</v>
      </c>
      <c r="D3">
        <v>4</v>
      </c>
      <c r="E3">
        <v>4.8</v>
      </c>
      <c r="F3">
        <v>4.5</v>
      </c>
      <c r="G3">
        <v>4.5</v>
      </c>
      <c r="H3">
        <v>3.9</v>
      </c>
      <c r="I3">
        <v>3.4</v>
      </c>
      <c r="J3">
        <v>3.2</v>
      </c>
      <c r="K3">
        <v>3.5</v>
      </c>
      <c r="L3">
        <v>3.7</v>
      </c>
      <c r="M3">
        <v>3.2</v>
      </c>
      <c r="N3">
        <v>2.5</v>
      </c>
      <c r="O3">
        <v>1.8</v>
      </c>
      <c r="P3">
        <v>1.3</v>
      </c>
      <c r="Q3">
        <v>0.8</v>
      </c>
      <c r="R3">
        <v>0.4</v>
      </c>
      <c r="S3">
        <v>0.4</v>
      </c>
    </row>
    <row r="4" spans="1:19">
      <c r="A4" s="3" t="s">
        <v>119</v>
      </c>
      <c r="B4">
        <v>1</v>
      </c>
      <c r="C4">
        <v>1.7</v>
      </c>
      <c r="D4">
        <v>2</v>
      </c>
      <c r="E4">
        <v>2.2999999999999998</v>
      </c>
      <c r="F4">
        <v>1.8</v>
      </c>
      <c r="G4">
        <v>2.6</v>
      </c>
      <c r="H4">
        <v>2.2999999999999998</v>
      </c>
      <c r="I4">
        <v>2.5</v>
      </c>
      <c r="J4">
        <v>2</v>
      </c>
      <c r="K4">
        <v>1.6</v>
      </c>
      <c r="L4">
        <v>0.9</v>
      </c>
      <c r="M4">
        <v>0.9</v>
      </c>
      <c r="N4">
        <v>0.5</v>
      </c>
      <c r="O4">
        <v>0.3</v>
      </c>
      <c r="P4">
        <v>0.2</v>
      </c>
      <c r="Q4">
        <v>0.1</v>
      </c>
      <c r="R4">
        <v>0.1</v>
      </c>
      <c r="S4">
        <v>0</v>
      </c>
    </row>
    <row r="5" spans="1:19">
      <c r="A5" s="3" t="s">
        <v>215</v>
      </c>
      <c r="B5">
        <v>1.6</v>
      </c>
      <c r="C5">
        <v>2.6</v>
      </c>
      <c r="D5">
        <v>2.4</v>
      </c>
      <c r="E5">
        <v>3.1</v>
      </c>
      <c r="F5">
        <v>1.9</v>
      </c>
      <c r="G5">
        <v>3.5</v>
      </c>
      <c r="H5">
        <v>2.8</v>
      </c>
      <c r="I5">
        <v>2</v>
      </c>
      <c r="J5">
        <v>2.4</v>
      </c>
      <c r="K5">
        <v>1.4</v>
      </c>
      <c r="L5">
        <v>1.2</v>
      </c>
      <c r="M5">
        <v>1</v>
      </c>
      <c r="N5">
        <v>0.9</v>
      </c>
      <c r="O5">
        <v>0.8</v>
      </c>
      <c r="P5">
        <v>0.4</v>
      </c>
      <c r="Q5">
        <v>0.3</v>
      </c>
      <c r="R5">
        <v>0.1</v>
      </c>
      <c r="S5">
        <v>0.1</v>
      </c>
    </row>
    <row r="6" spans="1:19">
      <c r="A6" s="3" t="s">
        <v>120</v>
      </c>
      <c r="B6">
        <v>2</v>
      </c>
      <c r="C6">
        <v>2.2999999999999998</v>
      </c>
      <c r="D6">
        <v>3.1</v>
      </c>
      <c r="E6">
        <v>3.1</v>
      </c>
      <c r="F6">
        <v>2.4</v>
      </c>
      <c r="G6">
        <v>2.6</v>
      </c>
      <c r="H6">
        <v>3</v>
      </c>
      <c r="I6">
        <v>2.4</v>
      </c>
      <c r="J6">
        <v>2.2999999999999998</v>
      </c>
      <c r="K6">
        <v>2.4</v>
      </c>
      <c r="L6">
        <v>2.6</v>
      </c>
      <c r="M6">
        <v>2.4</v>
      </c>
      <c r="N6">
        <v>1.8</v>
      </c>
      <c r="O6">
        <v>1.6</v>
      </c>
      <c r="P6">
        <v>1</v>
      </c>
      <c r="Q6">
        <v>0.7</v>
      </c>
      <c r="R6">
        <v>0.3</v>
      </c>
      <c r="S6">
        <v>0.2</v>
      </c>
    </row>
    <row r="7" spans="1:19">
      <c r="A7" s="3" t="s">
        <v>121</v>
      </c>
      <c r="B7">
        <v>12</v>
      </c>
      <c r="C7">
        <v>15.1</v>
      </c>
      <c r="D7">
        <v>16</v>
      </c>
      <c r="E7">
        <v>15.7</v>
      </c>
      <c r="F7">
        <v>14.3</v>
      </c>
      <c r="G7">
        <v>21.2</v>
      </c>
      <c r="H7">
        <v>19.899999999999999</v>
      </c>
      <c r="I7">
        <v>17.5</v>
      </c>
      <c r="J7">
        <v>11.8</v>
      </c>
      <c r="K7">
        <v>10.4</v>
      </c>
      <c r="L7">
        <v>7.7</v>
      </c>
      <c r="M7">
        <v>6.9</v>
      </c>
      <c r="N7">
        <v>4.3</v>
      </c>
      <c r="O7">
        <v>2.7</v>
      </c>
      <c r="P7">
        <v>1.5</v>
      </c>
      <c r="Q7">
        <v>0.8</v>
      </c>
      <c r="R7">
        <v>0.4</v>
      </c>
      <c r="S7">
        <v>0.3</v>
      </c>
    </row>
    <row r="8" spans="1:19">
      <c r="A8" s="3" t="s">
        <v>216</v>
      </c>
      <c r="B8">
        <v>0.4</v>
      </c>
      <c r="C8">
        <v>1.1000000000000001</v>
      </c>
      <c r="D8">
        <v>0.7</v>
      </c>
      <c r="E8">
        <v>0.6</v>
      </c>
      <c r="F8">
        <v>0.7</v>
      </c>
      <c r="G8">
        <v>0.8</v>
      </c>
      <c r="H8">
        <v>0.8</v>
      </c>
      <c r="I8">
        <v>0.7</v>
      </c>
      <c r="J8">
        <v>0.7</v>
      </c>
      <c r="K8">
        <v>0.6</v>
      </c>
      <c r="L8">
        <v>0.8</v>
      </c>
      <c r="M8">
        <v>0.9</v>
      </c>
      <c r="N8">
        <v>0.4</v>
      </c>
      <c r="O8">
        <v>0.3</v>
      </c>
      <c r="P8">
        <v>0.3</v>
      </c>
      <c r="Q8">
        <v>0.2</v>
      </c>
      <c r="R8">
        <v>0.1</v>
      </c>
      <c r="S8">
        <v>0.1</v>
      </c>
    </row>
    <row r="9" spans="1:19">
      <c r="A9" s="3" t="s">
        <v>122</v>
      </c>
      <c r="B9">
        <v>1.5</v>
      </c>
      <c r="C9">
        <v>1.5</v>
      </c>
      <c r="D9">
        <v>1.8</v>
      </c>
      <c r="E9">
        <v>1.9</v>
      </c>
      <c r="F9">
        <v>1.5</v>
      </c>
      <c r="G9">
        <v>1.8</v>
      </c>
      <c r="H9">
        <v>1.7</v>
      </c>
      <c r="I9">
        <v>1.4</v>
      </c>
      <c r="J9">
        <v>1.5</v>
      </c>
      <c r="K9">
        <v>1.3</v>
      </c>
      <c r="L9">
        <v>1.3</v>
      </c>
      <c r="M9">
        <v>1.1000000000000001</v>
      </c>
      <c r="N9">
        <v>1</v>
      </c>
      <c r="O9">
        <v>0.9</v>
      </c>
      <c r="P9">
        <v>0.6</v>
      </c>
      <c r="Q9">
        <v>0.4</v>
      </c>
      <c r="R9">
        <v>0.2</v>
      </c>
      <c r="S9">
        <v>0.1</v>
      </c>
    </row>
    <row r="10" spans="1:19">
      <c r="A10" s="3" t="s">
        <v>123</v>
      </c>
      <c r="B10">
        <v>1.4</v>
      </c>
      <c r="C10">
        <v>1.8</v>
      </c>
      <c r="D10">
        <v>1.8</v>
      </c>
      <c r="E10">
        <v>1.6</v>
      </c>
      <c r="F10">
        <v>1.2</v>
      </c>
      <c r="G10">
        <v>1.8</v>
      </c>
      <c r="H10">
        <v>1.8</v>
      </c>
      <c r="I10">
        <v>1.6</v>
      </c>
      <c r="J10">
        <v>1.2</v>
      </c>
      <c r="K10">
        <v>1.1000000000000001</v>
      </c>
      <c r="L10">
        <v>1</v>
      </c>
      <c r="M10">
        <v>1</v>
      </c>
      <c r="N10">
        <v>0.7</v>
      </c>
      <c r="O10">
        <v>0.6</v>
      </c>
      <c r="P10">
        <v>0.4</v>
      </c>
      <c r="Q10">
        <v>0.2</v>
      </c>
      <c r="R10">
        <v>0.1</v>
      </c>
      <c r="S10">
        <v>0</v>
      </c>
    </row>
    <row r="11" spans="1:19">
      <c r="A11" s="3" t="s">
        <v>124</v>
      </c>
      <c r="B11">
        <v>0.9</v>
      </c>
      <c r="C11">
        <v>1.2</v>
      </c>
      <c r="D11">
        <v>1.4</v>
      </c>
      <c r="E11">
        <v>1.4</v>
      </c>
      <c r="F11">
        <v>1</v>
      </c>
      <c r="G11">
        <v>1.1000000000000001</v>
      </c>
      <c r="H11">
        <v>0.9</v>
      </c>
      <c r="I11">
        <v>0.9</v>
      </c>
      <c r="J11">
        <v>1</v>
      </c>
      <c r="K11">
        <v>1.1000000000000001</v>
      </c>
      <c r="L11">
        <v>1.1000000000000001</v>
      </c>
      <c r="M11">
        <v>1.1000000000000001</v>
      </c>
      <c r="N11">
        <v>0.7</v>
      </c>
      <c r="O11">
        <v>0.6</v>
      </c>
      <c r="P11">
        <v>0.5</v>
      </c>
      <c r="Q11">
        <v>0.3</v>
      </c>
      <c r="R11">
        <v>0.2</v>
      </c>
      <c r="S11">
        <v>0.1</v>
      </c>
    </row>
    <row r="12" spans="1:19">
      <c r="A12" s="3" t="s">
        <v>125</v>
      </c>
      <c r="B12">
        <v>1.1000000000000001</v>
      </c>
      <c r="C12">
        <v>1.3</v>
      </c>
      <c r="D12">
        <v>1.6</v>
      </c>
      <c r="E12">
        <v>1.5</v>
      </c>
      <c r="F12">
        <v>1.1000000000000001</v>
      </c>
      <c r="G12">
        <v>1.2</v>
      </c>
      <c r="H12">
        <v>1.3</v>
      </c>
      <c r="I12">
        <v>1.1000000000000001</v>
      </c>
      <c r="J12">
        <v>1.2</v>
      </c>
      <c r="K12">
        <v>1.4</v>
      </c>
      <c r="L12">
        <v>1.5</v>
      </c>
      <c r="M12">
        <v>1.2</v>
      </c>
      <c r="N12">
        <v>1.1000000000000001</v>
      </c>
      <c r="O12">
        <v>0.8</v>
      </c>
      <c r="P12">
        <v>0.6</v>
      </c>
      <c r="Q12">
        <v>0.3</v>
      </c>
      <c r="R12">
        <v>0.1</v>
      </c>
      <c r="S12">
        <v>0.1</v>
      </c>
    </row>
    <row r="13" spans="1:19">
      <c r="A13" s="3" t="s">
        <v>126</v>
      </c>
      <c r="B13">
        <v>1.6</v>
      </c>
      <c r="C13">
        <v>1.9</v>
      </c>
      <c r="D13">
        <v>2.2999999999999998</v>
      </c>
      <c r="E13">
        <v>2.2000000000000002</v>
      </c>
      <c r="F13">
        <v>1.4</v>
      </c>
      <c r="G13">
        <v>1.7</v>
      </c>
      <c r="H13">
        <v>1.6</v>
      </c>
      <c r="I13">
        <v>1.5</v>
      </c>
      <c r="J13">
        <v>1.5</v>
      </c>
      <c r="K13">
        <v>1.6</v>
      </c>
      <c r="L13">
        <v>1.7</v>
      </c>
      <c r="M13">
        <v>1.7</v>
      </c>
      <c r="N13">
        <v>1.3</v>
      </c>
      <c r="O13">
        <v>1</v>
      </c>
      <c r="P13">
        <v>0.8</v>
      </c>
      <c r="Q13">
        <v>0.5</v>
      </c>
      <c r="R13">
        <v>0.3</v>
      </c>
      <c r="S13">
        <v>0.2</v>
      </c>
    </row>
    <row r="14" spans="1:19">
      <c r="A14" s="3" t="s">
        <v>127</v>
      </c>
      <c r="B14">
        <v>2.6</v>
      </c>
      <c r="C14">
        <v>3.1</v>
      </c>
      <c r="D14">
        <v>3.8</v>
      </c>
      <c r="E14">
        <v>3.5</v>
      </c>
      <c r="F14">
        <v>2.2999999999999998</v>
      </c>
      <c r="G14">
        <v>2.8</v>
      </c>
      <c r="H14">
        <v>2.7</v>
      </c>
      <c r="I14">
        <v>2.4</v>
      </c>
      <c r="J14">
        <v>2.2999999999999998</v>
      </c>
      <c r="K14">
        <v>2.2000000000000002</v>
      </c>
      <c r="L14">
        <v>2.2000000000000002</v>
      </c>
      <c r="M14">
        <v>2.1</v>
      </c>
      <c r="N14">
        <v>1.3</v>
      </c>
      <c r="O14">
        <v>0.9</v>
      </c>
      <c r="P14">
        <v>0.8</v>
      </c>
      <c r="Q14">
        <v>0.5</v>
      </c>
      <c r="R14">
        <v>0.3</v>
      </c>
      <c r="S14">
        <v>0.2</v>
      </c>
    </row>
    <row r="15" spans="1:19">
      <c r="A15" s="3" t="s">
        <v>128</v>
      </c>
      <c r="B15">
        <v>41.3</v>
      </c>
      <c r="C15">
        <v>45.1</v>
      </c>
      <c r="D15">
        <v>47</v>
      </c>
      <c r="E15">
        <v>52.2</v>
      </c>
      <c r="F15">
        <v>55.1</v>
      </c>
      <c r="G15">
        <v>55.2</v>
      </c>
      <c r="H15">
        <v>50.5</v>
      </c>
      <c r="I15">
        <v>46.1</v>
      </c>
      <c r="J15">
        <v>40.299999999999997</v>
      </c>
      <c r="K15">
        <v>36.799999999999997</v>
      </c>
      <c r="L15">
        <v>33.6</v>
      </c>
      <c r="M15">
        <v>32.299999999999997</v>
      </c>
      <c r="N15">
        <v>24.7</v>
      </c>
      <c r="O15">
        <v>20.399999999999999</v>
      </c>
      <c r="P15">
        <v>13.2</v>
      </c>
      <c r="Q15">
        <v>8</v>
      </c>
      <c r="R15">
        <v>4.5999999999999996</v>
      </c>
      <c r="S15">
        <v>2.9</v>
      </c>
    </row>
    <row r="16" spans="1:19">
      <c r="A16" s="3" t="s">
        <v>129</v>
      </c>
      <c r="B16">
        <v>3.1</v>
      </c>
      <c r="C16">
        <v>3.2</v>
      </c>
      <c r="D16">
        <v>3.5</v>
      </c>
      <c r="E16">
        <v>3.3</v>
      </c>
      <c r="F16">
        <v>2.7</v>
      </c>
      <c r="G16">
        <v>3</v>
      </c>
      <c r="H16">
        <v>2.7</v>
      </c>
      <c r="I16">
        <v>2.6</v>
      </c>
      <c r="J16">
        <v>2.2000000000000002</v>
      </c>
      <c r="K16">
        <v>2.1</v>
      </c>
      <c r="L16">
        <v>2</v>
      </c>
      <c r="M16">
        <v>1.9</v>
      </c>
      <c r="N16">
        <v>1.5</v>
      </c>
      <c r="O16">
        <v>1.2</v>
      </c>
      <c r="P16">
        <v>0.7</v>
      </c>
      <c r="Q16">
        <v>0.4</v>
      </c>
      <c r="R16">
        <v>0.3</v>
      </c>
      <c r="S16">
        <v>0.2</v>
      </c>
    </row>
    <row r="17" spans="1:19">
      <c r="A17" s="3" t="s">
        <v>130</v>
      </c>
      <c r="B17">
        <v>3.6</v>
      </c>
      <c r="C17">
        <v>3.8</v>
      </c>
      <c r="D17">
        <v>4.2</v>
      </c>
      <c r="E17">
        <v>4.0999999999999996</v>
      </c>
      <c r="F17">
        <v>3.2</v>
      </c>
      <c r="G17">
        <v>3.5</v>
      </c>
      <c r="H17">
        <v>3.6</v>
      </c>
      <c r="I17">
        <v>3.3</v>
      </c>
      <c r="J17">
        <v>2.9</v>
      </c>
      <c r="K17">
        <v>2.8</v>
      </c>
      <c r="L17">
        <v>2.5</v>
      </c>
      <c r="M17">
        <v>2.4</v>
      </c>
      <c r="N17">
        <v>1.9</v>
      </c>
      <c r="O17">
        <v>1.4</v>
      </c>
      <c r="P17">
        <v>0.9</v>
      </c>
      <c r="Q17">
        <v>0.4</v>
      </c>
      <c r="R17">
        <v>0.3</v>
      </c>
      <c r="S17">
        <v>0.2</v>
      </c>
    </row>
    <row r="18" spans="1:19">
      <c r="A18" s="3" t="s">
        <v>131</v>
      </c>
      <c r="B18">
        <v>1.1000000000000001</v>
      </c>
      <c r="C18">
        <v>1.6</v>
      </c>
      <c r="D18">
        <v>1.9</v>
      </c>
      <c r="E18">
        <v>1.8</v>
      </c>
      <c r="F18">
        <v>1.5</v>
      </c>
      <c r="G18">
        <v>1.6</v>
      </c>
      <c r="H18">
        <v>1.9</v>
      </c>
      <c r="I18">
        <v>1.5</v>
      </c>
      <c r="J18">
        <v>1.5</v>
      </c>
      <c r="K18">
        <v>1.8</v>
      </c>
      <c r="L18">
        <v>1.8</v>
      </c>
      <c r="M18">
        <v>1.8</v>
      </c>
      <c r="N18">
        <v>1.4</v>
      </c>
      <c r="O18">
        <v>1.2</v>
      </c>
      <c r="P18">
        <v>1</v>
      </c>
      <c r="Q18">
        <v>0.6</v>
      </c>
      <c r="R18">
        <v>0.3</v>
      </c>
      <c r="S18">
        <v>0.2</v>
      </c>
    </row>
    <row r="19" spans="1:19">
      <c r="A19" s="3" t="s">
        <v>132</v>
      </c>
      <c r="B19">
        <v>2.2999999999999998</v>
      </c>
      <c r="C19">
        <v>2.6</v>
      </c>
      <c r="D19">
        <v>3</v>
      </c>
      <c r="E19">
        <v>2.8</v>
      </c>
      <c r="F19">
        <v>2.4</v>
      </c>
      <c r="G19">
        <v>2.6</v>
      </c>
      <c r="H19">
        <v>2.5</v>
      </c>
      <c r="I19">
        <v>2.4</v>
      </c>
      <c r="J19">
        <v>2.2000000000000002</v>
      </c>
      <c r="K19">
        <v>2.2999999999999998</v>
      </c>
      <c r="L19">
        <v>2.1</v>
      </c>
      <c r="M19">
        <v>2</v>
      </c>
      <c r="N19">
        <v>1.5</v>
      </c>
      <c r="O19">
        <v>1.1000000000000001</v>
      </c>
      <c r="P19">
        <v>0.8</v>
      </c>
      <c r="Q19">
        <v>0.5</v>
      </c>
      <c r="R19">
        <v>0.2</v>
      </c>
      <c r="S19">
        <v>0.2</v>
      </c>
    </row>
    <row r="20" spans="1:19">
      <c r="A20" s="3" t="s">
        <v>133</v>
      </c>
      <c r="B20">
        <v>1.2</v>
      </c>
      <c r="C20">
        <v>1.9</v>
      </c>
      <c r="D20">
        <v>1.8</v>
      </c>
      <c r="E20">
        <v>1.8</v>
      </c>
      <c r="F20">
        <v>1.5</v>
      </c>
      <c r="G20">
        <v>1.5</v>
      </c>
      <c r="H20">
        <v>1.3</v>
      </c>
      <c r="I20">
        <v>1.2</v>
      </c>
      <c r="J20">
        <v>1.2</v>
      </c>
      <c r="K20">
        <v>1.4</v>
      </c>
      <c r="L20">
        <v>1.4</v>
      </c>
      <c r="M20">
        <v>1.4</v>
      </c>
      <c r="N20">
        <v>0.9</v>
      </c>
      <c r="O20">
        <v>0.7</v>
      </c>
      <c r="P20">
        <v>0.5</v>
      </c>
      <c r="Q20">
        <v>0.3</v>
      </c>
      <c r="R20">
        <v>0.1</v>
      </c>
      <c r="S20">
        <v>0.1</v>
      </c>
    </row>
    <row r="21" spans="1:19">
      <c r="A21" s="3" t="s">
        <v>134</v>
      </c>
      <c r="B21">
        <v>0.9</v>
      </c>
      <c r="C21">
        <v>1.5</v>
      </c>
      <c r="D21">
        <v>1.8</v>
      </c>
      <c r="E21">
        <v>2</v>
      </c>
      <c r="F21">
        <v>1.1000000000000001</v>
      </c>
      <c r="G21">
        <v>1.7</v>
      </c>
      <c r="H21">
        <v>1.6</v>
      </c>
      <c r="I21">
        <v>1.7</v>
      </c>
      <c r="J21">
        <v>1.7</v>
      </c>
      <c r="K21">
        <v>1.1000000000000001</v>
      </c>
      <c r="L21">
        <v>0.9</v>
      </c>
      <c r="M21">
        <v>0.8</v>
      </c>
      <c r="N21">
        <v>0.6</v>
      </c>
      <c r="O21">
        <v>0.6</v>
      </c>
      <c r="P21">
        <v>0.3</v>
      </c>
      <c r="Q21">
        <v>0.2</v>
      </c>
      <c r="R21">
        <v>0.2</v>
      </c>
      <c r="S21">
        <v>0.1</v>
      </c>
    </row>
    <row r="22" spans="1:19">
      <c r="A22" s="3" t="s">
        <v>217</v>
      </c>
      <c r="B22">
        <v>1.1000000000000001</v>
      </c>
      <c r="C22">
        <v>1.1000000000000001</v>
      </c>
      <c r="D22">
        <v>1.3</v>
      </c>
      <c r="E22">
        <v>1.2</v>
      </c>
      <c r="F22">
        <v>1.1000000000000001</v>
      </c>
      <c r="G22">
        <v>1.6</v>
      </c>
      <c r="H22">
        <v>1.7</v>
      </c>
      <c r="I22">
        <v>1.3</v>
      </c>
      <c r="J22">
        <v>1.2</v>
      </c>
      <c r="K22">
        <v>1</v>
      </c>
      <c r="L22">
        <v>0.9</v>
      </c>
      <c r="M22">
        <v>0.8</v>
      </c>
      <c r="N22">
        <v>0.7</v>
      </c>
      <c r="O22">
        <v>0.6</v>
      </c>
      <c r="P22">
        <v>0.4</v>
      </c>
      <c r="Q22">
        <v>0.2</v>
      </c>
      <c r="R22">
        <v>0.1</v>
      </c>
      <c r="S22">
        <v>0.1</v>
      </c>
    </row>
    <row r="23" spans="1:19">
      <c r="A23" s="3" t="s">
        <v>135</v>
      </c>
      <c r="B23">
        <v>13.9</v>
      </c>
      <c r="C23">
        <v>16.8</v>
      </c>
      <c r="D23">
        <v>19.100000000000001</v>
      </c>
      <c r="E23">
        <v>20.8</v>
      </c>
      <c r="F23">
        <v>23</v>
      </c>
      <c r="G23">
        <v>26</v>
      </c>
      <c r="H23">
        <v>24.8</v>
      </c>
      <c r="I23">
        <v>20.6</v>
      </c>
      <c r="J23">
        <v>17.2</v>
      </c>
      <c r="K23">
        <v>15.6</v>
      </c>
      <c r="L23">
        <v>13</v>
      </c>
      <c r="M23">
        <v>12.8</v>
      </c>
      <c r="N23">
        <v>9.5</v>
      </c>
      <c r="O23">
        <v>7.3</v>
      </c>
      <c r="P23">
        <v>4.2</v>
      </c>
      <c r="Q23">
        <v>2.1</v>
      </c>
      <c r="R23">
        <v>1.2</v>
      </c>
      <c r="S23">
        <v>0.8</v>
      </c>
    </row>
    <row r="24" spans="1:19">
      <c r="A24" s="3" t="s">
        <v>136</v>
      </c>
      <c r="B24">
        <v>3.2</v>
      </c>
      <c r="C24">
        <v>3.2</v>
      </c>
      <c r="D24">
        <v>3.3</v>
      </c>
      <c r="E24">
        <v>3.4</v>
      </c>
      <c r="F24">
        <v>4.4000000000000004</v>
      </c>
      <c r="G24">
        <v>3.9</v>
      </c>
      <c r="H24">
        <v>3.8</v>
      </c>
      <c r="I24">
        <v>3.5</v>
      </c>
      <c r="J24">
        <v>2.8</v>
      </c>
      <c r="K24">
        <v>2.7</v>
      </c>
      <c r="L24">
        <v>2.1</v>
      </c>
      <c r="M24">
        <v>1.8</v>
      </c>
      <c r="N24">
        <v>1.5</v>
      </c>
      <c r="O24">
        <v>1.1000000000000001</v>
      </c>
      <c r="P24">
        <v>0.7</v>
      </c>
      <c r="Q24">
        <v>0.5</v>
      </c>
      <c r="R24">
        <v>0.2</v>
      </c>
      <c r="S24">
        <v>0.2</v>
      </c>
    </row>
    <row r="25" spans="1:19">
      <c r="A25" s="3" t="s">
        <v>219</v>
      </c>
      <c r="B25">
        <v>1</v>
      </c>
      <c r="C25">
        <v>1.1000000000000001</v>
      </c>
      <c r="D25">
        <v>1.3</v>
      </c>
      <c r="E25">
        <v>1.3</v>
      </c>
      <c r="F25">
        <v>1.5</v>
      </c>
      <c r="G25">
        <v>1.3</v>
      </c>
      <c r="H25">
        <v>1</v>
      </c>
      <c r="I25">
        <v>0.8</v>
      </c>
      <c r="J25">
        <v>0.9</v>
      </c>
      <c r="K25">
        <v>1</v>
      </c>
      <c r="L25">
        <v>1.1000000000000001</v>
      </c>
      <c r="M25">
        <v>0.9</v>
      </c>
      <c r="N25">
        <v>0.7</v>
      </c>
      <c r="O25">
        <v>0.5</v>
      </c>
      <c r="P25">
        <v>0.4</v>
      </c>
      <c r="Q25">
        <v>0.2</v>
      </c>
      <c r="R25">
        <v>0.1</v>
      </c>
      <c r="S25">
        <v>0.1</v>
      </c>
    </row>
    <row r="26" spans="1:19">
      <c r="A26" s="3" t="s">
        <v>137</v>
      </c>
      <c r="B26">
        <v>1.7</v>
      </c>
      <c r="C26">
        <v>1.9</v>
      </c>
      <c r="D26">
        <v>2.6</v>
      </c>
      <c r="E26">
        <v>1.6</v>
      </c>
      <c r="F26">
        <v>1.2</v>
      </c>
      <c r="G26">
        <v>1.3</v>
      </c>
      <c r="H26">
        <v>1.4</v>
      </c>
      <c r="I26">
        <v>1.2</v>
      </c>
      <c r="J26">
        <v>1.1000000000000001</v>
      </c>
      <c r="K26">
        <v>1.1000000000000001</v>
      </c>
      <c r="L26">
        <v>1.2</v>
      </c>
      <c r="M26">
        <v>1</v>
      </c>
      <c r="N26">
        <v>0.8</v>
      </c>
      <c r="O26">
        <v>0.6</v>
      </c>
      <c r="P26">
        <v>0.4</v>
      </c>
      <c r="Q26">
        <v>0.2</v>
      </c>
      <c r="R26">
        <v>0.1</v>
      </c>
      <c r="S26">
        <v>0.1</v>
      </c>
    </row>
    <row r="27" spans="1:19">
      <c r="A27" s="3" t="s">
        <v>138</v>
      </c>
      <c r="B27">
        <v>9.3000000000000007</v>
      </c>
      <c r="C27">
        <v>9</v>
      </c>
      <c r="D27">
        <v>9.8000000000000007</v>
      </c>
      <c r="E27">
        <v>14.4</v>
      </c>
      <c r="F27">
        <v>22.8</v>
      </c>
      <c r="G27">
        <v>10.4</v>
      </c>
      <c r="H27">
        <v>9.5</v>
      </c>
      <c r="I27">
        <v>9.5</v>
      </c>
      <c r="J27">
        <v>8.1999999999999993</v>
      </c>
      <c r="K27">
        <v>6.9</v>
      </c>
      <c r="L27">
        <v>5.5</v>
      </c>
      <c r="M27">
        <v>4.3</v>
      </c>
      <c r="N27">
        <v>3.2</v>
      </c>
      <c r="O27">
        <v>2.2999999999999998</v>
      </c>
      <c r="P27">
        <v>1.3</v>
      </c>
      <c r="Q27">
        <v>1</v>
      </c>
      <c r="R27">
        <v>0.5</v>
      </c>
      <c r="S27">
        <v>0.3</v>
      </c>
    </row>
    <row r="28" spans="1:19">
      <c r="A28" s="3" t="s">
        <v>139</v>
      </c>
      <c r="B28">
        <v>1.3</v>
      </c>
      <c r="C28">
        <v>1.3</v>
      </c>
      <c r="D28">
        <v>1.6</v>
      </c>
      <c r="E28">
        <v>1.7</v>
      </c>
      <c r="F28">
        <v>1.5</v>
      </c>
      <c r="G28">
        <v>1.6</v>
      </c>
      <c r="H28">
        <v>1.9</v>
      </c>
      <c r="I28">
        <v>1.4</v>
      </c>
      <c r="J28">
        <v>1.7</v>
      </c>
      <c r="K28">
        <v>1.8</v>
      </c>
      <c r="L28">
        <v>1.7</v>
      </c>
      <c r="M28">
        <v>1.9</v>
      </c>
      <c r="N28">
        <v>1.4</v>
      </c>
      <c r="O28">
        <v>1</v>
      </c>
      <c r="P28">
        <v>0.6</v>
      </c>
      <c r="Q28">
        <v>0.3</v>
      </c>
      <c r="R28">
        <v>0.1</v>
      </c>
      <c r="S28">
        <v>0.1</v>
      </c>
    </row>
    <row r="29" spans="1:19">
      <c r="A29" s="3" t="s">
        <v>140</v>
      </c>
      <c r="B29">
        <v>2.7</v>
      </c>
      <c r="C29">
        <v>3.2</v>
      </c>
      <c r="D29">
        <v>4</v>
      </c>
      <c r="E29">
        <v>3.9</v>
      </c>
      <c r="F29">
        <v>3.1</v>
      </c>
      <c r="G29">
        <v>3.1</v>
      </c>
      <c r="H29">
        <v>3.1</v>
      </c>
      <c r="I29">
        <v>3.1</v>
      </c>
      <c r="J29">
        <v>3</v>
      </c>
      <c r="K29">
        <v>3</v>
      </c>
      <c r="L29">
        <v>3.1</v>
      </c>
      <c r="M29">
        <v>2.6</v>
      </c>
      <c r="N29">
        <v>2.2000000000000002</v>
      </c>
      <c r="O29">
        <v>1.8</v>
      </c>
      <c r="P29">
        <v>1.1000000000000001</v>
      </c>
      <c r="Q29">
        <v>0.6</v>
      </c>
      <c r="R29">
        <v>0.3</v>
      </c>
      <c r="S29">
        <v>0.3</v>
      </c>
    </row>
    <row r="30" spans="1:19">
      <c r="A30" s="3" t="s">
        <v>141</v>
      </c>
      <c r="B30">
        <v>1.1000000000000001</v>
      </c>
      <c r="C30">
        <v>2.2999999999999998</v>
      </c>
      <c r="D30">
        <v>2</v>
      </c>
      <c r="E30">
        <v>1.5</v>
      </c>
      <c r="F30">
        <v>1.9</v>
      </c>
      <c r="G30">
        <v>4.5999999999999996</v>
      </c>
      <c r="H30">
        <v>4.2</v>
      </c>
      <c r="I30">
        <v>3.3</v>
      </c>
      <c r="J30">
        <v>2</v>
      </c>
      <c r="K30">
        <v>1.9</v>
      </c>
      <c r="L30">
        <v>1.5</v>
      </c>
      <c r="M30">
        <v>1.9</v>
      </c>
      <c r="N30">
        <v>0.7</v>
      </c>
      <c r="O30">
        <v>0.4</v>
      </c>
      <c r="P30">
        <v>0.3</v>
      </c>
      <c r="Q30">
        <v>0.1</v>
      </c>
      <c r="R30">
        <v>0.1</v>
      </c>
      <c r="S30">
        <v>0</v>
      </c>
    </row>
    <row r="31" spans="1:19">
      <c r="A31" s="3" t="s">
        <v>142</v>
      </c>
      <c r="B31">
        <v>1.1000000000000001</v>
      </c>
      <c r="C31">
        <v>1.5</v>
      </c>
      <c r="D31">
        <v>1.6</v>
      </c>
      <c r="E31">
        <v>1.5</v>
      </c>
      <c r="F31">
        <v>1.3</v>
      </c>
      <c r="G31">
        <v>1.6</v>
      </c>
      <c r="H31">
        <v>1.6</v>
      </c>
      <c r="I31">
        <v>1.5</v>
      </c>
      <c r="J31">
        <v>1.3</v>
      </c>
      <c r="K31">
        <v>1.4</v>
      </c>
      <c r="L31">
        <v>1.4</v>
      </c>
      <c r="M31">
        <v>1.2</v>
      </c>
      <c r="N31">
        <v>0.9</v>
      </c>
      <c r="O31">
        <v>0.7</v>
      </c>
      <c r="P31">
        <v>0.5</v>
      </c>
      <c r="Q31">
        <v>0.3</v>
      </c>
      <c r="R31">
        <v>0.2</v>
      </c>
      <c r="S31">
        <v>0.1</v>
      </c>
    </row>
    <row r="32" spans="1:19">
      <c r="A32" s="3" t="s">
        <v>143</v>
      </c>
      <c r="B32">
        <v>5.0999999999999996</v>
      </c>
      <c r="C32">
        <v>5.9</v>
      </c>
      <c r="D32">
        <v>7.1</v>
      </c>
      <c r="E32">
        <v>7.6</v>
      </c>
      <c r="F32">
        <v>6.2</v>
      </c>
      <c r="G32">
        <v>6</v>
      </c>
      <c r="H32">
        <v>5.9</v>
      </c>
      <c r="I32">
        <v>5.3</v>
      </c>
      <c r="J32">
        <v>5.5</v>
      </c>
      <c r="K32">
        <v>5.9</v>
      </c>
      <c r="L32">
        <v>6</v>
      </c>
      <c r="M32">
        <v>5.5</v>
      </c>
      <c r="N32">
        <v>4.7</v>
      </c>
      <c r="O32">
        <v>3.6</v>
      </c>
      <c r="P32">
        <v>2.2999999999999998</v>
      </c>
      <c r="Q32">
        <v>1.5</v>
      </c>
      <c r="R32">
        <v>0.7</v>
      </c>
      <c r="S32">
        <v>0.6</v>
      </c>
    </row>
    <row r="33" spans="1:19">
      <c r="A33" s="3" t="s">
        <v>144</v>
      </c>
      <c r="B33">
        <v>14.9</v>
      </c>
      <c r="C33">
        <v>17.5</v>
      </c>
      <c r="D33">
        <v>19.5</v>
      </c>
      <c r="E33">
        <v>21.1</v>
      </c>
      <c r="F33">
        <v>21.6</v>
      </c>
      <c r="G33">
        <v>22.2</v>
      </c>
      <c r="H33">
        <v>20.5</v>
      </c>
      <c r="I33">
        <v>19.399999999999999</v>
      </c>
      <c r="J33">
        <v>17.399999999999999</v>
      </c>
      <c r="K33">
        <v>16.100000000000001</v>
      </c>
      <c r="L33">
        <v>14.5</v>
      </c>
      <c r="M33">
        <v>12.9</v>
      </c>
      <c r="N33">
        <v>10.4</v>
      </c>
      <c r="O33">
        <v>8</v>
      </c>
      <c r="P33">
        <v>5.6</v>
      </c>
      <c r="Q33">
        <v>3.2</v>
      </c>
      <c r="R33">
        <v>2.1</v>
      </c>
      <c r="S33">
        <v>1.3</v>
      </c>
    </row>
    <row r="34" spans="1:19">
      <c r="A34" s="3" t="s">
        <v>145</v>
      </c>
      <c r="B34">
        <v>2.2999999999999998</v>
      </c>
      <c r="C34">
        <v>2.6</v>
      </c>
      <c r="D34">
        <v>3.2</v>
      </c>
      <c r="E34">
        <v>3.1</v>
      </c>
      <c r="F34">
        <v>2.5</v>
      </c>
      <c r="G34">
        <v>2.6</v>
      </c>
      <c r="H34">
        <v>2.7</v>
      </c>
      <c r="I34">
        <v>2.4</v>
      </c>
      <c r="J34">
        <v>2.2000000000000002</v>
      </c>
      <c r="K34">
        <v>2.2000000000000002</v>
      </c>
      <c r="L34">
        <v>2.5</v>
      </c>
      <c r="M34">
        <v>2.2000000000000002</v>
      </c>
      <c r="N34">
        <v>2</v>
      </c>
      <c r="O34">
        <v>1.4</v>
      </c>
      <c r="P34">
        <v>1.1000000000000001</v>
      </c>
      <c r="Q34">
        <v>0.7</v>
      </c>
      <c r="R34">
        <v>0.3</v>
      </c>
      <c r="S34">
        <v>0.2</v>
      </c>
    </row>
    <row r="35" spans="1:19">
      <c r="A35" s="3" t="s">
        <v>146</v>
      </c>
      <c r="B35">
        <v>0.7</v>
      </c>
      <c r="C35">
        <v>0.8</v>
      </c>
      <c r="D35">
        <v>1</v>
      </c>
      <c r="E35">
        <v>0.8</v>
      </c>
      <c r="F35">
        <v>0.5</v>
      </c>
      <c r="G35">
        <v>0.6</v>
      </c>
      <c r="H35">
        <v>0.6</v>
      </c>
      <c r="I35">
        <v>0.6</v>
      </c>
      <c r="J35">
        <v>0.6</v>
      </c>
      <c r="K35">
        <v>0.7</v>
      </c>
      <c r="L35">
        <v>0.7</v>
      </c>
      <c r="M35">
        <v>0.7</v>
      </c>
      <c r="N35">
        <v>0.5</v>
      </c>
      <c r="O35">
        <v>0.4</v>
      </c>
      <c r="P35">
        <v>0.3</v>
      </c>
      <c r="Q35">
        <v>0.2</v>
      </c>
      <c r="R35">
        <v>0.1</v>
      </c>
      <c r="S35">
        <v>0.1</v>
      </c>
    </row>
    <row r="36" spans="1:19">
      <c r="A36" s="3" t="s">
        <v>147</v>
      </c>
      <c r="B36">
        <v>3.9</v>
      </c>
      <c r="C36">
        <v>4.5</v>
      </c>
      <c r="D36">
        <v>4.4000000000000004</v>
      </c>
      <c r="E36">
        <v>4.3</v>
      </c>
      <c r="F36">
        <v>4.5999999999999996</v>
      </c>
      <c r="G36">
        <v>5.5</v>
      </c>
      <c r="H36">
        <v>4.9000000000000004</v>
      </c>
      <c r="I36">
        <v>3.9</v>
      </c>
      <c r="J36">
        <v>3.5</v>
      </c>
      <c r="K36">
        <v>4</v>
      </c>
      <c r="L36">
        <v>4</v>
      </c>
      <c r="M36">
        <v>3.4</v>
      </c>
      <c r="N36">
        <v>3.1</v>
      </c>
      <c r="O36">
        <v>2.6</v>
      </c>
      <c r="P36">
        <v>2</v>
      </c>
      <c r="Q36">
        <v>1.4</v>
      </c>
      <c r="R36">
        <v>0.8</v>
      </c>
      <c r="S36">
        <v>0.6</v>
      </c>
    </row>
    <row r="37" spans="1:19">
      <c r="A37" s="3" t="s">
        <v>148</v>
      </c>
      <c r="B37">
        <v>3</v>
      </c>
      <c r="C37">
        <v>3.9</v>
      </c>
      <c r="D37">
        <v>4.5</v>
      </c>
      <c r="E37">
        <v>4.3</v>
      </c>
      <c r="F37">
        <v>4.4000000000000004</v>
      </c>
      <c r="G37">
        <v>6.1</v>
      </c>
      <c r="H37">
        <v>6.1</v>
      </c>
      <c r="I37">
        <v>5.6</v>
      </c>
      <c r="J37">
        <v>5</v>
      </c>
      <c r="K37">
        <v>4.3</v>
      </c>
      <c r="L37">
        <v>2.8</v>
      </c>
      <c r="M37">
        <v>2.1</v>
      </c>
      <c r="N37">
        <v>1.8</v>
      </c>
      <c r="O37">
        <v>1.5</v>
      </c>
      <c r="P37">
        <v>1</v>
      </c>
      <c r="Q37">
        <v>0.5</v>
      </c>
      <c r="R37">
        <v>0.2</v>
      </c>
      <c r="S37">
        <v>0.2</v>
      </c>
    </row>
    <row r="38" spans="1:19">
      <c r="A38" s="3" t="s">
        <v>220</v>
      </c>
      <c r="B38">
        <v>0.5</v>
      </c>
      <c r="C38">
        <v>0.6</v>
      </c>
      <c r="D38">
        <v>0.7</v>
      </c>
      <c r="E38">
        <v>0.6</v>
      </c>
      <c r="F38">
        <v>0.6</v>
      </c>
      <c r="G38">
        <v>0.7</v>
      </c>
      <c r="H38">
        <v>0.7</v>
      </c>
      <c r="I38">
        <v>0.5</v>
      </c>
      <c r="J38">
        <v>0.5</v>
      </c>
      <c r="K38">
        <v>0.6</v>
      </c>
      <c r="L38">
        <v>0.6</v>
      </c>
      <c r="M38">
        <v>0.4</v>
      </c>
      <c r="N38">
        <v>0.4</v>
      </c>
      <c r="O38">
        <v>0.2</v>
      </c>
      <c r="P38">
        <v>0.2</v>
      </c>
      <c r="Q38">
        <v>0.1</v>
      </c>
      <c r="R38">
        <v>0.1</v>
      </c>
      <c r="S38">
        <v>0</v>
      </c>
    </row>
    <row r="39" spans="1:19">
      <c r="A39" s="3" t="s">
        <v>149</v>
      </c>
      <c r="B39">
        <v>1.9</v>
      </c>
      <c r="C39">
        <v>3.1</v>
      </c>
      <c r="D39">
        <v>2.8</v>
      </c>
      <c r="E39">
        <v>2.2999999999999998</v>
      </c>
      <c r="F39">
        <v>2</v>
      </c>
      <c r="G39">
        <v>3.6</v>
      </c>
      <c r="H39">
        <v>4.2</v>
      </c>
      <c r="I39">
        <v>2.9</v>
      </c>
      <c r="J39">
        <v>1.9</v>
      </c>
      <c r="K39">
        <v>1.8</v>
      </c>
      <c r="L39">
        <v>1.5</v>
      </c>
      <c r="M39">
        <v>1.5</v>
      </c>
      <c r="N39">
        <v>0.9</v>
      </c>
      <c r="O39">
        <v>0.7</v>
      </c>
      <c r="P39">
        <v>0.4</v>
      </c>
      <c r="Q39">
        <v>0.3</v>
      </c>
      <c r="R39">
        <v>0.1</v>
      </c>
      <c r="S39">
        <v>0.1</v>
      </c>
    </row>
    <row r="40" spans="1:19">
      <c r="A40" s="3" t="s">
        <v>221</v>
      </c>
      <c r="B40">
        <v>1.2</v>
      </c>
      <c r="C40">
        <v>1.9</v>
      </c>
      <c r="D40">
        <v>2.2999999999999998</v>
      </c>
      <c r="E40">
        <v>2.8</v>
      </c>
      <c r="F40">
        <v>1.6</v>
      </c>
      <c r="G40">
        <v>1.6</v>
      </c>
      <c r="H40">
        <v>1.9</v>
      </c>
      <c r="I40">
        <v>1.4</v>
      </c>
      <c r="J40">
        <v>1.7</v>
      </c>
      <c r="K40">
        <v>1.8</v>
      </c>
      <c r="L40">
        <v>1.6</v>
      </c>
      <c r="M40">
        <v>1.8</v>
      </c>
      <c r="N40">
        <v>1.3</v>
      </c>
      <c r="O40">
        <v>0.9</v>
      </c>
      <c r="P40">
        <v>0.6</v>
      </c>
      <c r="Q40">
        <v>0.4</v>
      </c>
      <c r="R40">
        <v>0.1</v>
      </c>
      <c r="S40">
        <v>0.2</v>
      </c>
    </row>
    <row r="41" spans="1:19">
      <c r="A41" s="3" t="s">
        <v>222</v>
      </c>
      <c r="B41">
        <v>0.6</v>
      </c>
      <c r="C41">
        <v>1.4</v>
      </c>
      <c r="D41">
        <v>2.1</v>
      </c>
      <c r="E41">
        <v>1.9</v>
      </c>
      <c r="F41">
        <v>1</v>
      </c>
      <c r="G41">
        <v>1.2</v>
      </c>
      <c r="H41">
        <v>1.3</v>
      </c>
      <c r="I41">
        <v>1.6</v>
      </c>
      <c r="J41">
        <v>1.7</v>
      </c>
      <c r="K41">
        <v>1</v>
      </c>
      <c r="L41">
        <v>0.8</v>
      </c>
      <c r="M41">
        <v>1</v>
      </c>
      <c r="N41">
        <v>0.7</v>
      </c>
      <c r="O41">
        <v>0.4</v>
      </c>
      <c r="P41">
        <v>0.2</v>
      </c>
      <c r="Q41">
        <v>0.2</v>
      </c>
      <c r="R41">
        <v>0.2</v>
      </c>
      <c r="S41">
        <v>0.1</v>
      </c>
    </row>
    <row r="43" spans="1:19">
      <c r="A43" s="3" t="s">
        <v>5369</v>
      </c>
    </row>
    <row r="45" spans="1:19">
      <c r="A45" s="110" t="s">
        <v>209</v>
      </c>
      <c r="B45" s="110" t="s">
        <v>5162</v>
      </c>
      <c r="C45" s="110" t="s">
        <v>5291</v>
      </c>
      <c r="D45" s="110" t="s">
        <v>5163</v>
      </c>
      <c r="E45" s="110" t="s">
        <v>5291</v>
      </c>
      <c r="F45" s="110" t="s">
        <v>5291</v>
      </c>
    </row>
    <row r="46" spans="1:19">
      <c r="A46" s="3" t="s">
        <v>117</v>
      </c>
      <c r="B46">
        <v>2.7</v>
      </c>
      <c r="C46">
        <f>B46/SUM(B$46:B$85)</f>
        <v>1.4762165117550574E-2</v>
      </c>
      <c r="D46">
        <v>3.3</v>
      </c>
      <c r="E46">
        <f>D46/SUM(D$46:D$85)</f>
        <v>1.636904761904762E-2</v>
      </c>
      <c r="F46">
        <f>E46-C46</f>
        <v>1.6068825014970457E-3</v>
      </c>
    </row>
    <row r="47" spans="1:19">
      <c r="A47" s="3" t="s">
        <v>118</v>
      </c>
      <c r="B47">
        <v>3.3</v>
      </c>
      <c r="C47">
        <f t="shared" ref="C47:E85" si="0">B47/SUM(B$46:B$85)</f>
        <v>1.8042646254784033E-2</v>
      </c>
      <c r="D47">
        <v>4</v>
      </c>
      <c r="E47">
        <f t="shared" si="0"/>
        <v>1.984126984126984E-2</v>
      </c>
      <c r="F47">
        <f t="shared" ref="F47:F85" si="1">E47-C47</f>
        <v>1.798623586485807E-3</v>
      </c>
    </row>
    <row r="48" spans="1:19">
      <c r="A48" s="3" t="s">
        <v>119</v>
      </c>
      <c r="B48">
        <v>1.7</v>
      </c>
      <c r="C48">
        <f t="shared" si="0"/>
        <v>9.2946965554948045E-3</v>
      </c>
      <c r="D48">
        <v>2</v>
      </c>
      <c r="E48">
        <f t="shared" si="0"/>
        <v>9.9206349206349201E-3</v>
      </c>
      <c r="F48">
        <f t="shared" si="1"/>
        <v>6.2593836514011555E-4</v>
      </c>
    </row>
    <row r="49" spans="1:6">
      <c r="A49" s="3" t="s">
        <v>215</v>
      </c>
      <c r="B49">
        <v>2.6</v>
      </c>
      <c r="C49">
        <f t="shared" si="0"/>
        <v>1.4215418261344996E-2</v>
      </c>
      <c r="D49">
        <v>2.4</v>
      </c>
      <c r="E49">
        <f t="shared" si="0"/>
        <v>1.1904761904761904E-2</v>
      </c>
      <c r="F49">
        <f t="shared" si="1"/>
        <v>-2.3106563565830924E-3</v>
      </c>
    </row>
    <row r="50" spans="1:6">
      <c r="A50" s="3" t="s">
        <v>120</v>
      </c>
      <c r="B50">
        <v>2.2999999999999998</v>
      </c>
      <c r="C50">
        <f t="shared" si="0"/>
        <v>1.2575177692728265E-2</v>
      </c>
      <c r="D50">
        <v>3.1</v>
      </c>
      <c r="E50">
        <f t="shared" si="0"/>
        <v>1.5376984126984128E-2</v>
      </c>
      <c r="F50">
        <f t="shared" si="1"/>
        <v>2.8018064342558626E-3</v>
      </c>
    </row>
    <row r="51" spans="1:6">
      <c r="A51" s="3" t="s">
        <v>121</v>
      </c>
      <c r="B51">
        <v>15.1</v>
      </c>
      <c r="C51">
        <f t="shared" si="0"/>
        <v>8.2558775287042099E-2</v>
      </c>
      <c r="D51">
        <v>16</v>
      </c>
      <c r="E51">
        <f t="shared" si="0"/>
        <v>7.9365079365079361E-2</v>
      </c>
      <c r="F51">
        <f t="shared" si="1"/>
        <v>-3.1936959219627387E-3</v>
      </c>
    </row>
    <row r="52" spans="1:6">
      <c r="A52" s="3" t="s">
        <v>216</v>
      </c>
      <c r="B52">
        <v>1.1000000000000001</v>
      </c>
      <c r="C52">
        <f t="shared" si="0"/>
        <v>6.0142154182613455E-3</v>
      </c>
      <c r="D52">
        <v>0.7</v>
      </c>
      <c r="E52">
        <f t="shared" si="0"/>
        <v>3.472222222222222E-3</v>
      </c>
      <c r="F52">
        <f t="shared" si="1"/>
        <v>-2.5419931960391235E-3</v>
      </c>
    </row>
    <row r="53" spans="1:6">
      <c r="A53" s="3" t="s">
        <v>122</v>
      </c>
      <c r="B53">
        <v>1.5</v>
      </c>
      <c r="C53">
        <f t="shared" si="0"/>
        <v>8.2012028430836527E-3</v>
      </c>
      <c r="D53">
        <v>1.8</v>
      </c>
      <c r="E53">
        <f t="shared" si="0"/>
        <v>8.9285714285714298E-3</v>
      </c>
      <c r="F53">
        <f t="shared" si="1"/>
        <v>7.2736858548777712E-4</v>
      </c>
    </row>
    <row r="54" spans="1:6">
      <c r="A54" s="3" t="s">
        <v>123</v>
      </c>
      <c r="B54">
        <v>1.8</v>
      </c>
      <c r="C54">
        <f t="shared" si="0"/>
        <v>9.8414434117003822E-3</v>
      </c>
      <c r="D54">
        <v>1.8</v>
      </c>
      <c r="E54">
        <f t="shared" si="0"/>
        <v>8.9285714285714298E-3</v>
      </c>
      <c r="F54">
        <f t="shared" si="1"/>
        <v>-9.1287198312895237E-4</v>
      </c>
    </row>
    <row r="55" spans="1:6">
      <c r="A55" s="3" t="s">
        <v>124</v>
      </c>
      <c r="B55">
        <v>1.2</v>
      </c>
      <c r="C55">
        <f t="shared" si="0"/>
        <v>6.5609622744669215E-3</v>
      </c>
      <c r="D55">
        <v>1.4</v>
      </c>
      <c r="E55">
        <f t="shared" si="0"/>
        <v>6.9444444444444441E-3</v>
      </c>
      <c r="F55">
        <f t="shared" si="1"/>
        <v>3.834821699775226E-4</v>
      </c>
    </row>
    <row r="56" spans="1:6">
      <c r="A56" s="3" t="s">
        <v>125</v>
      </c>
      <c r="B56">
        <v>1.3</v>
      </c>
      <c r="C56">
        <f t="shared" si="0"/>
        <v>7.1077091306724982E-3</v>
      </c>
      <c r="D56">
        <v>1.6</v>
      </c>
      <c r="E56">
        <f t="shared" si="0"/>
        <v>7.9365079365079378E-3</v>
      </c>
      <c r="F56">
        <f t="shared" si="1"/>
        <v>8.2879880583543956E-4</v>
      </c>
    </row>
    <row r="57" spans="1:6">
      <c r="A57" s="3" t="s">
        <v>126</v>
      </c>
      <c r="B57">
        <v>1.9</v>
      </c>
      <c r="C57">
        <f t="shared" si="0"/>
        <v>1.0388190267905958E-2</v>
      </c>
      <c r="D57">
        <v>2.2999999999999998</v>
      </c>
      <c r="E57">
        <f t="shared" si="0"/>
        <v>1.1408730158730158E-2</v>
      </c>
      <c r="F57">
        <f t="shared" si="1"/>
        <v>1.0205398908242E-3</v>
      </c>
    </row>
    <row r="58" spans="1:6">
      <c r="A58" s="3" t="s">
        <v>127</v>
      </c>
      <c r="B58">
        <v>3.1</v>
      </c>
      <c r="C58">
        <f t="shared" si="0"/>
        <v>1.6949152542372881E-2</v>
      </c>
      <c r="D58">
        <v>3.8</v>
      </c>
      <c r="E58">
        <f t="shared" si="0"/>
        <v>1.8849206349206348E-2</v>
      </c>
      <c r="F58">
        <f t="shared" si="1"/>
        <v>1.9000538068334669E-3</v>
      </c>
    </row>
    <row r="59" spans="1:6">
      <c r="A59" s="3" t="s">
        <v>128</v>
      </c>
      <c r="B59">
        <v>45.1</v>
      </c>
      <c r="C59">
        <f t="shared" si="0"/>
        <v>0.24658283214871515</v>
      </c>
      <c r="D59">
        <v>47</v>
      </c>
      <c r="E59">
        <f t="shared" si="0"/>
        <v>0.23313492063492064</v>
      </c>
      <c r="F59">
        <f t="shared" si="1"/>
        <v>-1.3447911513794514E-2</v>
      </c>
    </row>
    <row r="60" spans="1:6">
      <c r="A60" s="3" t="s">
        <v>129</v>
      </c>
      <c r="B60">
        <v>3.2</v>
      </c>
      <c r="C60">
        <f t="shared" si="0"/>
        <v>1.7495899398578457E-2</v>
      </c>
      <c r="D60">
        <v>3.5</v>
      </c>
      <c r="E60">
        <f t="shared" si="0"/>
        <v>1.7361111111111112E-2</v>
      </c>
      <c r="F60">
        <f t="shared" si="1"/>
        <v>-1.3478828746734534E-4</v>
      </c>
    </row>
    <row r="61" spans="1:6">
      <c r="A61" s="3" t="s">
        <v>130</v>
      </c>
      <c r="B61">
        <v>3.8</v>
      </c>
      <c r="C61">
        <f t="shared" si="0"/>
        <v>2.0776380535811916E-2</v>
      </c>
      <c r="D61">
        <v>4.2</v>
      </c>
      <c r="E61">
        <f t="shared" si="0"/>
        <v>2.0833333333333336E-2</v>
      </c>
      <c r="F61">
        <f t="shared" si="1"/>
        <v>5.6952797521419435E-5</v>
      </c>
    </row>
    <row r="62" spans="1:6">
      <c r="A62" s="3" t="s">
        <v>131</v>
      </c>
      <c r="B62">
        <v>1.6</v>
      </c>
      <c r="C62">
        <f t="shared" si="0"/>
        <v>8.7479496992892286E-3</v>
      </c>
      <c r="D62">
        <v>1.9</v>
      </c>
      <c r="E62">
        <f t="shared" si="0"/>
        <v>9.4246031746031741E-3</v>
      </c>
      <c r="F62">
        <f t="shared" si="1"/>
        <v>6.7665347531394547E-4</v>
      </c>
    </row>
    <row r="63" spans="1:6">
      <c r="A63" s="3" t="s">
        <v>132</v>
      </c>
      <c r="B63">
        <v>2.6</v>
      </c>
      <c r="C63">
        <f t="shared" si="0"/>
        <v>1.4215418261344996E-2</v>
      </c>
      <c r="D63">
        <v>3</v>
      </c>
      <c r="E63">
        <f t="shared" si="0"/>
        <v>1.4880952380952382E-2</v>
      </c>
      <c r="F63">
        <f t="shared" si="1"/>
        <v>6.6553411960738537E-4</v>
      </c>
    </row>
    <row r="64" spans="1:6">
      <c r="A64" s="3" t="s">
        <v>218</v>
      </c>
      <c r="B64">
        <v>1.9</v>
      </c>
      <c r="C64">
        <f t="shared" si="0"/>
        <v>1.0388190267905958E-2</v>
      </c>
      <c r="D64">
        <v>1.8</v>
      </c>
      <c r="E64">
        <f t="shared" si="0"/>
        <v>8.9285714285714298E-3</v>
      </c>
      <c r="F64">
        <f t="shared" si="1"/>
        <v>-1.4596188393345283E-3</v>
      </c>
    </row>
    <row r="65" spans="1:6">
      <c r="A65" s="3" t="s">
        <v>134</v>
      </c>
      <c r="B65">
        <v>1.5</v>
      </c>
      <c r="C65">
        <f t="shared" si="0"/>
        <v>8.2012028430836527E-3</v>
      </c>
      <c r="D65">
        <v>1.8</v>
      </c>
      <c r="E65">
        <f t="shared" si="0"/>
        <v>8.9285714285714298E-3</v>
      </c>
      <c r="F65">
        <f t="shared" si="1"/>
        <v>7.2736858548777712E-4</v>
      </c>
    </row>
    <row r="66" spans="1:6">
      <c r="A66" s="3" t="s">
        <v>217</v>
      </c>
      <c r="B66">
        <v>1.1000000000000001</v>
      </c>
      <c r="C66">
        <f t="shared" si="0"/>
        <v>6.0142154182613455E-3</v>
      </c>
      <c r="D66">
        <v>1.3</v>
      </c>
      <c r="E66">
        <f t="shared" si="0"/>
        <v>6.4484126984126989E-3</v>
      </c>
      <c r="F66">
        <f t="shared" si="1"/>
        <v>4.3419728015135339E-4</v>
      </c>
    </row>
    <row r="67" spans="1:6">
      <c r="A67" s="3" t="s">
        <v>135</v>
      </c>
      <c r="B67">
        <v>16.8</v>
      </c>
      <c r="C67">
        <f t="shared" si="0"/>
        <v>9.1853471842536907E-2</v>
      </c>
      <c r="D67">
        <v>19.100000000000001</v>
      </c>
      <c r="E67">
        <f t="shared" si="0"/>
        <v>9.4742063492063502E-2</v>
      </c>
      <c r="F67">
        <f t="shared" si="1"/>
        <v>2.8885916495265951E-3</v>
      </c>
    </row>
    <row r="68" spans="1:6">
      <c r="A68" s="3" t="s">
        <v>136</v>
      </c>
      <c r="B68">
        <v>3.2</v>
      </c>
      <c r="C68">
        <f t="shared" si="0"/>
        <v>1.7495899398578457E-2</v>
      </c>
      <c r="D68">
        <v>3.3</v>
      </c>
      <c r="E68">
        <f t="shared" si="0"/>
        <v>1.636904761904762E-2</v>
      </c>
      <c r="F68">
        <f t="shared" si="1"/>
        <v>-1.1268517795308373E-3</v>
      </c>
    </row>
    <row r="69" spans="1:6">
      <c r="A69" s="3" t="s">
        <v>219</v>
      </c>
      <c r="B69">
        <v>1.1000000000000001</v>
      </c>
      <c r="C69">
        <f t="shared" si="0"/>
        <v>6.0142154182613455E-3</v>
      </c>
      <c r="D69">
        <v>1.3</v>
      </c>
      <c r="E69">
        <f t="shared" si="0"/>
        <v>6.4484126984126989E-3</v>
      </c>
      <c r="F69">
        <f t="shared" si="1"/>
        <v>4.3419728015135339E-4</v>
      </c>
    </row>
    <row r="70" spans="1:6">
      <c r="A70" s="3" t="s">
        <v>137</v>
      </c>
      <c r="B70">
        <v>1.9</v>
      </c>
      <c r="C70">
        <f t="shared" si="0"/>
        <v>1.0388190267905958E-2</v>
      </c>
      <c r="D70">
        <v>2.6</v>
      </c>
      <c r="E70">
        <f t="shared" si="0"/>
        <v>1.2896825396825398E-2</v>
      </c>
      <c r="F70">
        <f t="shared" si="1"/>
        <v>2.5086351289194397E-3</v>
      </c>
    </row>
    <row r="71" spans="1:6">
      <c r="A71" s="3" t="s">
        <v>138</v>
      </c>
      <c r="B71">
        <v>9</v>
      </c>
      <c r="C71">
        <f t="shared" si="0"/>
        <v>4.9207217058501909E-2</v>
      </c>
      <c r="D71">
        <v>9.8000000000000007</v>
      </c>
      <c r="E71">
        <f t="shared" si="0"/>
        <v>4.8611111111111119E-2</v>
      </c>
      <c r="F71">
        <f t="shared" si="1"/>
        <v>-5.9610594739079037E-4</v>
      </c>
    </row>
    <row r="72" spans="1:6">
      <c r="A72" s="3" t="s">
        <v>139</v>
      </c>
      <c r="B72">
        <v>1.3</v>
      </c>
      <c r="C72">
        <f t="shared" si="0"/>
        <v>7.1077091306724982E-3</v>
      </c>
      <c r="D72">
        <v>1.6</v>
      </c>
      <c r="E72">
        <f t="shared" si="0"/>
        <v>7.9365079365079378E-3</v>
      </c>
      <c r="F72">
        <f t="shared" si="1"/>
        <v>8.2879880583543956E-4</v>
      </c>
    </row>
    <row r="73" spans="1:6">
      <c r="A73" s="3" t="s">
        <v>140</v>
      </c>
      <c r="B73">
        <v>3.2</v>
      </c>
      <c r="C73">
        <f t="shared" si="0"/>
        <v>1.7495899398578457E-2</v>
      </c>
      <c r="D73">
        <v>4</v>
      </c>
      <c r="E73">
        <f t="shared" si="0"/>
        <v>1.984126984126984E-2</v>
      </c>
      <c r="F73">
        <f t="shared" si="1"/>
        <v>2.345370442691383E-3</v>
      </c>
    </row>
    <row r="74" spans="1:6">
      <c r="A74" s="3" t="s">
        <v>141</v>
      </c>
      <c r="B74">
        <v>2.2999999999999998</v>
      </c>
      <c r="C74">
        <f t="shared" si="0"/>
        <v>1.2575177692728265E-2</v>
      </c>
      <c r="D74">
        <v>2</v>
      </c>
      <c r="E74">
        <f t="shared" si="0"/>
        <v>9.9206349206349201E-3</v>
      </c>
      <c r="F74">
        <f t="shared" si="1"/>
        <v>-2.6545427720933452E-3</v>
      </c>
    </row>
    <row r="75" spans="1:6">
      <c r="A75" s="3" t="s">
        <v>142</v>
      </c>
      <c r="B75">
        <v>1.5</v>
      </c>
      <c r="C75">
        <f t="shared" si="0"/>
        <v>8.2012028430836527E-3</v>
      </c>
      <c r="D75">
        <v>1.6</v>
      </c>
      <c r="E75">
        <f t="shared" si="0"/>
        <v>7.9365079365079378E-3</v>
      </c>
      <c r="F75">
        <f t="shared" si="1"/>
        <v>-2.6469490657571489E-4</v>
      </c>
    </row>
    <row r="76" spans="1:6">
      <c r="A76" s="3" t="s">
        <v>143</v>
      </c>
      <c r="B76">
        <v>5.9</v>
      </c>
      <c r="C76">
        <f t="shared" si="0"/>
        <v>3.2258064516129031E-2</v>
      </c>
      <c r="D76">
        <v>7.1</v>
      </c>
      <c r="E76">
        <f t="shared" si="0"/>
        <v>3.5218253968253968E-2</v>
      </c>
      <c r="F76">
        <f t="shared" si="1"/>
        <v>2.9601894521249367E-3</v>
      </c>
    </row>
    <row r="77" spans="1:6">
      <c r="A77" s="3" t="s">
        <v>144</v>
      </c>
      <c r="B77">
        <v>17.5</v>
      </c>
      <c r="C77">
        <f t="shared" si="0"/>
        <v>9.5680699835975935E-2</v>
      </c>
      <c r="D77">
        <v>19.5</v>
      </c>
      <c r="E77">
        <f t="shared" si="0"/>
        <v>9.6726190476190479E-2</v>
      </c>
      <c r="F77">
        <f t="shared" si="1"/>
        <v>1.0454906402145442E-3</v>
      </c>
    </row>
    <row r="78" spans="1:6">
      <c r="A78" s="3" t="s">
        <v>145</v>
      </c>
      <c r="B78">
        <v>2.6</v>
      </c>
      <c r="C78">
        <f t="shared" si="0"/>
        <v>1.4215418261344996E-2</v>
      </c>
      <c r="D78">
        <v>3.2</v>
      </c>
      <c r="E78">
        <f t="shared" si="0"/>
        <v>1.5873015873015876E-2</v>
      </c>
      <c r="F78">
        <f t="shared" si="1"/>
        <v>1.6575976116708791E-3</v>
      </c>
    </row>
    <row r="79" spans="1:6">
      <c r="A79" s="3" t="s">
        <v>146</v>
      </c>
      <c r="B79">
        <v>0.8</v>
      </c>
      <c r="C79">
        <f t="shared" si="0"/>
        <v>4.3739748496446143E-3</v>
      </c>
      <c r="D79">
        <v>1</v>
      </c>
      <c r="E79">
        <f t="shared" si="0"/>
        <v>4.96031746031746E-3</v>
      </c>
      <c r="F79">
        <f t="shared" si="1"/>
        <v>5.8634261067284574E-4</v>
      </c>
    </row>
    <row r="80" spans="1:6">
      <c r="A80" s="3" t="s">
        <v>147</v>
      </c>
      <c r="B80">
        <v>4.5</v>
      </c>
      <c r="C80">
        <f t="shared" si="0"/>
        <v>2.4603608529250955E-2</v>
      </c>
      <c r="D80">
        <v>4.4000000000000004</v>
      </c>
      <c r="E80">
        <f t="shared" si="0"/>
        <v>2.1825396825396828E-2</v>
      </c>
      <c r="F80">
        <f t="shared" si="1"/>
        <v>-2.7782117038541269E-3</v>
      </c>
    </row>
    <row r="81" spans="1:6">
      <c r="A81" s="3" t="s">
        <v>148</v>
      </c>
      <c r="B81">
        <v>3.9</v>
      </c>
      <c r="C81">
        <f t="shared" si="0"/>
        <v>2.1323127392017496E-2</v>
      </c>
      <c r="D81">
        <v>4.5</v>
      </c>
      <c r="E81">
        <f t="shared" si="0"/>
        <v>2.2321428571428572E-2</v>
      </c>
      <c r="F81">
        <f t="shared" si="1"/>
        <v>9.9830117941107632E-4</v>
      </c>
    </row>
    <row r="82" spans="1:6">
      <c r="A82" s="3" t="s">
        <v>220</v>
      </c>
      <c r="B82">
        <v>0.6</v>
      </c>
      <c r="C82">
        <f t="shared" si="0"/>
        <v>3.2804811372334607E-3</v>
      </c>
      <c r="D82">
        <v>0.7</v>
      </c>
      <c r="E82">
        <f t="shared" si="0"/>
        <v>3.472222222222222E-3</v>
      </c>
      <c r="F82">
        <f t="shared" si="1"/>
        <v>1.917410849887613E-4</v>
      </c>
    </row>
    <row r="83" spans="1:6">
      <c r="A83" s="3" t="s">
        <v>149</v>
      </c>
      <c r="B83">
        <v>3.1</v>
      </c>
      <c r="C83">
        <f t="shared" si="0"/>
        <v>1.6949152542372881E-2</v>
      </c>
      <c r="D83">
        <v>2.8</v>
      </c>
      <c r="E83">
        <f t="shared" si="0"/>
        <v>1.3888888888888888E-2</v>
      </c>
      <c r="F83">
        <f t="shared" si="1"/>
        <v>-3.0602636534839932E-3</v>
      </c>
    </row>
    <row r="84" spans="1:6">
      <c r="A84" s="3" t="s">
        <v>221</v>
      </c>
      <c r="B84">
        <v>1.9</v>
      </c>
      <c r="C84">
        <f t="shared" si="0"/>
        <v>1.0388190267905958E-2</v>
      </c>
      <c r="D84">
        <v>2.2999999999999998</v>
      </c>
      <c r="E84">
        <f t="shared" si="0"/>
        <v>1.1408730158730158E-2</v>
      </c>
      <c r="F84">
        <f t="shared" si="1"/>
        <v>1.0205398908242E-3</v>
      </c>
    </row>
    <row r="85" spans="1:6">
      <c r="A85" s="3" t="s">
        <v>222</v>
      </c>
      <c r="B85">
        <v>1.4</v>
      </c>
      <c r="C85">
        <f t="shared" si="0"/>
        <v>7.654455986878075E-3</v>
      </c>
      <c r="D85">
        <v>2.1</v>
      </c>
      <c r="E85">
        <f t="shared" si="0"/>
        <v>1.0416666666666668E-2</v>
      </c>
      <c r="F85">
        <f t="shared" si="1"/>
        <v>2.7622106797885928E-3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F4AD-C01C-4233-98CB-5D906F5F4BA2}">
  <sheetPr>
    <tabColor theme="5"/>
  </sheetPr>
  <dimension ref="A1"/>
  <sheetViews>
    <sheetView topLeftCell="A7" workbookViewId="0">
      <selection activeCell="F37" sqref="F37"/>
    </sheetView>
  </sheetViews>
  <sheetFormatPr defaultRowHeight="14.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5716F-D0B8-4E40-9795-BC414FA93DF0}">
  <sheetPr>
    <tabColor theme="5" tint="0.79998168889431442"/>
  </sheetPr>
  <dimension ref="A1:N41"/>
  <sheetViews>
    <sheetView workbookViewId="0">
      <selection activeCell="K2" sqref="K2"/>
    </sheetView>
  </sheetViews>
  <sheetFormatPr defaultRowHeight="14.5"/>
  <sheetData>
    <row r="1" spans="1:14">
      <c r="A1" t="s">
        <v>214</v>
      </c>
      <c r="B1" t="s">
        <v>209</v>
      </c>
      <c r="C1" t="s">
        <v>5120</v>
      </c>
      <c r="D1" t="s">
        <v>5121</v>
      </c>
      <c r="E1" t="s">
        <v>5337</v>
      </c>
      <c r="F1" t="s">
        <v>5338</v>
      </c>
      <c r="G1" t="s">
        <v>5339</v>
      </c>
      <c r="H1" t="s">
        <v>5340</v>
      </c>
      <c r="I1" t="s">
        <v>5122</v>
      </c>
      <c r="J1" t="s">
        <v>5341</v>
      </c>
      <c r="K1" t="s">
        <v>5342</v>
      </c>
      <c r="L1" t="s">
        <v>5343</v>
      </c>
      <c r="M1" t="s">
        <v>5344</v>
      </c>
      <c r="N1" t="s">
        <v>5439</v>
      </c>
    </row>
    <row r="2" spans="1:14">
      <c r="A2" t="s">
        <v>138</v>
      </c>
      <c r="B2" t="s">
        <v>117</v>
      </c>
      <c r="C2">
        <v>27</v>
      </c>
      <c r="D2">
        <v>5</v>
      </c>
      <c r="E2">
        <v>4166</v>
      </c>
      <c r="F2">
        <v>4019</v>
      </c>
      <c r="G2">
        <v>531</v>
      </c>
      <c r="H2">
        <v>331</v>
      </c>
      <c r="I2">
        <f>E2/C2</f>
        <v>154.2962962962963</v>
      </c>
      <c r="J2">
        <f>F2/D2</f>
        <v>803.8</v>
      </c>
      <c r="K2">
        <f>E2/G2</f>
        <v>7.845574387947269</v>
      </c>
      <c r="L2">
        <f>F2/H2</f>
        <v>12.141993957703928</v>
      </c>
      <c r="M2">
        <f>C2/D2</f>
        <v>5.4</v>
      </c>
      <c r="N2" s="37">
        <v>1</v>
      </c>
    </row>
    <row r="3" spans="1:14">
      <c r="A3" t="s">
        <v>128</v>
      </c>
      <c r="B3" t="s">
        <v>118</v>
      </c>
      <c r="C3">
        <v>40</v>
      </c>
      <c r="D3">
        <v>4</v>
      </c>
      <c r="E3">
        <v>5370</v>
      </c>
      <c r="F3">
        <v>5118</v>
      </c>
      <c r="G3">
        <v>656</v>
      </c>
      <c r="H3">
        <v>383</v>
      </c>
      <c r="I3">
        <f t="shared" ref="I3:I41" si="0">E3/C3</f>
        <v>134.25</v>
      </c>
      <c r="J3">
        <f t="shared" ref="J3:J41" si="1">F3/D3</f>
        <v>1279.5</v>
      </c>
      <c r="K3">
        <f t="shared" ref="K3:K41" si="2">E3/G3</f>
        <v>8.1859756097560972</v>
      </c>
      <c r="L3">
        <f t="shared" ref="L3:L41" si="3">F3/H3</f>
        <v>13.362924281984334</v>
      </c>
      <c r="M3">
        <f t="shared" ref="M3:M41" si="4">C3/D3</f>
        <v>10</v>
      </c>
      <c r="N3" s="37">
        <v>1</v>
      </c>
    </row>
    <row r="4" spans="1:14">
      <c r="A4" t="s">
        <v>127</v>
      </c>
      <c r="B4" t="s">
        <v>119</v>
      </c>
      <c r="C4">
        <v>11</v>
      </c>
      <c r="D4">
        <v>2</v>
      </c>
      <c r="E4">
        <v>2622</v>
      </c>
      <c r="F4">
        <v>1940</v>
      </c>
      <c r="G4">
        <v>235</v>
      </c>
      <c r="H4">
        <v>149</v>
      </c>
      <c r="I4">
        <f t="shared" si="0"/>
        <v>238.36363636363637</v>
      </c>
      <c r="J4">
        <f t="shared" si="1"/>
        <v>970</v>
      </c>
      <c r="K4">
        <f t="shared" si="2"/>
        <v>11.157446808510638</v>
      </c>
      <c r="L4">
        <f t="shared" si="3"/>
        <v>13.020134228187919</v>
      </c>
      <c r="M4">
        <f t="shared" si="4"/>
        <v>5.5</v>
      </c>
      <c r="N4" s="37">
        <v>1</v>
      </c>
    </row>
    <row r="5" spans="1:14">
      <c r="A5" t="s">
        <v>135</v>
      </c>
      <c r="B5" t="s">
        <v>215</v>
      </c>
      <c r="C5">
        <v>24</v>
      </c>
      <c r="D5">
        <v>2</v>
      </c>
      <c r="E5">
        <v>2083</v>
      </c>
      <c r="F5">
        <v>1384</v>
      </c>
      <c r="G5">
        <v>323</v>
      </c>
      <c r="H5">
        <v>96</v>
      </c>
      <c r="I5">
        <f t="shared" si="0"/>
        <v>86.791666666666671</v>
      </c>
      <c r="J5">
        <f t="shared" si="1"/>
        <v>692</v>
      </c>
      <c r="K5">
        <f t="shared" si="2"/>
        <v>6.4489164086687305</v>
      </c>
      <c r="L5">
        <f t="shared" si="3"/>
        <v>14.416666666666666</v>
      </c>
      <c r="M5">
        <f t="shared" si="4"/>
        <v>12</v>
      </c>
      <c r="N5" s="37">
        <v>1</v>
      </c>
    </row>
    <row r="6" spans="1:14">
      <c r="A6" t="s">
        <v>120</v>
      </c>
      <c r="B6" t="s">
        <v>120</v>
      </c>
      <c r="C6">
        <v>35</v>
      </c>
      <c r="D6">
        <v>6</v>
      </c>
      <c r="E6">
        <v>4679</v>
      </c>
      <c r="F6">
        <v>4314</v>
      </c>
      <c r="G6">
        <v>645</v>
      </c>
      <c r="H6">
        <v>477</v>
      </c>
      <c r="I6">
        <f t="shared" si="0"/>
        <v>133.68571428571428</v>
      </c>
      <c r="J6">
        <f t="shared" si="1"/>
        <v>719</v>
      </c>
      <c r="K6">
        <f t="shared" si="2"/>
        <v>7.2542635658914731</v>
      </c>
      <c r="L6">
        <f t="shared" si="3"/>
        <v>9.0440251572327046</v>
      </c>
      <c r="M6">
        <f t="shared" si="4"/>
        <v>5.833333333333333</v>
      </c>
      <c r="N6" s="37">
        <v>1</v>
      </c>
    </row>
    <row r="7" spans="1:14">
      <c r="A7" t="s">
        <v>121</v>
      </c>
      <c r="B7" t="s">
        <v>121</v>
      </c>
      <c r="C7">
        <v>23</v>
      </c>
      <c r="D7">
        <v>7</v>
      </c>
      <c r="E7">
        <v>17329</v>
      </c>
      <c r="F7">
        <v>14017</v>
      </c>
      <c r="G7">
        <v>1089</v>
      </c>
      <c r="H7">
        <v>978</v>
      </c>
      <c r="I7">
        <f t="shared" si="0"/>
        <v>753.43478260869563</v>
      </c>
      <c r="J7">
        <f t="shared" si="1"/>
        <v>2002.4285714285713</v>
      </c>
      <c r="K7">
        <f t="shared" si="2"/>
        <v>15.912764003673095</v>
      </c>
      <c r="L7">
        <f t="shared" si="3"/>
        <v>14.332310838445808</v>
      </c>
      <c r="M7">
        <f t="shared" si="4"/>
        <v>3.2857142857142856</v>
      </c>
      <c r="N7" s="37">
        <v>8.6518216040324128E-2</v>
      </c>
    </row>
    <row r="8" spans="1:14">
      <c r="A8" t="s">
        <v>127</v>
      </c>
      <c r="B8" t="s">
        <v>216</v>
      </c>
      <c r="C8">
        <v>19</v>
      </c>
      <c r="D8">
        <v>1</v>
      </c>
      <c r="E8">
        <v>919</v>
      </c>
      <c r="F8">
        <v>222</v>
      </c>
      <c r="G8">
        <v>223</v>
      </c>
      <c r="H8">
        <v>30</v>
      </c>
      <c r="I8">
        <f t="shared" si="0"/>
        <v>48.368421052631582</v>
      </c>
      <c r="J8">
        <f t="shared" si="1"/>
        <v>222</v>
      </c>
      <c r="K8">
        <f t="shared" si="2"/>
        <v>4.1210762331838566</v>
      </c>
      <c r="L8">
        <f t="shared" si="3"/>
        <v>7.4</v>
      </c>
      <c r="M8">
        <f t="shared" si="4"/>
        <v>19</v>
      </c>
      <c r="N8" s="37">
        <v>1</v>
      </c>
    </row>
    <row r="9" spans="1:14">
      <c r="A9" t="s">
        <v>136</v>
      </c>
      <c r="B9" t="s">
        <v>122</v>
      </c>
      <c r="C9">
        <v>18</v>
      </c>
      <c r="D9">
        <v>1</v>
      </c>
      <c r="E9">
        <v>2165</v>
      </c>
      <c r="F9">
        <v>849</v>
      </c>
      <c r="G9">
        <v>322</v>
      </c>
      <c r="H9">
        <v>72</v>
      </c>
      <c r="I9">
        <f t="shared" si="0"/>
        <v>120.27777777777777</v>
      </c>
      <c r="J9">
        <f t="shared" si="1"/>
        <v>849</v>
      </c>
      <c r="K9">
        <f t="shared" si="2"/>
        <v>6.7236024844720497</v>
      </c>
      <c r="L9">
        <f t="shared" si="3"/>
        <v>11.791666666666666</v>
      </c>
      <c r="M9">
        <f t="shared" si="4"/>
        <v>18</v>
      </c>
      <c r="N9" s="37">
        <v>1</v>
      </c>
    </row>
    <row r="10" spans="1:14">
      <c r="A10" t="s">
        <v>136</v>
      </c>
      <c r="B10" t="s">
        <v>123</v>
      </c>
      <c r="C10">
        <v>20</v>
      </c>
      <c r="D10">
        <v>2</v>
      </c>
      <c r="E10">
        <v>2752</v>
      </c>
      <c r="F10">
        <v>1495</v>
      </c>
      <c r="G10">
        <v>358</v>
      </c>
      <c r="H10">
        <v>126</v>
      </c>
      <c r="I10">
        <f t="shared" si="0"/>
        <v>137.6</v>
      </c>
      <c r="J10">
        <f t="shared" si="1"/>
        <v>747.5</v>
      </c>
      <c r="K10">
        <f t="shared" si="2"/>
        <v>7.6871508379888267</v>
      </c>
      <c r="L10">
        <f t="shared" si="3"/>
        <v>11.865079365079366</v>
      </c>
      <c r="M10">
        <f t="shared" si="4"/>
        <v>10</v>
      </c>
      <c r="N10" s="37">
        <v>1</v>
      </c>
    </row>
    <row r="11" spans="1:14">
      <c r="A11" t="s">
        <v>140</v>
      </c>
      <c r="B11" t="s">
        <v>124</v>
      </c>
      <c r="C11">
        <v>18</v>
      </c>
      <c r="D11">
        <v>2</v>
      </c>
      <c r="E11">
        <v>1524</v>
      </c>
      <c r="F11">
        <v>1393</v>
      </c>
      <c r="G11">
        <v>254</v>
      </c>
      <c r="H11">
        <v>108</v>
      </c>
      <c r="I11">
        <f t="shared" si="0"/>
        <v>84.666666666666671</v>
      </c>
      <c r="J11">
        <f t="shared" si="1"/>
        <v>696.5</v>
      </c>
      <c r="K11">
        <f t="shared" si="2"/>
        <v>6</v>
      </c>
      <c r="L11">
        <f t="shared" si="3"/>
        <v>12.898148148148149</v>
      </c>
      <c r="M11">
        <f t="shared" si="4"/>
        <v>9</v>
      </c>
      <c r="N11" s="37">
        <v>1</v>
      </c>
    </row>
    <row r="12" spans="1:14">
      <c r="A12" t="s">
        <v>120</v>
      </c>
      <c r="B12" t="s">
        <v>125</v>
      </c>
      <c r="C12">
        <v>16</v>
      </c>
      <c r="D12">
        <v>2</v>
      </c>
      <c r="E12">
        <v>1976</v>
      </c>
      <c r="F12">
        <v>1673</v>
      </c>
      <c r="G12">
        <v>275</v>
      </c>
      <c r="H12">
        <v>140</v>
      </c>
      <c r="I12">
        <f t="shared" si="0"/>
        <v>123.5</v>
      </c>
      <c r="J12">
        <f t="shared" si="1"/>
        <v>836.5</v>
      </c>
      <c r="K12">
        <f t="shared" si="2"/>
        <v>7.1854545454545455</v>
      </c>
      <c r="L12">
        <f t="shared" si="3"/>
        <v>11.95</v>
      </c>
      <c r="M12">
        <f t="shared" si="4"/>
        <v>8</v>
      </c>
      <c r="N12" s="37">
        <v>1</v>
      </c>
    </row>
    <row r="13" spans="1:14">
      <c r="A13" t="s">
        <v>144</v>
      </c>
      <c r="B13" t="s">
        <v>126</v>
      </c>
      <c r="C13">
        <v>28</v>
      </c>
      <c r="D13">
        <v>3</v>
      </c>
      <c r="E13">
        <v>2620</v>
      </c>
      <c r="F13">
        <v>2310</v>
      </c>
      <c r="G13">
        <v>422</v>
      </c>
      <c r="H13">
        <v>191</v>
      </c>
      <c r="I13">
        <f t="shared" si="0"/>
        <v>93.571428571428569</v>
      </c>
      <c r="J13">
        <f t="shared" si="1"/>
        <v>770</v>
      </c>
      <c r="K13">
        <f t="shared" si="2"/>
        <v>6.2085308056872037</v>
      </c>
      <c r="L13">
        <f t="shared" si="3"/>
        <v>12.094240837696335</v>
      </c>
      <c r="M13">
        <f t="shared" si="4"/>
        <v>9.3333333333333339</v>
      </c>
      <c r="N13" s="37">
        <v>1</v>
      </c>
    </row>
    <row r="14" spans="1:14">
      <c r="A14" t="s">
        <v>127</v>
      </c>
      <c r="B14" t="s">
        <v>127</v>
      </c>
      <c r="C14">
        <v>27</v>
      </c>
      <c r="D14">
        <v>3</v>
      </c>
      <c r="E14">
        <v>5245</v>
      </c>
      <c r="F14">
        <v>4232</v>
      </c>
      <c r="G14">
        <v>548</v>
      </c>
      <c r="H14">
        <v>348</v>
      </c>
      <c r="I14">
        <f t="shared" si="0"/>
        <v>194.25925925925927</v>
      </c>
      <c r="J14">
        <f t="shared" si="1"/>
        <v>1410.6666666666667</v>
      </c>
      <c r="K14">
        <f t="shared" si="2"/>
        <v>9.5711678832116789</v>
      </c>
      <c r="L14">
        <f t="shared" si="3"/>
        <v>12.160919540229886</v>
      </c>
      <c r="M14">
        <f t="shared" si="4"/>
        <v>9</v>
      </c>
      <c r="N14" s="37">
        <v>1</v>
      </c>
    </row>
    <row r="15" spans="1:14">
      <c r="A15" t="s">
        <v>128</v>
      </c>
      <c r="B15" t="s">
        <v>128</v>
      </c>
      <c r="C15">
        <v>143</v>
      </c>
      <c r="D15">
        <v>43</v>
      </c>
      <c r="E15">
        <v>55878</v>
      </c>
      <c r="F15">
        <v>48890</v>
      </c>
      <c r="G15">
        <v>4553</v>
      </c>
      <c r="H15">
        <v>3929</v>
      </c>
      <c r="I15">
        <f t="shared" si="0"/>
        <v>390.75524475524475</v>
      </c>
      <c r="J15">
        <f t="shared" si="1"/>
        <v>1136.9767441860465</v>
      </c>
      <c r="K15">
        <f t="shared" si="2"/>
        <v>12.272787173292334</v>
      </c>
      <c r="L15">
        <f t="shared" si="3"/>
        <v>12.443369814202088</v>
      </c>
      <c r="M15">
        <f t="shared" si="4"/>
        <v>3.3255813953488373</v>
      </c>
      <c r="N15" s="37">
        <v>0.26101481368356749</v>
      </c>
    </row>
    <row r="16" spans="1:14">
      <c r="A16" t="s">
        <v>130</v>
      </c>
      <c r="B16" t="s">
        <v>129</v>
      </c>
      <c r="C16">
        <v>32</v>
      </c>
      <c r="D16">
        <v>4</v>
      </c>
      <c r="E16">
        <v>4312</v>
      </c>
      <c r="F16">
        <v>2674</v>
      </c>
      <c r="G16">
        <v>537</v>
      </c>
      <c r="H16">
        <v>236</v>
      </c>
      <c r="I16">
        <f t="shared" si="0"/>
        <v>134.75</v>
      </c>
      <c r="J16">
        <f t="shared" si="1"/>
        <v>668.5</v>
      </c>
      <c r="K16">
        <f t="shared" si="2"/>
        <v>8.0297951582867793</v>
      </c>
      <c r="L16">
        <f t="shared" si="3"/>
        <v>11.330508474576272</v>
      </c>
      <c r="M16">
        <f t="shared" si="4"/>
        <v>8</v>
      </c>
      <c r="N16" s="37">
        <v>1</v>
      </c>
    </row>
    <row r="17" spans="1:14">
      <c r="A17" t="s">
        <v>130</v>
      </c>
      <c r="B17" t="s">
        <v>130</v>
      </c>
      <c r="C17">
        <v>36</v>
      </c>
      <c r="D17">
        <v>5</v>
      </c>
      <c r="E17">
        <v>4966</v>
      </c>
      <c r="F17">
        <v>4199</v>
      </c>
      <c r="G17">
        <v>624</v>
      </c>
      <c r="H17">
        <v>348</v>
      </c>
      <c r="I17">
        <f t="shared" si="0"/>
        <v>137.94444444444446</v>
      </c>
      <c r="J17">
        <f t="shared" si="1"/>
        <v>839.8</v>
      </c>
      <c r="K17">
        <f t="shared" si="2"/>
        <v>7.958333333333333</v>
      </c>
      <c r="L17">
        <f t="shared" si="3"/>
        <v>12.066091954022989</v>
      </c>
      <c r="M17">
        <f t="shared" si="4"/>
        <v>7.2</v>
      </c>
      <c r="N17" s="37">
        <v>1</v>
      </c>
    </row>
    <row r="18" spans="1:14">
      <c r="A18" t="s">
        <v>147</v>
      </c>
      <c r="B18" t="s">
        <v>131</v>
      </c>
      <c r="C18">
        <v>30</v>
      </c>
      <c r="D18">
        <v>2</v>
      </c>
      <c r="E18">
        <v>2603</v>
      </c>
      <c r="F18">
        <v>1924</v>
      </c>
      <c r="G18">
        <v>421</v>
      </c>
      <c r="H18">
        <v>166</v>
      </c>
      <c r="I18">
        <f t="shared" si="0"/>
        <v>86.766666666666666</v>
      </c>
      <c r="J18">
        <f t="shared" si="1"/>
        <v>962</v>
      </c>
      <c r="K18">
        <f t="shared" si="2"/>
        <v>6.182897862232779</v>
      </c>
      <c r="L18">
        <f t="shared" si="3"/>
        <v>11.590361445783133</v>
      </c>
      <c r="M18">
        <f t="shared" si="4"/>
        <v>15</v>
      </c>
      <c r="N18" s="37">
        <v>1</v>
      </c>
    </row>
    <row r="19" spans="1:14">
      <c r="A19" t="s">
        <v>128</v>
      </c>
      <c r="B19" t="s">
        <v>132</v>
      </c>
      <c r="C19">
        <v>31</v>
      </c>
      <c r="D19">
        <v>3</v>
      </c>
      <c r="E19">
        <v>3882</v>
      </c>
      <c r="F19">
        <v>2780</v>
      </c>
      <c r="G19">
        <v>528</v>
      </c>
      <c r="H19">
        <v>229</v>
      </c>
      <c r="I19">
        <f t="shared" si="0"/>
        <v>125.2258064516129</v>
      </c>
      <c r="J19">
        <f t="shared" si="1"/>
        <v>926.66666666666663</v>
      </c>
      <c r="K19">
        <f t="shared" si="2"/>
        <v>7.3522727272727275</v>
      </c>
      <c r="L19">
        <f t="shared" si="3"/>
        <v>12.139737991266376</v>
      </c>
      <c r="M19">
        <f t="shared" si="4"/>
        <v>10.333333333333334</v>
      </c>
      <c r="N19" s="37">
        <v>1</v>
      </c>
    </row>
    <row r="20" spans="1:14">
      <c r="A20" t="s">
        <v>135</v>
      </c>
      <c r="B20" t="s">
        <v>134</v>
      </c>
      <c r="C20">
        <v>24</v>
      </c>
      <c r="D20">
        <v>3</v>
      </c>
      <c r="E20">
        <v>2222</v>
      </c>
      <c r="F20">
        <v>1561</v>
      </c>
      <c r="G20">
        <v>342</v>
      </c>
      <c r="H20">
        <v>138</v>
      </c>
      <c r="I20">
        <f t="shared" si="0"/>
        <v>92.583333333333329</v>
      </c>
      <c r="J20">
        <f t="shared" si="1"/>
        <v>520.33333333333337</v>
      </c>
      <c r="K20">
        <f t="shared" si="2"/>
        <v>6.4970760233918128</v>
      </c>
      <c r="L20">
        <f t="shared" si="3"/>
        <v>11.311594202898551</v>
      </c>
      <c r="M20">
        <f t="shared" si="4"/>
        <v>8</v>
      </c>
      <c r="N20" s="37">
        <v>1</v>
      </c>
    </row>
    <row r="21" spans="1:14">
      <c r="A21" t="s">
        <v>136</v>
      </c>
      <c r="B21" t="s">
        <v>217</v>
      </c>
      <c r="C21">
        <v>16</v>
      </c>
      <c r="D21">
        <v>3</v>
      </c>
      <c r="E21">
        <v>1644</v>
      </c>
      <c r="F21">
        <v>1475</v>
      </c>
      <c r="G21">
        <v>242</v>
      </c>
      <c r="H21">
        <v>132</v>
      </c>
      <c r="I21">
        <f t="shared" si="0"/>
        <v>102.75</v>
      </c>
      <c r="J21">
        <f t="shared" si="1"/>
        <v>491.66666666666669</v>
      </c>
      <c r="K21">
        <f t="shared" si="2"/>
        <v>6.7933884297520661</v>
      </c>
      <c r="L21">
        <f t="shared" si="3"/>
        <v>11.174242424242424</v>
      </c>
      <c r="M21">
        <f t="shared" si="4"/>
        <v>5.333333333333333</v>
      </c>
      <c r="N21" s="37">
        <v>1</v>
      </c>
    </row>
    <row r="22" spans="1:14">
      <c r="A22" t="s">
        <v>140</v>
      </c>
      <c r="B22" t="s">
        <v>218</v>
      </c>
      <c r="C22">
        <v>36</v>
      </c>
      <c r="D22">
        <v>4</v>
      </c>
      <c r="E22">
        <v>2809</v>
      </c>
      <c r="F22">
        <v>3022</v>
      </c>
      <c r="G22">
        <v>524</v>
      </c>
      <c r="H22">
        <v>298</v>
      </c>
      <c r="I22">
        <f t="shared" si="0"/>
        <v>78.027777777777771</v>
      </c>
      <c r="J22">
        <f t="shared" si="1"/>
        <v>755.5</v>
      </c>
      <c r="K22">
        <f t="shared" si="2"/>
        <v>5.3606870229007635</v>
      </c>
      <c r="L22">
        <f t="shared" si="3"/>
        <v>10.140939597315436</v>
      </c>
      <c r="M22">
        <f t="shared" si="4"/>
        <v>9</v>
      </c>
      <c r="N22" s="37">
        <v>1</v>
      </c>
    </row>
    <row r="23" spans="1:14">
      <c r="A23" t="s">
        <v>135</v>
      </c>
      <c r="B23" t="s">
        <v>135</v>
      </c>
      <c r="C23">
        <v>38</v>
      </c>
      <c r="D23">
        <v>17</v>
      </c>
      <c r="E23">
        <v>24278</v>
      </c>
      <c r="F23">
        <v>19593</v>
      </c>
      <c r="G23">
        <v>1593</v>
      </c>
      <c r="H23">
        <v>1437</v>
      </c>
      <c r="I23">
        <f t="shared" si="0"/>
        <v>638.89473684210532</v>
      </c>
      <c r="J23">
        <f t="shared" si="1"/>
        <v>1152.5294117647059</v>
      </c>
      <c r="K23">
        <f t="shared" si="2"/>
        <v>15.240426867545512</v>
      </c>
      <c r="L23">
        <f t="shared" si="3"/>
        <v>13.634655532359082</v>
      </c>
      <c r="M23">
        <f t="shared" si="4"/>
        <v>2.2352941176470589</v>
      </c>
      <c r="N23" s="37">
        <v>6.4917599325294617E-2</v>
      </c>
    </row>
    <row r="24" spans="1:14">
      <c r="A24" t="s">
        <v>136</v>
      </c>
      <c r="B24" t="s">
        <v>136</v>
      </c>
      <c r="C24">
        <v>30</v>
      </c>
      <c r="D24">
        <v>4</v>
      </c>
      <c r="E24">
        <v>4909</v>
      </c>
      <c r="F24">
        <v>4101</v>
      </c>
      <c r="G24">
        <v>570</v>
      </c>
      <c r="H24">
        <v>326</v>
      </c>
      <c r="I24">
        <f t="shared" si="0"/>
        <v>163.63333333333333</v>
      </c>
      <c r="J24">
        <f t="shared" si="1"/>
        <v>1025.25</v>
      </c>
      <c r="K24">
        <f t="shared" si="2"/>
        <v>8.6122807017543863</v>
      </c>
      <c r="L24">
        <f t="shared" si="3"/>
        <v>12.579754601226995</v>
      </c>
      <c r="M24">
        <f t="shared" si="4"/>
        <v>7.5</v>
      </c>
      <c r="N24" s="37">
        <v>1</v>
      </c>
    </row>
    <row r="25" spans="1:14">
      <c r="A25" t="s">
        <v>140</v>
      </c>
      <c r="B25" t="s">
        <v>219</v>
      </c>
      <c r="C25">
        <v>16</v>
      </c>
      <c r="D25">
        <v>1</v>
      </c>
      <c r="E25">
        <v>1517</v>
      </c>
      <c r="F25">
        <v>843</v>
      </c>
      <c r="G25">
        <v>231</v>
      </c>
      <c r="H25">
        <v>67</v>
      </c>
      <c r="I25">
        <f t="shared" si="0"/>
        <v>94.8125</v>
      </c>
      <c r="J25">
        <f t="shared" si="1"/>
        <v>843</v>
      </c>
      <c r="K25">
        <f t="shared" si="2"/>
        <v>6.5670995670995671</v>
      </c>
      <c r="L25">
        <f t="shared" si="3"/>
        <v>12.582089552238806</v>
      </c>
      <c r="M25">
        <f t="shared" si="4"/>
        <v>16</v>
      </c>
      <c r="N25" s="37">
        <v>1</v>
      </c>
    </row>
    <row r="26" spans="1:14">
      <c r="A26" t="s">
        <v>120</v>
      </c>
      <c r="B26" t="s">
        <v>137</v>
      </c>
      <c r="C26">
        <v>12</v>
      </c>
      <c r="D26">
        <v>2</v>
      </c>
      <c r="E26">
        <v>2464</v>
      </c>
      <c r="F26">
        <v>1840</v>
      </c>
      <c r="G26">
        <v>282</v>
      </c>
      <c r="H26">
        <v>142</v>
      </c>
      <c r="I26">
        <f t="shared" si="0"/>
        <v>205.33333333333334</v>
      </c>
      <c r="J26">
        <f t="shared" si="1"/>
        <v>920</v>
      </c>
      <c r="K26">
        <f t="shared" si="2"/>
        <v>8.7375886524822697</v>
      </c>
      <c r="L26">
        <f t="shared" si="3"/>
        <v>12.95774647887324</v>
      </c>
      <c r="M26">
        <f t="shared" si="4"/>
        <v>6</v>
      </c>
      <c r="N26" s="37">
        <v>1</v>
      </c>
    </row>
    <row r="27" spans="1:14">
      <c r="A27" t="s">
        <v>138</v>
      </c>
      <c r="B27" t="s">
        <v>138</v>
      </c>
      <c r="C27">
        <v>24</v>
      </c>
      <c r="D27">
        <v>2</v>
      </c>
      <c r="E27">
        <v>10079</v>
      </c>
      <c r="F27">
        <v>5025</v>
      </c>
      <c r="G27">
        <v>745</v>
      </c>
      <c r="H27">
        <v>336</v>
      </c>
      <c r="I27">
        <f t="shared" si="0"/>
        <v>419.95833333333331</v>
      </c>
      <c r="J27">
        <f t="shared" si="1"/>
        <v>2512.5</v>
      </c>
      <c r="K27">
        <f t="shared" si="2"/>
        <v>13.528859060402684</v>
      </c>
      <c r="L27">
        <f t="shared" si="3"/>
        <v>14.955357142857142</v>
      </c>
      <c r="M27">
        <f t="shared" si="4"/>
        <v>12</v>
      </c>
      <c r="N27" s="37">
        <v>0.87672139830508478</v>
      </c>
    </row>
    <row r="28" spans="1:14">
      <c r="A28" t="s">
        <v>120</v>
      </c>
      <c r="B28" t="s">
        <v>139</v>
      </c>
      <c r="C28">
        <v>35</v>
      </c>
      <c r="D28">
        <v>4</v>
      </c>
      <c r="E28">
        <v>3002</v>
      </c>
      <c r="F28">
        <v>2567</v>
      </c>
      <c r="G28">
        <v>512</v>
      </c>
      <c r="H28">
        <v>259</v>
      </c>
      <c r="I28">
        <f t="shared" si="0"/>
        <v>85.771428571428572</v>
      </c>
      <c r="J28">
        <f t="shared" si="1"/>
        <v>641.75</v>
      </c>
      <c r="K28">
        <f t="shared" si="2"/>
        <v>5.86328125</v>
      </c>
      <c r="L28">
        <f t="shared" si="3"/>
        <v>9.911196911196912</v>
      </c>
      <c r="M28">
        <f t="shared" si="4"/>
        <v>8.75</v>
      </c>
      <c r="N28" s="37">
        <v>1</v>
      </c>
    </row>
    <row r="29" spans="1:14">
      <c r="A29" t="s">
        <v>140</v>
      </c>
      <c r="B29" t="s">
        <v>140</v>
      </c>
      <c r="C29">
        <v>44</v>
      </c>
      <c r="D29">
        <v>5</v>
      </c>
      <c r="E29">
        <v>5684</v>
      </c>
      <c r="F29">
        <v>4632</v>
      </c>
      <c r="G29">
        <v>772</v>
      </c>
      <c r="H29">
        <v>387</v>
      </c>
      <c r="I29">
        <f t="shared" si="0"/>
        <v>129.18181818181819</v>
      </c>
      <c r="J29">
        <f t="shared" si="1"/>
        <v>926.4</v>
      </c>
      <c r="K29">
        <f t="shared" si="2"/>
        <v>7.3626943005181351</v>
      </c>
      <c r="L29">
        <f t="shared" si="3"/>
        <v>11.968992248062015</v>
      </c>
      <c r="M29">
        <f t="shared" si="4"/>
        <v>8.8000000000000007</v>
      </c>
      <c r="N29" s="37">
        <v>0.93224117875145407</v>
      </c>
    </row>
    <row r="30" spans="1:14">
      <c r="A30" t="s">
        <v>121</v>
      </c>
      <c r="B30" t="s">
        <v>141</v>
      </c>
      <c r="C30">
        <v>14</v>
      </c>
      <c r="D30">
        <v>1</v>
      </c>
      <c r="E30">
        <v>1609</v>
      </c>
      <c r="F30">
        <v>835</v>
      </c>
      <c r="G30">
        <v>225</v>
      </c>
      <c r="H30">
        <v>75</v>
      </c>
      <c r="I30">
        <f t="shared" si="0"/>
        <v>114.92857142857143</v>
      </c>
      <c r="J30">
        <f t="shared" si="1"/>
        <v>835</v>
      </c>
      <c r="K30">
        <f t="shared" si="2"/>
        <v>7.1511111111111108</v>
      </c>
      <c r="L30">
        <f t="shared" si="3"/>
        <v>11.133333333333333</v>
      </c>
      <c r="M30">
        <f t="shared" si="4"/>
        <v>14</v>
      </c>
      <c r="N30" s="37">
        <v>1</v>
      </c>
    </row>
    <row r="31" spans="1:14">
      <c r="A31" t="s">
        <v>144</v>
      </c>
      <c r="B31" t="s">
        <v>142</v>
      </c>
      <c r="C31">
        <v>23</v>
      </c>
      <c r="D31">
        <v>1</v>
      </c>
      <c r="E31">
        <v>2346</v>
      </c>
      <c r="F31">
        <v>625</v>
      </c>
      <c r="G31">
        <v>337</v>
      </c>
      <c r="H31">
        <v>52</v>
      </c>
      <c r="I31">
        <f t="shared" si="0"/>
        <v>102</v>
      </c>
      <c r="J31">
        <f t="shared" si="1"/>
        <v>625</v>
      </c>
      <c r="K31">
        <f t="shared" si="2"/>
        <v>6.9614243323442135</v>
      </c>
      <c r="L31">
        <f t="shared" si="3"/>
        <v>12.01923076923077</v>
      </c>
      <c r="M31">
        <f t="shared" si="4"/>
        <v>23</v>
      </c>
      <c r="N31" s="37">
        <v>1</v>
      </c>
    </row>
    <row r="32" spans="1:14">
      <c r="A32" t="s">
        <v>143</v>
      </c>
      <c r="B32" t="s">
        <v>143</v>
      </c>
      <c r="C32">
        <v>61</v>
      </c>
      <c r="D32">
        <v>5</v>
      </c>
      <c r="E32">
        <v>7257</v>
      </c>
      <c r="F32">
        <v>6666</v>
      </c>
      <c r="G32">
        <v>956</v>
      </c>
      <c r="H32">
        <v>492</v>
      </c>
      <c r="I32">
        <f t="shared" si="0"/>
        <v>118.9672131147541</v>
      </c>
      <c r="J32">
        <f t="shared" si="1"/>
        <v>1333.2</v>
      </c>
      <c r="K32">
        <f t="shared" si="2"/>
        <v>7.5910041841004183</v>
      </c>
      <c r="L32">
        <f t="shared" si="3"/>
        <v>13.548780487804878</v>
      </c>
      <c r="M32">
        <f t="shared" si="4"/>
        <v>12.2</v>
      </c>
      <c r="N32" s="37">
        <v>1</v>
      </c>
    </row>
    <row r="33" spans="1:14">
      <c r="A33" t="s">
        <v>144</v>
      </c>
      <c r="B33" t="s">
        <v>144</v>
      </c>
      <c r="C33">
        <v>94</v>
      </c>
      <c r="D33">
        <v>23</v>
      </c>
      <c r="E33">
        <v>25224</v>
      </c>
      <c r="F33">
        <v>20842</v>
      </c>
      <c r="G33">
        <v>2355</v>
      </c>
      <c r="H33">
        <v>1855</v>
      </c>
      <c r="I33">
        <f t="shared" si="0"/>
        <v>268.34042553191489</v>
      </c>
      <c r="J33">
        <f t="shared" si="1"/>
        <v>906.17391304347825</v>
      </c>
      <c r="K33">
        <f t="shared" si="2"/>
        <v>10.710828025477706</v>
      </c>
      <c r="L33">
        <f t="shared" si="3"/>
        <v>11.235579514824797</v>
      </c>
      <c r="M33">
        <f t="shared" si="4"/>
        <v>4.0869565217391308</v>
      </c>
      <c r="N33" s="37">
        <v>0.19537185776928753</v>
      </c>
    </row>
    <row r="34" spans="1:14">
      <c r="A34" t="s">
        <v>138</v>
      </c>
      <c r="B34" t="s">
        <v>145</v>
      </c>
      <c r="C34">
        <v>49</v>
      </c>
      <c r="D34">
        <v>4</v>
      </c>
      <c r="E34">
        <v>4789</v>
      </c>
      <c r="F34">
        <v>2874</v>
      </c>
      <c r="G34">
        <v>768</v>
      </c>
      <c r="H34">
        <v>248</v>
      </c>
      <c r="I34">
        <f t="shared" si="0"/>
        <v>97.734693877551024</v>
      </c>
      <c r="J34">
        <f t="shared" si="1"/>
        <v>718.5</v>
      </c>
      <c r="K34">
        <f t="shared" si="2"/>
        <v>6.235677083333333</v>
      </c>
      <c r="L34">
        <f t="shared" si="3"/>
        <v>11.588709677419354</v>
      </c>
      <c r="M34">
        <f t="shared" si="4"/>
        <v>12.25</v>
      </c>
      <c r="N34" s="37">
        <v>1</v>
      </c>
    </row>
    <row r="35" spans="1:14">
      <c r="A35" t="s">
        <v>127</v>
      </c>
      <c r="B35" t="s">
        <v>146</v>
      </c>
      <c r="C35">
        <v>21</v>
      </c>
      <c r="D35">
        <v>2</v>
      </c>
      <c r="E35">
        <v>1832</v>
      </c>
      <c r="F35">
        <v>952</v>
      </c>
      <c r="G35">
        <v>314</v>
      </c>
      <c r="H35">
        <v>107</v>
      </c>
      <c r="I35">
        <f t="shared" si="0"/>
        <v>87.238095238095241</v>
      </c>
      <c r="J35">
        <f t="shared" si="1"/>
        <v>476</v>
      </c>
      <c r="K35">
        <f t="shared" si="2"/>
        <v>5.8343949044585983</v>
      </c>
      <c r="L35">
        <f t="shared" si="3"/>
        <v>8.8971962616822431</v>
      </c>
      <c r="M35">
        <f t="shared" si="4"/>
        <v>10.5</v>
      </c>
      <c r="N35" s="37">
        <v>1</v>
      </c>
    </row>
    <row r="36" spans="1:14">
      <c r="A36" t="s">
        <v>147</v>
      </c>
      <c r="B36" t="s">
        <v>147</v>
      </c>
      <c r="C36">
        <v>35</v>
      </c>
      <c r="D36">
        <v>5</v>
      </c>
      <c r="E36">
        <v>5153</v>
      </c>
      <c r="F36">
        <v>4206</v>
      </c>
      <c r="G36">
        <v>663</v>
      </c>
      <c r="H36">
        <v>367</v>
      </c>
      <c r="I36">
        <f t="shared" si="0"/>
        <v>147.22857142857143</v>
      </c>
      <c r="J36">
        <f t="shared" si="1"/>
        <v>841.2</v>
      </c>
      <c r="K36">
        <f t="shared" si="2"/>
        <v>7.7722473604826545</v>
      </c>
      <c r="L36">
        <f t="shared" si="3"/>
        <v>11.460490463215258</v>
      </c>
      <c r="M36">
        <f t="shared" si="4"/>
        <v>7</v>
      </c>
      <c r="N36" s="37">
        <v>1</v>
      </c>
    </row>
    <row r="37" spans="1:14">
      <c r="A37" t="s">
        <v>135</v>
      </c>
      <c r="B37" t="s">
        <v>148</v>
      </c>
      <c r="C37">
        <v>41</v>
      </c>
      <c r="D37">
        <v>4</v>
      </c>
      <c r="E37">
        <v>4737</v>
      </c>
      <c r="F37">
        <v>3825</v>
      </c>
      <c r="G37">
        <v>611</v>
      </c>
      <c r="H37">
        <v>260</v>
      </c>
      <c r="I37">
        <f t="shared" si="0"/>
        <v>115.53658536585365</v>
      </c>
      <c r="J37">
        <f t="shared" si="1"/>
        <v>956.25</v>
      </c>
      <c r="K37">
        <f t="shared" si="2"/>
        <v>7.7528641571194763</v>
      </c>
      <c r="L37">
        <f t="shared" si="3"/>
        <v>14.711538461538462</v>
      </c>
      <c r="M37">
        <f t="shared" si="4"/>
        <v>10.25</v>
      </c>
      <c r="N37" s="37">
        <v>1</v>
      </c>
    </row>
    <row r="38" spans="1:14">
      <c r="A38" t="s">
        <v>136</v>
      </c>
      <c r="B38" t="s">
        <v>220</v>
      </c>
      <c r="C38">
        <v>9</v>
      </c>
      <c r="D38">
        <v>1</v>
      </c>
      <c r="E38">
        <v>883</v>
      </c>
      <c r="F38">
        <v>542</v>
      </c>
      <c r="G38">
        <v>146</v>
      </c>
      <c r="H38">
        <v>52</v>
      </c>
      <c r="I38">
        <f t="shared" si="0"/>
        <v>98.111111111111114</v>
      </c>
      <c r="J38">
        <f t="shared" si="1"/>
        <v>542</v>
      </c>
      <c r="K38">
        <f t="shared" si="2"/>
        <v>6.0479452054794525</v>
      </c>
      <c r="L38">
        <f t="shared" si="3"/>
        <v>10.423076923076923</v>
      </c>
      <c r="M38">
        <f t="shared" si="4"/>
        <v>9</v>
      </c>
      <c r="N38" s="37">
        <v>1</v>
      </c>
    </row>
    <row r="39" spans="1:14">
      <c r="A39" t="s">
        <v>121</v>
      </c>
      <c r="B39" t="s">
        <v>149</v>
      </c>
      <c r="C39">
        <v>17</v>
      </c>
      <c r="D39">
        <v>1</v>
      </c>
      <c r="E39">
        <v>2520</v>
      </c>
      <c r="F39">
        <v>1742</v>
      </c>
      <c r="G39">
        <v>289</v>
      </c>
      <c r="H39">
        <v>117</v>
      </c>
      <c r="I39">
        <f t="shared" si="0"/>
        <v>148.23529411764707</v>
      </c>
      <c r="J39">
        <f t="shared" si="1"/>
        <v>1742</v>
      </c>
      <c r="K39">
        <f t="shared" si="2"/>
        <v>8.7197231833910038</v>
      </c>
      <c r="L39">
        <f t="shared" si="3"/>
        <v>14.888888888888889</v>
      </c>
      <c r="M39">
        <f t="shared" si="4"/>
        <v>17</v>
      </c>
      <c r="N39" s="37">
        <v>1</v>
      </c>
    </row>
    <row r="40" spans="1:14">
      <c r="A40" t="s">
        <v>143</v>
      </c>
      <c r="B40" t="s">
        <v>221</v>
      </c>
      <c r="C40">
        <v>23</v>
      </c>
      <c r="D40">
        <v>1</v>
      </c>
      <c r="E40">
        <v>2374</v>
      </c>
      <c r="F40">
        <v>1016</v>
      </c>
      <c r="G40">
        <v>331</v>
      </c>
      <c r="H40">
        <v>69</v>
      </c>
      <c r="I40">
        <f t="shared" si="0"/>
        <v>103.21739130434783</v>
      </c>
      <c r="J40">
        <f t="shared" si="1"/>
        <v>1016</v>
      </c>
      <c r="K40">
        <f t="shared" si="2"/>
        <v>7.1722054380664648</v>
      </c>
      <c r="L40">
        <f t="shared" si="3"/>
        <v>14.72463768115942</v>
      </c>
      <c r="M40">
        <f t="shared" si="4"/>
        <v>23</v>
      </c>
      <c r="N40" s="37">
        <v>1</v>
      </c>
    </row>
    <row r="41" spans="1:14">
      <c r="A41" t="s">
        <v>135</v>
      </c>
      <c r="B41" t="s">
        <v>222</v>
      </c>
      <c r="C41">
        <v>25</v>
      </c>
      <c r="D41">
        <v>2</v>
      </c>
      <c r="E41">
        <v>2185</v>
      </c>
      <c r="F41">
        <v>1240</v>
      </c>
      <c r="G41">
        <v>315</v>
      </c>
      <c r="H41">
        <v>101</v>
      </c>
      <c r="I41">
        <f t="shared" si="0"/>
        <v>87.4</v>
      </c>
      <c r="J41">
        <f t="shared" si="1"/>
        <v>620</v>
      </c>
      <c r="K41">
        <f t="shared" si="2"/>
        <v>6.9365079365079367</v>
      </c>
      <c r="L41">
        <f t="shared" si="3"/>
        <v>12.277227722772277</v>
      </c>
      <c r="M41">
        <f t="shared" si="4"/>
        <v>12.5</v>
      </c>
      <c r="N41" s="37">
        <v>1</v>
      </c>
    </row>
  </sheetData>
  <autoFilter ref="A1:N1" xr:uid="{36E5716F-D0B8-4E40-9795-BC414FA93DF0}">
    <sortState xmlns:xlrd2="http://schemas.microsoft.com/office/spreadsheetml/2017/richdata2" ref="A2:N41">
      <sortCondition ref="B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9F25-E8D2-474A-8A29-46D0A80E7946}">
  <sheetPr>
    <tabColor theme="5" tint="0.79998168889431442"/>
  </sheetPr>
  <dimension ref="A1:S1499"/>
  <sheetViews>
    <sheetView zoomScale="85" zoomScaleNormal="85" workbookViewId="0">
      <pane ySplit="1" topLeftCell="A2" activePane="bottomLeft" state="frozen"/>
      <selection activeCell="F37" sqref="F37"/>
      <selection pane="bottomLeft" activeCell="R24" sqref="R24"/>
    </sheetView>
  </sheetViews>
  <sheetFormatPr defaultRowHeight="14.5"/>
  <cols>
    <col min="1" max="1" width="22.6328125" customWidth="1"/>
  </cols>
  <sheetData>
    <row r="1" spans="1:19">
      <c r="A1" t="s">
        <v>500</v>
      </c>
      <c r="B1" t="s">
        <v>501</v>
      </c>
      <c r="C1" t="s">
        <v>502</v>
      </c>
      <c r="D1" t="s">
        <v>503</v>
      </c>
      <c r="E1" t="s">
        <v>504</v>
      </c>
      <c r="F1" t="s">
        <v>505</v>
      </c>
      <c r="G1" t="s">
        <v>5346</v>
      </c>
      <c r="H1" t="s">
        <v>506</v>
      </c>
      <c r="I1" t="s">
        <v>507</v>
      </c>
      <c r="J1" t="s">
        <v>508</v>
      </c>
      <c r="K1" t="s">
        <v>509</v>
      </c>
      <c r="L1" t="s">
        <v>5347</v>
      </c>
      <c r="M1" t="s">
        <v>510</v>
      </c>
      <c r="N1" t="s">
        <v>511</v>
      </c>
      <c r="O1" t="s">
        <v>5440</v>
      </c>
      <c r="P1" t="s">
        <v>5441</v>
      </c>
      <c r="Q1" t="s">
        <v>5442</v>
      </c>
      <c r="R1" t="s">
        <v>5130</v>
      </c>
      <c r="S1" t="s">
        <v>5345</v>
      </c>
    </row>
    <row r="2" spans="1:19">
      <c r="A2" t="s">
        <v>512</v>
      </c>
      <c r="B2" t="s">
        <v>513</v>
      </c>
      <c r="C2" t="s">
        <v>514</v>
      </c>
      <c r="D2" t="s">
        <v>515</v>
      </c>
      <c r="E2" t="s">
        <v>516</v>
      </c>
      <c r="F2">
        <v>98050</v>
      </c>
      <c r="G2" t="s">
        <v>517</v>
      </c>
      <c r="H2">
        <v>85755843</v>
      </c>
      <c r="I2">
        <v>85755843</v>
      </c>
      <c r="J2" t="s">
        <v>518</v>
      </c>
      <c r="K2" t="s">
        <v>519</v>
      </c>
      <c r="L2" t="s">
        <v>520</v>
      </c>
      <c r="M2">
        <v>146</v>
      </c>
      <c r="N2">
        <v>16</v>
      </c>
      <c r="O2">
        <v>114.32382699999999</v>
      </c>
      <c r="P2">
        <v>4.1795819999999999</v>
      </c>
      <c r="Q2" t="s">
        <v>134</v>
      </c>
      <c r="R2">
        <f>M2/N2</f>
        <v>9.125</v>
      </c>
      <c r="S2" t="s">
        <v>288</v>
      </c>
    </row>
    <row r="3" spans="1:19">
      <c r="A3" t="s">
        <v>512</v>
      </c>
      <c r="B3" t="s">
        <v>513</v>
      </c>
      <c r="C3" t="s">
        <v>521</v>
      </c>
      <c r="D3" t="s">
        <v>522</v>
      </c>
      <c r="E3" t="s">
        <v>516</v>
      </c>
      <c r="F3">
        <v>98050</v>
      </c>
      <c r="G3" t="s">
        <v>517</v>
      </c>
      <c r="H3" t="s">
        <v>523</v>
      </c>
      <c r="I3" t="s">
        <v>523</v>
      </c>
      <c r="J3" t="s">
        <v>524</v>
      </c>
      <c r="K3" t="s">
        <v>519</v>
      </c>
      <c r="L3" t="s">
        <v>520</v>
      </c>
      <c r="M3">
        <v>74</v>
      </c>
      <c r="N3">
        <v>11</v>
      </c>
      <c r="O3">
        <v>114.348339</v>
      </c>
      <c r="P3">
        <v>4.1293540000000002</v>
      </c>
      <c r="Q3" t="s">
        <v>134</v>
      </c>
      <c r="R3">
        <f t="shared" ref="R3:R66" si="0">M3/N3</f>
        <v>6.7272727272727275</v>
      </c>
      <c r="S3" t="s">
        <v>288</v>
      </c>
    </row>
    <row r="4" spans="1:19">
      <c r="A4" t="s">
        <v>512</v>
      </c>
      <c r="B4" t="s">
        <v>513</v>
      </c>
      <c r="C4" t="s">
        <v>525</v>
      </c>
      <c r="D4" t="s">
        <v>526</v>
      </c>
      <c r="E4" t="s">
        <v>527</v>
      </c>
      <c r="F4">
        <v>98050</v>
      </c>
      <c r="G4" t="s">
        <v>528</v>
      </c>
      <c r="H4">
        <v>85771270</v>
      </c>
      <c r="I4">
        <v>85771270</v>
      </c>
      <c r="J4" t="s">
        <v>529</v>
      </c>
      <c r="K4" t="s">
        <v>519</v>
      </c>
      <c r="L4" t="s">
        <v>520</v>
      </c>
      <c r="M4">
        <v>96</v>
      </c>
      <c r="N4">
        <v>13</v>
      </c>
      <c r="O4">
        <v>114.41</v>
      </c>
      <c r="P4">
        <v>3.76</v>
      </c>
      <c r="Q4" t="s">
        <v>222</v>
      </c>
      <c r="R4">
        <f t="shared" si="0"/>
        <v>7.384615384615385</v>
      </c>
      <c r="S4" t="s">
        <v>288</v>
      </c>
    </row>
    <row r="5" spans="1:19">
      <c r="A5" t="s">
        <v>512</v>
      </c>
      <c r="B5" t="s">
        <v>513</v>
      </c>
      <c r="C5" t="s">
        <v>530</v>
      </c>
      <c r="D5" t="s">
        <v>531</v>
      </c>
      <c r="E5" t="s">
        <v>532</v>
      </c>
      <c r="F5">
        <v>98050</v>
      </c>
      <c r="G5" t="s">
        <v>517</v>
      </c>
      <c r="H5">
        <v>85755219</v>
      </c>
      <c r="I5">
        <v>85756931</v>
      </c>
      <c r="J5" t="s">
        <v>533</v>
      </c>
      <c r="K5" t="s">
        <v>519</v>
      </c>
      <c r="L5" t="s">
        <v>534</v>
      </c>
      <c r="M5">
        <v>209</v>
      </c>
      <c r="N5">
        <v>26</v>
      </c>
      <c r="O5">
        <v>114.33</v>
      </c>
      <c r="P5">
        <v>4.18</v>
      </c>
      <c r="Q5" t="s">
        <v>134</v>
      </c>
      <c r="R5">
        <f t="shared" si="0"/>
        <v>8.0384615384615383</v>
      </c>
      <c r="S5" t="s">
        <v>288</v>
      </c>
    </row>
    <row r="6" spans="1:19">
      <c r="A6" t="s">
        <v>512</v>
      </c>
      <c r="B6" t="s">
        <v>534</v>
      </c>
      <c r="C6" t="s">
        <v>535</v>
      </c>
      <c r="D6" t="s">
        <v>536</v>
      </c>
      <c r="E6" t="s">
        <v>537</v>
      </c>
      <c r="F6">
        <v>98050</v>
      </c>
      <c r="G6" t="s">
        <v>528</v>
      </c>
      <c r="H6">
        <v>145995993</v>
      </c>
      <c r="I6" t="s">
        <v>523</v>
      </c>
      <c r="J6" t="s">
        <v>538</v>
      </c>
      <c r="K6" t="s">
        <v>519</v>
      </c>
      <c r="L6" t="s">
        <v>534</v>
      </c>
      <c r="M6">
        <v>96</v>
      </c>
      <c r="N6">
        <v>14</v>
      </c>
      <c r="O6">
        <v>115.45</v>
      </c>
      <c r="P6">
        <v>3.75</v>
      </c>
      <c r="Q6" t="s">
        <v>135</v>
      </c>
      <c r="R6">
        <f t="shared" si="0"/>
        <v>6.8571428571428568</v>
      </c>
      <c r="S6" t="s">
        <v>288</v>
      </c>
    </row>
    <row r="7" spans="1:19">
      <c r="A7" t="s">
        <v>512</v>
      </c>
      <c r="B7" t="s">
        <v>534</v>
      </c>
      <c r="C7" t="s">
        <v>539</v>
      </c>
      <c r="D7" t="s">
        <v>540</v>
      </c>
      <c r="E7" t="s">
        <v>516</v>
      </c>
      <c r="F7">
        <v>98050</v>
      </c>
      <c r="G7" t="s">
        <v>517</v>
      </c>
      <c r="H7" t="s">
        <v>523</v>
      </c>
      <c r="I7" t="s">
        <v>523</v>
      </c>
      <c r="J7" t="s">
        <v>541</v>
      </c>
      <c r="K7" t="s">
        <v>519</v>
      </c>
      <c r="L7" t="s">
        <v>534</v>
      </c>
      <c r="M7">
        <v>85</v>
      </c>
      <c r="N7">
        <v>14</v>
      </c>
      <c r="O7">
        <v>114.81654899999999</v>
      </c>
      <c r="P7">
        <v>4.0532060000000003</v>
      </c>
      <c r="Q7" t="s">
        <v>134</v>
      </c>
      <c r="R7">
        <f t="shared" si="0"/>
        <v>6.0714285714285712</v>
      </c>
      <c r="S7" t="s">
        <v>288</v>
      </c>
    </row>
    <row r="8" spans="1:19">
      <c r="A8" t="s">
        <v>512</v>
      </c>
      <c r="B8" t="s">
        <v>534</v>
      </c>
      <c r="C8" t="s">
        <v>542</v>
      </c>
      <c r="D8" t="s">
        <v>543</v>
      </c>
      <c r="E8" t="s">
        <v>516</v>
      </c>
      <c r="F8">
        <v>98050</v>
      </c>
      <c r="G8" t="s">
        <v>517</v>
      </c>
      <c r="H8" t="s">
        <v>523</v>
      </c>
      <c r="I8" t="s">
        <v>523</v>
      </c>
      <c r="J8" t="s">
        <v>544</v>
      </c>
      <c r="K8" t="s">
        <v>519</v>
      </c>
      <c r="L8" t="s">
        <v>534</v>
      </c>
      <c r="M8">
        <v>40</v>
      </c>
      <c r="N8">
        <v>13</v>
      </c>
      <c r="O8">
        <v>114.344869</v>
      </c>
      <c r="P8">
        <v>4.0317220000000002</v>
      </c>
      <c r="Q8" t="s">
        <v>134</v>
      </c>
      <c r="R8">
        <f t="shared" si="0"/>
        <v>3.0769230769230771</v>
      </c>
      <c r="S8" t="s">
        <v>288</v>
      </c>
    </row>
    <row r="9" spans="1:19">
      <c r="A9" t="s">
        <v>512</v>
      </c>
      <c r="B9" t="s">
        <v>534</v>
      </c>
      <c r="C9" t="s">
        <v>545</v>
      </c>
      <c r="D9" t="s">
        <v>546</v>
      </c>
      <c r="E9" t="s">
        <v>516</v>
      </c>
      <c r="F9">
        <v>98050</v>
      </c>
      <c r="G9" t="s">
        <v>517</v>
      </c>
      <c r="H9">
        <v>85756089</v>
      </c>
      <c r="I9">
        <v>85756089</v>
      </c>
      <c r="J9" t="s">
        <v>547</v>
      </c>
      <c r="K9" t="s">
        <v>519</v>
      </c>
      <c r="L9" t="s">
        <v>534</v>
      </c>
      <c r="M9">
        <v>246</v>
      </c>
      <c r="N9">
        <v>33</v>
      </c>
      <c r="O9">
        <v>114.314834</v>
      </c>
      <c r="P9">
        <v>4.1778320000000004</v>
      </c>
      <c r="Q9" t="s">
        <v>134</v>
      </c>
      <c r="R9">
        <f t="shared" si="0"/>
        <v>7.4545454545454541</v>
      </c>
      <c r="S9" t="s">
        <v>288</v>
      </c>
    </row>
    <row r="10" spans="1:19">
      <c r="A10" t="s">
        <v>512</v>
      </c>
      <c r="B10" t="s">
        <v>534</v>
      </c>
      <c r="C10" t="s">
        <v>548</v>
      </c>
      <c r="D10" t="s">
        <v>549</v>
      </c>
      <c r="E10" t="s">
        <v>516</v>
      </c>
      <c r="F10">
        <v>98050</v>
      </c>
      <c r="G10" t="s">
        <v>517</v>
      </c>
      <c r="H10">
        <v>85755735</v>
      </c>
      <c r="I10">
        <v>85755735</v>
      </c>
      <c r="J10" t="s">
        <v>550</v>
      </c>
      <c r="K10" t="s">
        <v>519</v>
      </c>
      <c r="L10" t="s">
        <v>520</v>
      </c>
      <c r="M10">
        <v>207</v>
      </c>
      <c r="N10">
        <v>25</v>
      </c>
      <c r="O10">
        <v>114.332013</v>
      </c>
      <c r="P10">
        <v>4.177549</v>
      </c>
      <c r="Q10" t="s">
        <v>134</v>
      </c>
      <c r="R10">
        <f t="shared" si="0"/>
        <v>8.2799999999999994</v>
      </c>
      <c r="S10" t="s">
        <v>288</v>
      </c>
    </row>
    <row r="11" spans="1:19">
      <c r="A11" t="s">
        <v>512</v>
      </c>
      <c r="B11" t="s">
        <v>534</v>
      </c>
      <c r="C11" t="s">
        <v>551</v>
      </c>
      <c r="D11" t="s">
        <v>552</v>
      </c>
      <c r="E11" t="s">
        <v>516</v>
      </c>
      <c r="F11">
        <v>98050</v>
      </c>
      <c r="G11" t="s">
        <v>517</v>
      </c>
      <c r="H11" t="s">
        <v>523</v>
      </c>
      <c r="I11" t="s">
        <v>523</v>
      </c>
      <c r="J11" t="s">
        <v>553</v>
      </c>
      <c r="K11" t="s">
        <v>519</v>
      </c>
      <c r="L11" t="s">
        <v>534</v>
      </c>
      <c r="M11">
        <v>52</v>
      </c>
      <c r="N11">
        <v>13</v>
      </c>
      <c r="O11">
        <v>114.16357000000001</v>
      </c>
      <c r="P11">
        <v>3.7790430000000002</v>
      </c>
      <c r="Q11" t="s">
        <v>215</v>
      </c>
      <c r="R11">
        <f t="shared" si="0"/>
        <v>4</v>
      </c>
      <c r="S11" t="s">
        <v>288</v>
      </c>
    </row>
    <row r="12" spans="1:19">
      <c r="A12" t="s">
        <v>512</v>
      </c>
      <c r="B12" t="s">
        <v>534</v>
      </c>
      <c r="C12" t="s">
        <v>554</v>
      </c>
      <c r="D12" t="s">
        <v>555</v>
      </c>
      <c r="E12" t="s">
        <v>556</v>
      </c>
      <c r="F12">
        <v>98050</v>
      </c>
      <c r="G12" t="s">
        <v>528</v>
      </c>
      <c r="H12" t="s">
        <v>523</v>
      </c>
      <c r="I12" t="s">
        <v>523</v>
      </c>
      <c r="J12" t="s">
        <v>557</v>
      </c>
      <c r="K12" t="s">
        <v>519</v>
      </c>
      <c r="L12" t="s">
        <v>534</v>
      </c>
      <c r="M12">
        <v>22</v>
      </c>
      <c r="N12">
        <v>8</v>
      </c>
      <c r="O12">
        <v>114.394283</v>
      </c>
      <c r="P12">
        <v>4.0202679999999997</v>
      </c>
      <c r="Q12" t="s">
        <v>134</v>
      </c>
      <c r="R12">
        <f t="shared" si="0"/>
        <v>2.75</v>
      </c>
      <c r="S12" t="s">
        <v>288</v>
      </c>
    </row>
    <row r="13" spans="1:19">
      <c r="A13" t="s">
        <v>512</v>
      </c>
      <c r="B13" t="s">
        <v>534</v>
      </c>
      <c r="C13" t="s">
        <v>558</v>
      </c>
      <c r="D13" t="s">
        <v>559</v>
      </c>
      <c r="E13" t="s">
        <v>516</v>
      </c>
      <c r="F13">
        <v>98050</v>
      </c>
      <c r="G13" t="s">
        <v>517</v>
      </c>
      <c r="H13" t="s">
        <v>523</v>
      </c>
      <c r="I13" t="s">
        <v>523</v>
      </c>
      <c r="J13" t="s">
        <v>560</v>
      </c>
      <c r="K13" t="s">
        <v>519</v>
      </c>
      <c r="L13" t="s">
        <v>534</v>
      </c>
      <c r="M13">
        <v>34</v>
      </c>
      <c r="N13">
        <v>12</v>
      </c>
      <c r="O13">
        <v>115.222679</v>
      </c>
      <c r="P13">
        <v>3.1691590000000001</v>
      </c>
      <c r="Q13" t="s">
        <v>222</v>
      </c>
      <c r="R13">
        <f t="shared" si="0"/>
        <v>2.8333333333333335</v>
      </c>
      <c r="S13" t="s">
        <v>288</v>
      </c>
    </row>
    <row r="14" spans="1:19">
      <c r="A14" t="s">
        <v>512</v>
      </c>
      <c r="B14" t="s">
        <v>534</v>
      </c>
      <c r="C14" t="s">
        <v>561</v>
      </c>
      <c r="D14" t="s">
        <v>562</v>
      </c>
      <c r="E14" t="s">
        <v>563</v>
      </c>
      <c r="F14">
        <v>98050</v>
      </c>
      <c r="G14" t="s">
        <v>528</v>
      </c>
      <c r="H14" t="s">
        <v>523</v>
      </c>
      <c r="I14" t="s">
        <v>523</v>
      </c>
      <c r="J14" t="s">
        <v>564</v>
      </c>
      <c r="K14" t="s">
        <v>519</v>
      </c>
      <c r="L14" t="s">
        <v>534</v>
      </c>
      <c r="M14">
        <v>43</v>
      </c>
      <c r="N14">
        <v>10</v>
      </c>
      <c r="O14">
        <v>114.8201</v>
      </c>
      <c r="P14">
        <v>3.0606390000000001</v>
      </c>
      <c r="Q14" t="s">
        <v>222</v>
      </c>
      <c r="R14">
        <f t="shared" si="0"/>
        <v>4.3</v>
      </c>
      <c r="S14" t="s">
        <v>288</v>
      </c>
    </row>
    <row r="15" spans="1:19">
      <c r="A15" t="s">
        <v>512</v>
      </c>
      <c r="B15" t="s">
        <v>534</v>
      </c>
      <c r="C15" t="s">
        <v>565</v>
      </c>
      <c r="D15" t="s">
        <v>566</v>
      </c>
      <c r="E15" t="s">
        <v>516</v>
      </c>
      <c r="F15">
        <v>98050</v>
      </c>
      <c r="G15" t="s">
        <v>517</v>
      </c>
      <c r="H15" t="s">
        <v>523</v>
      </c>
      <c r="I15" t="s">
        <v>523</v>
      </c>
      <c r="J15" t="s">
        <v>567</v>
      </c>
      <c r="K15" t="s">
        <v>519</v>
      </c>
      <c r="L15" t="s">
        <v>534</v>
      </c>
      <c r="M15">
        <v>28</v>
      </c>
      <c r="N15">
        <v>11</v>
      </c>
      <c r="O15">
        <v>114.81391000000001</v>
      </c>
      <c r="P15">
        <v>3.1407729999999998</v>
      </c>
      <c r="Q15" t="s">
        <v>222</v>
      </c>
      <c r="R15">
        <f t="shared" si="0"/>
        <v>2.5454545454545454</v>
      </c>
      <c r="S15" t="s">
        <v>288</v>
      </c>
    </row>
    <row r="16" spans="1:19">
      <c r="A16" t="s">
        <v>512</v>
      </c>
      <c r="B16" t="s">
        <v>534</v>
      </c>
      <c r="C16" t="s">
        <v>568</v>
      </c>
      <c r="D16" t="s">
        <v>569</v>
      </c>
      <c r="E16" t="s">
        <v>516</v>
      </c>
      <c r="F16">
        <v>98050</v>
      </c>
      <c r="G16" t="s">
        <v>517</v>
      </c>
      <c r="H16" t="s">
        <v>523</v>
      </c>
      <c r="I16" t="s">
        <v>523</v>
      </c>
      <c r="J16" t="s">
        <v>570</v>
      </c>
      <c r="K16" t="s">
        <v>519</v>
      </c>
      <c r="L16" t="s">
        <v>534</v>
      </c>
      <c r="M16">
        <v>13</v>
      </c>
      <c r="N16">
        <v>7</v>
      </c>
      <c r="O16">
        <v>114.725161</v>
      </c>
      <c r="P16">
        <v>3.8271739999999999</v>
      </c>
      <c r="Q16" t="s">
        <v>222</v>
      </c>
      <c r="R16">
        <f t="shared" si="0"/>
        <v>1.8571428571428572</v>
      </c>
      <c r="S16" t="s">
        <v>288</v>
      </c>
    </row>
    <row r="17" spans="1:19">
      <c r="A17" t="s">
        <v>512</v>
      </c>
      <c r="B17" t="s">
        <v>534</v>
      </c>
      <c r="C17" t="s">
        <v>571</v>
      </c>
      <c r="D17" t="s">
        <v>572</v>
      </c>
      <c r="E17" t="s">
        <v>516</v>
      </c>
      <c r="F17">
        <v>98050</v>
      </c>
      <c r="G17" t="s">
        <v>517</v>
      </c>
      <c r="H17" t="s">
        <v>573</v>
      </c>
      <c r="I17" t="s">
        <v>523</v>
      </c>
      <c r="J17" t="s">
        <v>574</v>
      </c>
      <c r="K17" t="s">
        <v>519</v>
      </c>
      <c r="L17" t="s">
        <v>534</v>
      </c>
      <c r="M17">
        <v>107</v>
      </c>
      <c r="N17">
        <v>13</v>
      </c>
      <c r="O17">
        <v>114.310393</v>
      </c>
      <c r="P17">
        <v>4.1792920000000002</v>
      </c>
      <c r="Q17" t="s">
        <v>134</v>
      </c>
      <c r="R17">
        <f t="shared" si="0"/>
        <v>8.2307692307692299</v>
      </c>
      <c r="S17" t="s">
        <v>288</v>
      </c>
    </row>
    <row r="18" spans="1:19">
      <c r="A18" t="s">
        <v>512</v>
      </c>
      <c r="B18" t="s">
        <v>534</v>
      </c>
      <c r="C18" t="s">
        <v>575</v>
      </c>
      <c r="D18" t="s">
        <v>576</v>
      </c>
      <c r="E18" t="s">
        <v>516</v>
      </c>
      <c r="F18">
        <v>98050</v>
      </c>
      <c r="G18" t="s">
        <v>517</v>
      </c>
      <c r="H18" t="s">
        <v>523</v>
      </c>
      <c r="I18" t="s">
        <v>523</v>
      </c>
      <c r="J18" t="s">
        <v>577</v>
      </c>
      <c r="K18" t="s">
        <v>519</v>
      </c>
      <c r="L18" t="s">
        <v>534</v>
      </c>
      <c r="M18">
        <v>106</v>
      </c>
      <c r="N18">
        <v>11</v>
      </c>
      <c r="O18">
        <v>115.4</v>
      </c>
      <c r="P18">
        <v>3.2</v>
      </c>
      <c r="Q18" t="s">
        <v>135</v>
      </c>
      <c r="R18">
        <f t="shared" si="0"/>
        <v>9.6363636363636367</v>
      </c>
      <c r="S18" t="s">
        <v>288</v>
      </c>
    </row>
    <row r="19" spans="1:19">
      <c r="A19" t="s">
        <v>512</v>
      </c>
      <c r="B19" t="s">
        <v>578</v>
      </c>
      <c r="C19" t="s">
        <v>579</v>
      </c>
      <c r="D19" t="s">
        <v>580</v>
      </c>
      <c r="E19" t="s">
        <v>516</v>
      </c>
      <c r="F19">
        <v>98050</v>
      </c>
      <c r="G19" t="s">
        <v>517</v>
      </c>
      <c r="H19" t="s">
        <v>523</v>
      </c>
      <c r="I19" t="s">
        <v>523</v>
      </c>
      <c r="J19" t="s">
        <v>581</v>
      </c>
      <c r="K19" t="s">
        <v>519</v>
      </c>
      <c r="L19" t="s">
        <v>534</v>
      </c>
      <c r="M19">
        <v>505</v>
      </c>
      <c r="N19">
        <v>39</v>
      </c>
      <c r="O19">
        <v>114.73468800000001</v>
      </c>
      <c r="P19">
        <v>3.795058</v>
      </c>
      <c r="Q19" t="s">
        <v>222</v>
      </c>
      <c r="R19">
        <f t="shared" si="0"/>
        <v>12.948717948717949</v>
      </c>
      <c r="S19" t="s">
        <v>288</v>
      </c>
    </row>
    <row r="20" spans="1:19">
      <c r="A20" t="s">
        <v>512</v>
      </c>
      <c r="B20" t="s">
        <v>534</v>
      </c>
      <c r="C20" t="s">
        <v>582</v>
      </c>
      <c r="D20" t="s">
        <v>583</v>
      </c>
      <c r="E20" t="s">
        <v>584</v>
      </c>
      <c r="F20">
        <v>98050</v>
      </c>
      <c r="G20" t="s">
        <v>528</v>
      </c>
      <c r="H20" t="s">
        <v>523</v>
      </c>
      <c r="I20" t="s">
        <v>523</v>
      </c>
      <c r="J20" t="s">
        <v>585</v>
      </c>
      <c r="K20" t="s">
        <v>519</v>
      </c>
      <c r="L20" t="s">
        <v>534</v>
      </c>
      <c r="M20">
        <v>118</v>
      </c>
      <c r="N20">
        <v>14</v>
      </c>
      <c r="O20">
        <v>114.542041</v>
      </c>
      <c r="P20">
        <v>3.8270879999999998</v>
      </c>
      <c r="Q20" t="s">
        <v>134</v>
      </c>
      <c r="R20">
        <f t="shared" si="0"/>
        <v>8.4285714285714288</v>
      </c>
      <c r="S20" t="s">
        <v>288</v>
      </c>
    </row>
    <row r="21" spans="1:19">
      <c r="A21" t="s">
        <v>512</v>
      </c>
      <c r="B21" t="s">
        <v>534</v>
      </c>
      <c r="C21" t="s">
        <v>586</v>
      </c>
      <c r="D21" t="s">
        <v>587</v>
      </c>
      <c r="E21" t="s">
        <v>516</v>
      </c>
      <c r="F21">
        <v>98050</v>
      </c>
      <c r="G21" t="s">
        <v>517</v>
      </c>
      <c r="H21" t="s">
        <v>523</v>
      </c>
      <c r="I21" t="s">
        <v>523</v>
      </c>
      <c r="J21" t="s">
        <v>588</v>
      </c>
      <c r="K21" t="s">
        <v>519</v>
      </c>
      <c r="L21" t="s">
        <v>534</v>
      </c>
      <c r="M21">
        <v>18</v>
      </c>
      <c r="N21">
        <v>8</v>
      </c>
      <c r="O21">
        <v>114.43445199999999</v>
      </c>
      <c r="P21">
        <v>3.920258</v>
      </c>
      <c r="Q21" t="s">
        <v>222</v>
      </c>
      <c r="R21">
        <f t="shared" si="0"/>
        <v>2.25</v>
      </c>
      <c r="S21" t="s">
        <v>288</v>
      </c>
    </row>
    <row r="22" spans="1:19">
      <c r="A22" t="s">
        <v>512</v>
      </c>
      <c r="B22" t="s">
        <v>534</v>
      </c>
      <c r="C22" t="s">
        <v>589</v>
      </c>
      <c r="D22" t="s">
        <v>590</v>
      </c>
      <c r="E22" t="s">
        <v>516</v>
      </c>
      <c r="F22">
        <v>98050</v>
      </c>
      <c r="G22" t="s">
        <v>517</v>
      </c>
      <c r="H22" t="s">
        <v>523</v>
      </c>
      <c r="I22" t="s">
        <v>523</v>
      </c>
      <c r="J22" t="s">
        <v>591</v>
      </c>
      <c r="K22" t="s">
        <v>519</v>
      </c>
      <c r="L22" t="s">
        <v>534</v>
      </c>
      <c r="M22">
        <v>29</v>
      </c>
      <c r="N22">
        <v>12</v>
      </c>
      <c r="O22">
        <v>114.344244</v>
      </c>
      <c r="P22">
        <v>4.1955119999999999</v>
      </c>
      <c r="Q22" t="s">
        <v>134</v>
      </c>
      <c r="R22">
        <f t="shared" si="0"/>
        <v>2.4166666666666665</v>
      </c>
      <c r="S22" t="s">
        <v>288</v>
      </c>
    </row>
    <row r="23" spans="1:19">
      <c r="A23" t="s">
        <v>512</v>
      </c>
      <c r="B23" t="s">
        <v>534</v>
      </c>
      <c r="C23" t="s">
        <v>592</v>
      </c>
      <c r="D23" t="s">
        <v>593</v>
      </c>
      <c r="E23" t="s">
        <v>594</v>
      </c>
      <c r="F23">
        <v>98050</v>
      </c>
      <c r="G23" t="s">
        <v>528</v>
      </c>
      <c r="H23" t="s">
        <v>523</v>
      </c>
      <c r="I23" t="s">
        <v>523</v>
      </c>
      <c r="J23" t="s">
        <v>595</v>
      </c>
      <c r="K23" t="s">
        <v>519</v>
      </c>
      <c r="L23" t="s">
        <v>534</v>
      </c>
      <c r="M23">
        <v>115</v>
      </c>
      <c r="N23">
        <v>14</v>
      </c>
      <c r="O23">
        <v>114.113102</v>
      </c>
      <c r="P23">
        <v>3.5943749999999999</v>
      </c>
      <c r="Q23" t="s">
        <v>215</v>
      </c>
      <c r="R23">
        <f t="shared" si="0"/>
        <v>8.2142857142857135</v>
      </c>
      <c r="S23" t="s">
        <v>288</v>
      </c>
    </row>
    <row r="24" spans="1:19">
      <c r="A24" t="s">
        <v>512</v>
      </c>
      <c r="B24" t="s">
        <v>534</v>
      </c>
      <c r="C24" t="s">
        <v>596</v>
      </c>
      <c r="D24" t="s">
        <v>597</v>
      </c>
      <c r="E24" t="s">
        <v>516</v>
      </c>
      <c r="F24">
        <v>98050</v>
      </c>
      <c r="G24" t="s">
        <v>517</v>
      </c>
      <c r="H24" t="s">
        <v>523</v>
      </c>
      <c r="I24" t="s">
        <v>523</v>
      </c>
      <c r="J24" t="s">
        <v>598</v>
      </c>
      <c r="K24" t="s">
        <v>519</v>
      </c>
      <c r="L24" t="s">
        <v>534</v>
      </c>
      <c r="M24">
        <v>140</v>
      </c>
      <c r="N24">
        <v>13</v>
      </c>
      <c r="O24">
        <v>114.86</v>
      </c>
      <c r="P24">
        <v>3.26</v>
      </c>
      <c r="Q24" t="s">
        <v>222</v>
      </c>
      <c r="R24">
        <f t="shared" si="0"/>
        <v>10.76923076923077</v>
      </c>
      <c r="S24" t="s">
        <v>288</v>
      </c>
    </row>
    <row r="25" spans="1:19">
      <c r="A25" t="s">
        <v>512</v>
      </c>
      <c r="B25" t="s">
        <v>534</v>
      </c>
      <c r="C25" t="s">
        <v>599</v>
      </c>
      <c r="D25" t="s">
        <v>600</v>
      </c>
      <c r="E25" t="s">
        <v>516</v>
      </c>
      <c r="F25">
        <v>98050</v>
      </c>
      <c r="G25" t="s">
        <v>517</v>
      </c>
      <c r="H25" t="s">
        <v>523</v>
      </c>
      <c r="I25" t="s">
        <v>523</v>
      </c>
      <c r="J25" t="s">
        <v>601</v>
      </c>
      <c r="K25" t="s">
        <v>519</v>
      </c>
      <c r="L25" t="s">
        <v>534</v>
      </c>
      <c r="M25">
        <v>22</v>
      </c>
      <c r="N25">
        <v>8</v>
      </c>
      <c r="O25">
        <v>114.510155</v>
      </c>
      <c r="P25">
        <v>3.4535360000000002</v>
      </c>
      <c r="Q25" t="s">
        <v>222</v>
      </c>
      <c r="R25">
        <f t="shared" si="0"/>
        <v>2.75</v>
      </c>
      <c r="S25" t="s">
        <v>288</v>
      </c>
    </row>
    <row r="26" spans="1:19">
      <c r="A26" t="s">
        <v>512</v>
      </c>
      <c r="B26" t="s">
        <v>534</v>
      </c>
      <c r="C26" t="s">
        <v>602</v>
      </c>
      <c r="D26" t="s">
        <v>603</v>
      </c>
      <c r="E26" t="s">
        <v>516</v>
      </c>
      <c r="F26">
        <v>98050</v>
      </c>
      <c r="G26" t="s">
        <v>517</v>
      </c>
      <c r="H26" t="s">
        <v>523</v>
      </c>
      <c r="I26" t="s">
        <v>523</v>
      </c>
      <c r="J26" t="s">
        <v>604</v>
      </c>
      <c r="K26" t="s">
        <v>519</v>
      </c>
      <c r="L26" t="s">
        <v>534</v>
      </c>
      <c r="M26">
        <v>154</v>
      </c>
      <c r="N26">
        <v>13</v>
      </c>
      <c r="O26">
        <v>114.339845</v>
      </c>
      <c r="P26">
        <v>4.1898200000000001</v>
      </c>
      <c r="Q26" t="s">
        <v>134</v>
      </c>
      <c r="R26">
        <f t="shared" si="0"/>
        <v>11.846153846153847</v>
      </c>
      <c r="S26" t="s">
        <v>288</v>
      </c>
    </row>
    <row r="27" spans="1:19">
      <c r="A27" t="s">
        <v>512</v>
      </c>
      <c r="B27" t="s">
        <v>534</v>
      </c>
      <c r="C27" t="s">
        <v>605</v>
      </c>
      <c r="D27" t="s">
        <v>606</v>
      </c>
      <c r="E27" t="s">
        <v>516</v>
      </c>
      <c r="F27">
        <v>98050</v>
      </c>
      <c r="G27" t="s">
        <v>517</v>
      </c>
      <c r="H27" t="s">
        <v>523</v>
      </c>
      <c r="I27" t="s">
        <v>523</v>
      </c>
      <c r="J27" t="s">
        <v>607</v>
      </c>
      <c r="K27" t="s">
        <v>519</v>
      </c>
      <c r="L27" t="s">
        <v>534</v>
      </c>
      <c r="M27">
        <v>65</v>
      </c>
      <c r="N27">
        <v>11</v>
      </c>
      <c r="O27">
        <v>114.330511</v>
      </c>
      <c r="P27">
        <v>4.1881500000000003</v>
      </c>
      <c r="Q27" t="s">
        <v>134</v>
      </c>
      <c r="R27">
        <f t="shared" si="0"/>
        <v>5.9090909090909092</v>
      </c>
      <c r="S27" t="s">
        <v>288</v>
      </c>
    </row>
    <row r="28" spans="1:19">
      <c r="A28" t="s">
        <v>512</v>
      </c>
      <c r="B28" t="s">
        <v>534</v>
      </c>
      <c r="C28" t="s">
        <v>608</v>
      </c>
      <c r="D28" t="s">
        <v>609</v>
      </c>
      <c r="E28" t="s">
        <v>516</v>
      </c>
      <c r="F28">
        <v>98050</v>
      </c>
      <c r="G28" t="s">
        <v>517</v>
      </c>
      <c r="H28" t="s">
        <v>523</v>
      </c>
      <c r="I28" t="s">
        <v>523</v>
      </c>
      <c r="J28" t="s">
        <v>610</v>
      </c>
      <c r="K28" t="s">
        <v>519</v>
      </c>
      <c r="L28" t="s">
        <v>534</v>
      </c>
      <c r="M28">
        <v>380</v>
      </c>
      <c r="N28">
        <v>24</v>
      </c>
      <c r="O28">
        <v>114.315134</v>
      </c>
      <c r="P28">
        <v>4.1778219999999999</v>
      </c>
      <c r="Q28" t="s">
        <v>134</v>
      </c>
      <c r="R28">
        <f t="shared" si="0"/>
        <v>15.833333333333334</v>
      </c>
      <c r="S28" t="s">
        <v>288</v>
      </c>
    </row>
    <row r="29" spans="1:19">
      <c r="A29" t="s">
        <v>512</v>
      </c>
      <c r="B29" t="s">
        <v>534</v>
      </c>
      <c r="C29" t="s">
        <v>611</v>
      </c>
      <c r="D29" t="s">
        <v>612</v>
      </c>
      <c r="E29" t="s">
        <v>516</v>
      </c>
      <c r="F29">
        <v>98050</v>
      </c>
      <c r="G29" t="s">
        <v>517</v>
      </c>
      <c r="H29" t="s">
        <v>523</v>
      </c>
      <c r="I29" t="s">
        <v>523</v>
      </c>
      <c r="J29" t="s">
        <v>613</v>
      </c>
      <c r="K29" t="s">
        <v>519</v>
      </c>
      <c r="L29" t="s">
        <v>534</v>
      </c>
      <c r="M29">
        <v>104</v>
      </c>
      <c r="N29">
        <v>14</v>
      </c>
      <c r="O29">
        <v>114.42689900000001</v>
      </c>
      <c r="P29">
        <v>3.7321089999999999</v>
      </c>
      <c r="Q29" t="s">
        <v>222</v>
      </c>
      <c r="R29">
        <f t="shared" si="0"/>
        <v>7.4285714285714288</v>
      </c>
      <c r="S29" t="s">
        <v>288</v>
      </c>
    </row>
    <row r="30" spans="1:19">
      <c r="A30" t="s">
        <v>512</v>
      </c>
      <c r="B30" t="s">
        <v>534</v>
      </c>
      <c r="C30" t="s">
        <v>614</v>
      </c>
      <c r="D30" t="s">
        <v>615</v>
      </c>
      <c r="E30" t="s">
        <v>516</v>
      </c>
      <c r="F30">
        <v>98050</v>
      </c>
      <c r="G30" t="s">
        <v>517</v>
      </c>
      <c r="H30" t="s">
        <v>523</v>
      </c>
      <c r="I30" t="s">
        <v>523</v>
      </c>
      <c r="J30" t="s">
        <v>616</v>
      </c>
      <c r="K30" t="s">
        <v>519</v>
      </c>
      <c r="L30" t="s">
        <v>534</v>
      </c>
      <c r="M30">
        <v>51</v>
      </c>
      <c r="N30">
        <v>10</v>
      </c>
      <c r="O30">
        <v>115.15532</v>
      </c>
      <c r="P30">
        <v>3.4218839999999999</v>
      </c>
      <c r="Q30" t="s">
        <v>135</v>
      </c>
      <c r="R30">
        <f t="shared" si="0"/>
        <v>5.0999999999999996</v>
      </c>
      <c r="S30" t="s">
        <v>288</v>
      </c>
    </row>
    <row r="31" spans="1:19">
      <c r="A31" t="s">
        <v>512</v>
      </c>
      <c r="B31" t="s">
        <v>534</v>
      </c>
      <c r="C31" t="s">
        <v>617</v>
      </c>
      <c r="D31" t="s">
        <v>618</v>
      </c>
      <c r="E31" t="s">
        <v>619</v>
      </c>
      <c r="F31">
        <v>98050</v>
      </c>
      <c r="G31" t="s">
        <v>528</v>
      </c>
      <c r="H31" t="s">
        <v>523</v>
      </c>
      <c r="I31" t="s">
        <v>523</v>
      </c>
      <c r="J31" t="s">
        <v>620</v>
      </c>
      <c r="K31" t="s">
        <v>519</v>
      </c>
      <c r="L31" t="s">
        <v>534</v>
      </c>
      <c r="M31">
        <v>37</v>
      </c>
      <c r="N31">
        <v>12</v>
      </c>
      <c r="O31">
        <v>115.21</v>
      </c>
      <c r="P31">
        <v>4.16</v>
      </c>
      <c r="Q31" t="s">
        <v>130</v>
      </c>
      <c r="R31">
        <f t="shared" si="0"/>
        <v>3.0833333333333335</v>
      </c>
      <c r="S31" t="s">
        <v>288</v>
      </c>
    </row>
    <row r="32" spans="1:19">
      <c r="A32" t="s">
        <v>512</v>
      </c>
      <c r="B32" t="s">
        <v>534</v>
      </c>
      <c r="C32" t="s">
        <v>621</v>
      </c>
      <c r="D32" t="s">
        <v>622</v>
      </c>
      <c r="E32" t="s">
        <v>527</v>
      </c>
      <c r="F32">
        <v>98050</v>
      </c>
      <c r="G32" t="s">
        <v>528</v>
      </c>
      <c r="H32" t="s">
        <v>523</v>
      </c>
      <c r="I32" t="s">
        <v>523</v>
      </c>
      <c r="J32" t="s">
        <v>623</v>
      </c>
      <c r="K32" t="s">
        <v>519</v>
      </c>
      <c r="L32" t="s">
        <v>534</v>
      </c>
      <c r="M32">
        <v>92</v>
      </c>
      <c r="N32">
        <v>14</v>
      </c>
      <c r="O32">
        <v>114.110613</v>
      </c>
      <c r="P32">
        <v>3.4499379999999999</v>
      </c>
      <c r="Q32" t="s">
        <v>215</v>
      </c>
      <c r="R32">
        <f t="shared" si="0"/>
        <v>6.5714285714285712</v>
      </c>
      <c r="S32" t="s">
        <v>288</v>
      </c>
    </row>
    <row r="33" spans="1:19">
      <c r="A33" t="s">
        <v>512</v>
      </c>
      <c r="B33" t="s">
        <v>534</v>
      </c>
      <c r="C33" t="s">
        <v>624</v>
      </c>
      <c r="D33" t="s">
        <v>625</v>
      </c>
      <c r="E33" t="s">
        <v>516</v>
      </c>
      <c r="F33">
        <v>98050</v>
      </c>
      <c r="G33" t="s">
        <v>517</v>
      </c>
      <c r="H33" t="s">
        <v>523</v>
      </c>
      <c r="I33">
        <v>85756893</v>
      </c>
      <c r="J33" t="s">
        <v>626</v>
      </c>
      <c r="K33" t="s">
        <v>519</v>
      </c>
      <c r="L33" t="s">
        <v>534</v>
      </c>
      <c r="M33">
        <v>160</v>
      </c>
      <c r="N33">
        <v>14</v>
      </c>
      <c r="O33">
        <v>114.75848000000001</v>
      </c>
      <c r="P33">
        <v>3.5493000000000001</v>
      </c>
      <c r="Q33" t="s">
        <v>222</v>
      </c>
      <c r="R33">
        <f t="shared" si="0"/>
        <v>11.428571428571429</v>
      </c>
      <c r="S33" t="s">
        <v>288</v>
      </c>
    </row>
    <row r="34" spans="1:19">
      <c r="A34" t="s">
        <v>512</v>
      </c>
      <c r="B34" t="s">
        <v>534</v>
      </c>
      <c r="C34" t="s">
        <v>627</v>
      </c>
      <c r="D34" t="s">
        <v>628</v>
      </c>
      <c r="E34" t="s">
        <v>516</v>
      </c>
      <c r="F34">
        <v>98050</v>
      </c>
      <c r="G34" t="s">
        <v>517</v>
      </c>
      <c r="H34">
        <v>145751196</v>
      </c>
      <c r="I34" t="s">
        <v>523</v>
      </c>
      <c r="J34" t="s">
        <v>629</v>
      </c>
      <c r="K34" t="s">
        <v>519</v>
      </c>
      <c r="L34" t="s">
        <v>534</v>
      </c>
      <c r="M34">
        <v>41</v>
      </c>
      <c r="N34">
        <v>11</v>
      </c>
      <c r="O34">
        <v>114.9423972</v>
      </c>
      <c r="P34">
        <v>2.9096166999999999</v>
      </c>
      <c r="Q34" t="s">
        <v>222</v>
      </c>
      <c r="R34">
        <f t="shared" si="0"/>
        <v>3.7272727272727271</v>
      </c>
      <c r="S34" t="s">
        <v>288</v>
      </c>
    </row>
    <row r="35" spans="1:19">
      <c r="A35" t="s">
        <v>512</v>
      </c>
      <c r="B35" t="s">
        <v>534</v>
      </c>
      <c r="C35" t="s">
        <v>630</v>
      </c>
      <c r="D35" t="s">
        <v>631</v>
      </c>
      <c r="E35" t="s">
        <v>516</v>
      </c>
      <c r="F35">
        <v>98050</v>
      </c>
      <c r="G35" t="s">
        <v>517</v>
      </c>
      <c r="H35" t="s">
        <v>523</v>
      </c>
      <c r="I35" t="s">
        <v>523</v>
      </c>
      <c r="J35" t="s">
        <v>632</v>
      </c>
      <c r="K35" t="s">
        <v>519</v>
      </c>
      <c r="L35" t="s">
        <v>534</v>
      </c>
      <c r="M35">
        <v>59</v>
      </c>
      <c r="N35">
        <v>16</v>
      </c>
      <c r="O35">
        <v>114.43252099999999</v>
      </c>
      <c r="P35">
        <v>3.5874359999999998</v>
      </c>
      <c r="Q35" t="s">
        <v>222</v>
      </c>
      <c r="R35">
        <f t="shared" si="0"/>
        <v>3.6875</v>
      </c>
      <c r="S35" t="s">
        <v>288</v>
      </c>
    </row>
    <row r="36" spans="1:19">
      <c r="A36" t="s">
        <v>512</v>
      </c>
      <c r="B36" t="s">
        <v>534</v>
      </c>
      <c r="C36" t="s">
        <v>633</v>
      </c>
      <c r="D36" t="s">
        <v>634</v>
      </c>
      <c r="E36" t="s">
        <v>516</v>
      </c>
      <c r="F36">
        <v>98050</v>
      </c>
      <c r="G36" t="s">
        <v>517</v>
      </c>
      <c r="H36" t="s">
        <v>523</v>
      </c>
      <c r="I36" t="s">
        <v>523</v>
      </c>
      <c r="J36" t="s">
        <v>635</v>
      </c>
      <c r="K36" t="s">
        <v>519</v>
      </c>
      <c r="L36" t="s">
        <v>534</v>
      </c>
      <c r="M36">
        <v>52</v>
      </c>
      <c r="N36">
        <v>9</v>
      </c>
      <c r="O36">
        <v>115.08</v>
      </c>
      <c r="P36">
        <v>3.06</v>
      </c>
      <c r="Q36" t="s">
        <v>222</v>
      </c>
      <c r="R36">
        <f t="shared" si="0"/>
        <v>5.7777777777777777</v>
      </c>
      <c r="S36" t="s">
        <v>288</v>
      </c>
    </row>
    <row r="37" spans="1:19">
      <c r="A37" t="s">
        <v>512</v>
      </c>
      <c r="B37" t="s">
        <v>534</v>
      </c>
      <c r="C37" t="s">
        <v>636</v>
      </c>
      <c r="D37" t="s">
        <v>637</v>
      </c>
      <c r="E37" t="s">
        <v>527</v>
      </c>
      <c r="F37">
        <v>98050</v>
      </c>
      <c r="G37" t="s">
        <v>528</v>
      </c>
      <c r="H37" t="s">
        <v>523</v>
      </c>
      <c r="I37" t="s">
        <v>523</v>
      </c>
      <c r="J37" t="s">
        <v>638</v>
      </c>
      <c r="K37" t="s">
        <v>519</v>
      </c>
      <c r="L37" t="s">
        <v>534</v>
      </c>
      <c r="M37">
        <v>57</v>
      </c>
      <c r="N37">
        <v>10</v>
      </c>
      <c r="O37">
        <v>114.5942222</v>
      </c>
      <c r="P37">
        <v>3.3291111</v>
      </c>
      <c r="Q37" t="s">
        <v>222</v>
      </c>
      <c r="R37">
        <f t="shared" si="0"/>
        <v>5.7</v>
      </c>
      <c r="S37" t="s">
        <v>288</v>
      </c>
    </row>
    <row r="38" spans="1:19">
      <c r="A38" t="s">
        <v>512</v>
      </c>
      <c r="B38" t="s">
        <v>534</v>
      </c>
      <c r="C38" t="s">
        <v>639</v>
      </c>
      <c r="D38" t="s">
        <v>640</v>
      </c>
      <c r="E38" t="s">
        <v>516</v>
      </c>
      <c r="F38">
        <v>98050</v>
      </c>
      <c r="G38" t="s">
        <v>517</v>
      </c>
      <c r="H38" t="s">
        <v>523</v>
      </c>
      <c r="I38" t="s">
        <v>523</v>
      </c>
      <c r="J38" t="s">
        <v>641</v>
      </c>
      <c r="K38" t="s">
        <v>519</v>
      </c>
      <c r="L38" t="s">
        <v>534</v>
      </c>
      <c r="M38">
        <v>39</v>
      </c>
      <c r="N38">
        <v>10</v>
      </c>
      <c r="O38">
        <v>114.850559</v>
      </c>
      <c r="P38">
        <v>3.0474399999999999</v>
      </c>
      <c r="Q38" t="s">
        <v>222</v>
      </c>
      <c r="R38">
        <f t="shared" si="0"/>
        <v>3.9</v>
      </c>
      <c r="S38" t="s">
        <v>288</v>
      </c>
    </row>
    <row r="39" spans="1:19">
      <c r="A39" t="s">
        <v>512</v>
      </c>
      <c r="B39" t="s">
        <v>534</v>
      </c>
      <c r="C39" t="s">
        <v>642</v>
      </c>
      <c r="D39" t="s">
        <v>643</v>
      </c>
      <c r="E39" t="s">
        <v>516</v>
      </c>
      <c r="F39">
        <v>98050</v>
      </c>
      <c r="G39" t="s">
        <v>517</v>
      </c>
      <c r="H39" t="s">
        <v>523</v>
      </c>
      <c r="I39" t="s">
        <v>523</v>
      </c>
      <c r="J39" t="s">
        <v>644</v>
      </c>
      <c r="K39" t="s">
        <v>519</v>
      </c>
      <c r="L39" t="s">
        <v>534</v>
      </c>
      <c r="M39">
        <v>19</v>
      </c>
      <c r="N39">
        <v>9</v>
      </c>
      <c r="O39">
        <v>114.540989</v>
      </c>
      <c r="P39">
        <v>3.9482159999999999</v>
      </c>
      <c r="Q39" t="s">
        <v>134</v>
      </c>
      <c r="R39">
        <f t="shared" si="0"/>
        <v>2.1111111111111112</v>
      </c>
      <c r="S39" t="s">
        <v>288</v>
      </c>
    </row>
    <row r="40" spans="1:19">
      <c r="A40" t="s">
        <v>512</v>
      </c>
      <c r="B40" t="s">
        <v>534</v>
      </c>
      <c r="C40" t="s">
        <v>645</v>
      </c>
      <c r="D40" t="s">
        <v>646</v>
      </c>
      <c r="E40" t="s">
        <v>516</v>
      </c>
      <c r="F40">
        <v>98050</v>
      </c>
      <c r="G40" t="s">
        <v>517</v>
      </c>
      <c r="H40" t="s">
        <v>523</v>
      </c>
      <c r="I40" t="s">
        <v>523</v>
      </c>
      <c r="J40" t="s">
        <v>647</v>
      </c>
      <c r="K40" t="s">
        <v>519</v>
      </c>
      <c r="L40" t="s">
        <v>534</v>
      </c>
      <c r="M40">
        <v>68</v>
      </c>
      <c r="N40">
        <v>10</v>
      </c>
      <c r="O40">
        <v>114.4907833</v>
      </c>
      <c r="P40">
        <v>3.5558000000000001</v>
      </c>
      <c r="Q40" t="s">
        <v>222</v>
      </c>
      <c r="R40">
        <f t="shared" si="0"/>
        <v>6.8</v>
      </c>
      <c r="S40" t="s">
        <v>288</v>
      </c>
    </row>
    <row r="41" spans="1:19">
      <c r="A41" t="s">
        <v>512</v>
      </c>
      <c r="B41" t="s">
        <v>534</v>
      </c>
      <c r="C41" t="s">
        <v>648</v>
      </c>
      <c r="D41" t="s">
        <v>649</v>
      </c>
      <c r="E41" t="s">
        <v>516</v>
      </c>
      <c r="F41">
        <v>98050</v>
      </c>
      <c r="G41" t="s">
        <v>517</v>
      </c>
      <c r="H41" t="s">
        <v>523</v>
      </c>
      <c r="I41" t="s">
        <v>523</v>
      </c>
      <c r="J41" t="s">
        <v>650</v>
      </c>
      <c r="K41" t="s">
        <v>519</v>
      </c>
      <c r="L41" t="s">
        <v>534</v>
      </c>
      <c r="M41">
        <v>63</v>
      </c>
      <c r="N41">
        <v>9</v>
      </c>
      <c r="O41">
        <v>114.42861600000001</v>
      </c>
      <c r="P41">
        <v>3.4836079999999998</v>
      </c>
      <c r="Q41" t="s">
        <v>222</v>
      </c>
      <c r="R41">
        <f t="shared" si="0"/>
        <v>7</v>
      </c>
      <c r="S41" t="s">
        <v>288</v>
      </c>
    </row>
    <row r="42" spans="1:19">
      <c r="A42" t="s">
        <v>512</v>
      </c>
      <c r="B42" t="s">
        <v>534</v>
      </c>
      <c r="C42" t="s">
        <v>651</v>
      </c>
      <c r="D42" t="s">
        <v>652</v>
      </c>
      <c r="E42" t="s">
        <v>516</v>
      </c>
      <c r="F42">
        <v>98050</v>
      </c>
      <c r="G42" t="s">
        <v>517</v>
      </c>
      <c r="H42" t="s">
        <v>523</v>
      </c>
      <c r="I42" t="s">
        <v>523</v>
      </c>
      <c r="J42" t="s">
        <v>653</v>
      </c>
      <c r="K42" t="s">
        <v>519</v>
      </c>
      <c r="L42" t="s">
        <v>534</v>
      </c>
      <c r="M42">
        <v>38</v>
      </c>
      <c r="N42">
        <v>11</v>
      </c>
      <c r="O42">
        <v>115.1944361</v>
      </c>
      <c r="P42">
        <v>3.3057916999999999</v>
      </c>
      <c r="Q42" t="s">
        <v>135</v>
      </c>
      <c r="R42">
        <f t="shared" si="0"/>
        <v>3.4545454545454546</v>
      </c>
      <c r="S42" t="s">
        <v>288</v>
      </c>
    </row>
    <row r="43" spans="1:19">
      <c r="A43" t="s">
        <v>512</v>
      </c>
      <c r="B43" t="s">
        <v>534</v>
      </c>
      <c r="C43" t="s">
        <v>654</v>
      </c>
      <c r="D43" t="s">
        <v>655</v>
      </c>
      <c r="E43" t="s">
        <v>516</v>
      </c>
      <c r="F43">
        <v>98050</v>
      </c>
      <c r="G43" t="s">
        <v>517</v>
      </c>
      <c r="H43" t="s">
        <v>523</v>
      </c>
      <c r="I43" t="s">
        <v>523</v>
      </c>
      <c r="J43" t="s">
        <v>656</v>
      </c>
      <c r="K43" t="s">
        <v>519</v>
      </c>
      <c r="L43" t="s">
        <v>534</v>
      </c>
      <c r="M43">
        <v>10</v>
      </c>
      <c r="N43">
        <v>7</v>
      </c>
      <c r="O43">
        <v>114.270256</v>
      </c>
      <c r="P43">
        <v>3.9142760000000001</v>
      </c>
      <c r="Q43" t="s">
        <v>134</v>
      </c>
      <c r="R43">
        <f t="shared" si="0"/>
        <v>1.4285714285714286</v>
      </c>
      <c r="S43" t="s">
        <v>288</v>
      </c>
    </row>
    <row r="44" spans="1:19">
      <c r="A44" t="s">
        <v>512</v>
      </c>
      <c r="B44" t="s">
        <v>534</v>
      </c>
      <c r="C44" t="s">
        <v>657</v>
      </c>
      <c r="D44" t="s">
        <v>658</v>
      </c>
      <c r="E44" t="s">
        <v>516</v>
      </c>
      <c r="F44">
        <v>98050</v>
      </c>
      <c r="G44" t="s">
        <v>517</v>
      </c>
      <c r="H44" t="s">
        <v>523</v>
      </c>
      <c r="I44" t="s">
        <v>523</v>
      </c>
      <c r="J44" t="s">
        <v>659</v>
      </c>
      <c r="K44" t="s">
        <v>519</v>
      </c>
      <c r="L44" t="s">
        <v>534</v>
      </c>
      <c r="M44">
        <v>78</v>
      </c>
      <c r="N44">
        <v>13</v>
      </c>
      <c r="O44">
        <v>115.07071500000001</v>
      </c>
      <c r="P44">
        <v>3.9695800000000001</v>
      </c>
      <c r="Q44" t="s">
        <v>135</v>
      </c>
      <c r="R44">
        <f t="shared" si="0"/>
        <v>6</v>
      </c>
      <c r="S44" t="s">
        <v>288</v>
      </c>
    </row>
    <row r="45" spans="1:19">
      <c r="A45" t="s">
        <v>512</v>
      </c>
      <c r="B45" t="s">
        <v>534</v>
      </c>
      <c r="C45" t="s">
        <v>660</v>
      </c>
      <c r="D45" t="s">
        <v>661</v>
      </c>
      <c r="E45" t="s">
        <v>516</v>
      </c>
      <c r="F45">
        <v>98050</v>
      </c>
      <c r="G45" t="s">
        <v>517</v>
      </c>
      <c r="H45">
        <v>138241730</v>
      </c>
      <c r="J45" t="s">
        <v>662</v>
      </c>
      <c r="K45" t="s">
        <v>519</v>
      </c>
      <c r="L45" t="s">
        <v>534</v>
      </c>
      <c r="M45">
        <v>19</v>
      </c>
      <c r="N45">
        <v>9</v>
      </c>
      <c r="O45">
        <v>114.27</v>
      </c>
      <c r="P45">
        <v>3.33</v>
      </c>
      <c r="Q45" t="s">
        <v>215</v>
      </c>
      <c r="R45">
        <f t="shared" si="0"/>
        <v>2.1111111111111112</v>
      </c>
      <c r="S45" t="s">
        <v>288</v>
      </c>
    </row>
    <row r="46" spans="1:19">
      <c r="A46" t="s">
        <v>512</v>
      </c>
      <c r="B46" t="s">
        <v>534</v>
      </c>
      <c r="C46" t="s">
        <v>663</v>
      </c>
      <c r="D46" t="s">
        <v>664</v>
      </c>
      <c r="E46" t="s">
        <v>516</v>
      </c>
      <c r="F46">
        <v>98050</v>
      </c>
      <c r="G46" t="s">
        <v>517</v>
      </c>
      <c r="H46" t="s">
        <v>523</v>
      </c>
      <c r="I46" t="s">
        <v>523</v>
      </c>
      <c r="J46" t="s">
        <v>665</v>
      </c>
      <c r="K46" t="s">
        <v>519</v>
      </c>
      <c r="L46" t="s">
        <v>534</v>
      </c>
      <c r="M46">
        <v>106</v>
      </c>
      <c r="N46">
        <v>15</v>
      </c>
      <c r="O46">
        <v>114.14751</v>
      </c>
      <c r="P46">
        <v>3.6152199999999999</v>
      </c>
      <c r="Q46" t="s">
        <v>215</v>
      </c>
      <c r="R46">
        <f t="shared" si="0"/>
        <v>7.0666666666666664</v>
      </c>
      <c r="S46" t="s">
        <v>288</v>
      </c>
    </row>
    <row r="47" spans="1:19">
      <c r="A47" t="s">
        <v>512</v>
      </c>
      <c r="B47" t="s">
        <v>534</v>
      </c>
      <c r="C47" t="s">
        <v>666</v>
      </c>
      <c r="D47" t="s">
        <v>667</v>
      </c>
      <c r="E47" t="s">
        <v>668</v>
      </c>
      <c r="F47">
        <v>98050</v>
      </c>
      <c r="G47" t="s">
        <v>528</v>
      </c>
      <c r="H47" t="s">
        <v>523</v>
      </c>
      <c r="I47" t="s">
        <v>523</v>
      </c>
      <c r="J47" t="s">
        <v>669</v>
      </c>
      <c r="K47" t="s">
        <v>519</v>
      </c>
      <c r="L47" t="s">
        <v>534</v>
      </c>
      <c r="M47">
        <v>37</v>
      </c>
      <c r="N47">
        <v>11</v>
      </c>
      <c r="O47">
        <v>114.249348</v>
      </c>
      <c r="P47">
        <v>3.8622290000000001</v>
      </c>
      <c r="Q47" t="s">
        <v>215</v>
      </c>
      <c r="R47">
        <f t="shared" si="0"/>
        <v>3.3636363636363638</v>
      </c>
      <c r="S47" t="s">
        <v>288</v>
      </c>
    </row>
    <row r="48" spans="1:19">
      <c r="A48" t="s">
        <v>512</v>
      </c>
      <c r="B48" t="s">
        <v>534</v>
      </c>
      <c r="C48" t="s">
        <v>670</v>
      </c>
      <c r="D48" t="s">
        <v>671</v>
      </c>
      <c r="E48" t="s">
        <v>516</v>
      </c>
      <c r="F48">
        <v>98050</v>
      </c>
      <c r="G48" t="s">
        <v>517</v>
      </c>
      <c r="H48" t="s">
        <v>523</v>
      </c>
      <c r="I48" t="s">
        <v>523</v>
      </c>
      <c r="J48" t="s">
        <v>672</v>
      </c>
      <c r="K48" t="s">
        <v>519</v>
      </c>
      <c r="L48" t="s">
        <v>534</v>
      </c>
      <c r="M48">
        <v>15</v>
      </c>
      <c r="N48">
        <v>10</v>
      </c>
      <c r="O48">
        <v>115.18</v>
      </c>
      <c r="P48">
        <v>3.16</v>
      </c>
      <c r="Q48" t="s">
        <v>222</v>
      </c>
      <c r="R48">
        <f t="shared" si="0"/>
        <v>1.5</v>
      </c>
      <c r="S48" t="s">
        <v>288</v>
      </c>
    </row>
    <row r="49" spans="1:19">
      <c r="A49" t="s">
        <v>512</v>
      </c>
      <c r="B49" t="s">
        <v>534</v>
      </c>
      <c r="C49" t="s">
        <v>673</v>
      </c>
      <c r="D49" t="s">
        <v>674</v>
      </c>
      <c r="E49" t="s">
        <v>516</v>
      </c>
      <c r="F49">
        <v>98050</v>
      </c>
      <c r="G49" t="s">
        <v>517</v>
      </c>
      <c r="H49">
        <v>85755808</v>
      </c>
      <c r="I49" t="s">
        <v>523</v>
      </c>
      <c r="J49" t="s">
        <v>675</v>
      </c>
      <c r="K49" t="s">
        <v>519</v>
      </c>
      <c r="L49" t="s">
        <v>534</v>
      </c>
      <c r="M49">
        <v>27</v>
      </c>
      <c r="N49">
        <v>8</v>
      </c>
      <c r="O49">
        <v>114.68</v>
      </c>
      <c r="P49">
        <v>3.86</v>
      </c>
      <c r="Q49" t="s">
        <v>222</v>
      </c>
      <c r="R49">
        <f t="shared" si="0"/>
        <v>3.375</v>
      </c>
      <c r="S49" t="s">
        <v>288</v>
      </c>
    </row>
    <row r="50" spans="1:19">
      <c r="A50" t="s">
        <v>512</v>
      </c>
      <c r="B50" t="s">
        <v>534</v>
      </c>
      <c r="C50" t="s">
        <v>676</v>
      </c>
      <c r="D50" t="s">
        <v>677</v>
      </c>
      <c r="E50" t="s">
        <v>516</v>
      </c>
      <c r="F50">
        <v>98050</v>
      </c>
      <c r="G50" t="s">
        <v>517</v>
      </c>
      <c r="H50" t="s">
        <v>523</v>
      </c>
      <c r="I50" t="s">
        <v>523</v>
      </c>
      <c r="J50" t="s">
        <v>678</v>
      </c>
      <c r="K50" t="s">
        <v>519</v>
      </c>
      <c r="L50" t="s">
        <v>534</v>
      </c>
      <c r="M50">
        <v>40</v>
      </c>
      <c r="N50">
        <v>14</v>
      </c>
      <c r="O50">
        <v>114.3129</v>
      </c>
      <c r="P50">
        <v>4.1481149999999998</v>
      </c>
      <c r="Q50" t="s">
        <v>134</v>
      </c>
      <c r="R50">
        <f t="shared" si="0"/>
        <v>2.8571428571428572</v>
      </c>
      <c r="S50" t="s">
        <v>288</v>
      </c>
    </row>
    <row r="51" spans="1:19">
      <c r="A51" t="s">
        <v>512</v>
      </c>
      <c r="B51" t="s">
        <v>534</v>
      </c>
      <c r="C51" t="s">
        <v>679</v>
      </c>
      <c r="D51" t="s">
        <v>680</v>
      </c>
      <c r="E51" t="s">
        <v>681</v>
      </c>
      <c r="F51">
        <v>98050</v>
      </c>
      <c r="G51" t="s">
        <v>528</v>
      </c>
      <c r="H51" t="s">
        <v>523</v>
      </c>
      <c r="I51" t="s">
        <v>523</v>
      </c>
      <c r="J51" t="s">
        <v>682</v>
      </c>
      <c r="K51" t="s">
        <v>519</v>
      </c>
      <c r="L51" t="s">
        <v>534</v>
      </c>
      <c r="M51">
        <v>78</v>
      </c>
      <c r="N51">
        <v>13</v>
      </c>
      <c r="O51">
        <v>114.43</v>
      </c>
      <c r="P51">
        <v>3.85</v>
      </c>
      <c r="Q51" t="s">
        <v>222</v>
      </c>
      <c r="R51">
        <f t="shared" si="0"/>
        <v>6</v>
      </c>
      <c r="S51" t="s">
        <v>288</v>
      </c>
    </row>
    <row r="52" spans="1:19">
      <c r="A52" t="s">
        <v>512</v>
      </c>
      <c r="B52" t="s">
        <v>534</v>
      </c>
      <c r="C52" t="s">
        <v>683</v>
      </c>
      <c r="D52" t="s">
        <v>684</v>
      </c>
      <c r="E52" t="s">
        <v>516</v>
      </c>
      <c r="F52">
        <v>98050</v>
      </c>
      <c r="G52" t="s">
        <v>517</v>
      </c>
      <c r="H52" t="s">
        <v>523</v>
      </c>
      <c r="I52" t="s">
        <v>523</v>
      </c>
      <c r="J52" t="s">
        <v>685</v>
      </c>
      <c r="K52" t="s">
        <v>519</v>
      </c>
      <c r="L52" t="s">
        <v>534</v>
      </c>
      <c r="M52">
        <v>37</v>
      </c>
      <c r="N52">
        <v>11</v>
      </c>
      <c r="O52">
        <v>115.623364</v>
      </c>
      <c r="P52">
        <v>3.9859330000000002</v>
      </c>
      <c r="Q52" t="s">
        <v>129</v>
      </c>
      <c r="R52">
        <f t="shared" si="0"/>
        <v>3.3636363636363638</v>
      </c>
      <c r="S52" t="s">
        <v>288</v>
      </c>
    </row>
    <row r="53" spans="1:19">
      <c r="A53" t="s">
        <v>512</v>
      </c>
      <c r="B53" t="s">
        <v>534</v>
      </c>
      <c r="C53" t="s">
        <v>686</v>
      </c>
      <c r="D53" t="s">
        <v>687</v>
      </c>
      <c r="E53" t="s">
        <v>516</v>
      </c>
      <c r="F53">
        <v>98050</v>
      </c>
      <c r="G53" t="s">
        <v>517</v>
      </c>
      <c r="H53" t="s">
        <v>523</v>
      </c>
      <c r="I53" t="s">
        <v>523</v>
      </c>
      <c r="J53" t="s">
        <v>688</v>
      </c>
      <c r="K53" t="s">
        <v>519</v>
      </c>
      <c r="L53" t="s">
        <v>534</v>
      </c>
      <c r="M53">
        <v>123</v>
      </c>
      <c r="N53">
        <v>16</v>
      </c>
      <c r="O53">
        <v>114.368444</v>
      </c>
      <c r="P53">
        <v>3.6583540000000001</v>
      </c>
      <c r="Q53" t="s">
        <v>215</v>
      </c>
      <c r="R53">
        <f t="shared" si="0"/>
        <v>7.6875</v>
      </c>
      <c r="S53" t="s">
        <v>288</v>
      </c>
    </row>
    <row r="54" spans="1:19">
      <c r="A54" t="s">
        <v>512</v>
      </c>
      <c r="B54" t="s">
        <v>534</v>
      </c>
      <c r="C54" t="s">
        <v>689</v>
      </c>
      <c r="D54" t="s">
        <v>690</v>
      </c>
      <c r="E54" t="s">
        <v>516</v>
      </c>
      <c r="F54">
        <v>98050</v>
      </c>
      <c r="G54" t="s">
        <v>517</v>
      </c>
      <c r="H54" t="s">
        <v>523</v>
      </c>
      <c r="I54" t="s">
        <v>523</v>
      </c>
      <c r="J54" t="s">
        <v>691</v>
      </c>
      <c r="K54" t="s">
        <v>519</v>
      </c>
      <c r="L54" t="s">
        <v>534</v>
      </c>
      <c r="M54">
        <v>44</v>
      </c>
      <c r="N54">
        <v>10</v>
      </c>
      <c r="O54">
        <v>114.41582699999999</v>
      </c>
      <c r="P54">
        <v>3.633051</v>
      </c>
      <c r="Q54" t="s">
        <v>222</v>
      </c>
      <c r="R54">
        <f t="shared" si="0"/>
        <v>4.4000000000000004</v>
      </c>
      <c r="S54" t="s">
        <v>288</v>
      </c>
    </row>
    <row r="55" spans="1:19">
      <c r="A55" t="s">
        <v>512</v>
      </c>
      <c r="B55" t="s">
        <v>534</v>
      </c>
      <c r="C55" t="s">
        <v>692</v>
      </c>
      <c r="D55" t="s">
        <v>693</v>
      </c>
      <c r="E55" t="s">
        <v>516</v>
      </c>
      <c r="F55">
        <v>98050</v>
      </c>
      <c r="G55" t="s">
        <v>517</v>
      </c>
      <c r="H55" t="s">
        <v>523</v>
      </c>
      <c r="I55" t="s">
        <v>523</v>
      </c>
      <c r="J55" t="s">
        <v>694</v>
      </c>
      <c r="K55" t="s">
        <v>519</v>
      </c>
      <c r="L55" t="s">
        <v>534</v>
      </c>
      <c r="M55">
        <v>13</v>
      </c>
      <c r="N55">
        <v>6</v>
      </c>
      <c r="O55">
        <v>114.4</v>
      </c>
      <c r="P55">
        <v>4.09</v>
      </c>
      <c r="Q55" t="s">
        <v>134</v>
      </c>
      <c r="R55">
        <f t="shared" si="0"/>
        <v>2.1666666666666665</v>
      </c>
      <c r="S55" t="s">
        <v>288</v>
      </c>
    </row>
    <row r="56" spans="1:19">
      <c r="A56" t="s">
        <v>512</v>
      </c>
      <c r="B56" t="s">
        <v>534</v>
      </c>
      <c r="C56" t="s">
        <v>695</v>
      </c>
      <c r="D56" t="s">
        <v>696</v>
      </c>
      <c r="E56" t="s">
        <v>516</v>
      </c>
      <c r="F56">
        <v>98050</v>
      </c>
      <c r="G56" t="s">
        <v>517</v>
      </c>
      <c r="H56" t="s">
        <v>523</v>
      </c>
      <c r="I56" t="s">
        <v>523</v>
      </c>
      <c r="J56" t="s">
        <v>697</v>
      </c>
      <c r="K56" t="s">
        <v>519</v>
      </c>
      <c r="L56" t="s">
        <v>534</v>
      </c>
      <c r="M56">
        <v>93</v>
      </c>
      <c r="N56">
        <v>16</v>
      </c>
      <c r="O56">
        <v>114.387957</v>
      </c>
      <c r="P56">
        <v>4.1220980000000003</v>
      </c>
      <c r="Q56" t="s">
        <v>134</v>
      </c>
      <c r="R56">
        <f t="shared" si="0"/>
        <v>5.8125</v>
      </c>
      <c r="S56" t="s">
        <v>288</v>
      </c>
    </row>
    <row r="57" spans="1:19">
      <c r="A57" t="s">
        <v>512</v>
      </c>
      <c r="B57" t="s">
        <v>534</v>
      </c>
      <c r="C57" t="s">
        <v>698</v>
      </c>
      <c r="D57" t="s">
        <v>699</v>
      </c>
      <c r="E57" t="s">
        <v>516</v>
      </c>
      <c r="F57">
        <v>98050</v>
      </c>
      <c r="G57" t="s">
        <v>517</v>
      </c>
      <c r="H57" t="s">
        <v>523</v>
      </c>
      <c r="I57" t="s">
        <v>523</v>
      </c>
      <c r="J57" t="s">
        <v>700</v>
      </c>
      <c r="K57" t="s">
        <v>519</v>
      </c>
      <c r="L57" t="s">
        <v>534</v>
      </c>
      <c r="M57">
        <v>32</v>
      </c>
      <c r="N57">
        <v>13</v>
      </c>
      <c r="O57">
        <v>114.91</v>
      </c>
      <c r="P57">
        <v>3.92</v>
      </c>
      <c r="Q57" t="s">
        <v>134</v>
      </c>
      <c r="R57">
        <f t="shared" si="0"/>
        <v>2.4615384615384617</v>
      </c>
      <c r="S57" t="s">
        <v>288</v>
      </c>
    </row>
    <row r="58" spans="1:19">
      <c r="A58" t="s">
        <v>512</v>
      </c>
      <c r="B58" t="s">
        <v>534</v>
      </c>
      <c r="C58" t="s">
        <v>701</v>
      </c>
      <c r="D58" t="s">
        <v>702</v>
      </c>
      <c r="E58" t="s">
        <v>619</v>
      </c>
      <c r="F58">
        <v>98050</v>
      </c>
      <c r="G58" t="s">
        <v>517</v>
      </c>
      <c r="H58" t="s">
        <v>523</v>
      </c>
      <c r="I58" t="s">
        <v>523</v>
      </c>
      <c r="J58" t="s">
        <v>703</v>
      </c>
      <c r="K58" t="s">
        <v>519</v>
      </c>
      <c r="L58" t="s">
        <v>534</v>
      </c>
      <c r="M58">
        <v>43</v>
      </c>
      <c r="N58">
        <v>13</v>
      </c>
      <c r="O58">
        <v>114.24553899999999</v>
      </c>
      <c r="P58">
        <v>4.2357430000000003</v>
      </c>
      <c r="Q58" t="s">
        <v>134</v>
      </c>
      <c r="R58">
        <f t="shared" si="0"/>
        <v>3.3076923076923075</v>
      </c>
      <c r="S58" t="s">
        <v>288</v>
      </c>
    </row>
    <row r="59" spans="1:19">
      <c r="A59" t="s">
        <v>512</v>
      </c>
      <c r="B59" t="s">
        <v>534</v>
      </c>
      <c r="C59" t="s">
        <v>704</v>
      </c>
      <c r="D59" t="s">
        <v>705</v>
      </c>
      <c r="E59" t="s">
        <v>516</v>
      </c>
      <c r="F59">
        <v>98050</v>
      </c>
      <c r="G59" t="s">
        <v>517</v>
      </c>
      <c r="H59" t="s">
        <v>523</v>
      </c>
      <c r="I59" t="s">
        <v>523</v>
      </c>
      <c r="J59" t="s">
        <v>706</v>
      </c>
      <c r="K59" t="s">
        <v>519</v>
      </c>
      <c r="L59" t="s">
        <v>534</v>
      </c>
      <c r="M59">
        <v>104</v>
      </c>
      <c r="N59">
        <v>13</v>
      </c>
      <c r="O59">
        <v>114.31622299999999</v>
      </c>
      <c r="P59">
        <v>3.7219410000000002</v>
      </c>
      <c r="Q59" t="s">
        <v>215</v>
      </c>
      <c r="R59">
        <f t="shared" si="0"/>
        <v>8</v>
      </c>
      <c r="S59" t="s">
        <v>288</v>
      </c>
    </row>
    <row r="60" spans="1:19">
      <c r="A60" t="s">
        <v>512</v>
      </c>
      <c r="B60" t="s">
        <v>534</v>
      </c>
      <c r="C60" t="s">
        <v>707</v>
      </c>
      <c r="D60" t="s">
        <v>708</v>
      </c>
      <c r="E60" t="s">
        <v>516</v>
      </c>
      <c r="F60">
        <v>98050</v>
      </c>
      <c r="G60" t="s">
        <v>517</v>
      </c>
      <c r="H60" t="s">
        <v>523</v>
      </c>
      <c r="I60" t="s">
        <v>523</v>
      </c>
      <c r="J60" t="s">
        <v>709</v>
      </c>
      <c r="K60" t="s">
        <v>519</v>
      </c>
      <c r="L60" t="s">
        <v>534</v>
      </c>
      <c r="M60">
        <v>47</v>
      </c>
      <c r="N60">
        <v>12</v>
      </c>
      <c r="O60">
        <v>114.360027</v>
      </c>
      <c r="P60">
        <v>4.1069079999999998</v>
      </c>
      <c r="Q60" t="s">
        <v>134</v>
      </c>
      <c r="R60">
        <f t="shared" si="0"/>
        <v>3.9166666666666665</v>
      </c>
      <c r="S60" t="s">
        <v>288</v>
      </c>
    </row>
    <row r="61" spans="1:19">
      <c r="A61" t="s">
        <v>512</v>
      </c>
      <c r="B61" t="s">
        <v>534</v>
      </c>
      <c r="C61" t="s">
        <v>710</v>
      </c>
      <c r="D61" t="s">
        <v>711</v>
      </c>
      <c r="E61" t="s">
        <v>516</v>
      </c>
      <c r="F61">
        <v>98050</v>
      </c>
      <c r="G61" t="s">
        <v>517</v>
      </c>
      <c r="H61" t="s">
        <v>523</v>
      </c>
      <c r="I61" t="s">
        <v>523</v>
      </c>
      <c r="J61" t="s">
        <v>712</v>
      </c>
      <c r="K61" t="s">
        <v>519</v>
      </c>
      <c r="L61" t="s">
        <v>534</v>
      </c>
      <c r="M61">
        <v>36</v>
      </c>
      <c r="N61">
        <v>12</v>
      </c>
      <c r="O61">
        <v>114.249348</v>
      </c>
      <c r="P61">
        <v>3.8622290000000001</v>
      </c>
      <c r="Q61" t="s">
        <v>215</v>
      </c>
      <c r="R61">
        <f t="shared" si="0"/>
        <v>3</v>
      </c>
      <c r="S61" t="s">
        <v>288</v>
      </c>
    </row>
    <row r="62" spans="1:19">
      <c r="A62" t="s">
        <v>512</v>
      </c>
      <c r="B62" t="s">
        <v>534</v>
      </c>
      <c r="C62" t="s">
        <v>713</v>
      </c>
      <c r="D62" t="s">
        <v>714</v>
      </c>
      <c r="E62" t="s">
        <v>516</v>
      </c>
      <c r="F62">
        <v>98050</v>
      </c>
      <c r="G62" t="s">
        <v>517</v>
      </c>
      <c r="H62" t="s">
        <v>523</v>
      </c>
      <c r="I62" t="s">
        <v>523</v>
      </c>
      <c r="J62" t="s">
        <v>715</v>
      </c>
      <c r="K62" t="s">
        <v>519</v>
      </c>
      <c r="L62" t="s">
        <v>534</v>
      </c>
      <c r="M62">
        <v>33</v>
      </c>
      <c r="N62">
        <v>12</v>
      </c>
      <c r="O62">
        <v>114.418229</v>
      </c>
      <c r="P62">
        <v>4.1035440000000003</v>
      </c>
      <c r="Q62" t="s">
        <v>134</v>
      </c>
      <c r="R62">
        <f t="shared" si="0"/>
        <v>2.75</v>
      </c>
      <c r="S62" t="s">
        <v>288</v>
      </c>
    </row>
    <row r="63" spans="1:19">
      <c r="A63" t="s">
        <v>512</v>
      </c>
      <c r="B63" t="s">
        <v>534</v>
      </c>
      <c r="C63" t="s">
        <v>716</v>
      </c>
      <c r="D63" t="s">
        <v>717</v>
      </c>
      <c r="E63" t="s">
        <v>516</v>
      </c>
      <c r="F63">
        <v>98050</v>
      </c>
      <c r="G63" t="s">
        <v>517</v>
      </c>
      <c r="H63" t="s">
        <v>523</v>
      </c>
      <c r="I63" t="s">
        <v>523</v>
      </c>
      <c r="J63" t="s">
        <v>718</v>
      </c>
      <c r="K63" t="s">
        <v>519</v>
      </c>
      <c r="L63" t="s">
        <v>520</v>
      </c>
      <c r="M63">
        <v>301</v>
      </c>
      <c r="N63">
        <v>23</v>
      </c>
      <c r="O63">
        <v>114.7833</v>
      </c>
      <c r="P63">
        <v>3.3</v>
      </c>
      <c r="Q63" t="s">
        <v>222</v>
      </c>
      <c r="R63">
        <f t="shared" si="0"/>
        <v>13.086956521739131</v>
      </c>
      <c r="S63" t="s">
        <v>288</v>
      </c>
    </row>
    <row r="64" spans="1:19">
      <c r="A64" t="s">
        <v>512</v>
      </c>
      <c r="B64" t="s">
        <v>534</v>
      </c>
      <c r="C64" t="s">
        <v>719</v>
      </c>
      <c r="D64" t="s">
        <v>720</v>
      </c>
      <c r="E64" t="s">
        <v>516</v>
      </c>
      <c r="F64">
        <v>98050</v>
      </c>
      <c r="G64" t="s">
        <v>517</v>
      </c>
      <c r="H64" t="s">
        <v>523</v>
      </c>
      <c r="I64" t="s">
        <v>523</v>
      </c>
      <c r="J64" t="s">
        <v>721</v>
      </c>
      <c r="K64" t="s">
        <v>519</v>
      </c>
      <c r="L64" t="s">
        <v>534</v>
      </c>
      <c r="M64">
        <v>35</v>
      </c>
      <c r="N64">
        <v>11</v>
      </c>
      <c r="O64">
        <v>114.300213</v>
      </c>
      <c r="P64">
        <v>3.835737</v>
      </c>
      <c r="Q64" t="s">
        <v>215</v>
      </c>
      <c r="R64">
        <f t="shared" si="0"/>
        <v>3.1818181818181817</v>
      </c>
      <c r="S64" t="s">
        <v>288</v>
      </c>
    </row>
    <row r="65" spans="1:19">
      <c r="A65" t="s">
        <v>512</v>
      </c>
      <c r="B65" t="s">
        <v>534</v>
      </c>
      <c r="C65" t="s">
        <v>722</v>
      </c>
      <c r="D65" t="s">
        <v>723</v>
      </c>
      <c r="E65" t="s">
        <v>516</v>
      </c>
      <c r="F65">
        <v>98050</v>
      </c>
      <c r="G65" t="s">
        <v>517</v>
      </c>
      <c r="H65" t="s">
        <v>523</v>
      </c>
      <c r="I65" t="s">
        <v>523</v>
      </c>
      <c r="J65" t="s">
        <v>724</v>
      </c>
      <c r="K65" t="s">
        <v>519</v>
      </c>
      <c r="L65" t="s">
        <v>534</v>
      </c>
      <c r="M65">
        <v>10</v>
      </c>
      <c r="N65">
        <v>7</v>
      </c>
      <c r="O65">
        <v>114.319901</v>
      </c>
      <c r="P65">
        <v>4.1850129999999996</v>
      </c>
      <c r="Q65" t="s">
        <v>134</v>
      </c>
      <c r="R65">
        <f t="shared" si="0"/>
        <v>1.4285714285714286</v>
      </c>
      <c r="S65" t="s">
        <v>288</v>
      </c>
    </row>
    <row r="66" spans="1:19">
      <c r="A66" t="s">
        <v>512</v>
      </c>
      <c r="B66" t="s">
        <v>534</v>
      </c>
      <c r="C66" t="s">
        <v>725</v>
      </c>
      <c r="D66" t="s">
        <v>726</v>
      </c>
      <c r="E66" t="s">
        <v>516</v>
      </c>
      <c r="F66">
        <v>98050</v>
      </c>
      <c r="G66" t="s">
        <v>517</v>
      </c>
      <c r="H66">
        <v>85771328</v>
      </c>
      <c r="I66">
        <v>85771328</v>
      </c>
      <c r="J66" t="s">
        <v>727</v>
      </c>
      <c r="K66" t="s">
        <v>519</v>
      </c>
      <c r="L66" t="s">
        <v>534</v>
      </c>
      <c r="M66">
        <v>147</v>
      </c>
      <c r="N66">
        <v>18</v>
      </c>
      <c r="O66">
        <v>114.4</v>
      </c>
      <c r="P66">
        <v>3.76</v>
      </c>
      <c r="Q66" t="s">
        <v>222</v>
      </c>
      <c r="R66">
        <f t="shared" si="0"/>
        <v>8.1666666666666661</v>
      </c>
      <c r="S66" t="s">
        <v>288</v>
      </c>
    </row>
    <row r="67" spans="1:19">
      <c r="A67" t="s">
        <v>512</v>
      </c>
      <c r="B67" t="s">
        <v>534</v>
      </c>
      <c r="C67" t="s">
        <v>728</v>
      </c>
      <c r="D67" t="s">
        <v>729</v>
      </c>
      <c r="E67" t="s">
        <v>516</v>
      </c>
      <c r="F67">
        <v>98050</v>
      </c>
      <c r="G67" t="s">
        <v>517</v>
      </c>
      <c r="H67" t="s">
        <v>523</v>
      </c>
      <c r="I67" t="s">
        <v>523</v>
      </c>
      <c r="J67" t="s">
        <v>730</v>
      </c>
      <c r="K67" t="s">
        <v>519</v>
      </c>
      <c r="L67" t="s">
        <v>534</v>
      </c>
      <c r="M67">
        <v>31</v>
      </c>
      <c r="N67">
        <v>9</v>
      </c>
      <c r="O67">
        <v>114.408789</v>
      </c>
      <c r="P67">
        <v>3.6376330000000001</v>
      </c>
      <c r="Q67" t="s">
        <v>222</v>
      </c>
      <c r="R67">
        <f t="shared" ref="R67:R130" si="1">M67/N67</f>
        <v>3.4444444444444446</v>
      </c>
      <c r="S67" t="s">
        <v>288</v>
      </c>
    </row>
    <row r="68" spans="1:19">
      <c r="A68" t="s">
        <v>731</v>
      </c>
      <c r="B68" t="s">
        <v>513</v>
      </c>
      <c r="C68" t="s">
        <v>732</v>
      </c>
      <c r="D68" t="s">
        <v>733</v>
      </c>
      <c r="E68" t="s">
        <v>734</v>
      </c>
      <c r="F68">
        <v>94000</v>
      </c>
      <c r="G68" t="s">
        <v>735</v>
      </c>
      <c r="H68">
        <v>82763172</v>
      </c>
      <c r="I68">
        <v>82763172</v>
      </c>
      <c r="J68" t="s">
        <v>736</v>
      </c>
      <c r="K68" t="s">
        <v>519</v>
      </c>
      <c r="L68" t="s">
        <v>520</v>
      </c>
      <c r="M68">
        <v>291</v>
      </c>
      <c r="N68">
        <v>27</v>
      </c>
      <c r="O68">
        <v>110.15645000000001</v>
      </c>
      <c r="P68">
        <v>1.4134500000000001</v>
      </c>
      <c r="Q68" t="s">
        <v>118</v>
      </c>
      <c r="R68">
        <f t="shared" si="1"/>
        <v>10.777777777777779</v>
      </c>
      <c r="S68" t="s">
        <v>288</v>
      </c>
    </row>
    <row r="69" spans="1:19">
      <c r="A69" t="s">
        <v>731</v>
      </c>
      <c r="B69" t="s">
        <v>513</v>
      </c>
      <c r="C69" t="s">
        <v>737</v>
      </c>
      <c r="D69" t="s">
        <v>738</v>
      </c>
      <c r="E69" t="s">
        <v>734</v>
      </c>
      <c r="F69">
        <v>94000</v>
      </c>
      <c r="G69" t="s">
        <v>735</v>
      </c>
      <c r="H69">
        <v>82370108</v>
      </c>
      <c r="I69" t="s">
        <v>523</v>
      </c>
      <c r="J69" t="s">
        <v>739</v>
      </c>
      <c r="K69" t="s">
        <v>519</v>
      </c>
      <c r="L69" t="s">
        <v>520</v>
      </c>
      <c r="M69">
        <v>72</v>
      </c>
      <c r="N69">
        <v>14</v>
      </c>
      <c r="O69">
        <v>110.1834167</v>
      </c>
      <c r="P69">
        <v>1.4501166670000001</v>
      </c>
      <c r="Q69" t="s">
        <v>118</v>
      </c>
      <c r="R69">
        <f t="shared" si="1"/>
        <v>5.1428571428571432</v>
      </c>
      <c r="S69" t="s">
        <v>288</v>
      </c>
    </row>
    <row r="70" spans="1:19">
      <c r="A70" t="s">
        <v>731</v>
      </c>
      <c r="B70" t="s">
        <v>513</v>
      </c>
      <c r="C70" t="s">
        <v>740</v>
      </c>
      <c r="D70" t="s">
        <v>741</v>
      </c>
      <c r="E70" t="s">
        <v>734</v>
      </c>
      <c r="F70">
        <v>94000</v>
      </c>
      <c r="G70" t="s">
        <v>735</v>
      </c>
      <c r="H70">
        <v>82370352</v>
      </c>
      <c r="I70">
        <v>82370353</v>
      </c>
      <c r="J70" t="s">
        <v>742</v>
      </c>
      <c r="K70" t="s">
        <v>519</v>
      </c>
      <c r="L70" t="s">
        <v>520</v>
      </c>
      <c r="M70">
        <v>105</v>
      </c>
      <c r="N70">
        <v>13</v>
      </c>
      <c r="O70">
        <v>110.2668333</v>
      </c>
      <c r="P70">
        <v>1.4500333329999999</v>
      </c>
      <c r="Q70" t="s">
        <v>118</v>
      </c>
      <c r="R70">
        <f t="shared" si="1"/>
        <v>8.0769230769230766</v>
      </c>
      <c r="S70" t="s">
        <v>288</v>
      </c>
    </row>
    <row r="71" spans="1:19">
      <c r="A71" t="s">
        <v>731</v>
      </c>
      <c r="B71" t="s">
        <v>513</v>
      </c>
      <c r="C71" t="s">
        <v>743</v>
      </c>
      <c r="D71" t="s">
        <v>744</v>
      </c>
      <c r="E71" t="s">
        <v>734</v>
      </c>
      <c r="F71">
        <v>94000</v>
      </c>
      <c r="G71" t="s">
        <v>735</v>
      </c>
      <c r="H71">
        <v>82374834</v>
      </c>
      <c r="I71" t="s">
        <v>523</v>
      </c>
      <c r="J71" t="s">
        <v>745</v>
      </c>
      <c r="K71" t="s">
        <v>519</v>
      </c>
      <c r="L71" t="s">
        <v>520</v>
      </c>
      <c r="M71">
        <v>59</v>
      </c>
      <c r="N71">
        <v>13</v>
      </c>
      <c r="O71">
        <v>110.1944167</v>
      </c>
      <c r="P71">
        <v>1.4707333330000001</v>
      </c>
      <c r="Q71" t="s">
        <v>118</v>
      </c>
      <c r="R71">
        <f t="shared" si="1"/>
        <v>4.5384615384615383</v>
      </c>
      <c r="S71" t="s">
        <v>288</v>
      </c>
    </row>
    <row r="72" spans="1:19">
      <c r="A72" t="s">
        <v>731</v>
      </c>
      <c r="B72" t="s">
        <v>513</v>
      </c>
      <c r="C72" t="s">
        <v>746</v>
      </c>
      <c r="D72" t="s">
        <v>747</v>
      </c>
      <c r="E72" t="s">
        <v>5094</v>
      </c>
      <c r="F72">
        <v>94000</v>
      </c>
      <c r="G72" t="s">
        <v>735</v>
      </c>
      <c r="H72">
        <v>82370334</v>
      </c>
      <c r="I72" t="s">
        <v>523</v>
      </c>
      <c r="J72" t="s">
        <v>748</v>
      </c>
      <c r="K72" t="s">
        <v>519</v>
      </c>
      <c r="L72" t="s">
        <v>520</v>
      </c>
      <c r="M72">
        <v>133</v>
      </c>
      <c r="N72">
        <v>13</v>
      </c>
      <c r="O72">
        <v>110.1900167</v>
      </c>
      <c r="P72">
        <v>1.42215</v>
      </c>
      <c r="Q72" t="s">
        <v>118</v>
      </c>
      <c r="R72">
        <f t="shared" si="1"/>
        <v>10.23076923076923</v>
      </c>
      <c r="S72" t="s">
        <v>288</v>
      </c>
    </row>
    <row r="73" spans="1:19">
      <c r="A73" t="s">
        <v>731</v>
      </c>
      <c r="B73" t="s">
        <v>513</v>
      </c>
      <c r="C73" t="s">
        <v>749</v>
      </c>
      <c r="D73" t="s">
        <v>750</v>
      </c>
      <c r="E73" t="s">
        <v>734</v>
      </c>
      <c r="F73">
        <v>94000</v>
      </c>
      <c r="G73" t="s">
        <v>735</v>
      </c>
      <c r="H73">
        <v>82370350</v>
      </c>
      <c r="I73" t="s">
        <v>523</v>
      </c>
      <c r="J73" t="s">
        <v>751</v>
      </c>
      <c r="K73" t="s">
        <v>519</v>
      </c>
      <c r="L73" t="s">
        <v>520</v>
      </c>
      <c r="M73">
        <v>63</v>
      </c>
      <c r="N73">
        <v>12</v>
      </c>
      <c r="O73">
        <v>110.1608667</v>
      </c>
      <c r="P73">
        <v>1.4353833330000001</v>
      </c>
      <c r="Q73" t="s">
        <v>118</v>
      </c>
      <c r="R73">
        <f t="shared" si="1"/>
        <v>5.25</v>
      </c>
      <c r="S73" t="s">
        <v>288</v>
      </c>
    </row>
    <row r="74" spans="1:19">
      <c r="A74" t="s">
        <v>731</v>
      </c>
      <c r="B74" t="s">
        <v>513</v>
      </c>
      <c r="C74" t="s">
        <v>752</v>
      </c>
      <c r="D74" t="s">
        <v>753</v>
      </c>
      <c r="E74" t="s">
        <v>734</v>
      </c>
      <c r="F74">
        <v>94000</v>
      </c>
      <c r="G74" t="s">
        <v>735</v>
      </c>
      <c r="H74">
        <v>82699170</v>
      </c>
      <c r="I74">
        <v>82699170</v>
      </c>
      <c r="J74" t="s">
        <v>754</v>
      </c>
      <c r="K74" t="s">
        <v>519</v>
      </c>
      <c r="L74" t="s">
        <v>520</v>
      </c>
      <c r="M74">
        <v>247</v>
      </c>
      <c r="N74">
        <v>27</v>
      </c>
      <c r="O74">
        <v>110.2216167</v>
      </c>
      <c r="P74">
        <v>1.4463666669999999</v>
      </c>
      <c r="Q74" t="s">
        <v>118</v>
      </c>
      <c r="R74">
        <f t="shared" si="1"/>
        <v>9.1481481481481488</v>
      </c>
      <c r="S74" t="s">
        <v>288</v>
      </c>
    </row>
    <row r="75" spans="1:19">
      <c r="A75" t="s">
        <v>731</v>
      </c>
      <c r="B75" t="s">
        <v>513</v>
      </c>
      <c r="C75" t="s">
        <v>755</v>
      </c>
      <c r="D75" t="s">
        <v>756</v>
      </c>
      <c r="E75" t="s">
        <v>734</v>
      </c>
      <c r="F75">
        <v>94000</v>
      </c>
      <c r="G75" t="s">
        <v>735</v>
      </c>
      <c r="H75">
        <v>82764080</v>
      </c>
      <c r="I75">
        <v>82764080</v>
      </c>
      <c r="J75" t="s">
        <v>757</v>
      </c>
      <c r="K75" t="s">
        <v>519</v>
      </c>
      <c r="L75" t="s">
        <v>520</v>
      </c>
      <c r="M75">
        <v>188</v>
      </c>
      <c r="N75">
        <v>16</v>
      </c>
      <c r="O75">
        <v>110.1311</v>
      </c>
      <c r="P75">
        <v>1.404316667</v>
      </c>
      <c r="Q75" t="s">
        <v>118</v>
      </c>
      <c r="R75">
        <f t="shared" si="1"/>
        <v>11.75</v>
      </c>
      <c r="S75" t="s">
        <v>288</v>
      </c>
    </row>
    <row r="76" spans="1:19">
      <c r="A76" t="s">
        <v>731</v>
      </c>
      <c r="B76" t="s">
        <v>513</v>
      </c>
      <c r="C76" t="s">
        <v>758</v>
      </c>
      <c r="D76" t="s">
        <v>759</v>
      </c>
      <c r="E76" t="s">
        <v>760</v>
      </c>
      <c r="F76">
        <v>94000</v>
      </c>
      <c r="G76" t="s">
        <v>735</v>
      </c>
      <c r="H76" t="s">
        <v>523</v>
      </c>
      <c r="I76" t="s">
        <v>523</v>
      </c>
      <c r="J76" t="s">
        <v>761</v>
      </c>
      <c r="K76" t="s">
        <v>519</v>
      </c>
      <c r="L76" t="s">
        <v>520</v>
      </c>
      <c r="M76">
        <v>119</v>
      </c>
      <c r="N76">
        <v>12</v>
      </c>
      <c r="O76">
        <v>110.158</v>
      </c>
      <c r="P76">
        <v>1.454283333</v>
      </c>
      <c r="Q76" t="s">
        <v>118</v>
      </c>
      <c r="R76">
        <f t="shared" si="1"/>
        <v>9.9166666666666661</v>
      </c>
      <c r="S76" t="s">
        <v>288</v>
      </c>
    </row>
    <row r="77" spans="1:19">
      <c r="A77" t="s">
        <v>731</v>
      </c>
      <c r="B77" t="s">
        <v>534</v>
      </c>
      <c r="C77" t="s">
        <v>762</v>
      </c>
      <c r="D77" t="s">
        <v>763</v>
      </c>
      <c r="E77" t="s">
        <v>734</v>
      </c>
      <c r="F77">
        <v>94000</v>
      </c>
      <c r="G77" t="s">
        <v>735</v>
      </c>
      <c r="H77" t="s">
        <v>523</v>
      </c>
      <c r="I77" t="s">
        <v>523</v>
      </c>
      <c r="J77" t="s">
        <v>764</v>
      </c>
      <c r="K77" t="s">
        <v>519</v>
      </c>
      <c r="L77" t="s">
        <v>534</v>
      </c>
      <c r="M77">
        <v>184</v>
      </c>
      <c r="N77">
        <v>15</v>
      </c>
      <c r="O77">
        <v>110.1459833</v>
      </c>
      <c r="P77">
        <v>1.484166667</v>
      </c>
      <c r="Q77" t="s">
        <v>118</v>
      </c>
      <c r="R77">
        <f t="shared" si="1"/>
        <v>12.266666666666667</v>
      </c>
      <c r="S77" t="s">
        <v>288</v>
      </c>
    </row>
    <row r="78" spans="1:19">
      <c r="A78" t="s">
        <v>731</v>
      </c>
      <c r="B78" t="s">
        <v>534</v>
      </c>
      <c r="C78" t="s">
        <v>765</v>
      </c>
      <c r="D78" t="s">
        <v>766</v>
      </c>
      <c r="E78" t="s">
        <v>734</v>
      </c>
      <c r="F78">
        <v>94000</v>
      </c>
      <c r="G78" t="s">
        <v>735</v>
      </c>
      <c r="H78" t="s">
        <v>523</v>
      </c>
      <c r="I78" t="s">
        <v>523</v>
      </c>
      <c r="J78" t="s">
        <v>767</v>
      </c>
      <c r="K78" t="s">
        <v>519</v>
      </c>
      <c r="L78" t="s">
        <v>534</v>
      </c>
      <c r="M78">
        <v>148</v>
      </c>
      <c r="N78">
        <v>18</v>
      </c>
      <c r="O78">
        <v>110.1709833</v>
      </c>
      <c r="P78">
        <v>1.49305</v>
      </c>
      <c r="Q78" t="s">
        <v>118</v>
      </c>
      <c r="R78">
        <f t="shared" si="1"/>
        <v>8.2222222222222214</v>
      </c>
      <c r="S78" t="s">
        <v>288</v>
      </c>
    </row>
    <row r="79" spans="1:19">
      <c r="A79" t="s">
        <v>731</v>
      </c>
      <c r="B79" t="s">
        <v>534</v>
      </c>
      <c r="C79" t="s">
        <v>768</v>
      </c>
      <c r="D79" t="s">
        <v>769</v>
      </c>
      <c r="E79" t="s">
        <v>734</v>
      </c>
      <c r="F79">
        <v>94000</v>
      </c>
      <c r="G79" t="s">
        <v>735</v>
      </c>
      <c r="H79">
        <v>82763243</v>
      </c>
      <c r="I79" t="s">
        <v>523</v>
      </c>
      <c r="J79" t="s">
        <v>770</v>
      </c>
      <c r="K79" t="s">
        <v>519</v>
      </c>
      <c r="L79" t="s">
        <v>534</v>
      </c>
      <c r="M79">
        <v>323</v>
      </c>
      <c r="N79">
        <v>35</v>
      </c>
      <c r="O79">
        <v>110.1690167</v>
      </c>
      <c r="P79">
        <v>1.4081666669999999</v>
      </c>
      <c r="Q79" t="s">
        <v>118</v>
      </c>
      <c r="R79">
        <f t="shared" si="1"/>
        <v>9.2285714285714278</v>
      </c>
      <c r="S79" t="s">
        <v>288</v>
      </c>
    </row>
    <row r="80" spans="1:19">
      <c r="A80" t="s">
        <v>731</v>
      </c>
      <c r="B80" t="s">
        <v>534</v>
      </c>
      <c r="C80" t="s">
        <v>771</v>
      </c>
      <c r="D80" t="s">
        <v>772</v>
      </c>
      <c r="E80" t="s">
        <v>734</v>
      </c>
      <c r="F80">
        <v>94000</v>
      </c>
      <c r="G80" t="s">
        <v>735</v>
      </c>
      <c r="H80" t="s">
        <v>523</v>
      </c>
      <c r="I80" t="s">
        <v>523</v>
      </c>
      <c r="J80" t="s">
        <v>773</v>
      </c>
      <c r="K80" t="s">
        <v>519</v>
      </c>
      <c r="L80" t="s">
        <v>534</v>
      </c>
      <c r="M80">
        <v>44</v>
      </c>
      <c r="N80">
        <v>14</v>
      </c>
      <c r="O80">
        <v>110.1812833</v>
      </c>
      <c r="P80">
        <v>1.4498</v>
      </c>
      <c r="Q80" t="s">
        <v>118</v>
      </c>
      <c r="R80">
        <f t="shared" si="1"/>
        <v>3.1428571428571428</v>
      </c>
      <c r="S80" t="s">
        <v>288</v>
      </c>
    </row>
    <row r="81" spans="1:19">
      <c r="A81" t="s">
        <v>731</v>
      </c>
      <c r="B81" t="s">
        <v>534</v>
      </c>
      <c r="C81" t="s">
        <v>774</v>
      </c>
      <c r="D81" t="s">
        <v>775</v>
      </c>
      <c r="E81" t="s">
        <v>734</v>
      </c>
      <c r="F81">
        <v>94000</v>
      </c>
      <c r="G81" t="s">
        <v>735</v>
      </c>
      <c r="H81" t="s">
        <v>523</v>
      </c>
      <c r="I81" t="s">
        <v>523</v>
      </c>
      <c r="J81" t="s">
        <v>776</v>
      </c>
      <c r="K81" t="s">
        <v>519</v>
      </c>
      <c r="L81" t="s">
        <v>534</v>
      </c>
      <c r="M81">
        <v>199</v>
      </c>
      <c r="N81">
        <v>25</v>
      </c>
      <c r="O81">
        <v>110.1301333</v>
      </c>
      <c r="P81">
        <v>1.45485</v>
      </c>
      <c r="Q81" t="s">
        <v>118</v>
      </c>
      <c r="R81">
        <f t="shared" si="1"/>
        <v>7.96</v>
      </c>
      <c r="S81" t="s">
        <v>288</v>
      </c>
    </row>
    <row r="82" spans="1:19">
      <c r="A82" t="s">
        <v>731</v>
      </c>
      <c r="B82" t="s">
        <v>534</v>
      </c>
      <c r="C82" t="s">
        <v>777</v>
      </c>
      <c r="D82" t="s">
        <v>778</v>
      </c>
      <c r="E82" t="s">
        <v>734</v>
      </c>
      <c r="F82">
        <v>94000</v>
      </c>
      <c r="G82" t="s">
        <v>735</v>
      </c>
      <c r="H82" t="s">
        <v>523</v>
      </c>
      <c r="I82" t="s">
        <v>523</v>
      </c>
      <c r="J82" t="s">
        <v>779</v>
      </c>
      <c r="K82" t="s">
        <v>519</v>
      </c>
      <c r="L82" t="s">
        <v>534</v>
      </c>
      <c r="M82">
        <v>77</v>
      </c>
      <c r="N82">
        <v>15</v>
      </c>
      <c r="O82">
        <v>110.0562</v>
      </c>
      <c r="P82">
        <v>1.2782</v>
      </c>
      <c r="Q82" t="s">
        <v>118</v>
      </c>
      <c r="R82">
        <f t="shared" si="1"/>
        <v>5.1333333333333337</v>
      </c>
      <c r="S82" t="s">
        <v>288</v>
      </c>
    </row>
    <row r="83" spans="1:19">
      <c r="A83" t="s">
        <v>731</v>
      </c>
      <c r="B83" t="s">
        <v>534</v>
      </c>
      <c r="C83" t="s">
        <v>780</v>
      </c>
      <c r="D83" t="s">
        <v>781</v>
      </c>
      <c r="E83" t="s">
        <v>734</v>
      </c>
      <c r="F83">
        <v>94000</v>
      </c>
      <c r="G83" t="s">
        <v>735</v>
      </c>
      <c r="H83" t="s">
        <v>523</v>
      </c>
      <c r="I83" t="s">
        <v>523</v>
      </c>
      <c r="J83" t="s">
        <v>782</v>
      </c>
      <c r="K83" t="s">
        <v>519</v>
      </c>
      <c r="L83" t="s">
        <v>534</v>
      </c>
      <c r="M83">
        <v>193</v>
      </c>
      <c r="N83">
        <v>19</v>
      </c>
      <c r="O83">
        <v>110.05745</v>
      </c>
      <c r="P83">
        <v>1.3488833330000001</v>
      </c>
      <c r="Q83" t="s">
        <v>118</v>
      </c>
      <c r="R83">
        <f t="shared" si="1"/>
        <v>10.157894736842104</v>
      </c>
      <c r="S83" t="s">
        <v>288</v>
      </c>
    </row>
    <row r="84" spans="1:19">
      <c r="A84" t="s">
        <v>731</v>
      </c>
      <c r="B84" t="s">
        <v>534</v>
      </c>
      <c r="C84" t="s">
        <v>783</v>
      </c>
      <c r="D84" t="s">
        <v>784</v>
      </c>
      <c r="E84" t="s">
        <v>734</v>
      </c>
      <c r="F84">
        <v>94000</v>
      </c>
      <c r="G84" t="s">
        <v>735</v>
      </c>
      <c r="H84" t="s">
        <v>523</v>
      </c>
      <c r="I84" t="s">
        <v>523</v>
      </c>
      <c r="J84" t="s">
        <v>785</v>
      </c>
      <c r="K84" t="s">
        <v>519</v>
      </c>
      <c r="L84" t="s">
        <v>534</v>
      </c>
      <c r="M84">
        <v>134</v>
      </c>
      <c r="N84">
        <v>17</v>
      </c>
      <c r="O84">
        <v>110.1972167</v>
      </c>
      <c r="P84">
        <v>1.545283333</v>
      </c>
      <c r="Q84" t="s">
        <v>118</v>
      </c>
      <c r="R84">
        <f t="shared" si="1"/>
        <v>7.882352941176471</v>
      </c>
      <c r="S84" t="s">
        <v>288</v>
      </c>
    </row>
    <row r="85" spans="1:19">
      <c r="A85" t="s">
        <v>731</v>
      </c>
      <c r="B85" t="s">
        <v>534</v>
      </c>
      <c r="C85" t="s">
        <v>786</v>
      </c>
      <c r="D85" t="s">
        <v>787</v>
      </c>
      <c r="E85" t="s">
        <v>734</v>
      </c>
      <c r="F85">
        <v>94000</v>
      </c>
      <c r="G85" t="s">
        <v>735</v>
      </c>
      <c r="H85" t="s">
        <v>523</v>
      </c>
      <c r="I85" t="s">
        <v>523</v>
      </c>
      <c r="J85" t="s">
        <v>788</v>
      </c>
      <c r="K85" t="s">
        <v>519</v>
      </c>
      <c r="L85" t="s">
        <v>534</v>
      </c>
      <c r="M85">
        <v>170</v>
      </c>
      <c r="N85">
        <v>18</v>
      </c>
      <c r="O85">
        <v>110.07155</v>
      </c>
      <c r="P85">
        <v>1.4399333329999999</v>
      </c>
      <c r="Q85" t="s">
        <v>118</v>
      </c>
      <c r="R85">
        <f t="shared" si="1"/>
        <v>9.4444444444444446</v>
      </c>
      <c r="S85" t="s">
        <v>288</v>
      </c>
    </row>
    <row r="86" spans="1:19">
      <c r="A86" t="s">
        <v>731</v>
      </c>
      <c r="B86" t="s">
        <v>534</v>
      </c>
      <c r="C86" t="s">
        <v>789</v>
      </c>
      <c r="D86" t="s">
        <v>790</v>
      </c>
      <c r="E86" t="s">
        <v>734</v>
      </c>
      <c r="F86">
        <v>94000</v>
      </c>
      <c r="G86" t="s">
        <v>735</v>
      </c>
      <c r="H86" t="s">
        <v>523</v>
      </c>
      <c r="I86" t="s">
        <v>523</v>
      </c>
      <c r="J86" t="s">
        <v>791</v>
      </c>
      <c r="K86" t="s">
        <v>519</v>
      </c>
      <c r="L86" t="s">
        <v>534</v>
      </c>
      <c r="M86">
        <v>103</v>
      </c>
      <c r="N86">
        <v>13</v>
      </c>
      <c r="O86">
        <v>110.1078167</v>
      </c>
      <c r="P86">
        <v>1.326866667</v>
      </c>
      <c r="Q86" t="s">
        <v>118</v>
      </c>
      <c r="R86">
        <f t="shared" si="1"/>
        <v>7.9230769230769234</v>
      </c>
      <c r="S86" t="s">
        <v>288</v>
      </c>
    </row>
    <row r="87" spans="1:19">
      <c r="A87" t="s">
        <v>731</v>
      </c>
      <c r="B87" t="s">
        <v>534</v>
      </c>
      <c r="C87" t="s">
        <v>792</v>
      </c>
      <c r="D87" t="s">
        <v>793</v>
      </c>
      <c r="E87" t="s">
        <v>734</v>
      </c>
      <c r="F87">
        <v>94000</v>
      </c>
      <c r="G87" t="s">
        <v>735</v>
      </c>
      <c r="H87" t="s">
        <v>523</v>
      </c>
      <c r="I87" t="s">
        <v>523</v>
      </c>
      <c r="J87" t="s">
        <v>794</v>
      </c>
      <c r="K87" t="s">
        <v>519</v>
      </c>
      <c r="L87" t="s">
        <v>534</v>
      </c>
      <c r="M87">
        <v>70</v>
      </c>
      <c r="N87">
        <v>12</v>
      </c>
      <c r="O87">
        <v>110.2122667</v>
      </c>
      <c r="P87">
        <v>1.4258166670000001</v>
      </c>
      <c r="Q87" t="s">
        <v>118</v>
      </c>
      <c r="R87">
        <f t="shared" si="1"/>
        <v>5.833333333333333</v>
      </c>
      <c r="S87" t="s">
        <v>288</v>
      </c>
    </row>
    <row r="88" spans="1:19">
      <c r="A88" t="s">
        <v>731</v>
      </c>
      <c r="B88" t="s">
        <v>534</v>
      </c>
      <c r="C88" t="s">
        <v>795</v>
      </c>
      <c r="D88" t="s">
        <v>796</v>
      </c>
      <c r="E88" t="s">
        <v>734</v>
      </c>
      <c r="F88">
        <v>94000</v>
      </c>
      <c r="G88" t="s">
        <v>735</v>
      </c>
      <c r="H88" t="s">
        <v>523</v>
      </c>
      <c r="I88" t="s">
        <v>523</v>
      </c>
      <c r="J88" t="s">
        <v>797</v>
      </c>
      <c r="K88" t="s">
        <v>519</v>
      </c>
      <c r="L88" t="s">
        <v>534</v>
      </c>
      <c r="M88">
        <v>63</v>
      </c>
      <c r="N88">
        <v>13</v>
      </c>
      <c r="O88">
        <v>110.1481667</v>
      </c>
      <c r="P88">
        <v>1.355916667</v>
      </c>
      <c r="Q88" t="s">
        <v>118</v>
      </c>
      <c r="R88">
        <f t="shared" si="1"/>
        <v>4.8461538461538458</v>
      </c>
      <c r="S88" t="s">
        <v>288</v>
      </c>
    </row>
    <row r="89" spans="1:19">
      <c r="A89" t="s">
        <v>731</v>
      </c>
      <c r="B89" t="s">
        <v>534</v>
      </c>
      <c r="C89" t="s">
        <v>798</v>
      </c>
      <c r="D89" t="s">
        <v>799</v>
      </c>
      <c r="E89" t="s">
        <v>734</v>
      </c>
      <c r="F89">
        <v>94000</v>
      </c>
      <c r="G89" t="s">
        <v>735</v>
      </c>
      <c r="H89" t="s">
        <v>523</v>
      </c>
      <c r="I89" t="s">
        <v>523</v>
      </c>
      <c r="J89" t="s">
        <v>800</v>
      </c>
      <c r="K89" t="s">
        <v>519</v>
      </c>
      <c r="L89" t="s">
        <v>534</v>
      </c>
      <c r="M89">
        <v>64</v>
      </c>
      <c r="N89">
        <v>12</v>
      </c>
      <c r="O89">
        <v>110.01165</v>
      </c>
      <c r="P89">
        <v>1.3725833329999999</v>
      </c>
      <c r="Q89" t="s">
        <v>118</v>
      </c>
      <c r="R89">
        <f t="shared" si="1"/>
        <v>5.333333333333333</v>
      </c>
      <c r="S89" t="s">
        <v>288</v>
      </c>
    </row>
    <row r="90" spans="1:19">
      <c r="A90" t="s">
        <v>731</v>
      </c>
      <c r="B90" t="s">
        <v>534</v>
      </c>
      <c r="C90" t="s">
        <v>801</v>
      </c>
      <c r="D90" t="s">
        <v>802</v>
      </c>
      <c r="E90" t="s">
        <v>734</v>
      </c>
      <c r="F90">
        <v>94000</v>
      </c>
      <c r="G90" t="s">
        <v>735</v>
      </c>
      <c r="H90">
        <v>82379055</v>
      </c>
      <c r="I90" t="s">
        <v>523</v>
      </c>
      <c r="J90" t="s">
        <v>803</v>
      </c>
      <c r="K90" t="s">
        <v>519</v>
      </c>
      <c r="L90" t="s">
        <v>534</v>
      </c>
      <c r="M90">
        <v>174</v>
      </c>
      <c r="N90">
        <v>18</v>
      </c>
      <c r="O90">
        <v>110.15125</v>
      </c>
      <c r="P90">
        <v>1.5192000000000001</v>
      </c>
      <c r="Q90" t="s">
        <v>118</v>
      </c>
      <c r="R90">
        <f t="shared" si="1"/>
        <v>9.6666666666666661</v>
      </c>
      <c r="S90" t="s">
        <v>288</v>
      </c>
    </row>
    <row r="91" spans="1:19">
      <c r="A91" t="s">
        <v>731</v>
      </c>
      <c r="B91" t="s">
        <v>534</v>
      </c>
      <c r="C91" t="s">
        <v>804</v>
      </c>
      <c r="D91" t="s">
        <v>805</v>
      </c>
      <c r="E91" t="s">
        <v>734</v>
      </c>
      <c r="F91">
        <v>94000</v>
      </c>
      <c r="G91" t="s">
        <v>735</v>
      </c>
      <c r="H91" t="s">
        <v>523</v>
      </c>
      <c r="I91" t="s">
        <v>523</v>
      </c>
      <c r="J91" t="s">
        <v>806</v>
      </c>
      <c r="K91" t="s">
        <v>519</v>
      </c>
      <c r="L91" t="s">
        <v>534</v>
      </c>
      <c r="M91">
        <v>37</v>
      </c>
      <c r="N91">
        <v>13</v>
      </c>
      <c r="O91">
        <v>110.23091669999999</v>
      </c>
      <c r="P91">
        <v>1.3843000000000001</v>
      </c>
      <c r="Q91" t="s">
        <v>118</v>
      </c>
      <c r="R91">
        <f t="shared" si="1"/>
        <v>2.8461538461538463</v>
      </c>
      <c r="S91" t="s">
        <v>288</v>
      </c>
    </row>
    <row r="92" spans="1:19">
      <c r="A92" t="s">
        <v>731</v>
      </c>
      <c r="B92" t="s">
        <v>534</v>
      </c>
      <c r="C92" t="s">
        <v>807</v>
      </c>
      <c r="D92" t="s">
        <v>808</v>
      </c>
      <c r="E92" t="s">
        <v>734</v>
      </c>
      <c r="F92">
        <v>94000</v>
      </c>
      <c r="G92" t="s">
        <v>735</v>
      </c>
      <c r="H92" t="s">
        <v>523</v>
      </c>
      <c r="I92" t="s">
        <v>523</v>
      </c>
      <c r="J92" t="s">
        <v>809</v>
      </c>
      <c r="K92" t="s">
        <v>519</v>
      </c>
      <c r="L92" t="s">
        <v>534</v>
      </c>
      <c r="M92">
        <v>62</v>
      </c>
      <c r="N92">
        <v>12</v>
      </c>
      <c r="O92">
        <v>110.19401670000001</v>
      </c>
      <c r="P92">
        <v>1.509183333</v>
      </c>
      <c r="Q92" t="s">
        <v>118</v>
      </c>
      <c r="R92">
        <f t="shared" si="1"/>
        <v>5.166666666666667</v>
      </c>
      <c r="S92" t="s">
        <v>288</v>
      </c>
    </row>
    <row r="93" spans="1:19">
      <c r="A93" t="s">
        <v>731</v>
      </c>
      <c r="B93" t="s">
        <v>534</v>
      </c>
      <c r="C93" t="s">
        <v>810</v>
      </c>
      <c r="D93" t="s">
        <v>811</v>
      </c>
      <c r="E93" t="s">
        <v>734</v>
      </c>
      <c r="F93">
        <v>94000</v>
      </c>
      <c r="G93" t="s">
        <v>735</v>
      </c>
      <c r="H93" t="s">
        <v>523</v>
      </c>
      <c r="I93" t="s">
        <v>523</v>
      </c>
      <c r="J93" t="s">
        <v>812</v>
      </c>
      <c r="K93" t="s">
        <v>519</v>
      </c>
      <c r="L93" t="s">
        <v>534</v>
      </c>
      <c r="M93">
        <v>66</v>
      </c>
      <c r="N93">
        <v>13</v>
      </c>
      <c r="O93">
        <v>110.0067</v>
      </c>
      <c r="P93">
        <v>1.3297000000000001</v>
      </c>
      <c r="Q93" t="s">
        <v>118</v>
      </c>
      <c r="R93">
        <f t="shared" si="1"/>
        <v>5.0769230769230766</v>
      </c>
      <c r="S93" t="s">
        <v>288</v>
      </c>
    </row>
    <row r="94" spans="1:19">
      <c r="A94" t="s">
        <v>731</v>
      </c>
      <c r="B94" t="s">
        <v>534</v>
      </c>
      <c r="C94" t="s">
        <v>813</v>
      </c>
      <c r="D94" t="s">
        <v>814</v>
      </c>
      <c r="E94" t="s">
        <v>734</v>
      </c>
      <c r="F94">
        <v>94000</v>
      </c>
      <c r="G94" t="s">
        <v>735</v>
      </c>
      <c r="H94">
        <v>128889306</v>
      </c>
      <c r="I94" t="s">
        <v>523</v>
      </c>
      <c r="J94" t="s">
        <v>815</v>
      </c>
      <c r="K94" t="s">
        <v>519</v>
      </c>
      <c r="L94" t="s">
        <v>534</v>
      </c>
      <c r="M94">
        <v>123</v>
      </c>
      <c r="N94">
        <v>16</v>
      </c>
      <c r="O94">
        <v>110.0472833</v>
      </c>
      <c r="P94">
        <v>1.3809499999999999</v>
      </c>
      <c r="Q94" t="s">
        <v>118</v>
      </c>
      <c r="R94">
        <f t="shared" si="1"/>
        <v>7.6875</v>
      </c>
      <c r="S94" t="s">
        <v>288</v>
      </c>
    </row>
    <row r="95" spans="1:19">
      <c r="A95" t="s">
        <v>731</v>
      </c>
      <c r="B95" t="s">
        <v>534</v>
      </c>
      <c r="C95" t="s">
        <v>816</v>
      </c>
      <c r="D95" t="s">
        <v>817</v>
      </c>
      <c r="E95" t="s">
        <v>734</v>
      </c>
      <c r="F95">
        <v>94000</v>
      </c>
      <c r="G95" t="s">
        <v>735</v>
      </c>
      <c r="H95">
        <v>82370069</v>
      </c>
      <c r="I95" t="s">
        <v>523</v>
      </c>
      <c r="J95" t="s">
        <v>818</v>
      </c>
      <c r="K95" t="s">
        <v>519</v>
      </c>
      <c r="L95" t="s">
        <v>534</v>
      </c>
      <c r="M95">
        <v>214</v>
      </c>
      <c r="N95">
        <v>21</v>
      </c>
      <c r="O95">
        <v>110.2370667</v>
      </c>
      <c r="P95">
        <v>1.4236500000000001</v>
      </c>
      <c r="Q95" t="s">
        <v>118</v>
      </c>
      <c r="R95">
        <f t="shared" si="1"/>
        <v>10.19047619047619</v>
      </c>
      <c r="S95" t="s">
        <v>288</v>
      </c>
    </row>
    <row r="96" spans="1:19">
      <c r="A96" t="s">
        <v>731</v>
      </c>
      <c r="B96" t="s">
        <v>534</v>
      </c>
      <c r="C96" t="s">
        <v>819</v>
      </c>
      <c r="D96" t="s">
        <v>820</v>
      </c>
      <c r="E96" t="s">
        <v>734</v>
      </c>
      <c r="F96">
        <v>94000</v>
      </c>
      <c r="G96" t="s">
        <v>735</v>
      </c>
      <c r="H96" t="s">
        <v>523</v>
      </c>
      <c r="I96" t="s">
        <v>523</v>
      </c>
      <c r="J96" t="s">
        <v>821</v>
      </c>
      <c r="K96" t="s">
        <v>519</v>
      </c>
      <c r="L96" t="s">
        <v>534</v>
      </c>
      <c r="M96">
        <v>177</v>
      </c>
      <c r="N96">
        <v>18</v>
      </c>
      <c r="O96">
        <v>110.19745</v>
      </c>
      <c r="P96">
        <v>1.379783333</v>
      </c>
      <c r="Q96" t="s">
        <v>118</v>
      </c>
      <c r="R96">
        <f t="shared" si="1"/>
        <v>9.8333333333333339</v>
      </c>
      <c r="S96" t="s">
        <v>288</v>
      </c>
    </row>
    <row r="97" spans="1:19">
      <c r="A97" t="s">
        <v>731</v>
      </c>
      <c r="B97" t="s">
        <v>534</v>
      </c>
      <c r="C97" t="s">
        <v>822</v>
      </c>
      <c r="D97" t="s">
        <v>823</v>
      </c>
      <c r="E97" t="s">
        <v>734</v>
      </c>
      <c r="F97">
        <v>94000</v>
      </c>
      <c r="G97" t="s">
        <v>735</v>
      </c>
      <c r="H97" t="s">
        <v>523</v>
      </c>
      <c r="I97" t="s">
        <v>523</v>
      </c>
      <c r="J97" t="s">
        <v>824</v>
      </c>
      <c r="K97" t="s">
        <v>519</v>
      </c>
      <c r="L97" t="s">
        <v>534</v>
      </c>
      <c r="M97">
        <v>91</v>
      </c>
      <c r="N97">
        <v>14</v>
      </c>
      <c r="O97">
        <v>110.2204167</v>
      </c>
      <c r="P97">
        <v>1.453633333</v>
      </c>
      <c r="Q97" t="s">
        <v>118</v>
      </c>
      <c r="R97">
        <f t="shared" si="1"/>
        <v>6.5</v>
      </c>
      <c r="S97" t="s">
        <v>288</v>
      </c>
    </row>
    <row r="98" spans="1:19">
      <c r="A98" t="s">
        <v>731</v>
      </c>
      <c r="B98" t="s">
        <v>534</v>
      </c>
      <c r="C98" t="s">
        <v>825</v>
      </c>
      <c r="D98" t="s">
        <v>826</v>
      </c>
      <c r="E98" t="s">
        <v>734</v>
      </c>
      <c r="F98">
        <v>94000</v>
      </c>
      <c r="G98" t="s">
        <v>735</v>
      </c>
      <c r="H98" t="s">
        <v>523</v>
      </c>
      <c r="I98" t="s">
        <v>523</v>
      </c>
      <c r="J98" t="s">
        <v>827</v>
      </c>
      <c r="K98" t="s">
        <v>519</v>
      </c>
      <c r="L98" t="s">
        <v>534</v>
      </c>
      <c r="M98">
        <v>85</v>
      </c>
      <c r="N98">
        <v>12</v>
      </c>
      <c r="O98">
        <v>109.9956833</v>
      </c>
      <c r="P98">
        <v>1.4169666670000001</v>
      </c>
      <c r="Q98" t="s">
        <v>118</v>
      </c>
      <c r="R98">
        <f t="shared" si="1"/>
        <v>7.083333333333333</v>
      </c>
      <c r="S98" t="s">
        <v>288</v>
      </c>
    </row>
    <row r="99" spans="1:19">
      <c r="A99" t="s">
        <v>731</v>
      </c>
      <c r="B99" t="s">
        <v>534</v>
      </c>
      <c r="C99" t="s">
        <v>828</v>
      </c>
      <c r="D99" t="s">
        <v>829</v>
      </c>
      <c r="E99" t="s">
        <v>734</v>
      </c>
      <c r="F99">
        <v>94000</v>
      </c>
      <c r="G99" t="s">
        <v>735</v>
      </c>
      <c r="H99" t="s">
        <v>523</v>
      </c>
      <c r="I99" t="s">
        <v>523</v>
      </c>
      <c r="J99" t="s">
        <v>830</v>
      </c>
      <c r="K99" t="s">
        <v>519</v>
      </c>
      <c r="L99" t="s">
        <v>520</v>
      </c>
      <c r="M99">
        <v>223</v>
      </c>
      <c r="N99">
        <v>20</v>
      </c>
      <c r="O99">
        <v>110.19655</v>
      </c>
      <c r="P99">
        <v>1.5268333329999999</v>
      </c>
      <c r="Q99" t="s">
        <v>118</v>
      </c>
      <c r="R99">
        <f t="shared" si="1"/>
        <v>11.15</v>
      </c>
      <c r="S99" t="s">
        <v>288</v>
      </c>
    </row>
    <row r="100" spans="1:19">
      <c r="A100" t="s">
        <v>731</v>
      </c>
      <c r="B100" t="s">
        <v>534</v>
      </c>
      <c r="C100" t="s">
        <v>831</v>
      </c>
      <c r="D100" t="s">
        <v>832</v>
      </c>
      <c r="E100" t="s">
        <v>734</v>
      </c>
      <c r="F100">
        <v>94000</v>
      </c>
      <c r="G100" t="s">
        <v>735</v>
      </c>
      <c r="H100" t="s">
        <v>523</v>
      </c>
      <c r="I100" t="s">
        <v>523</v>
      </c>
      <c r="J100" t="s">
        <v>833</v>
      </c>
      <c r="K100" t="s">
        <v>519</v>
      </c>
      <c r="L100" t="s">
        <v>520</v>
      </c>
      <c r="M100">
        <v>165</v>
      </c>
      <c r="N100">
        <v>18</v>
      </c>
      <c r="O100">
        <v>110.11725</v>
      </c>
      <c r="P100">
        <v>1.3646499999999999</v>
      </c>
      <c r="Q100" t="s">
        <v>118</v>
      </c>
      <c r="R100">
        <f t="shared" si="1"/>
        <v>9.1666666666666661</v>
      </c>
      <c r="S100" t="s">
        <v>288</v>
      </c>
    </row>
    <row r="101" spans="1:19">
      <c r="A101" t="s">
        <v>731</v>
      </c>
      <c r="B101" t="s">
        <v>534</v>
      </c>
      <c r="C101" t="s">
        <v>834</v>
      </c>
      <c r="D101" t="s">
        <v>835</v>
      </c>
      <c r="E101" t="s">
        <v>734</v>
      </c>
      <c r="F101">
        <v>94000</v>
      </c>
      <c r="G101" t="s">
        <v>735</v>
      </c>
      <c r="H101">
        <v>82763050</v>
      </c>
      <c r="I101">
        <v>82763050</v>
      </c>
      <c r="J101" t="s">
        <v>836</v>
      </c>
      <c r="K101" t="s">
        <v>519</v>
      </c>
      <c r="L101" t="s">
        <v>520</v>
      </c>
      <c r="M101">
        <v>213</v>
      </c>
      <c r="N101">
        <v>16</v>
      </c>
      <c r="O101">
        <v>110.1585833</v>
      </c>
      <c r="P101">
        <v>1.4144333330000001</v>
      </c>
      <c r="Q101" t="s">
        <v>118</v>
      </c>
      <c r="R101">
        <f t="shared" si="1"/>
        <v>13.3125</v>
      </c>
      <c r="S101" t="s">
        <v>288</v>
      </c>
    </row>
    <row r="102" spans="1:19">
      <c r="A102" t="s">
        <v>731</v>
      </c>
      <c r="B102" t="s">
        <v>534</v>
      </c>
      <c r="C102" t="s">
        <v>837</v>
      </c>
      <c r="D102" t="s">
        <v>838</v>
      </c>
      <c r="E102" t="s">
        <v>734</v>
      </c>
      <c r="F102">
        <v>94000</v>
      </c>
      <c r="G102" t="s">
        <v>735</v>
      </c>
      <c r="H102" t="s">
        <v>523</v>
      </c>
      <c r="I102" t="s">
        <v>523</v>
      </c>
      <c r="J102" t="s">
        <v>839</v>
      </c>
      <c r="K102" t="s">
        <v>519</v>
      </c>
      <c r="L102" t="s">
        <v>520</v>
      </c>
      <c r="M102">
        <v>166</v>
      </c>
      <c r="N102">
        <v>16</v>
      </c>
      <c r="O102">
        <v>110.04296669999999</v>
      </c>
      <c r="P102">
        <v>1.4850666669999999</v>
      </c>
      <c r="Q102" t="s">
        <v>118</v>
      </c>
      <c r="R102">
        <f t="shared" si="1"/>
        <v>10.375</v>
      </c>
      <c r="S102" t="s">
        <v>288</v>
      </c>
    </row>
    <row r="103" spans="1:19">
      <c r="A103" t="s">
        <v>731</v>
      </c>
      <c r="B103" t="s">
        <v>534</v>
      </c>
      <c r="C103" t="s">
        <v>840</v>
      </c>
      <c r="D103" t="s">
        <v>841</v>
      </c>
      <c r="E103" t="s">
        <v>734</v>
      </c>
      <c r="F103">
        <v>94000</v>
      </c>
      <c r="G103" t="s">
        <v>735</v>
      </c>
      <c r="H103" t="s">
        <v>523</v>
      </c>
      <c r="I103" t="s">
        <v>523</v>
      </c>
      <c r="J103" t="s">
        <v>842</v>
      </c>
      <c r="K103" t="s">
        <v>519</v>
      </c>
      <c r="L103" t="s">
        <v>534</v>
      </c>
      <c r="M103">
        <v>79</v>
      </c>
      <c r="N103">
        <v>12</v>
      </c>
      <c r="O103">
        <v>109.9838333</v>
      </c>
      <c r="P103">
        <v>1.394016667</v>
      </c>
      <c r="Q103" t="s">
        <v>118</v>
      </c>
      <c r="R103">
        <f t="shared" si="1"/>
        <v>6.583333333333333</v>
      </c>
      <c r="S103" t="s">
        <v>288</v>
      </c>
    </row>
    <row r="104" spans="1:19">
      <c r="A104" t="s">
        <v>731</v>
      </c>
      <c r="B104" t="s">
        <v>534</v>
      </c>
      <c r="C104" t="s">
        <v>843</v>
      </c>
      <c r="D104" t="s">
        <v>844</v>
      </c>
      <c r="E104" t="s">
        <v>734</v>
      </c>
      <c r="F104">
        <v>94000</v>
      </c>
      <c r="G104" t="s">
        <v>735</v>
      </c>
      <c r="H104" t="s">
        <v>523</v>
      </c>
      <c r="I104" t="s">
        <v>523</v>
      </c>
      <c r="J104" t="s">
        <v>845</v>
      </c>
      <c r="K104" t="s">
        <v>519</v>
      </c>
      <c r="L104" t="s">
        <v>534</v>
      </c>
      <c r="M104">
        <v>58</v>
      </c>
      <c r="N104">
        <v>14</v>
      </c>
      <c r="O104">
        <v>110.10845</v>
      </c>
      <c r="P104">
        <v>1.3993329999999999</v>
      </c>
      <c r="Q104" t="s">
        <v>118</v>
      </c>
      <c r="R104">
        <f t="shared" si="1"/>
        <v>4.1428571428571432</v>
      </c>
      <c r="S104" t="s">
        <v>288</v>
      </c>
    </row>
    <row r="105" spans="1:19">
      <c r="A105" t="s">
        <v>731</v>
      </c>
      <c r="B105" t="s">
        <v>534</v>
      </c>
      <c r="C105" t="s">
        <v>846</v>
      </c>
      <c r="D105" t="s">
        <v>847</v>
      </c>
      <c r="E105" t="s">
        <v>848</v>
      </c>
      <c r="F105">
        <v>94000</v>
      </c>
      <c r="G105" t="s">
        <v>735</v>
      </c>
      <c r="H105" t="s">
        <v>523</v>
      </c>
      <c r="I105" t="s">
        <v>523</v>
      </c>
      <c r="J105" t="s">
        <v>849</v>
      </c>
      <c r="K105" t="s">
        <v>519</v>
      </c>
      <c r="L105" t="s">
        <v>534</v>
      </c>
      <c r="M105">
        <v>165</v>
      </c>
      <c r="N105">
        <v>16</v>
      </c>
      <c r="O105">
        <v>110.21169999999999</v>
      </c>
      <c r="P105">
        <v>1.483216667</v>
      </c>
      <c r="Q105" t="s">
        <v>118</v>
      </c>
      <c r="R105">
        <f t="shared" si="1"/>
        <v>10.3125</v>
      </c>
      <c r="S105" t="s">
        <v>288</v>
      </c>
    </row>
    <row r="106" spans="1:19">
      <c r="A106" t="s">
        <v>731</v>
      </c>
      <c r="B106" t="s">
        <v>534</v>
      </c>
      <c r="C106" t="s">
        <v>850</v>
      </c>
      <c r="D106" t="s">
        <v>851</v>
      </c>
      <c r="E106" t="s">
        <v>734</v>
      </c>
      <c r="F106">
        <v>94000</v>
      </c>
      <c r="G106" t="s">
        <v>735</v>
      </c>
      <c r="H106">
        <v>82320379</v>
      </c>
      <c r="I106" t="s">
        <v>523</v>
      </c>
      <c r="J106" t="s">
        <v>852</v>
      </c>
      <c r="K106" t="s">
        <v>519</v>
      </c>
      <c r="L106" t="s">
        <v>534</v>
      </c>
      <c r="M106">
        <v>123</v>
      </c>
      <c r="N106">
        <v>19</v>
      </c>
      <c r="O106">
        <v>110.09821669999999</v>
      </c>
      <c r="P106">
        <v>1.4888999999999999</v>
      </c>
      <c r="Q106" t="s">
        <v>118</v>
      </c>
      <c r="R106">
        <f t="shared" si="1"/>
        <v>6.4736842105263159</v>
      </c>
      <c r="S106" t="s">
        <v>288</v>
      </c>
    </row>
    <row r="107" spans="1:19">
      <c r="A107" t="s">
        <v>731</v>
      </c>
      <c r="B107" t="s">
        <v>534</v>
      </c>
      <c r="C107" t="s">
        <v>853</v>
      </c>
      <c r="D107" t="s">
        <v>854</v>
      </c>
      <c r="E107" t="s">
        <v>734</v>
      </c>
      <c r="F107">
        <v>94000</v>
      </c>
      <c r="G107" t="s">
        <v>735</v>
      </c>
      <c r="H107" t="s">
        <v>523</v>
      </c>
      <c r="I107" t="s">
        <v>523</v>
      </c>
      <c r="J107" t="s">
        <v>855</v>
      </c>
      <c r="K107" t="s">
        <v>519</v>
      </c>
      <c r="L107" t="s">
        <v>534</v>
      </c>
      <c r="M107">
        <v>100</v>
      </c>
      <c r="N107">
        <v>15</v>
      </c>
      <c r="O107">
        <v>110.09375</v>
      </c>
      <c r="P107">
        <v>1.2615833329999999</v>
      </c>
      <c r="Q107" t="s">
        <v>118</v>
      </c>
      <c r="R107">
        <f t="shared" si="1"/>
        <v>6.666666666666667</v>
      </c>
      <c r="S107" t="s">
        <v>288</v>
      </c>
    </row>
    <row r="108" spans="1:19">
      <c r="A108" t="s">
        <v>856</v>
      </c>
      <c r="B108" t="s">
        <v>534</v>
      </c>
      <c r="C108" t="s">
        <v>857</v>
      </c>
      <c r="D108" t="s">
        <v>858</v>
      </c>
      <c r="E108" t="s">
        <v>859</v>
      </c>
      <c r="F108">
        <v>96900</v>
      </c>
      <c r="G108" t="s">
        <v>860</v>
      </c>
      <c r="H108">
        <v>86461352</v>
      </c>
      <c r="I108">
        <v>86461610</v>
      </c>
      <c r="J108" t="s">
        <v>861</v>
      </c>
      <c r="K108" t="s">
        <v>519</v>
      </c>
      <c r="L108" t="s">
        <v>534</v>
      </c>
      <c r="M108">
        <v>372</v>
      </c>
      <c r="N108">
        <v>33</v>
      </c>
      <c r="O108">
        <v>113.7787167</v>
      </c>
      <c r="P108">
        <v>2.708516667</v>
      </c>
      <c r="Q108" t="s">
        <v>119</v>
      </c>
      <c r="R108">
        <f t="shared" si="1"/>
        <v>11.272727272727273</v>
      </c>
      <c r="S108" t="s">
        <v>288</v>
      </c>
    </row>
    <row r="109" spans="1:19">
      <c r="A109" t="s">
        <v>856</v>
      </c>
      <c r="B109" t="s">
        <v>534</v>
      </c>
      <c r="C109" t="s">
        <v>862</v>
      </c>
      <c r="D109" t="s">
        <v>863</v>
      </c>
      <c r="E109" t="s">
        <v>864</v>
      </c>
      <c r="F109">
        <v>96900</v>
      </c>
      <c r="G109" t="s">
        <v>860</v>
      </c>
      <c r="H109" t="s">
        <v>523</v>
      </c>
      <c r="I109" t="s">
        <v>523</v>
      </c>
      <c r="J109" t="s">
        <v>865</v>
      </c>
      <c r="K109" t="s">
        <v>519</v>
      </c>
      <c r="L109" t="s">
        <v>534</v>
      </c>
      <c r="M109">
        <v>78</v>
      </c>
      <c r="N109">
        <v>12</v>
      </c>
      <c r="O109">
        <v>113.74775</v>
      </c>
      <c r="P109">
        <v>2.6427833330000001</v>
      </c>
      <c r="Q109" t="s">
        <v>119</v>
      </c>
      <c r="R109">
        <f t="shared" si="1"/>
        <v>6.5</v>
      </c>
      <c r="S109" t="s">
        <v>288</v>
      </c>
    </row>
    <row r="110" spans="1:19">
      <c r="A110" t="s">
        <v>856</v>
      </c>
      <c r="B110" t="s">
        <v>534</v>
      </c>
      <c r="C110" t="s">
        <v>866</v>
      </c>
      <c r="D110" t="s">
        <v>867</v>
      </c>
      <c r="E110" t="s">
        <v>864</v>
      </c>
      <c r="F110">
        <v>96900</v>
      </c>
      <c r="G110" t="s">
        <v>860</v>
      </c>
      <c r="H110" t="s">
        <v>523</v>
      </c>
      <c r="I110" t="s">
        <v>523</v>
      </c>
      <c r="J110" t="s">
        <v>868</v>
      </c>
      <c r="K110" t="s">
        <v>519</v>
      </c>
      <c r="L110" t="s">
        <v>534</v>
      </c>
      <c r="M110">
        <v>876</v>
      </c>
      <c r="N110">
        <v>60</v>
      </c>
      <c r="O110">
        <v>113.91683329999999</v>
      </c>
      <c r="P110">
        <v>3.0456666669999999</v>
      </c>
      <c r="Q110" t="s">
        <v>119</v>
      </c>
      <c r="R110">
        <f t="shared" si="1"/>
        <v>14.6</v>
      </c>
      <c r="S110" t="s">
        <v>288</v>
      </c>
    </row>
    <row r="111" spans="1:19">
      <c r="A111" t="s">
        <v>856</v>
      </c>
      <c r="B111" t="s">
        <v>534</v>
      </c>
      <c r="C111" t="s">
        <v>869</v>
      </c>
      <c r="D111" t="s">
        <v>870</v>
      </c>
      <c r="E111" t="s">
        <v>864</v>
      </c>
      <c r="F111">
        <v>96900</v>
      </c>
      <c r="G111" t="s">
        <v>860</v>
      </c>
      <c r="H111" t="s">
        <v>523</v>
      </c>
      <c r="I111" t="s">
        <v>523</v>
      </c>
      <c r="J111" t="s">
        <v>871</v>
      </c>
      <c r="K111" t="s">
        <v>519</v>
      </c>
      <c r="L111" t="s">
        <v>534</v>
      </c>
      <c r="M111">
        <v>114</v>
      </c>
      <c r="N111">
        <v>12</v>
      </c>
      <c r="O111">
        <v>114.314632</v>
      </c>
      <c r="P111">
        <v>1.8710340000000001</v>
      </c>
      <c r="Q111" t="s">
        <v>216</v>
      </c>
      <c r="R111">
        <f t="shared" si="1"/>
        <v>9.5</v>
      </c>
      <c r="S111" t="s">
        <v>288</v>
      </c>
    </row>
    <row r="112" spans="1:19">
      <c r="A112" t="s">
        <v>856</v>
      </c>
      <c r="B112" t="s">
        <v>534</v>
      </c>
      <c r="C112" t="s">
        <v>872</v>
      </c>
      <c r="D112" t="s">
        <v>873</v>
      </c>
      <c r="E112" t="s">
        <v>864</v>
      </c>
      <c r="F112">
        <v>96900</v>
      </c>
      <c r="G112" t="s">
        <v>860</v>
      </c>
      <c r="H112" t="s">
        <v>523</v>
      </c>
      <c r="I112" t="s">
        <v>523</v>
      </c>
      <c r="J112" t="s">
        <v>874</v>
      </c>
      <c r="K112" t="s">
        <v>519</v>
      </c>
      <c r="L112" t="s">
        <v>534</v>
      </c>
      <c r="M112">
        <v>373</v>
      </c>
      <c r="N112">
        <v>38</v>
      </c>
      <c r="O112">
        <v>113.92538329999999</v>
      </c>
      <c r="P112">
        <v>3.1048833330000001</v>
      </c>
      <c r="Q112" t="s">
        <v>119</v>
      </c>
      <c r="R112">
        <f t="shared" si="1"/>
        <v>9.8157894736842106</v>
      </c>
      <c r="S112" t="s">
        <v>288</v>
      </c>
    </row>
    <row r="113" spans="1:19">
      <c r="A113" t="s">
        <v>856</v>
      </c>
      <c r="B113" t="s">
        <v>534</v>
      </c>
      <c r="C113" t="s">
        <v>875</v>
      </c>
      <c r="D113" t="s">
        <v>876</v>
      </c>
      <c r="E113" t="s">
        <v>864</v>
      </c>
      <c r="F113">
        <v>96900</v>
      </c>
      <c r="G113" t="s">
        <v>860</v>
      </c>
      <c r="H113" t="s">
        <v>523</v>
      </c>
      <c r="I113" t="s">
        <v>523</v>
      </c>
      <c r="J113" t="s">
        <v>877</v>
      </c>
      <c r="K113" t="s">
        <v>519</v>
      </c>
      <c r="L113" t="s">
        <v>534</v>
      </c>
      <c r="M113">
        <v>63</v>
      </c>
      <c r="N113">
        <v>12</v>
      </c>
      <c r="O113">
        <v>113.93210000000001</v>
      </c>
      <c r="P113">
        <v>2.7736999999999998</v>
      </c>
      <c r="Q113" t="s">
        <v>119</v>
      </c>
      <c r="R113">
        <f t="shared" si="1"/>
        <v>5.25</v>
      </c>
      <c r="S113" t="s">
        <v>288</v>
      </c>
    </row>
    <row r="114" spans="1:19">
      <c r="A114" t="s">
        <v>856</v>
      </c>
      <c r="B114" t="s">
        <v>534</v>
      </c>
      <c r="C114" t="s">
        <v>878</v>
      </c>
      <c r="D114" t="s">
        <v>879</v>
      </c>
      <c r="E114" t="s">
        <v>864</v>
      </c>
      <c r="F114">
        <v>96900</v>
      </c>
      <c r="G114" t="s">
        <v>860</v>
      </c>
      <c r="H114" t="s">
        <v>523</v>
      </c>
      <c r="I114" t="s">
        <v>523</v>
      </c>
      <c r="J114" t="s">
        <v>880</v>
      </c>
      <c r="K114" t="s">
        <v>519</v>
      </c>
      <c r="L114" t="s">
        <v>534</v>
      </c>
      <c r="M114">
        <v>225</v>
      </c>
      <c r="N114">
        <v>15</v>
      </c>
      <c r="O114">
        <v>113.67038700000001</v>
      </c>
      <c r="P114">
        <v>2.5589629999999999</v>
      </c>
      <c r="Q114" t="s">
        <v>119</v>
      </c>
      <c r="R114">
        <f t="shared" si="1"/>
        <v>15</v>
      </c>
      <c r="S114" t="s">
        <v>288</v>
      </c>
    </row>
    <row r="115" spans="1:19">
      <c r="A115" t="s">
        <v>856</v>
      </c>
      <c r="B115" t="s">
        <v>534</v>
      </c>
      <c r="C115" t="s">
        <v>881</v>
      </c>
      <c r="D115" t="s">
        <v>882</v>
      </c>
      <c r="E115" t="s">
        <v>883</v>
      </c>
      <c r="F115">
        <v>96900</v>
      </c>
      <c r="G115" t="s">
        <v>860</v>
      </c>
      <c r="H115" t="s">
        <v>523</v>
      </c>
      <c r="I115" t="s">
        <v>523</v>
      </c>
      <c r="J115" t="s">
        <v>884</v>
      </c>
      <c r="K115" t="s">
        <v>519</v>
      </c>
      <c r="L115" t="s">
        <v>534</v>
      </c>
      <c r="M115">
        <v>140</v>
      </c>
      <c r="N115">
        <v>12</v>
      </c>
      <c r="O115">
        <v>114.25</v>
      </c>
      <c r="P115">
        <v>2.46</v>
      </c>
      <c r="Q115" t="s">
        <v>119</v>
      </c>
      <c r="R115">
        <f t="shared" si="1"/>
        <v>11.666666666666666</v>
      </c>
      <c r="S115" t="s">
        <v>288</v>
      </c>
    </row>
    <row r="116" spans="1:19">
      <c r="A116" t="s">
        <v>856</v>
      </c>
      <c r="B116" t="s">
        <v>534</v>
      </c>
      <c r="C116" t="s">
        <v>885</v>
      </c>
      <c r="D116" t="s">
        <v>886</v>
      </c>
      <c r="E116" t="s">
        <v>887</v>
      </c>
      <c r="F116">
        <v>96900</v>
      </c>
      <c r="G116" t="s">
        <v>860</v>
      </c>
      <c r="H116" t="s">
        <v>523</v>
      </c>
      <c r="I116" t="s">
        <v>523</v>
      </c>
      <c r="J116" t="s">
        <v>888</v>
      </c>
      <c r="K116" t="s">
        <v>519</v>
      </c>
      <c r="L116" t="s">
        <v>534</v>
      </c>
      <c r="M116">
        <v>162</v>
      </c>
      <c r="N116">
        <v>12</v>
      </c>
      <c r="O116">
        <v>114.74144200000001</v>
      </c>
      <c r="P116">
        <v>2.6777329999999999</v>
      </c>
      <c r="Q116" t="s">
        <v>119</v>
      </c>
      <c r="R116">
        <f t="shared" si="1"/>
        <v>13.5</v>
      </c>
      <c r="S116" t="s">
        <v>288</v>
      </c>
    </row>
    <row r="117" spans="1:19">
      <c r="A117" t="s">
        <v>856</v>
      </c>
      <c r="B117" t="s">
        <v>534</v>
      </c>
      <c r="C117" t="s">
        <v>889</v>
      </c>
      <c r="D117" t="s">
        <v>890</v>
      </c>
      <c r="E117" t="s">
        <v>864</v>
      </c>
      <c r="F117">
        <v>96900</v>
      </c>
      <c r="G117" t="s">
        <v>860</v>
      </c>
      <c r="H117" t="s">
        <v>523</v>
      </c>
      <c r="I117" t="s">
        <v>523</v>
      </c>
      <c r="J117" t="s">
        <v>891</v>
      </c>
      <c r="K117" t="s">
        <v>519</v>
      </c>
      <c r="L117" t="s">
        <v>534</v>
      </c>
      <c r="M117">
        <v>30</v>
      </c>
      <c r="N117">
        <v>9</v>
      </c>
      <c r="O117">
        <v>113.5604833</v>
      </c>
      <c r="P117">
        <v>2.4837833329999999</v>
      </c>
      <c r="Q117" t="s">
        <v>119</v>
      </c>
      <c r="R117">
        <f t="shared" si="1"/>
        <v>3.3333333333333335</v>
      </c>
      <c r="S117" t="s">
        <v>288</v>
      </c>
    </row>
    <row r="118" spans="1:19">
      <c r="A118" t="s">
        <v>856</v>
      </c>
      <c r="B118" t="s">
        <v>534</v>
      </c>
      <c r="C118" t="s">
        <v>892</v>
      </c>
      <c r="D118" t="s">
        <v>893</v>
      </c>
      <c r="E118" t="s">
        <v>864</v>
      </c>
      <c r="F118">
        <v>96900</v>
      </c>
      <c r="G118" t="s">
        <v>860</v>
      </c>
      <c r="H118" t="s">
        <v>523</v>
      </c>
      <c r="I118" t="s">
        <v>523</v>
      </c>
      <c r="J118" t="s">
        <v>894</v>
      </c>
      <c r="K118" t="s">
        <v>519</v>
      </c>
      <c r="L118" t="s">
        <v>534</v>
      </c>
      <c r="M118">
        <v>117</v>
      </c>
      <c r="N118">
        <v>11</v>
      </c>
      <c r="O118">
        <v>113.3474167</v>
      </c>
      <c r="P118">
        <v>2.3824000000000001</v>
      </c>
      <c r="Q118" t="s">
        <v>127</v>
      </c>
      <c r="R118">
        <f t="shared" si="1"/>
        <v>10.636363636363637</v>
      </c>
      <c r="S118" t="s">
        <v>288</v>
      </c>
    </row>
    <row r="119" spans="1:19">
      <c r="A119" t="s">
        <v>856</v>
      </c>
      <c r="B119" t="s">
        <v>534</v>
      </c>
      <c r="C119" t="s">
        <v>895</v>
      </c>
      <c r="D119" t="s">
        <v>896</v>
      </c>
      <c r="E119" t="s">
        <v>897</v>
      </c>
      <c r="F119">
        <v>96900</v>
      </c>
      <c r="G119" t="s">
        <v>860</v>
      </c>
      <c r="H119" t="s">
        <v>523</v>
      </c>
      <c r="I119" t="s">
        <v>523</v>
      </c>
      <c r="J119" t="s">
        <v>898</v>
      </c>
      <c r="K119" t="s">
        <v>519</v>
      </c>
      <c r="L119" t="s">
        <v>534</v>
      </c>
      <c r="M119">
        <v>170</v>
      </c>
      <c r="N119">
        <v>15</v>
      </c>
      <c r="O119">
        <v>114.335835</v>
      </c>
      <c r="P119">
        <v>2.6235710000000001</v>
      </c>
      <c r="Q119" t="s">
        <v>119</v>
      </c>
      <c r="R119">
        <f t="shared" si="1"/>
        <v>11.333333333333334</v>
      </c>
      <c r="S119" t="s">
        <v>288</v>
      </c>
    </row>
    <row r="120" spans="1:19">
      <c r="A120" t="s">
        <v>856</v>
      </c>
      <c r="B120" t="s">
        <v>534</v>
      </c>
      <c r="C120" t="s">
        <v>899</v>
      </c>
      <c r="D120" t="s">
        <v>900</v>
      </c>
      <c r="E120" t="s">
        <v>864</v>
      </c>
      <c r="F120">
        <v>96900</v>
      </c>
      <c r="G120" t="s">
        <v>860</v>
      </c>
      <c r="H120" t="s">
        <v>523</v>
      </c>
      <c r="I120" t="s">
        <v>523</v>
      </c>
      <c r="J120" t="s">
        <v>901</v>
      </c>
      <c r="K120" t="s">
        <v>519</v>
      </c>
      <c r="L120" t="s">
        <v>534</v>
      </c>
      <c r="M120">
        <v>133</v>
      </c>
      <c r="N120">
        <v>17</v>
      </c>
      <c r="O120">
        <v>113.93</v>
      </c>
      <c r="P120">
        <v>2.94</v>
      </c>
      <c r="Q120" t="s">
        <v>119</v>
      </c>
      <c r="R120">
        <f t="shared" si="1"/>
        <v>7.8235294117647056</v>
      </c>
      <c r="S120" t="s">
        <v>288</v>
      </c>
    </row>
    <row r="121" spans="1:19">
      <c r="A121" t="s">
        <v>902</v>
      </c>
      <c r="B121" t="s">
        <v>513</v>
      </c>
      <c r="C121" t="s">
        <v>903</v>
      </c>
      <c r="D121" t="s">
        <v>904</v>
      </c>
      <c r="E121" t="s">
        <v>905</v>
      </c>
      <c r="F121">
        <v>95700</v>
      </c>
      <c r="G121" t="s">
        <v>906</v>
      </c>
      <c r="H121">
        <v>83472175</v>
      </c>
      <c r="I121">
        <v>83472175</v>
      </c>
      <c r="J121" t="s">
        <v>907</v>
      </c>
      <c r="K121" t="s">
        <v>519</v>
      </c>
      <c r="L121" t="s">
        <v>520</v>
      </c>
      <c r="M121">
        <v>365</v>
      </c>
      <c r="N121">
        <v>26</v>
      </c>
      <c r="O121">
        <v>111.57566799999999</v>
      </c>
      <c r="P121">
        <v>1.3705639999999999</v>
      </c>
      <c r="Q121" t="s">
        <v>120</v>
      </c>
      <c r="R121">
        <f t="shared" si="1"/>
        <v>14.038461538461538</v>
      </c>
      <c r="S121" t="s">
        <v>288</v>
      </c>
    </row>
    <row r="122" spans="1:19">
      <c r="A122" t="s">
        <v>902</v>
      </c>
      <c r="B122" t="s">
        <v>513</v>
      </c>
      <c r="C122" t="s">
        <v>908</v>
      </c>
      <c r="D122" t="s">
        <v>909</v>
      </c>
      <c r="E122" t="s">
        <v>905</v>
      </c>
      <c r="F122">
        <v>95700</v>
      </c>
      <c r="G122" t="s">
        <v>906</v>
      </c>
      <c r="H122">
        <v>83464854</v>
      </c>
      <c r="I122">
        <v>83464854</v>
      </c>
      <c r="J122" t="s">
        <v>910</v>
      </c>
      <c r="K122" t="s">
        <v>519</v>
      </c>
      <c r="L122" t="s">
        <v>520</v>
      </c>
      <c r="M122">
        <v>154</v>
      </c>
      <c r="N122">
        <v>17</v>
      </c>
      <c r="O122">
        <v>111.423169</v>
      </c>
      <c r="P122">
        <v>1.565615</v>
      </c>
      <c r="Q122" t="s">
        <v>120</v>
      </c>
      <c r="R122">
        <f t="shared" si="1"/>
        <v>9.0588235294117645</v>
      </c>
      <c r="S122" t="s">
        <v>288</v>
      </c>
    </row>
    <row r="123" spans="1:19">
      <c r="A123" t="s">
        <v>902</v>
      </c>
      <c r="B123" t="s">
        <v>513</v>
      </c>
      <c r="C123" t="s">
        <v>911</v>
      </c>
      <c r="D123" t="s">
        <v>912</v>
      </c>
      <c r="E123" t="s">
        <v>905</v>
      </c>
      <c r="F123">
        <v>95700</v>
      </c>
      <c r="G123" t="s">
        <v>906</v>
      </c>
      <c r="H123" t="s">
        <v>523</v>
      </c>
      <c r="I123" t="s">
        <v>523</v>
      </c>
      <c r="J123" t="s">
        <v>913</v>
      </c>
      <c r="K123" t="s">
        <v>519</v>
      </c>
      <c r="L123" t="s">
        <v>520</v>
      </c>
      <c r="M123">
        <v>108</v>
      </c>
      <c r="N123">
        <v>18</v>
      </c>
      <c r="O123">
        <v>111.28953</v>
      </c>
      <c r="P123">
        <v>1.6185510000000001</v>
      </c>
      <c r="Q123" t="s">
        <v>137</v>
      </c>
      <c r="R123">
        <f t="shared" si="1"/>
        <v>6</v>
      </c>
      <c r="S123" t="s">
        <v>288</v>
      </c>
    </row>
    <row r="124" spans="1:19">
      <c r="A124" t="s">
        <v>902</v>
      </c>
      <c r="B124" t="s">
        <v>513</v>
      </c>
      <c r="C124" t="s">
        <v>914</v>
      </c>
      <c r="D124" t="s">
        <v>915</v>
      </c>
      <c r="E124" t="s">
        <v>905</v>
      </c>
      <c r="F124">
        <v>95700</v>
      </c>
      <c r="G124" t="s">
        <v>906</v>
      </c>
      <c r="H124" t="s">
        <v>523</v>
      </c>
      <c r="I124" t="s">
        <v>523</v>
      </c>
      <c r="J124" t="s">
        <v>916</v>
      </c>
      <c r="K124" t="s">
        <v>519</v>
      </c>
      <c r="L124" t="s">
        <v>520</v>
      </c>
      <c r="M124">
        <v>64</v>
      </c>
      <c r="N124">
        <v>13</v>
      </c>
      <c r="O124">
        <v>111.483164</v>
      </c>
      <c r="P124">
        <v>1.461538</v>
      </c>
      <c r="Q124" t="s">
        <v>120</v>
      </c>
      <c r="R124">
        <f t="shared" si="1"/>
        <v>4.9230769230769234</v>
      </c>
      <c r="S124" t="s">
        <v>288</v>
      </c>
    </row>
    <row r="125" spans="1:19">
      <c r="A125" t="s">
        <v>902</v>
      </c>
      <c r="B125" t="s">
        <v>513</v>
      </c>
      <c r="C125" t="s">
        <v>917</v>
      </c>
      <c r="D125" t="s">
        <v>918</v>
      </c>
      <c r="E125" t="s">
        <v>905</v>
      </c>
      <c r="F125">
        <v>95700</v>
      </c>
      <c r="G125" t="s">
        <v>906</v>
      </c>
      <c r="H125">
        <v>83473076</v>
      </c>
      <c r="I125">
        <v>83473226</v>
      </c>
      <c r="J125" t="s">
        <v>919</v>
      </c>
      <c r="K125" t="s">
        <v>519</v>
      </c>
      <c r="L125" t="s">
        <v>520</v>
      </c>
      <c r="M125">
        <v>151</v>
      </c>
      <c r="N125">
        <v>15</v>
      </c>
      <c r="O125">
        <v>111.48</v>
      </c>
      <c r="P125">
        <v>1.45</v>
      </c>
      <c r="Q125" t="s">
        <v>120</v>
      </c>
      <c r="R125">
        <f t="shared" si="1"/>
        <v>10.066666666666666</v>
      </c>
      <c r="S125" t="s">
        <v>288</v>
      </c>
    </row>
    <row r="126" spans="1:19">
      <c r="A126" t="s">
        <v>902</v>
      </c>
      <c r="B126" t="s">
        <v>534</v>
      </c>
      <c r="C126" t="s">
        <v>920</v>
      </c>
      <c r="D126" t="s">
        <v>921</v>
      </c>
      <c r="E126" t="s">
        <v>905</v>
      </c>
      <c r="F126">
        <v>95700</v>
      </c>
      <c r="G126" t="s">
        <v>906</v>
      </c>
      <c r="H126">
        <v>83472181</v>
      </c>
      <c r="I126">
        <v>83472181</v>
      </c>
      <c r="J126" t="s">
        <v>922</v>
      </c>
      <c r="K126" t="s">
        <v>519</v>
      </c>
      <c r="L126" t="s">
        <v>534</v>
      </c>
      <c r="M126">
        <v>381</v>
      </c>
      <c r="N126">
        <v>38</v>
      </c>
      <c r="O126">
        <v>111.52706670000001</v>
      </c>
      <c r="P126">
        <v>1.4137166670000001</v>
      </c>
      <c r="Q126" t="s">
        <v>120</v>
      </c>
      <c r="R126">
        <f t="shared" si="1"/>
        <v>10.026315789473685</v>
      </c>
      <c r="S126" t="s">
        <v>288</v>
      </c>
    </row>
    <row r="127" spans="1:19">
      <c r="A127" t="s">
        <v>902</v>
      </c>
      <c r="B127" t="s">
        <v>534</v>
      </c>
      <c r="C127" t="s">
        <v>923</v>
      </c>
      <c r="D127" t="s">
        <v>924</v>
      </c>
      <c r="E127" t="s">
        <v>905</v>
      </c>
      <c r="F127">
        <v>95700</v>
      </c>
      <c r="G127" t="s">
        <v>906</v>
      </c>
      <c r="H127" t="s">
        <v>523</v>
      </c>
      <c r="I127" t="s">
        <v>523</v>
      </c>
      <c r="J127" t="s">
        <v>925</v>
      </c>
      <c r="K127" t="s">
        <v>519</v>
      </c>
      <c r="L127" t="s">
        <v>534</v>
      </c>
      <c r="M127">
        <v>57</v>
      </c>
      <c r="N127">
        <v>14</v>
      </c>
      <c r="O127">
        <v>111.45793</v>
      </c>
      <c r="P127">
        <v>1.4313359999999999</v>
      </c>
      <c r="Q127" t="s">
        <v>120</v>
      </c>
      <c r="R127">
        <f t="shared" si="1"/>
        <v>4.0714285714285712</v>
      </c>
      <c r="S127" t="s">
        <v>288</v>
      </c>
    </row>
    <row r="128" spans="1:19">
      <c r="A128" t="s">
        <v>902</v>
      </c>
      <c r="B128" t="s">
        <v>534</v>
      </c>
      <c r="C128" t="s">
        <v>926</v>
      </c>
      <c r="D128" t="s">
        <v>927</v>
      </c>
      <c r="E128" t="s">
        <v>905</v>
      </c>
      <c r="F128">
        <v>95700</v>
      </c>
      <c r="G128" t="s">
        <v>906</v>
      </c>
      <c r="H128">
        <v>83548032</v>
      </c>
      <c r="I128" t="s">
        <v>523</v>
      </c>
      <c r="J128" t="s">
        <v>928</v>
      </c>
      <c r="K128" t="s">
        <v>519</v>
      </c>
      <c r="L128" t="s">
        <v>534</v>
      </c>
      <c r="M128">
        <v>723</v>
      </c>
      <c r="N128">
        <v>56</v>
      </c>
      <c r="O128">
        <v>111.2054</v>
      </c>
      <c r="P128">
        <v>1.6341399999999999</v>
      </c>
      <c r="Q128" t="s">
        <v>137</v>
      </c>
      <c r="R128">
        <f t="shared" si="1"/>
        <v>12.910714285714286</v>
      </c>
      <c r="S128" t="s">
        <v>288</v>
      </c>
    </row>
    <row r="129" spans="1:19">
      <c r="A129" t="s">
        <v>902</v>
      </c>
      <c r="B129" t="s">
        <v>534</v>
      </c>
      <c r="C129" t="s">
        <v>929</v>
      </c>
      <c r="D129" t="s">
        <v>930</v>
      </c>
      <c r="E129" t="s">
        <v>905</v>
      </c>
      <c r="F129">
        <v>95700</v>
      </c>
      <c r="G129" t="s">
        <v>906</v>
      </c>
      <c r="H129" t="s">
        <v>523</v>
      </c>
      <c r="I129" t="s">
        <v>523</v>
      </c>
      <c r="J129" t="s">
        <v>931</v>
      </c>
      <c r="K129" t="s">
        <v>519</v>
      </c>
      <c r="L129" t="s">
        <v>534</v>
      </c>
      <c r="M129">
        <v>127</v>
      </c>
      <c r="N129">
        <v>19</v>
      </c>
      <c r="O129">
        <v>111.442995</v>
      </c>
      <c r="P129">
        <v>1.469646</v>
      </c>
      <c r="Q129" t="s">
        <v>120</v>
      </c>
      <c r="R129">
        <f t="shared" si="1"/>
        <v>6.6842105263157894</v>
      </c>
      <c r="S129" t="s">
        <v>288</v>
      </c>
    </row>
    <row r="130" spans="1:19">
      <c r="A130" t="s">
        <v>902</v>
      </c>
      <c r="B130" t="s">
        <v>534</v>
      </c>
      <c r="C130" t="s">
        <v>932</v>
      </c>
      <c r="D130" t="s">
        <v>933</v>
      </c>
      <c r="E130" t="s">
        <v>905</v>
      </c>
      <c r="F130">
        <v>95700</v>
      </c>
      <c r="G130" t="s">
        <v>906</v>
      </c>
      <c r="H130">
        <v>83464145</v>
      </c>
      <c r="I130">
        <v>83464145</v>
      </c>
      <c r="J130" t="s">
        <v>934</v>
      </c>
      <c r="K130" t="s">
        <v>519</v>
      </c>
      <c r="L130" t="s">
        <v>534</v>
      </c>
      <c r="M130">
        <v>486</v>
      </c>
      <c r="N130">
        <v>47</v>
      </c>
      <c r="O130">
        <v>111.43</v>
      </c>
      <c r="P130">
        <v>1.56</v>
      </c>
      <c r="Q130" t="s">
        <v>120</v>
      </c>
      <c r="R130">
        <f t="shared" si="1"/>
        <v>10.340425531914894</v>
      </c>
      <c r="S130" t="s">
        <v>288</v>
      </c>
    </row>
    <row r="131" spans="1:19">
      <c r="A131" t="s">
        <v>902</v>
      </c>
      <c r="B131" t="s">
        <v>534</v>
      </c>
      <c r="C131" t="s">
        <v>935</v>
      </c>
      <c r="D131" t="s">
        <v>936</v>
      </c>
      <c r="E131" t="s">
        <v>5095</v>
      </c>
      <c r="F131">
        <v>95700</v>
      </c>
      <c r="G131" t="s">
        <v>5080</v>
      </c>
      <c r="H131" t="s">
        <v>523</v>
      </c>
      <c r="I131" t="s">
        <v>523</v>
      </c>
      <c r="J131" t="s">
        <v>937</v>
      </c>
      <c r="K131" t="s">
        <v>519</v>
      </c>
      <c r="L131" t="s">
        <v>534</v>
      </c>
      <c r="M131">
        <v>81</v>
      </c>
      <c r="N131">
        <v>19</v>
      </c>
      <c r="O131">
        <v>111.37656200000001</v>
      </c>
      <c r="P131">
        <v>1.5710200000000001</v>
      </c>
      <c r="Q131" t="s">
        <v>120</v>
      </c>
      <c r="R131">
        <f t="shared" ref="R131:R194" si="2">M131/N131</f>
        <v>4.2631578947368425</v>
      </c>
      <c r="S131" t="s">
        <v>288</v>
      </c>
    </row>
    <row r="132" spans="1:19">
      <c r="A132" t="s">
        <v>902</v>
      </c>
      <c r="B132" t="s">
        <v>534</v>
      </c>
      <c r="C132" t="s">
        <v>938</v>
      </c>
      <c r="D132" t="s">
        <v>939</v>
      </c>
      <c r="E132" t="s">
        <v>905</v>
      </c>
      <c r="F132">
        <v>95700</v>
      </c>
      <c r="G132" t="s">
        <v>906</v>
      </c>
      <c r="H132" t="s">
        <v>523</v>
      </c>
      <c r="I132" t="s">
        <v>523</v>
      </c>
      <c r="J132" t="s">
        <v>940</v>
      </c>
      <c r="K132" t="s">
        <v>519</v>
      </c>
      <c r="L132" t="s">
        <v>534</v>
      </c>
      <c r="M132">
        <v>54</v>
      </c>
      <c r="N132">
        <v>14</v>
      </c>
      <c r="O132">
        <v>111.54182</v>
      </c>
      <c r="P132">
        <v>1.331909</v>
      </c>
      <c r="Q132" t="s">
        <v>120</v>
      </c>
      <c r="R132">
        <f t="shared" si="2"/>
        <v>3.8571428571428572</v>
      </c>
      <c r="S132" t="s">
        <v>288</v>
      </c>
    </row>
    <row r="133" spans="1:19">
      <c r="A133" t="s">
        <v>902</v>
      </c>
      <c r="B133" t="s">
        <v>534</v>
      </c>
      <c r="C133" t="s">
        <v>941</v>
      </c>
      <c r="D133" t="s">
        <v>942</v>
      </c>
      <c r="E133" t="s">
        <v>943</v>
      </c>
      <c r="F133">
        <v>94950</v>
      </c>
      <c r="G133" t="s">
        <v>944</v>
      </c>
      <c r="H133">
        <v>83465601</v>
      </c>
      <c r="I133">
        <v>83465601</v>
      </c>
      <c r="J133" t="s">
        <v>945</v>
      </c>
      <c r="K133" t="s">
        <v>519</v>
      </c>
      <c r="L133" t="s">
        <v>534</v>
      </c>
      <c r="M133">
        <v>257</v>
      </c>
      <c r="N133">
        <v>28</v>
      </c>
      <c r="O133">
        <v>111.288371</v>
      </c>
      <c r="P133">
        <v>1.6189800000000001</v>
      </c>
      <c r="Q133" t="s">
        <v>137</v>
      </c>
      <c r="R133">
        <f t="shared" si="2"/>
        <v>9.1785714285714288</v>
      </c>
      <c r="S133" t="s">
        <v>288</v>
      </c>
    </row>
    <row r="134" spans="1:19">
      <c r="A134" t="s">
        <v>902</v>
      </c>
      <c r="B134" t="s">
        <v>534</v>
      </c>
      <c r="C134" t="s">
        <v>946</v>
      </c>
      <c r="D134" t="s">
        <v>947</v>
      </c>
      <c r="E134" t="s">
        <v>948</v>
      </c>
      <c r="F134">
        <v>95600</v>
      </c>
      <c r="G134" t="s">
        <v>949</v>
      </c>
      <c r="H134" t="s">
        <v>523</v>
      </c>
      <c r="I134" t="s">
        <v>523</v>
      </c>
      <c r="J134" t="s">
        <v>950</v>
      </c>
      <c r="K134" t="s">
        <v>519</v>
      </c>
      <c r="L134" t="s">
        <v>534</v>
      </c>
      <c r="M134">
        <v>66</v>
      </c>
      <c r="N134">
        <v>11</v>
      </c>
      <c r="O134">
        <v>111.58</v>
      </c>
      <c r="P134">
        <v>1.44</v>
      </c>
      <c r="Q134" t="s">
        <v>120</v>
      </c>
      <c r="R134">
        <f t="shared" si="2"/>
        <v>6</v>
      </c>
      <c r="S134" t="s">
        <v>288</v>
      </c>
    </row>
    <row r="135" spans="1:19">
      <c r="A135" t="s">
        <v>902</v>
      </c>
      <c r="B135" t="s">
        <v>534</v>
      </c>
      <c r="C135" t="s">
        <v>951</v>
      </c>
      <c r="D135" t="s">
        <v>952</v>
      </c>
      <c r="E135" t="s">
        <v>905</v>
      </c>
      <c r="F135">
        <v>95700</v>
      </c>
      <c r="G135" t="s">
        <v>906</v>
      </c>
      <c r="H135" t="s">
        <v>523</v>
      </c>
      <c r="I135" t="s">
        <v>523</v>
      </c>
      <c r="J135" t="s">
        <v>953</v>
      </c>
      <c r="K135" t="s">
        <v>519</v>
      </c>
      <c r="L135" t="s">
        <v>534</v>
      </c>
      <c r="M135">
        <v>346</v>
      </c>
      <c r="N135">
        <v>35</v>
      </c>
      <c r="O135">
        <v>111.036435</v>
      </c>
      <c r="P135">
        <v>1.6564540000000001</v>
      </c>
      <c r="Q135" t="s">
        <v>137</v>
      </c>
      <c r="R135">
        <f t="shared" si="2"/>
        <v>9.8857142857142861</v>
      </c>
      <c r="S135" t="s">
        <v>288</v>
      </c>
    </row>
    <row r="136" spans="1:19">
      <c r="A136" t="s">
        <v>902</v>
      </c>
      <c r="B136" t="s">
        <v>534</v>
      </c>
      <c r="C136" t="s">
        <v>954</v>
      </c>
      <c r="D136" t="s">
        <v>955</v>
      </c>
      <c r="E136" t="s">
        <v>905</v>
      </c>
      <c r="F136">
        <v>95700</v>
      </c>
      <c r="G136" t="s">
        <v>906</v>
      </c>
      <c r="H136" t="s">
        <v>523</v>
      </c>
      <c r="I136" t="s">
        <v>523</v>
      </c>
      <c r="J136" t="s">
        <v>956</v>
      </c>
      <c r="K136" t="s">
        <v>519</v>
      </c>
      <c r="L136" t="s">
        <v>534</v>
      </c>
      <c r="M136">
        <v>99</v>
      </c>
      <c r="N136">
        <v>17</v>
      </c>
      <c r="O136">
        <v>111.35051300000001</v>
      </c>
      <c r="P136">
        <v>1.509072</v>
      </c>
      <c r="Q136" t="s">
        <v>120</v>
      </c>
      <c r="R136">
        <f t="shared" si="2"/>
        <v>5.8235294117647056</v>
      </c>
      <c r="S136" t="s">
        <v>288</v>
      </c>
    </row>
    <row r="137" spans="1:19">
      <c r="A137" t="s">
        <v>902</v>
      </c>
      <c r="B137" t="s">
        <v>534</v>
      </c>
      <c r="C137" t="s">
        <v>957</v>
      </c>
      <c r="D137" t="s">
        <v>958</v>
      </c>
      <c r="E137" t="s">
        <v>905</v>
      </c>
      <c r="F137">
        <v>95700</v>
      </c>
      <c r="G137" t="s">
        <v>906</v>
      </c>
      <c r="H137" t="s">
        <v>523</v>
      </c>
      <c r="I137" t="s">
        <v>523</v>
      </c>
      <c r="J137" t="s">
        <v>959</v>
      </c>
      <c r="K137" t="s">
        <v>519</v>
      </c>
      <c r="L137" t="s">
        <v>534</v>
      </c>
      <c r="M137">
        <v>105</v>
      </c>
      <c r="N137">
        <v>12</v>
      </c>
      <c r="O137">
        <v>111.53427600000001</v>
      </c>
      <c r="P137">
        <v>1.4109350000000001</v>
      </c>
      <c r="Q137" t="s">
        <v>120</v>
      </c>
      <c r="R137">
        <f t="shared" si="2"/>
        <v>8.75</v>
      </c>
      <c r="S137" t="s">
        <v>288</v>
      </c>
    </row>
    <row r="138" spans="1:19">
      <c r="A138" t="s">
        <v>902</v>
      </c>
      <c r="B138" t="s">
        <v>534</v>
      </c>
      <c r="C138" t="s">
        <v>960</v>
      </c>
      <c r="D138" t="s">
        <v>961</v>
      </c>
      <c r="E138" t="s">
        <v>905</v>
      </c>
      <c r="F138">
        <v>95700</v>
      </c>
      <c r="G138" t="s">
        <v>906</v>
      </c>
      <c r="H138" t="s">
        <v>523</v>
      </c>
      <c r="I138" t="s">
        <v>523</v>
      </c>
      <c r="J138" t="s">
        <v>962</v>
      </c>
      <c r="K138" t="s">
        <v>519</v>
      </c>
      <c r="L138" t="s">
        <v>534</v>
      </c>
      <c r="M138">
        <v>99</v>
      </c>
      <c r="N138">
        <v>17</v>
      </c>
      <c r="O138">
        <v>111.32</v>
      </c>
      <c r="P138">
        <v>1.64</v>
      </c>
      <c r="Q138" t="s">
        <v>120</v>
      </c>
      <c r="R138">
        <f t="shared" si="2"/>
        <v>5.8235294117647056</v>
      </c>
      <c r="S138" t="s">
        <v>288</v>
      </c>
    </row>
    <row r="139" spans="1:19">
      <c r="A139" t="s">
        <v>902</v>
      </c>
      <c r="B139" t="s">
        <v>534</v>
      </c>
      <c r="C139" t="s">
        <v>963</v>
      </c>
      <c r="D139" t="s">
        <v>964</v>
      </c>
      <c r="E139" t="s">
        <v>905</v>
      </c>
      <c r="F139">
        <v>95700</v>
      </c>
      <c r="G139" t="s">
        <v>906</v>
      </c>
      <c r="H139">
        <v>83471911</v>
      </c>
      <c r="I139">
        <v>83471820</v>
      </c>
      <c r="J139" t="s">
        <v>965</v>
      </c>
      <c r="K139" t="s">
        <v>519</v>
      </c>
      <c r="L139" t="s">
        <v>534</v>
      </c>
      <c r="M139">
        <v>205</v>
      </c>
      <c r="N139">
        <v>20</v>
      </c>
      <c r="O139">
        <v>111.57440200000001</v>
      </c>
      <c r="P139">
        <v>1.4796849999999999</v>
      </c>
      <c r="Q139" t="s">
        <v>120</v>
      </c>
      <c r="R139">
        <f t="shared" si="2"/>
        <v>10.25</v>
      </c>
      <c r="S139" t="s">
        <v>288</v>
      </c>
    </row>
    <row r="140" spans="1:19">
      <c r="A140" t="s">
        <v>902</v>
      </c>
      <c r="B140" t="s">
        <v>534</v>
      </c>
      <c r="C140" t="s">
        <v>966</v>
      </c>
      <c r="D140" t="s">
        <v>967</v>
      </c>
      <c r="E140" t="s">
        <v>905</v>
      </c>
      <c r="F140">
        <v>95700</v>
      </c>
      <c r="G140" t="s">
        <v>906</v>
      </c>
      <c r="H140" t="s">
        <v>523</v>
      </c>
      <c r="I140" t="s">
        <v>523</v>
      </c>
      <c r="J140" t="s">
        <v>968</v>
      </c>
      <c r="K140" t="s">
        <v>519</v>
      </c>
      <c r="L140" t="s">
        <v>534</v>
      </c>
      <c r="M140">
        <v>55</v>
      </c>
      <c r="N140">
        <v>14</v>
      </c>
      <c r="O140">
        <v>111.612167</v>
      </c>
      <c r="P140">
        <v>1.358079</v>
      </c>
      <c r="Q140" t="s">
        <v>120</v>
      </c>
      <c r="R140">
        <f t="shared" si="2"/>
        <v>3.9285714285714284</v>
      </c>
      <c r="S140" t="s">
        <v>288</v>
      </c>
    </row>
    <row r="141" spans="1:19">
      <c r="A141" t="s">
        <v>902</v>
      </c>
      <c r="B141" t="s">
        <v>534</v>
      </c>
      <c r="C141" t="s">
        <v>969</v>
      </c>
      <c r="D141" t="s">
        <v>970</v>
      </c>
      <c r="E141" t="s">
        <v>905</v>
      </c>
      <c r="F141">
        <v>95700</v>
      </c>
      <c r="G141" t="s">
        <v>906</v>
      </c>
      <c r="H141">
        <v>1114076465</v>
      </c>
      <c r="I141" t="s">
        <v>523</v>
      </c>
      <c r="J141" t="s">
        <v>971</v>
      </c>
      <c r="K141" t="s">
        <v>519</v>
      </c>
      <c r="L141" t="s">
        <v>534</v>
      </c>
      <c r="M141">
        <v>107</v>
      </c>
      <c r="N141">
        <v>16</v>
      </c>
      <c r="O141">
        <v>111.46835</v>
      </c>
      <c r="P141">
        <v>1.588287</v>
      </c>
      <c r="Q141" t="s">
        <v>120</v>
      </c>
      <c r="R141">
        <f t="shared" si="2"/>
        <v>6.6875</v>
      </c>
      <c r="S141" t="s">
        <v>288</v>
      </c>
    </row>
    <row r="142" spans="1:19">
      <c r="A142" t="s">
        <v>902</v>
      </c>
      <c r="B142" t="s">
        <v>534</v>
      </c>
      <c r="C142" t="s">
        <v>972</v>
      </c>
      <c r="D142" t="s">
        <v>973</v>
      </c>
      <c r="E142" t="s">
        <v>905</v>
      </c>
      <c r="F142">
        <v>95700</v>
      </c>
      <c r="G142" t="s">
        <v>906</v>
      </c>
      <c r="H142" t="s">
        <v>523</v>
      </c>
      <c r="I142" t="s">
        <v>523</v>
      </c>
      <c r="J142" t="s">
        <v>974</v>
      </c>
      <c r="K142" t="s">
        <v>519</v>
      </c>
      <c r="L142" t="s">
        <v>534</v>
      </c>
      <c r="M142">
        <v>75</v>
      </c>
      <c r="N142">
        <v>16</v>
      </c>
      <c r="O142">
        <v>111.666498</v>
      </c>
      <c r="P142">
        <v>1.517288</v>
      </c>
      <c r="Q142" t="s">
        <v>120</v>
      </c>
      <c r="R142">
        <f t="shared" si="2"/>
        <v>4.6875</v>
      </c>
      <c r="S142" t="s">
        <v>288</v>
      </c>
    </row>
    <row r="143" spans="1:19">
      <c r="A143" t="s">
        <v>902</v>
      </c>
      <c r="B143" t="s">
        <v>534</v>
      </c>
      <c r="C143" t="s">
        <v>975</v>
      </c>
      <c r="D143" t="s">
        <v>976</v>
      </c>
      <c r="E143" t="s">
        <v>905</v>
      </c>
      <c r="F143">
        <v>95700</v>
      </c>
      <c r="G143" t="s">
        <v>906</v>
      </c>
      <c r="H143" t="s">
        <v>523</v>
      </c>
      <c r="I143" t="s">
        <v>523</v>
      </c>
      <c r="J143" t="s">
        <v>977</v>
      </c>
      <c r="K143" t="s">
        <v>519</v>
      </c>
      <c r="L143" t="s">
        <v>534</v>
      </c>
      <c r="M143">
        <v>53</v>
      </c>
      <c r="N143">
        <v>11</v>
      </c>
      <c r="O143">
        <v>111.53153500000001</v>
      </c>
      <c r="P143">
        <v>1.2768349999999999</v>
      </c>
      <c r="Q143" t="s">
        <v>131</v>
      </c>
      <c r="R143">
        <f t="shared" si="2"/>
        <v>4.8181818181818183</v>
      </c>
      <c r="S143" t="s">
        <v>288</v>
      </c>
    </row>
    <row r="144" spans="1:19">
      <c r="A144" t="s">
        <v>902</v>
      </c>
      <c r="B144" t="s">
        <v>534</v>
      </c>
      <c r="C144" t="s">
        <v>978</v>
      </c>
      <c r="D144" t="s">
        <v>979</v>
      </c>
      <c r="E144" t="s">
        <v>905</v>
      </c>
      <c r="F144">
        <v>95700</v>
      </c>
      <c r="G144" t="s">
        <v>906</v>
      </c>
      <c r="H144" t="s">
        <v>523</v>
      </c>
      <c r="I144" t="s">
        <v>523</v>
      </c>
      <c r="J144" t="s">
        <v>980</v>
      </c>
      <c r="K144" t="s">
        <v>519</v>
      </c>
      <c r="L144" t="s">
        <v>534</v>
      </c>
      <c r="M144">
        <v>56</v>
      </c>
      <c r="N144">
        <v>14</v>
      </c>
      <c r="O144">
        <v>111.288371</v>
      </c>
      <c r="P144">
        <v>1.6189800000000001</v>
      </c>
      <c r="Q144" t="s">
        <v>137</v>
      </c>
      <c r="R144">
        <f t="shared" si="2"/>
        <v>4</v>
      </c>
      <c r="S144" t="s">
        <v>288</v>
      </c>
    </row>
    <row r="145" spans="1:19">
      <c r="A145" t="s">
        <v>902</v>
      </c>
      <c r="B145" t="s">
        <v>534</v>
      </c>
      <c r="C145" t="s">
        <v>981</v>
      </c>
      <c r="D145" t="s">
        <v>982</v>
      </c>
      <c r="E145" t="s">
        <v>905</v>
      </c>
      <c r="F145">
        <v>95700</v>
      </c>
      <c r="G145" t="s">
        <v>906</v>
      </c>
      <c r="H145" t="s">
        <v>523</v>
      </c>
      <c r="I145" t="s">
        <v>523</v>
      </c>
      <c r="J145" t="s">
        <v>983</v>
      </c>
      <c r="K145" t="s">
        <v>519</v>
      </c>
      <c r="L145" t="s">
        <v>534</v>
      </c>
      <c r="M145">
        <v>59</v>
      </c>
      <c r="N145">
        <v>14</v>
      </c>
      <c r="O145">
        <v>111.610444</v>
      </c>
      <c r="P145">
        <v>1.528562</v>
      </c>
      <c r="Q145" t="s">
        <v>120</v>
      </c>
      <c r="R145">
        <f t="shared" si="2"/>
        <v>4.2142857142857144</v>
      </c>
      <c r="S145" t="s">
        <v>288</v>
      </c>
    </row>
    <row r="146" spans="1:19">
      <c r="A146" t="s">
        <v>902</v>
      </c>
      <c r="B146" t="s">
        <v>534</v>
      </c>
      <c r="C146" t="s">
        <v>984</v>
      </c>
      <c r="D146" t="s">
        <v>985</v>
      </c>
      <c r="E146" t="s">
        <v>905</v>
      </c>
      <c r="F146">
        <v>95700</v>
      </c>
      <c r="G146" t="s">
        <v>906</v>
      </c>
      <c r="H146" t="s">
        <v>523</v>
      </c>
      <c r="I146" t="s">
        <v>523</v>
      </c>
      <c r="J146" t="s">
        <v>986</v>
      </c>
      <c r="K146" t="s">
        <v>519</v>
      </c>
      <c r="L146" t="s">
        <v>534</v>
      </c>
      <c r="M146">
        <v>88</v>
      </c>
      <c r="N146">
        <v>14</v>
      </c>
      <c r="O146">
        <v>111.512305</v>
      </c>
      <c r="P146">
        <v>1.507115</v>
      </c>
      <c r="Q146" t="s">
        <v>120</v>
      </c>
      <c r="R146">
        <f t="shared" si="2"/>
        <v>6.2857142857142856</v>
      </c>
      <c r="S146" t="s">
        <v>288</v>
      </c>
    </row>
    <row r="147" spans="1:19">
      <c r="A147" t="s">
        <v>902</v>
      </c>
      <c r="B147" t="s">
        <v>534</v>
      </c>
      <c r="C147" t="s">
        <v>987</v>
      </c>
      <c r="D147" t="s">
        <v>988</v>
      </c>
      <c r="E147" t="s">
        <v>905</v>
      </c>
      <c r="F147">
        <v>95700</v>
      </c>
      <c r="G147" t="s">
        <v>906</v>
      </c>
      <c r="H147" t="s">
        <v>523</v>
      </c>
      <c r="I147" t="s">
        <v>523</v>
      </c>
      <c r="J147" t="s">
        <v>989</v>
      </c>
      <c r="K147" t="s">
        <v>519</v>
      </c>
      <c r="L147" t="s">
        <v>534</v>
      </c>
      <c r="M147">
        <v>25</v>
      </c>
      <c r="N147">
        <v>12</v>
      </c>
      <c r="O147">
        <v>111.580054</v>
      </c>
      <c r="P147">
        <v>1.613891</v>
      </c>
      <c r="Q147" t="s">
        <v>120</v>
      </c>
      <c r="R147">
        <f t="shared" si="2"/>
        <v>2.0833333333333335</v>
      </c>
      <c r="S147" t="s">
        <v>288</v>
      </c>
    </row>
    <row r="148" spans="1:19">
      <c r="A148" t="s">
        <v>902</v>
      </c>
      <c r="B148" t="s">
        <v>534</v>
      </c>
      <c r="C148" t="s">
        <v>990</v>
      </c>
      <c r="D148" t="s">
        <v>991</v>
      </c>
      <c r="E148" t="s">
        <v>905</v>
      </c>
      <c r="F148">
        <v>95700</v>
      </c>
      <c r="G148" t="s">
        <v>906</v>
      </c>
      <c r="H148">
        <v>83465106</v>
      </c>
      <c r="I148">
        <v>83465106</v>
      </c>
      <c r="J148" t="s">
        <v>992</v>
      </c>
      <c r="K148" t="s">
        <v>519</v>
      </c>
      <c r="L148" t="s">
        <v>534</v>
      </c>
      <c r="M148">
        <v>373</v>
      </c>
      <c r="N148">
        <v>39</v>
      </c>
      <c r="O148">
        <v>111.30650300000001</v>
      </c>
      <c r="P148">
        <v>1.592727</v>
      </c>
      <c r="Q148" t="s">
        <v>137</v>
      </c>
      <c r="R148">
        <f t="shared" si="2"/>
        <v>9.5641025641025639</v>
      </c>
      <c r="S148" t="s">
        <v>288</v>
      </c>
    </row>
    <row r="149" spans="1:19">
      <c r="A149" t="s">
        <v>902</v>
      </c>
      <c r="B149" t="s">
        <v>534</v>
      </c>
      <c r="C149" t="s">
        <v>993</v>
      </c>
      <c r="D149" t="s">
        <v>994</v>
      </c>
      <c r="E149" t="s">
        <v>905</v>
      </c>
      <c r="F149">
        <v>95700</v>
      </c>
      <c r="G149" t="s">
        <v>906</v>
      </c>
      <c r="H149" t="s">
        <v>523</v>
      </c>
      <c r="I149" t="s">
        <v>523</v>
      </c>
      <c r="J149" t="s">
        <v>995</v>
      </c>
      <c r="K149" t="s">
        <v>519</v>
      </c>
      <c r="L149" t="s">
        <v>534</v>
      </c>
      <c r="M149">
        <v>70</v>
      </c>
      <c r="N149">
        <v>13</v>
      </c>
      <c r="O149">
        <v>111.55126199999999</v>
      </c>
      <c r="P149">
        <v>1.376849</v>
      </c>
      <c r="Q149" t="s">
        <v>120</v>
      </c>
      <c r="R149">
        <f t="shared" si="2"/>
        <v>5.384615384615385</v>
      </c>
      <c r="S149" t="s">
        <v>288</v>
      </c>
    </row>
    <row r="150" spans="1:19">
      <c r="A150" t="s">
        <v>902</v>
      </c>
      <c r="B150" t="s">
        <v>534</v>
      </c>
      <c r="C150" t="s">
        <v>996</v>
      </c>
      <c r="D150" t="s">
        <v>997</v>
      </c>
      <c r="E150" t="s">
        <v>905</v>
      </c>
      <c r="F150">
        <v>95700</v>
      </c>
      <c r="G150" t="s">
        <v>906</v>
      </c>
      <c r="H150">
        <v>60198772369</v>
      </c>
      <c r="I150">
        <v>83472512</v>
      </c>
      <c r="J150" t="s">
        <v>998</v>
      </c>
      <c r="K150" t="s">
        <v>519</v>
      </c>
      <c r="L150" t="s">
        <v>534</v>
      </c>
      <c r="M150">
        <v>74</v>
      </c>
      <c r="N150">
        <v>11</v>
      </c>
      <c r="O150">
        <v>111.45235099999999</v>
      </c>
      <c r="P150">
        <v>1.453301</v>
      </c>
      <c r="Q150" t="s">
        <v>120</v>
      </c>
      <c r="R150">
        <f t="shared" si="2"/>
        <v>6.7272727272727275</v>
      </c>
      <c r="S150" t="s">
        <v>288</v>
      </c>
    </row>
    <row r="151" spans="1:19">
      <c r="A151" t="s">
        <v>902</v>
      </c>
      <c r="B151" t="s">
        <v>534</v>
      </c>
      <c r="C151" t="s">
        <v>999</v>
      </c>
      <c r="D151" t="s">
        <v>1000</v>
      </c>
      <c r="E151" t="s">
        <v>905</v>
      </c>
      <c r="F151">
        <v>95700</v>
      </c>
      <c r="G151" t="s">
        <v>906</v>
      </c>
      <c r="H151" t="s">
        <v>523</v>
      </c>
      <c r="I151" t="s">
        <v>523</v>
      </c>
      <c r="J151" t="s">
        <v>1001</v>
      </c>
      <c r="K151" t="s">
        <v>519</v>
      </c>
      <c r="L151" t="s">
        <v>534</v>
      </c>
      <c r="M151">
        <v>139</v>
      </c>
      <c r="N151">
        <v>19</v>
      </c>
      <c r="O151">
        <v>111.10020400000001</v>
      </c>
      <c r="P151">
        <v>1.6808000000000001</v>
      </c>
      <c r="Q151" t="s">
        <v>137</v>
      </c>
      <c r="R151">
        <f t="shared" si="2"/>
        <v>7.3157894736842106</v>
      </c>
      <c r="S151" t="s">
        <v>288</v>
      </c>
    </row>
    <row r="152" spans="1:19">
      <c r="A152" t="s">
        <v>902</v>
      </c>
      <c r="B152" t="s">
        <v>534</v>
      </c>
      <c r="C152" t="s">
        <v>1002</v>
      </c>
      <c r="D152" t="s">
        <v>1003</v>
      </c>
      <c r="E152" t="s">
        <v>1004</v>
      </c>
      <c r="F152">
        <v>94950</v>
      </c>
      <c r="G152" t="s">
        <v>944</v>
      </c>
      <c r="H152" t="s">
        <v>523</v>
      </c>
      <c r="I152" t="s">
        <v>523</v>
      </c>
      <c r="J152" t="s">
        <v>1005</v>
      </c>
      <c r="K152" t="s">
        <v>519</v>
      </c>
      <c r="L152" t="s">
        <v>534</v>
      </c>
      <c r="M152">
        <v>62</v>
      </c>
      <c r="N152">
        <v>13</v>
      </c>
      <c r="O152">
        <v>111.341765</v>
      </c>
      <c r="P152">
        <v>1.5725560000000001</v>
      </c>
      <c r="Q152" t="s">
        <v>137</v>
      </c>
      <c r="R152">
        <f t="shared" si="2"/>
        <v>4.7692307692307692</v>
      </c>
      <c r="S152" t="s">
        <v>288</v>
      </c>
    </row>
    <row r="153" spans="1:19">
      <c r="A153" t="s">
        <v>902</v>
      </c>
      <c r="B153" t="s">
        <v>534</v>
      </c>
      <c r="C153" t="s">
        <v>1006</v>
      </c>
      <c r="D153" t="s">
        <v>1007</v>
      </c>
      <c r="E153" t="s">
        <v>905</v>
      </c>
      <c r="F153">
        <v>95700</v>
      </c>
      <c r="G153" t="s">
        <v>906</v>
      </c>
      <c r="H153" t="s">
        <v>523</v>
      </c>
      <c r="I153" t="s">
        <v>523</v>
      </c>
      <c r="J153" t="s">
        <v>1008</v>
      </c>
      <c r="K153" t="s">
        <v>519</v>
      </c>
      <c r="L153" t="s">
        <v>534</v>
      </c>
      <c r="M153">
        <v>36</v>
      </c>
      <c r="N153">
        <v>13</v>
      </c>
      <c r="O153">
        <v>111.397848</v>
      </c>
      <c r="P153">
        <v>1.4762960000000001</v>
      </c>
      <c r="Q153" t="s">
        <v>120</v>
      </c>
      <c r="R153">
        <f t="shared" si="2"/>
        <v>2.7692307692307692</v>
      </c>
      <c r="S153" t="s">
        <v>288</v>
      </c>
    </row>
    <row r="154" spans="1:19">
      <c r="A154" t="s">
        <v>902</v>
      </c>
      <c r="B154" t="s">
        <v>534</v>
      </c>
      <c r="C154" t="s">
        <v>1009</v>
      </c>
      <c r="D154" t="s">
        <v>1010</v>
      </c>
      <c r="E154" t="s">
        <v>905</v>
      </c>
      <c r="F154">
        <v>95700</v>
      </c>
      <c r="G154" t="s">
        <v>906</v>
      </c>
      <c r="H154">
        <v>83473362</v>
      </c>
      <c r="I154">
        <v>83473362</v>
      </c>
      <c r="J154" t="s">
        <v>1011</v>
      </c>
      <c r="K154" t="s">
        <v>519</v>
      </c>
      <c r="L154" t="s">
        <v>534</v>
      </c>
      <c r="M154">
        <v>396</v>
      </c>
      <c r="N154">
        <v>51</v>
      </c>
      <c r="O154">
        <v>111.48264899999999</v>
      </c>
      <c r="P154">
        <v>1.44678</v>
      </c>
      <c r="Q154" t="s">
        <v>120</v>
      </c>
      <c r="R154">
        <f t="shared" si="2"/>
        <v>7.7647058823529411</v>
      </c>
      <c r="S154" t="s">
        <v>288</v>
      </c>
    </row>
    <row r="155" spans="1:19">
      <c r="A155" t="s">
        <v>902</v>
      </c>
      <c r="B155" t="s">
        <v>534</v>
      </c>
      <c r="C155" t="s">
        <v>1012</v>
      </c>
      <c r="D155" t="s">
        <v>1013</v>
      </c>
      <c r="E155" t="s">
        <v>905</v>
      </c>
      <c r="F155">
        <v>95700</v>
      </c>
      <c r="G155" t="s">
        <v>906</v>
      </c>
      <c r="H155" t="s">
        <v>523</v>
      </c>
      <c r="I155" t="s">
        <v>523</v>
      </c>
      <c r="J155" t="s">
        <v>1014</v>
      </c>
      <c r="K155" t="s">
        <v>519</v>
      </c>
      <c r="L155" t="s">
        <v>534</v>
      </c>
      <c r="M155">
        <v>112</v>
      </c>
      <c r="N155">
        <v>13</v>
      </c>
      <c r="O155">
        <v>111.121087</v>
      </c>
      <c r="P155">
        <v>1.6790799999999999</v>
      </c>
      <c r="Q155" t="s">
        <v>137</v>
      </c>
      <c r="R155">
        <f t="shared" si="2"/>
        <v>8.615384615384615</v>
      </c>
      <c r="S155" t="s">
        <v>288</v>
      </c>
    </row>
    <row r="156" spans="1:19">
      <c r="A156" t="s">
        <v>902</v>
      </c>
      <c r="B156" t="s">
        <v>534</v>
      </c>
      <c r="C156" t="s">
        <v>1015</v>
      </c>
      <c r="D156" t="s">
        <v>1016</v>
      </c>
      <c r="E156" t="s">
        <v>905</v>
      </c>
      <c r="F156">
        <v>95700</v>
      </c>
      <c r="G156" t="s">
        <v>906</v>
      </c>
      <c r="H156">
        <v>83472257</v>
      </c>
      <c r="I156">
        <v>83471885</v>
      </c>
      <c r="J156" t="s">
        <v>1017</v>
      </c>
      <c r="K156" t="s">
        <v>519</v>
      </c>
      <c r="L156" t="s">
        <v>520</v>
      </c>
      <c r="M156">
        <v>300</v>
      </c>
      <c r="N156">
        <v>25</v>
      </c>
      <c r="O156">
        <v>111.525565</v>
      </c>
      <c r="P156">
        <v>1.405165</v>
      </c>
      <c r="Q156" t="s">
        <v>120</v>
      </c>
      <c r="R156">
        <f t="shared" si="2"/>
        <v>12</v>
      </c>
      <c r="S156" t="s">
        <v>288</v>
      </c>
    </row>
    <row r="157" spans="1:19">
      <c r="A157" t="s">
        <v>902</v>
      </c>
      <c r="B157" t="s">
        <v>534</v>
      </c>
      <c r="C157" t="s">
        <v>1018</v>
      </c>
      <c r="D157" t="s">
        <v>1019</v>
      </c>
      <c r="E157" t="s">
        <v>905</v>
      </c>
      <c r="F157">
        <v>95700</v>
      </c>
      <c r="G157" t="s">
        <v>906</v>
      </c>
      <c r="H157" t="s">
        <v>523</v>
      </c>
      <c r="I157" t="s">
        <v>523</v>
      </c>
      <c r="J157" t="s">
        <v>1020</v>
      </c>
      <c r="K157" t="s">
        <v>519</v>
      </c>
      <c r="L157" t="s">
        <v>520</v>
      </c>
      <c r="M157">
        <v>31</v>
      </c>
      <c r="N157">
        <v>10</v>
      </c>
      <c r="O157">
        <v>111.290646</v>
      </c>
      <c r="P157">
        <v>1.619238</v>
      </c>
      <c r="Q157" t="s">
        <v>137</v>
      </c>
      <c r="R157">
        <f t="shared" si="2"/>
        <v>3.1</v>
      </c>
      <c r="S157" t="s">
        <v>288</v>
      </c>
    </row>
    <row r="158" spans="1:19">
      <c r="A158" t="s">
        <v>902</v>
      </c>
      <c r="B158" t="s">
        <v>534</v>
      </c>
      <c r="C158" t="s">
        <v>1021</v>
      </c>
      <c r="D158" t="s">
        <v>1022</v>
      </c>
      <c r="E158" t="s">
        <v>905</v>
      </c>
      <c r="F158">
        <v>95700</v>
      </c>
      <c r="G158" t="s">
        <v>906</v>
      </c>
      <c r="H158" t="s">
        <v>523</v>
      </c>
      <c r="I158" t="s">
        <v>523</v>
      </c>
      <c r="J158" t="s">
        <v>1023</v>
      </c>
      <c r="K158" t="s">
        <v>519</v>
      </c>
      <c r="L158" t="s">
        <v>520</v>
      </c>
      <c r="M158">
        <v>48</v>
      </c>
      <c r="N158">
        <v>14</v>
      </c>
      <c r="O158">
        <v>111.565607</v>
      </c>
      <c r="P158">
        <v>1.4628509999999999</v>
      </c>
      <c r="Q158" t="s">
        <v>120</v>
      </c>
      <c r="R158">
        <f t="shared" si="2"/>
        <v>3.4285714285714284</v>
      </c>
      <c r="S158" t="s">
        <v>288</v>
      </c>
    </row>
    <row r="159" spans="1:19">
      <c r="A159" t="s">
        <v>902</v>
      </c>
      <c r="B159" t="s">
        <v>534</v>
      </c>
      <c r="C159" t="s">
        <v>1024</v>
      </c>
      <c r="D159" t="s">
        <v>1025</v>
      </c>
      <c r="E159" t="s">
        <v>1026</v>
      </c>
      <c r="F159">
        <v>95500</v>
      </c>
      <c r="G159" t="s">
        <v>1027</v>
      </c>
      <c r="H159">
        <v>83464190</v>
      </c>
      <c r="I159">
        <v>83464190</v>
      </c>
      <c r="J159" t="s">
        <v>1028</v>
      </c>
      <c r="K159" t="s">
        <v>519</v>
      </c>
      <c r="L159" t="s">
        <v>520</v>
      </c>
      <c r="M159">
        <v>145</v>
      </c>
      <c r="N159">
        <v>14</v>
      </c>
      <c r="O159">
        <v>111.42</v>
      </c>
      <c r="P159">
        <v>1.57</v>
      </c>
      <c r="Q159" t="s">
        <v>120</v>
      </c>
      <c r="R159">
        <f t="shared" si="2"/>
        <v>10.357142857142858</v>
      </c>
      <c r="S159" t="s">
        <v>288</v>
      </c>
    </row>
    <row r="160" spans="1:19">
      <c r="A160" t="s">
        <v>902</v>
      </c>
      <c r="B160" t="s">
        <v>534</v>
      </c>
      <c r="C160" t="s">
        <v>1029</v>
      </c>
      <c r="D160" t="s">
        <v>1030</v>
      </c>
      <c r="E160" t="s">
        <v>905</v>
      </c>
      <c r="F160">
        <v>95700</v>
      </c>
      <c r="G160" t="s">
        <v>906</v>
      </c>
      <c r="H160" t="s">
        <v>523</v>
      </c>
      <c r="I160" t="s">
        <v>523</v>
      </c>
      <c r="J160" t="s">
        <v>1031</v>
      </c>
      <c r="K160" t="s">
        <v>519</v>
      </c>
      <c r="L160" t="s">
        <v>520</v>
      </c>
      <c r="M160">
        <v>108</v>
      </c>
      <c r="N160">
        <v>17</v>
      </c>
      <c r="O160">
        <v>111.70277780000001</v>
      </c>
      <c r="P160">
        <v>1.6066666999999999</v>
      </c>
      <c r="Q160" t="s">
        <v>120</v>
      </c>
      <c r="R160">
        <f t="shared" si="2"/>
        <v>6.3529411764705879</v>
      </c>
      <c r="S160" t="s">
        <v>288</v>
      </c>
    </row>
    <row r="161" spans="1:19">
      <c r="A161" t="s">
        <v>902</v>
      </c>
      <c r="B161" t="s">
        <v>534</v>
      </c>
      <c r="C161" t="s">
        <v>1032</v>
      </c>
      <c r="D161" t="s">
        <v>1033</v>
      </c>
      <c r="E161" t="s">
        <v>905</v>
      </c>
      <c r="F161">
        <v>95700</v>
      </c>
      <c r="G161" t="s">
        <v>906</v>
      </c>
      <c r="H161" t="s">
        <v>523</v>
      </c>
      <c r="I161" t="s">
        <v>523</v>
      </c>
      <c r="J161" t="s">
        <v>1034</v>
      </c>
      <c r="K161" t="s">
        <v>519</v>
      </c>
      <c r="L161" t="s">
        <v>520</v>
      </c>
      <c r="M161">
        <v>35</v>
      </c>
      <c r="N161">
        <v>12</v>
      </c>
      <c r="O161">
        <v>111.627821</v>
      </c>
      <c r="P161">
        <v>1.557356</v>
      </c>
      <c r="Q161" t="s">
        <v>120</v>
      </c>
      <c r="R161">
        <f t="shared" si="2"/>
        <v>2.9166666666666665</v>
      </c>
      <c r="S161" t="s">
        <v>288</v>
      </c>
    </row>
    <row r="162" spans="1:19">
      <c r="A162" t="s">
        <v>902</v>
      </c>
      <c r="B162" t="s">
        <v>534</v>
      </c>
      <c r="C162" t="s">
        <v>1035</v>
      </c>
      <c r="D162" t="s">
        <v>1036</v>
      </c>
      <c r="E162" t="s">
        <v>905</v>
      </c>
      <c r="F162">
        <v>95700</v>
      </c>
      <c r="G162" t="s">
        <v>906</v>
      </c>
      <c r="H162" t="s">
        <v>523</v>
      </c>
      <c r="I162" t="s">
        <v>523</v>
      </c>
      <c r="J162" t="s">
        <v>1037</v>
      </c>
      <c r="K162" t="s">
        <v>519</v>
      </c>
      <c r="L162" t="s">
        <v>520</v>
      </c>
      <c r="M162">
        <v>72</v>
      </c>
      <c r="N162">
        <v>13</v>
      </c>
      <c r="O162">
        <v>111.616105</v>
      </c>
      <c r="P162">
        <v>1.4390810000000001</v>
      </c>
      <c r="Q162" t="s">
        <v>120</v>
      </c>
      <c r="R162">
        <f t="shared" si="2"/>
        <v>5.5384615384615383</v>
      </c>
      <c r="S162" t="s">
        <v>288</v>
      </c>
    </row>
    <row r="163" spans="1:19">
      <c r="A163" t="s">
        <v>902</v>
      </c>
      <c r="B163" t="s">
        <v>534</v>
      </c>
      <c r="C163" t="s">
        <v>1038</v>
      </c>
      <c r="D163" t="s">
        <v>1039</v>
      </c>
      <c r="E163" t="s">
        <v>5095</v>
      </c>
      <c r="F163">
        <v>95700</v>
      </c>
      <c r="G163" t="s">
        <v>5080</v>
      </c>
      <c r="H163" t="s">
        <v>523</v>
      </c>
      <c r="I163" t="s">
        <v>523</v>
      </c>
      <c r="J163" t="s">
        <v>1040</v>
      </c>
      <c r="K163" t="s">
        <v>519</v>
      </c>
      <c r="L163" t="s">
        <v>534</v>
      </c>
      <c r="M163">
        <v>211</v>
      </c>
      <c r="N163">
        <v>23</v>
      </c>
      <c r="O163">
        <v>111.284595</v>
      </c>
      <c r="P163">
        <v>1.4854339999999999</v>
      </c>
      <c r="Q163" t="s">
        <v>120</v>
      </c>
      <c r="R163">
        <f t="shared" si="2"/>
        <v>9.1739130434782616</v>
      </c>
      <c r="S163" t="s">
        <v>288</v>
      </c>
    </row>
    <row r="164" spans="1:19">
      <c r="A164" t="s">
        <v>902</v>
      </c>
      <c r="B164" t="s">
        <v>534</v>
      </c>
      <c r="C164" t="s">
        <v>1041</v>
      </c>
      <c r="D164" t="s">
        <v>1042</v>
      </c>
      <c r="E164" t="s">
        <v>905</v>
      </c>
      <c r="F164">
        <v>95700</v>
      </c>
      <c r="G164" t="s">
        <v>906</v>
      </c>
      <c r="H164" t="s">
        <v>523</v>
      </c>
      <c r="I164" t="s">
        <v>523</v>
      </c>
      <c r="J164" t="s">
        <v>1043</v>
      </c>
      <c r="K164" t="s">
        <v>519</v>
      </c>
      <c r="L164" t="s">
        <v>534</v>
      </c>
      <c r="M164">
        <v>64</v>
      </c>
      <c r="N164">
        <v>13</v>
      </c>
      <c r="O164">
        <v>111.45187900000001</v>
      </c>
      <c r="P164">
        <v>1.5252889999999999</v>
      </c>
      <c r="Q164" t="s">
        <v>120</v>
      </c>
      <c r="R164">
        <f t="shared" si="2"/>
        <v>4.9230769230769234</v>
      </c>
      <c r="S164" t="s">
        <v>288</v>
      </c>
    </row>
    <row r="165" spans="1:19">
      <c r="A165" t="s">
        <v>902</v>
      </c>
      <c r="B165" t="s">
        <v>534</v>
      </c>
      <c r="C165" t="s">
        <v>1044</v>
      </c>
      <c r="D165" t="s">
        <v>1045</v>
      </c>
      <c r="E165" t="s">
        <v>905</v>
      </c>
      <c r="F165">
        <v>95700</v>
      </c>
      <c r="G165" t="s">
        <v>906</v>
      </c>
      <c r="H165" t="s">
        <v>523</v>
      </c>
      <c r="I165" t="s">
        <v>523</v>
      </c>
      <c r="J165" t="s">
        <v>1046</v>
      </c>
      <c r="K165" t="s">
        <v>519</v>
      </c>
      <c r="L165" t="s">
        <v>534</v>
      </c>
      <c r="M165">
        <v>218</v>
      </c>
      <c r="N165">
        <v>25</v>
      </c>
      <c r="O165">
        <v>111.30686799999999</v>
      </c>
      <c r="P165">
        <v>1.5947039999999999</v>
      </c>
      <c r="Q165" t="s">
        <v>137</v>
      </c>
      <c r="R165">
        <f t="shared" si="2"/>
        <v>8.7200000000000006</v>
      </c>
      <c r="S165" t="s">
        <v>288</v>
      </c>
    </row>
    <row r="166" spans="1:19">
      <c r="A166" t="s">
        <v>902</v>
      </c>
      <c r="B166" t="s">
        <v>534</v>
      </c>
      <c r="C166" t="s">
        <v>1047</v>
      </c>
      <c r="D166" t="s">
        <v>1048</v>
      </c>
      <c r="E166" t="s">
        <v>905</v>
      </c>
      <c r="F166">
        <v>95700</v>
      </c>
      <c r="G166" t="s">
        <v>5080</v>
      </c>
      <c r="H166" t="s">
        <v>523</v>
      </c>
      <c r="I166" t="s">
        <v>523</v>
      </c>
      <c r="J166" t="s">
        <v>1049</v>
      </c>
      <c r="K166" t="s">
        <v>519</v>
      </c>
      <c r="L166" t="s">
        <v>534</v>
      </c>
      <c r="M166">
        <v>28</v>
      </c>
      <c r="N166">
        <v>12</v>
      </c>
      <c r="O166">
        <v>111.41</v>
      </c>
      <c r="P166">
        <v>1.47</v>
      </c>
      <c r="Q166" t="s">
        <v>120</v>
      </c>
      <c r="R166">
        <f t="shared" si="2"/>
        <v>2.3333333333333335</v>
      </c>
      <c r="S166" t="s">
        <v>288</v>
      </c>
    </row>
    <row r="167" spans="1:19">
      <c r="A167" t="s">
        <v>902</v>
      </c>
      <c r="B167" t="s">
        <v>534</v>
      </c>
      <c r="C167" t="s">
        <v>1050</v>
      </c>
      <c r="D167" t="s">
        <v>1051</v>
      </c>
      <c r="E167" t="s">
        <v>905</v>
      </c>
      <c r="F167">
        <v>95700</v>
      </c>
      <c r="G167" t="s">
        <v>906</v>
      </c>
      <c r="H167" t="s">
        <v>523</v>
      </c>
      <c r="I167" t="s">
        <v>523</v>
      </c>
      <c r="J167" t="s">
        <v>1052</v>
      </c>
      <c r="K167" t="s">
        <v>519</v>
      </c>
      <c r="L167" t="s">
        <v>534</v>
      </c>
      <c r="M167">
        <v>189</v>
      </c>
      <c r="N167">
        <v>29</v>
      </c>
      <c r="O167">
        <v>111.3516283</v>
      </c>
      <c r="P167">
        <v>1.5404323</v>
      </c>
      <c r="Q167" t="s">
        <v>120</v>
      </c>
      <c r="R167">
        <f t="shared" si="2"/>
        <v>6.5172413793103452</v>
      </c>
      <c r="S167" t="s">
        <v>288</v>
      </c>
    </row>
    <row r="168" spans="1:19">
      <c r="A168" t="s">
        <v>1053</v>
      </c>
      <c r="B168" t="s">
        <v>513</v>
      </c>
      <c r="C168" t="s">
        <v>1054</v>
      </c>
      <c r="D168" t="s">
        <v>1055</v>
      </c>
      <c r="E168" t="s">
        <v>1056</v>
      </c>
      <c r="F168">
        <v>97000</v>
      </c>
      <c r="G168" t="s">
        <v>1057</v>
      </c>
      <c r="H168">
        <v>86331152</v>
      </c>
      <c r="I168">
        <v>86313250</v>
      </c>
      <c r="J168" t="s">
        <v>1058</v>
      </c>
      <c r="K168" t="s">
        <v>1059</v>
      </c>
      <c r="L168" t="s">
        <v>520</v>
      </c>
      <c r="M168">
        <v>1333</v>
      </c>
      <c r="N168">
        <v>63</v>
      </c>
      <c r="O168">
        <v>113.03758329999999</v>
      </c>
      <c r="P168">
        <v>3.1892833330000001</v>
      </c>
      <c r="Q168" t="s">
        <v>121</v>
      </c>
      <c r="R168">
        <f t="shared" si="2"/>
        <v>21.158730158730158</v>
      </c>
      <c r="S168" t="s">
        <v>288</v>
      </c>
    </row>
    <row r="169" spans="1:19">
      <c r="A169" t="s">
        <v>1053</v>
      </c>
      <c r="B169" t="s">
        <v>513</v>
      </c>
      <c r="C169" t="s">
        <v>1060</v>
      </c>
      <c r="D169" t="s">
        <v>1061</v>
      </c>
      <c r="E169" t="s">
        <v>1056</v>
      </c>
      <c r="F169">
        <v>97000</v>
      </c>
      <c r="G169" t="s">
        <v>1057</v>
      </c>
      <c r="H169">
        <v>86255780</v>
      </c>
      <c r="I169">
        <v>86253780</v>
      </c>
      <c r="J169" t="s">
        <v>1062</v>
      </c>
      <c r="K169" t="s">
        <v>1059</v>
      </c>
      <c r="L169" t="s">
        <v>520</v>
      </c>
      <c r="M169">
        <v>676</v>
      </c>
      <c r="N169">
        <v>52</v>
      </c>
      <c r="O169">
        <v>113.0588436</v>
      </c>
      <c r="P169">
        <v>3.2087968</v>
      </c>
      <c r="Q169" t="s">
        <v>121</v>
      </c>
      <c r="R169">
        <f t="shared" si="2"/>
        <v>13</v>
      </c>
      <c r="S169" t="s">
        <v>288</v>
      </c>
    </row>
    <row r="170" spans="1:19">
      <c r="A170" t="s">
        <v>1053</v>
      </c>
      <c r="B170" t="s">
        <v>513</v>
      </c>
      <c r="C170" t="s">
        <v>1063</v>
      </c>
      <c r="D170" t="s">
        <v>1064</v>
      </c>
      <c r="E170" t="s">
        <v>1065</v>
      </c>
      <c r="F170">
        <v>97012</v>
      </c>
      <c r="G170" t="s">
        <v>1057</v>
      </c>
      <c r="H170" t="s">
        <v>523</v>
      </c>
      <c r="I170" t="s">
        <v>523</v>
      </c>
      <c r="J170" t="s">
        <v>1066</v>
      </c>
      <c r="K170" t="s">
        <v>519</v>
      </c>
      <c r="L170" t="s">
        <v>520</v>
      </c>
      <c r="M170">
        <v>292</v>
      </c>
      <c r="N170">
        <v>16</v>
      </c>
      <c r="O170">
        <v>113.095423</v>
      </c>
      <c r="P170">
        <v>3.1687400000000001</v>
      </c>
      <c r="Q170" t="s">
        <v>121</v>
      </c>
      <c r="R170">
        <f t="shared" si="2"/>
        <v>18.25</v>
      </c>
      <c r="S170" t="s">
        <v>288</v>
      </c>
    </row>
    <row r="171" spans="1:19">
      <c r="A171" t="s">
        <v>1053</v>
      </c>
      <c r="B171" t="s">
        <v>513</v>
      </c>
      <c r="C171" t="s">
        <v>1067</v>
      </c>
      <c r="D171" t="s">
        <v>1068</v>
      </c>
      <c r="E171" t="s">
        <v>1056</v>
      </c>
      <c r="F171">
        <v>97000</v>
      </c>
      <c r="G171" t="s">
        <v>1057</v>
      </c>
      <c r="H171">
        <v>86333681</v>
      </c>
      <c r="I171">
        <v>86333681</v>
      </c>
      <c r="J171" t="s">
        <v>1069</v>
      </c>
      <c r="K171" t="s">
        <v>1059</v>
      </c>
      <c r="L171" t="s">
        <v>534</v>
      </c>
      <c r="M171">
        <v>1037</v>
      </c>
      <c r="N171">
        <v>67</v>
      </c>
      <c r="O171">
        <v>113.08416699999999</v>
      </c>
      <c r="P171">
        <v>3.1992669999999999</v>
      </c>
      <c r="Q171" t="s">
        <v>121</v>
      </c>
      <c r="R171">
        <f t="shared" si="2"/>
        <v>15.477611940298507</v>
      </c>
      <c r="S171" t="s">
        <v>288</v>
      </c>
    </row>
    <row r="172" spans="1:19">
      <c r="A172" t="s">
        <v>1053</v>
      </c>
      <c r="B172" t="s">
        <v>513</v>
      </c>
      <c r="C172" t="s">
        <v>1070</v>
      </c>
      <c r="D172" t="s">
        <v>1071</v>
      </c>
      <c r="E172" t="s">
        <v>1056</v>
      </c>
      <c r="F172">
        <v>97000</v>
      </c>
      <c r="G172" t="s">
        <v>1057</v>
      </c>
      <c r="H172">
        <v>86338278</v>
      </c>
      <c r="I172">
        <v>86331385</v>
      </c>
      <c r="J172" t="s">
        <v>1072</v>
      </c>
      <c r="K172" t="s">
        <v>1059</v>
      </c>
      <c r="L172" t="s">
        <v>520</v>
      </c>
      <c r="M172">
        <v>1227</v>
      </c>
      <c r="N172">
        <v>62</v>
      </c>
      <c r="O172">
        <v>113.07265</v>
      </c>
      <c r="P172">
        <v>3.1810999999999998</v>
      </c>
      <c r="Q172" t="s">
        <v>121</v>
      </c>
      <c r="R172">
        <f t="shared" si="2"/>
        <v>19.79032258064516</v>
      </c>
      <c r="S172" t="s">
        <v>288</v>
      </c>
    </row>
    <row r="173" spans="1:19">
      <c r="A173" t="s">
        <v>1053</v>
      </c>
      <c r="B173" t="s">
        <v>1073</v>
      </c>
      <c r="C173" t="s">
        <v>1074</v>
      </c>
      <c r="D173" t="s">
        <v>1075</v>
      </c>
      <c r="E173" t="s">
        <v>1056</v>
      </c>
      <c r="F173">
        <v>97000</v>
      </c>
      <c r="G173" t="s">
        <v>1057</v>
      </c>
      <c r="H173">
        <v>86254754</v>
      </c>
      <c r="I173">
        <v>86255010</v>
      </c>
      <c r="J173" t="s">
        <v>1076</v>
      </c>
      <c r="K173" t="s">
        <v>1059</v>
      </c>
      <c r="L173" t="s">
        <v>520</v>
      </c>
      <c r="M173">
        <v>507</v>
      </c>
      <c r="N173">
        <v>39</v>
      </c>
      <c r="O173">
        <v>113.05385</v>
      </c>
      <c r="P173">
        <v>3.2020170000000001</v>
      </c>
      <c r="Q173" t="s">
        <v>121</v>
      </c>
      <c r="R173">
        <f t="shared" si="2"/>
        <v>13</v>
      </c>
      <c r="S173" t="s">
        <v>288</v>
      </c>
    </row>
    <row r="174" spans="1:19">
      <c r="A174" t="s">
        <v>1053</v>
      </c>
      <c r="B174" t="s">
        <v>534</v>
      </c>
      <c r="C174" t="s">
        <v>1077</v>
      </c>
      <c r="D174" t="s">
        <v>1078</v>
      </c>
      <c r="E174" t="s">
        <v>1056</v>
      </c>
      <c r="F174">
        <v>97000</v>
      </c>
      <c r="G174" t="s">
        <v>1057</v>
      </c>
      <c r="H174">
        <v>86330461</v>
      </c>
      <c r="I174">
        <v>86330367</v>
      </c>
      <c r="J174" t="s">
        <v>1079</v>
      </c>
      <c r="K174" t="s">
        <v>1059</v>
      </c>
      <c r="L174" t="s">
        <v>534</v>
      </c>
      <c r="M174">
        <v>1111</v>
      </c>
      <c r="N174">
        <v>75</v>
      </c>
      <c r="O174">
        <v>113.0629</v>
      </c>
      <c r="P174">
        <v>3.1907666670000001</v>
      </c>
      <c r="Q174" t="s">
        <v>121</v>
      </c>
      <c r="R174">
        <f t="shared" si="2"/>
        <v>14.813333333333333</v>
      </c>
      <c r="S174" t="s">
        <v>288</v>
      </c>
    </row>
    <row r="175" spans="1:19">
      <c r="A175" t="s">
        <v>1053</v>
      </c>
      <c r="B175" t="s">
        <v>534</v>
      </c>
      <c r="C175" t="s">
        <v>1080</v>
      </c>
      <c r="D175" t="s">
        <v>1081</v>
      </c>
      <c r="E175" t="s">
        <v>1056</v>
      </c>
      <c r="F175">
        <v>97000</v>
      </c>
      <c r="G175" t="s">
        <v>1057</v>
      </c>
      <c r="H175">
        <v>86310749</v>
      </c>
      <c r="I175" t="s">
        <v>523</v>
      </c>
      <c r="J175" t="s">
        <v>1082</v>
      </c>
      <c r="K175" t="s">
        <v>1059</v>
      </c>
      <c r="L175" t="s">
        <v>534</v>
      </c>
      <c r="M175">
        <v>859</v>
      </c>
      <c r="N175">
        <v>53</v>
      </c>
      <c r="O175">
        <v>113.0487833</v>
      </c>
      <c r="P175">
        <v>3.1724833330000002</v>
      </c>
      <c r="Q175" t="s">
        <v>121</v>
      </c>
      <c r="R175">
        <f t="shared" si="2"/>
        <v>16.20754716981132</v>
      </c>
      <c r="S175" t="s">
        <v>288</v>
      </c>
    </row>
    <row r="176" spans="1:19">
      <c r="A176" t="s">
        <v>1053</v>
      </c>
      <c r="B176" t="s">
        <v>534</v>
      </c>
      <c r="C176" t="s">
        <v>1083</v>
      </c>
      <c r="D176" t="s">
        <v>1084</v>
      </c>
      <c r="E176" t="s">
        <v>1056</v>
      </c>
      <c r="F176">
        <v>97000</v>
      </c>
      <c r="G176" t="s">
        <v>1057</v>
      </c>
      <c r="H176" t="s">
        <v>523</v>
      </c>
      <c r="I176" t="s">
        <v>523</v>
      </c>
      <c r="J176" t="s">
        <v>1085</v>
      </c>
      <c r="K176" t="s">
        <v>519</v>
      </c>
      <c r="L176" t="s">
        <v>534</v>
      </c>
      <c r="M176">
        <v>130</v>
      </c>
      <c r="N176">
        <v>17</v>
      </c>
      <c r="O176">
        <v>113.597459</v>
      </c>
      <c r="P176">
        <v>3.3778320000000002</v>
      </c>
      <c r="Q176" t="s">
        <v>141</v>
      </c>
      <c r="R176">
        <f t="shared" si="2"/>
        <v>7.6470588235294121</v>
      </c>
      <c r="S176" t="s">
        <v>288</v>
      </c>
    </row>
    <row r="177" spans="1:19">
      <c r="A177" t="s">
        <v>1053</v>
      </c>
      <c r="B177" t="s">
        <v>534</v>
      </c>
      <c r="C177" t="s">
        <v>1086</v>
      </c>
      <c r="D177" t="s">
        <v>1087</v>
      </c>
      <c r="E177" t="s">
        <v>1056</v>
      </c>
      <c r="F177">
        <v>97000</v>
      </c>
      <c r="G177" t="s">
        <v>1057</v>
      </c>
      <c r="H177">
        <v>86201273</v>
      </c>
      <c r="I177">
        <v>86201784</v>
      </c>
      <c r="J177" t="s">
        <v>1088</v>
      </c>
      <c r="K177" t="s">
        <v>1059</v>
      </c>
      <c r="L177" t="s">
        <v>534</v>
      </c>
      <c r="M177">
        <v>1540</v>
      </c>
      <c r="N177">
        <v>91</v>
      </c>
      <c r="O177">
        <v>113.04388299999999</v>
      </c>
      <c r="P177">
        <v>3.1602329999999998</v>
      </c>
      <c r="Q177" t="s">
        <v>121</v>
      </c>
      <c r="R177">
        <f t="shared" si="2"/>
        <v>16.923076923076923</v>
      </c>
      <c r="S177" t="s">
        <v>288</v>
      </c>
    </row>
    <row r="178" spans="1:19">
      <c r="A178" t="s">
        <v>1053</v>
      </c>
      <c r="B178" t="s">
        <v>534</v>
      </c>
      <c r="C178" t="s">
        <v>1089</v>
      </c>
      <c r="D178" t="s">
        <v>1090</v>
      </c>
      <c r="E178" t="s">
        <v>1056</v>
      </c>
      <c r="F178">
        <v>97000</v>
      </c>
      <c r="G178" t="s">
        <v>1057</v>
      </c>
      <c r="H178">
        <v>138235177</v>
      </c>
      <c r="I178" t="s">
        <v>523</v>
      </c>
      <c r="J178" t="s">
        <v>1091</v>
      </c>
      <c r="K178" t="s">
        <v>519</v>
      </c>
      <c r="L178" t="s">
        <v>534</v>
      </c>
      <c r="M178">
        <v>146</v>
      </c>
      <c r="N178">
        <v>14</v>
      </c>
      <c r="O178">
        <v>113.42198329999999</v>
      </c>
      <c r="P178">
        <v>3.60805</v>
      </c>
      <c r="Q178" t="s">
        <v>121</v>
      </c>
      <c r="R178">
        <f t="shared" si="2"/>
        <v>10.428571428571429</v>
      </c>
      <c r="S178" t="s">
        <v>288</v>
      </c>
    </row>
    <row r="179" spans="1:19">
      <c r="A179" t="s">
        <v>1053</v>
      </c>
      <c r="B179" t="s">
        <v>534</v>
      </c>
      <c r="C179" t="s">
        <v>1092</v>
      </c>
      <c r="D179" t="s">
        <v>1093</v>
      </c>
      <c r="E179" t="s">
        <v>1056</v>
      </c>
      <c r="F179">
        <v>97000</v>
      </c>
      <c r="G179" t="s">
        <v>1057</v>
      </c>
      <c r="H179">
        <v>86315643</v>
      </c>
      <c r="I179">
        <v>86315644</v>
      </c>
      <c r="J179" t="s">
        <v>1094</v>
      </c>
      <c r="K179" t="s">
        <v>1059</v>
      </c>
      <c r="L179" t="s">
        <v>534</v>
      </c>
      <c r="M179">
        <v>1093</v>
      </c>
      <c r="N179">
        <v>63</v>
      </c>
      <c r="O179">
        <v>113.0583333</v>
      </c>
      <c r="P179">
        <v>3.1955556000000001</v>
      </c>
      <c r="Q179" t="s">
        <v>121</v>
      </c>
      <c r="R179">
        <f t="shared" si="2"/>
        <v>17.349206349206348</v>
      </c>
      <c r="S179" t="s">
        <v>288</v>
      </c>
    </row>
    <row r="180" spans="1:19">
      <c r="A180" t="s">
        <v>1053</v>
      </c>
      <c r="B180" t="s">
        <v>534</v>
      </c>
      <c r="C180" t="s">
        <v>1095</v>
      </c>
      <c r="D180" t="s">
        <v>1096</v>
      </c>
      <c r="E180" t="s">
        <v>1056</v>
      </c>
      <c r="F180">
        <v>97000</v>
      </c>
      <c r="G180" t="s">
        <v>1057</v>
      </c>
      <c r="H180">
        <v>86251191</v>
      </c>
      <c r="I180">
        <v>86255233</v>
      </c>
      <c r="J180" t="s">
        <v>1097</v>
      </c>
      <c r="K180" t="s">
        <v>1059</v>
      </c>
      <c r="L180" t="s">
        <v>534</v>
      </c>
      <c r="M180">
        <v>1175</v>
      </c>
      <c r="N180">
        <v>77</v>
      </c>
      <c r="O180">
        <v>113.0765667</v>
      </c>
      <c r="P180">
        <v>3.2312833329999999</v>
      </c>
      <c r="Q180" t="s">
        <v>121</v>
      </c>
      <c r="R180">
        <f t="shared" si="2"/>
        <v>15.25974025974026</v>
      </c>
      <c r="S180" t="s">
        <v>288</v>
      </c>
    </row>
    <row r="181" spans="1:19">
      <c r="A181" t="s">
        <v>1053</v>
      </c>
      <c r="B181" t="s">
        <v>534</v>
      </c>
      <c r="C181" t="s">
        <v>1098</v>
      </c>
      <c r="D181" t="s">
        <v>1099</v>
      </c>
      <c r="E181" t="s">
        <v>5096</v>
      </c>
      <c r="F181">
        <v>97000</v>
      </c>
      <c r="G181" t="s">
        <v>5097</v>
      </c>
      <c r="H181">
        <v>86254532</v>
      </c>
      <c r="I181" t="s">
        <v>523</v>
      </c>
      <c r="J181" t="s">
        <v>1100</v>
      </c>
      <c r="K181" t="s">
        <v>1059</v>
      </c>
      <c r="L181" t="s">
        <v>534</v>
      </c>
      <c r="M181">
        <v>888</v>
      </c>
      <c r="N181">
        <v>61</v>
      </c>
      <c r="O181">
        <v>113.0802333</v>
      </c>
      <c r="P181">
        <v>3.2381500000000001</v>
      </c>
      <c r="Q181" t="s">
        <v>121</v>
      </c>
      <c r="R181">
        <f t="shared" si="2"/>
        <v>14.557377049180328</v>
      </c>
      <c r="S181" t="s">
        <v>288</v>
      </c>
    </row>
    <row r="182" spans="1:19">
      <c r="A182" t="s">
        <v>1053</v>
      </c>
      <c r="B182" t="s">
        <v>534</v>
      </c>
      <c r="C182" t="s">
        <v>1101</v>
      </c>
      <c r="D182" t="s">
        <v>1102</v>
      </c>
      <c r="E182" t="s">
        <v>1056</v>
      </c>
      <c r="F182">
        <v>97000</v>
      </c>
      <c r="G182" t="s">
        <v>1057</v>
      </c>
      <c r="H182" t="s">
        <v>523</v>
      </c>
      <c r="I182" t="s">
        <v>523</v>
      </c>
      <c r="J182" t="s">
        <v>1103</v>
      </c>
      <c r="K182" t="s">
        <v>519</v>
      </c>
      <c r="L182" t="s">
        <v>534</v>
      </c>
      <c r="M182">
        <v>63</v>
      </c>
      <c r="N182">
        <v>14</v>
      </c>
      <c r="O182">
        <v>113.37869999999999</v>
      </c>
      <c r="P182">
        <v>3.6378666669999999</v>
      </c>
      <c r="Q182" t="s">
        <v>121</v>
      </c>
      <c r="R182">
        <f t="shared" si="2"/>
        <v>4.5</v>
      </c>
      <c r="S182" t="s">
        <v>288</v>
      </c>
    </row>
    <row r="183" spans="1:19">
      <c r="A183" t="s">
        <v>1053</v>
      </c>
      <c r="B183" t="s">
        <v>534</v>
      </c>
      <c r="C183" t="s">
        <v>1104</v>
      </c>
      <c r="D183" t="s">
        <v>1105</v>
      </c>
      <c r="E183" t="s">
        <v>1056</v>
      </c>
      <c r="F183">
        <v>97000</v>
      </c>
      <c r="G183" t="s">
        <v>1057</v>
      </c>
      <c r="H183">
        <v>86331966</v>
      </c>
      <c r="I183">
        <v>86331966</v>
      </c>
      <c r="J183" t="s">
        <v>1106</v>
      </c>
      <c r="K183" t="s">
        <v>1059</v>
      </c>
      <c r="L183" t="s">
        <v>534</v>
      </c>
      <c r="M183">
        <v>595</v>
      </c>
      <c r="N183">
        <v>56</v>
      </c>
      <c r="O183">
        <v>113.0462167</v>
      </c>
      <c r="P183">
        <v>3.169133333</v>
      </c>
      <c r="Q183" t="s">
        <v>121</v>
      </c>
      <c r="R183">
        <f t="shared" si="2"/>
        <v>10.625</v>
      </c>
      <c r="S183" t="s">
        <v>288</v>
      </c>
    </row>
    <row r="184" spans="1:19">
      <c r="A184" t="s">
        <v>1053</v>
      </c>
      <c r="B184" t="s">
        <v>534</v>
      </c>
      <c r="C184" t="s">
        <v>1107</v>
      </c>
      <c r="D184" t="s">
        <v>1108</v>
      </c>
      <c r="E184" t="s">
        <v>1056</v>
      </c>
      <c r="F184">
        <v>97000</v>
      </c>
      <c r="G184" t="s">
        <v>1057</v>
      </c>
      <c r="H184" t="s">
        <v>523</v>
      </c>
      <c r="I184" t="s">
        <v>523</v>
      </c>
      <c r="J184" t="s">
        <v>1109</v>
      </c>
      <c r="K184" t="s">
        <v>1059</v>
      </c>
      <c r="L184" t="s">
        <v>534</v>
      </c>
      <c r="M184">
        <v>622</v>
      </c>
      <c r="N184">
        <v>36</v>
      </c>
      <c r="O184">
        <v>113.25415</v>
      </c>
      <c r="P184">
        <v>3.2388666669999999</v>
      </c>
      <c r="Q184" t="s">
        <v>121</v>
      </c>
      <c r="R184">
        <f t="shared" si="2"/>
        <v>17.277777777777779</v>
      </c>
      <c r="S184" t="s">
        <v>288</v>
      </c>
    </row>
    <row r="185" spans="1:19">
      <c r="A185" t="s">
        <v>1053</v>
      </c>
      <c r="B185" t="s">
        <v>534</v>
      </c>
      <c r="C185" t="s">
        <v>1110</v>
      </c>
      <c r="D185" t="s">
        <v>1111</v>
      </c>
      <c r="E185" t="s">
        <v>1112</v>
      </c>
      <c r="F185">
        <v>97000</v>
      </c>
      <c r="G185" t="s">
        <v>121</v>
      </c>
      <c r="H185" t="s">
        <v>523</v>
      </c>
      <c r="I185" t="s">
        <v>523</v>
      </c>
      <c r="J185" t="s">
        <v>1113</v>
      </c>
      <c r="K185" t="s">
        <v>519</v>
      </c>
      <c r="L185" t="s">
        <v>534</v>
      </c>
      <c r="M185">
        <v>133</v>
      </c>
      <c r="N185">
        <v>14</v>
      </c>
      <c r="O185">
        <v>112.95650000000001</v>
      </c>
      <c r="P185">
        <v>3.1280833330000002</v>
      </c>
      <c r="Q185" t="s">
        <v>121</v>
      </c>
      <c r="R185">
        <f t="shared" si="2"/>
        <v>9.5</v>
      </c>
      <c r="S185" t="s">
        <v>288</v>
      </c>
    </row>
    <row r="186" spans="1:19">
      <c r="A186" t="s">
        <v>1053</v>
      </c>
      <c r="B186" t="s">
        <v>534</v>
      </c>
      <c r="C186" t="s">
        <v>1114</v>
      </c>
      <c r="D186" t="s">
        <v>1115</v>
      </c>
      <c r="E186" t="s">
        <v>1056</v>
      </c>
      <c r="F186">
        <v>97000</v>
      </c>
      <c r="G186" t="s">
        <v>1057</v>
      </c>
      <c r="H186" t="s">
        <v>523</v>
      </c>
      <c r="I186" t="s">
        <v>523</v>
      </c>
      <c r="J186" t="s">
        <v>1116</v>
      </c>
      <c r="K186" t="s">
        <v>519</v>
      </c>
      <c r="L186" t="s">
        <v>534</v>
      </c>
      <c r="M186">
        <v>212</v>
      </c>
      <c r="N186">
        <v>16</v>
      </c>
      <c r="O186">
        <v>112.9252833</v>
      </c>
      <c r="P186">
        <v>3.1044833330000001</v>
      </c>
      <c r="Q186" t="s">
        <v>121</v>
      </c>
      <c r="R186">
        <f t="shared" si="2"/>
        <v>13.25</v>
      </c>
      <c r="S186" t="s">
        <v>288</v>
      </c>
    </row>
    <row r="187" spans="1:19">
      <c r="A187" t="s">
        <v>1053</v>
      </c>
      <c r="B187" t="s">
        <v>534</v>
      </c>
      <c r="C187" t="s">
        <v>1117</v>
      </c>
      <c r="D187" t="s">
        <v>1118</v>
      </c>
      <c r="E187" t="s">
        <v>1056</v>
      </c>
      <c r="F187">
        <v>97000</v>
      </c>
      <c r="G187" t="s">
        <v>1057</v>
      </c>
      <c r="H187" t="s">
        <v>523</v>
      </c>
      <c r="I187" t="s">
        <v>523</v>
      </c>
      <c r="J187" t="s">
        <v>1119</v>
      </c>
      <c r="K187" t="s">
        <v>519</v>
      </c>
      <c r="L187" t="s">
        <v>534</v>
      </c>
      <c r="M187">
        <v>40</v>
      </c>
      <c r="N187">
        <v>14</v>
      </c>
      <c r="O187">
        <v>113.1352167</v>
      </c>
      <c r="P187">
        <v>3.0876166669999998</v>
      </c>
      <c r="Q187" t="s">
        <v>121</v>
      </c>
      <c r="R187">
        <f t="shared" si="2"/>
        <v>2.8571428571428572</v>
      </c>
      <c r="S187" t="s">
        <v>288</v>
      </c>
    </row>
    <row r="188" spans="1:19">
      <c r="A188" t="s">
        <v>1053</v>
      </c>
      <c r="B188" t="s">
        <v>534</v>
      </c>
      <c r="C188" t="s">
        <v>1120</v>
      </c>
      <c r="D188" t="s">
        <v>1121</v>
      </c>
      <c r="E188" t="s">
        <v>1056</v>
      </c>
      <c r="F188">
        <v>97000</v>
      </c>
      <c r="G188" t="s">
        <v>1057</v>
      </c>
      <c r="H188" t="s">
        <v>523</v>
      </c>
      <c r="I188" t="s">
        <v>523</v>
      </c>
      <c r="J188" t="s">
        <v>1122</v>
      </c>
      <c r="K188" t="s">
        <v>519</v>
      </c>
      <c r="L188" t="s">
        <v>534</v>
      </c>
      <c r="M188">
        <v>51</v>
      </c>
      <c r="N188">
        <v>11</v>
      </c>
      <c r="O188">
        <v>112.8659667</v>
      </c>
      <c r="P188">
        <v>3.0950500000000001</v>
      </c>
      <c r="Q188" t="s">
        <v>149</v>
      </c>
      <c r="R188">
        <f t="shared" si="2"/>
        <v>4.6363636363636367</v>
      </c>
      <c r="S188" t="s">
        <v>288</v>
      </c>
    </row>
    <row r="189" spans="1:19">
      <c r="A189" t="s">
        <v>1053</v>
      </c>
      <c r="B189" t="s">
        <v>534</v>
      </c>
      <c r="C189" t="s">
        <v>1123</v>
      </c>
      <c r="D189" t="s">
        <v>1124</v>
      </c>
      <c r="E189" t="s">
        <v>1056</v>
      </c>
      <c r="F189">
        <v>97000</v>
      </c>
      <c r="G189" t="s">
        <v>1057</v>
      </c>
      <c r="H189" t="s">
        <v>523</v>
      </c>
      <c r="I189" t="s">
        <v>523</v>
      </c>
      <c r="J189" t="s">
        <v>1125</v>
      </c>
      <c r="K189" t="s">
        <v>1059</v>
      </c>
      <c r="L189" t="s">
        <v>534</v>
      </c>
      <c r="M189">
        <v>490</v>
      </c>
      <c r="N189">
        <v>31</v>
      </c>
      <c r="O189">
        <v>113.12945000000001</v>
      </c>
      <c r="P189">
        <v>3.2030666669999999</v>
      </c>
      <c r="Q189" t="s">
        <v>121</v>
      </c>
      <c r="R189">
        <f t="shared" si="2"/>
        <v>15.806451612903226</v>
      </c>
      <c r="S189" t="s">
        <v>288</v>
      </c>
    </row>
    <row r="190" spans="1:19">
      <c r="A190" t="s">
        <v>1053</v>
      </c>
      <c r="B190" t="s">
        <v>534</v>
      </c>
      <c r="C190" t="s">
        <v>1126</v>
      </c>
      <c r="D190" t="s">
        <v>1127</v>
      </c>
      <c r="E190" t="s">
        <v>1056</v>
      </c>
      <c r="F190">
        <v>97000</v>
      </c>
      <c r="G190" t="s">
        <v>1057</v>
      </c>
      <c r="H190">
        <v>86314335</v>
      </c>
      <c r="I190">
        <v>86334846</v>
      </c>
      <c r="J190" t="s">
        <v>1128</v>
      </c>
      <c r="K190" t="s">
        <v>1059</v>
      </c>
      <c r="L190" t="s">
        <v>520</v>
      </c>
      <c r="M190">
        <v>1220</v>
      </c>
      <c r="N190">
        <v>58</v>
      </c>
      <c r="O190">
        <v>113.0443167</v>
      </c>
      <c r="P190">
        <v>3.1737500000000001</v>
      </c>
      <c r="Q190" t="s">
        <v>121</v>
      </c>
      <c r="R190">
        <f t="shared" si="2"/>
        <v>21.03448275862069</v>
      </c>
      <c r="S190" t="s">
        <v>288</v>
      </c>
    </row>
    <row r="191" spans="1:19">
      <c r="A191" t="s">
        <v>1053</v>
      </c>
      <c r="B191" t="s">
        <v>534</v>
      </c>
      <c r="C191" t="s">
        <v>1129</v>
      </c>
      <c r="D191" t="s">
        <v>1130</v>
      </c>
      <c r="E191" t="s">
        <v>1056</v>
      </c>
      <c r="F191">
        <v>97000</v>
      </c>
      <c r="G191" t="s">
        <v>1057</v>
      </c>
      <c r="H191">
        <v>86251731</v>
      </c>
      <c r="I191">
        <v>86251696</v>
      </c>
      <c r="J191" t="s">
        <v>1131</v>
      </c>
      <c r="K191" t="s">
        <v>1059</v>
      </c>
      <c r="L191" t="s">
        <v>534</v>
      </c>
      <c r="M191">
        <v>1806</v>
      </c>
      <c r="N191">
        <v>100</v>
      </c>
      <c r="O191">
        <v>113.111</v>
      </c>
      <c r="P191">
        <v>3.2681</v>
      </c>
      <c r="Q191" t="s">
        <v>121</v>
      </c>
      <c r="R191">
        <f t="shared" si="2"/>
        <v>18.059999999999999</v>
      </c>
      <c r="S191" t="s">
        <v>288</v>
      </c>
    </row>
    <row r="192" spans="1:19">
      <c r="A192" t="s">
        <v>1053</v>
      </c>
      <c r="B192" t="s">
        <v>534</v>
      </c>
      <c r="C192" t="s">
        <v>1132</v>
      </c>
      <c r="D192" t="s">
        <v>1133</v>
      </c>
      <c r="E192" t="s">
        <v>1056</v>
      </c>
      <c r="F192">
        <v>97000</v>
      </c>
      <c r="G192" t="s">
        <v>1057</v>
      </c>
      <c r="H192">
        <v>138261683</v>
      </c>
      <c r="I192" t="s">
        <v>523</v>
      </c>
      <c r="J192" t="s">
        <v>1134</v>
      </c>
      <c r="K192" t="s">
        <v>519</v>
      </c>
      <c r="L192" t="s">
        <v>534</v>
      </c>
      <c r="M192">
        <v>264</v>
      </c>
      <c r="N192">
        <v>17</v>
      </c>
      <c r="O192">
        <v>113.0631667</v>
      </c>
      <c r="P192">
        <v>3.0897999999999999</v>
      </c>
      <c r="Q192" t="s">
        <v>121</v>
      </c>
      <c r="R192">
        <f t="shared" si="2"/>
        <v>15.529411764705882</v>
      </c>
      <c r="S192" t="s">
        <v>288</v>
      </c>
    </row>
    <row r="193" spans="1:19">
      <c r="A193" t="s">
        <v>1135</v>
      </c>
      <c r="B193" t="s">
        <v>513</v>
      </c>
      <c r="C193" t="s">
        <v>1136</v>
      </c>
      <c r="D193" t="s">
        <v>1137</v>
      </c>
      <c r="E193" t="s">
        <v>1138</v>
      </c>
      <c r="F193">
        <v>96300</v>
      </c>
      <c r="G193" t="s">
        <v>1139</v>
      </c>
      <c r="H193">
        <v>84864803</v>
      </c>
      <c r="I193">
        <v>84864803</v>
      </c>
      <c r="J193" t="s">
        <v>1140</v>
      </c>
      <c r="K193" t="s">
        <v>519</v>
      </c>
      <c r="L193" t="s">
        <v>520</v>
      </c>
      <c r="M193">
        <v>163</v>
      </c>
      <c r="N193">
        <v>17</v>
      </c>
      <c r="O193">
        <v>111.9390106</v>
      </c>
      <c r="P193">
        <v>2.7403868</v>
      </c>
      <c r="Q193" t="s">
        <v>122</v>
      </c>
      <c r="R193">
        <f t="shared" si="2"/>
        <v>9.5882352941176467</v>
      </c>
      <c r="S193" t="s">
        <v>288</v>
      </c>
    </row>
    <row r="194" spans="1:19">
      <c r="A194" t="s">
        <v>1135</v>
      </c>
      <c r="B194" t="s">
        <v>513</v>
      </c>
      <c r="C194" t="s">
        <v>1141</v>
      </c>
      <c r="D194" t="s">
        <v>1142</v>
      </c>
      <c r="E194" t="s">
        <v>1138</v>
      </c>
      <c r="F194">
        <v>96300</v>
      </c>
      <c r="G194" t="s">
        <v>1139</v>
      </c>
      <c r="H194">
        <v>1118142250</v>
      </c>
      <c r="I194" t="s">
        <v>523</v>
      </c>
      <c r="J194" t="s">
        <v>1143</v>
      </c>
      <c r="K194" t="s">
        <v>519</v>
      </c>
      <c r="L194" t="s">
        <v>520</v>
      </c>
      <c r="M194">
        <v>92</v>
      </c>
      <c r="N194">
        <v>13</v>
      </c>
      <c r="O194">
        <v>111.84</v>
      </c>
      <c r="P194">
        <v>2.72</v>
      </c>
      <c r="Q194" t="s">
        <v>217</v>
      </c>
      <c r="R194">
        <f t="shared" si="2"/>
        <v>7.0769230769230766</v>
      </c>
      <c r="S194" t="s">
        <v>288</v>
      </c>
    </row>
    <row r="195" spans="1:19">
      <c r="A195" t="s">
        <v>1135</v>
      </c>
      <c r="B195" t="s">
        <v>513</v>
      </c>
      <c r="C195" t="s">
        <v>1144</v>
      </c>
      <c r="D195" t="s">
        <v>1145</v>
      </c>
      <c r="E195" t="s">
        <v>1138</v>
      </c>
      <c r="F195">
        <v>96300</v>
      </c>
      <c r="G195" t="s">
        <v>1139</v>
      </c>
      <c r="H195" t="s">
        <v>523</v>
      </c>
      <c r="I195" t="s">
        <v>523</v>
      </c>
      <c r="J195" t="s">
        <v>1146</v>
      </c>
      <c r="K195" t="s">
        <v>519</v>
      </c>
      <c r="L195" t="s">
        <v>520</v>
      </c>
      <c r="M195">
        <v>20</v>
      </c>
      <c r="N195">
        <v>11</v>
      </c>
      <c r="O195">
        <v>112.06</v>
      </c>
      <c r="P195">
        <v>2.65</v>
      </c>
      <c r="Q195" t="s">
        <v>122</v>
      </c>
      <c r="R195">
        <f t="shared" ref="R195:R258" si="3">M195/N195</f>
        <v>1.8181818181818181</v>
      </c>
      <c r="S195" t="s">
        <v>288</v>
      </c>
    </row>
    <row r="196" spans="1:19">
      <c r="A196" t="s">
        <v>1135</v>
      </c>
      <c r="B196" t="s">
        <v>513</v>
      </c>
      <c r="C196" t="s">
        <v>1147</v>
      </c>
      <c r="D196" t="s">
        <v>1148</v>
      </c>
      <c r="E196" t="s">
        <v>1138</v>
      </c>
      <c r="F196">
        <v>96300</v>
      </c>
      <c r="G196" t="s">
        <v>1139</v>
      </c>
      <c r="H196">
        <v>84867353</v>
      </c>
      <c r="I196">
        <v>84867353</v>
      </c>
      <c r="J196" t="s">
        <v>1149</v>
      </c>
      <c r="K196" t="s">
        <v>519</v>
      </c>
      <c r="L196" t="s">
        <v>520</v>
      </c>
      <c r="M196">
        <v>72</v>
      </c>
      <c r="N196">
        <v>12</v>
      </c>
      <c r="O196">
        <v>111.88</v>
      </c>
      <c r="P196">
        <v>2.86</v>
      </c>
      <c r="Q196" t="s">
        <v>122</v>
      </c>
      <c r="R196">
        <f t="shared" si="3"/>
        <v>6</v>
      </c>
      <c r="S196" t="s">
        <v>288</v>
      </c>
    </row>
    <row r="197" spans="1:19">
      <c r="A197" t="s">
        <v>1135</v>
      </c>
      <c r="B197" t="s">
        <v>534</v>
      </c>
      <c r="C197" t="s">
        <v>1150</v>
      </c>
      <c r="D197" t="s">
        <v>1151</v>
      </c>
      <c r="E197" t="s">
        <v>1138</v>
      </c>
      <c r="F197">
        <v>96300</v>
      </c>
      <c r="G197" t="s">
        <v>1139</v>
      </c>
      <c r="H197" t="s">
        <v>523</v>
      </c>
      <c r="I197" t="s">
        <v>523</v>
      </c>
      <c r="J197" t="s">
        <v>1152</v>
      </c>
      <c r="K197" t="s">
        <v>519</v>
      </c>
      <c r="L197" t="s">
        <v>534</v>
      </c>
      <c r="M197">
        <v>67</v>
      </c>
      <c r="N197">
        <v>11</v>
      </c>
      <c r="O197">
        <v>112.121224</v>
      </c>
      <c r="P197">
        <v>2.5756399999999999</v>
      </c>
      <c r="Q197" t="s">
        <v>122</v>
      </c>
      <c r="R197">
        <f t="shared" si="3"/>
        <v>6.0909090909090908</v>
      </c>
      <c r="S197" t="s">
        <v>288</v>
      </c>
    </row>
    <row r="198" spans="1:19">
      <c r="A198" t="s">
        <v>1135</v>
      </c>
      <c r="B198" t="s">
        <v>534</v>
      </c>
      <c r="C198" t="s">
        <v>1153</v>
      </c>
      <c r="D198" t="s">
        <v>1154</v>
      </c>
      <c r="E198" t="s">
        <v>1138</v>
      </c>
      <c r="F198">
        <v>96300</v>
      </c>
      <c r="G198" t="s">
        <v>1139</v>
      </c>
      <c r="H198">
        <v>84867225</v>
      </c>
      <c r="I198">
        <v>84867225</v>
      </c>
      <c r="J198" t="s">
        <v>1155</v>
      </c>
      <c r="K198" t="s">
        <v>519</v>
      </c>
      <c r="L198" t="s">
        <v>534</v>
      </c>
      <c r="M198">
        <v>295</v>
      </c>
      <c r="N198">
        <v>35</v>
      </c>
      <c r="O198">
        <v>111.885383</v>
      </c>
      <c r="P198">
        <v>2.863</v>
      </c>
      <c r="Q198" t="s">
        <v>122</v>
      </c>
      <c r="R198">
        <f t="shared" si="3"/>
        <v>8.4285714285714288</v>
      </c>
      <c r="S198" t="s">
        <v>288</v>
      </c>
    </row>
    <row r="199" spans="1:19">
      <c r="A199" t="s">
        <v>1135</v>
      </c>
      <c r="B199" t="s">
        <v>534</v>
      </c>
      <c r="C199" t="s">
        <v>1156</v>
      </c>
      <c r="D199" t="s">
        <v>1157</v>
      </c>
      <c r="E199" t="s">
        <v>1138</v>
      </c>
      <c r="F199">
        <v>96300</v>
      </c>
      <c r="G199" t="s">
        <v>1139</v>
      </c>
      <c r="H199">
        <v>84865592</v>
      </c>
      <c r="I199" t="s">
        <v>523</v>
      </c>
      <c r="J199" t="s">
        <v>1158</v>
      </c>
      <c r="K199" t="s">
        <v>519</v>
      </c>
      <c r="L199" t="s">
        <v>534</v>
      </c>
      <c r="M199">
        <v>60</v>
      </c>
      <c r="N199">
        <v>13</v>
      </c>
      <c r="O199">
        <v>111.88930000000001</v>
      </c>
      <c r="P199">
        <v>2.8508333330000002</v>
      </c>
      <c r="Q199" t="s">
        <v>122</v>
      </c>
      <c r="R199">
        <f t="shared" si="3"/>
        <v>4.615384615384615</v>
      </c>
      <c r="S199" t="s">
        <v>288</v>
      </c>
    </row>
    <row r="200" spans="1:19">
      <c r="A200" t="s">
        <v>1135</v>
      </c>
      <c r="B200" t="s">
        <v>534</v>
      </c>
      <c r="C200" t="s">
        <v>1159</v>
      </c>
      <c r="D200" t="s">
        <v>1160</v>
      </c>
      <c r="E200" t="s">
        <v>1138</v>
      </c>
      <c r="F200">
        <v>96300</v>
      </c>
      <c r="G200" t="s">
        <v>1139</v>
      </c>
      <c r="H200">
        <v>135672455</v>
      </c>
      <c r="I200" t="s">
        <v>523</v>
      </c>
      <c r="J200" t="s">
        <v>1161</v>
      </c>
      <c r="K200" t="s">
        <v>519</v>
      </c>
      <c r="L200" t="s">
        <v>534</v>
      </c>
      <c r="M200">
        <v>252</v>
      </c>
      <c r="N200">
        <v>34</v>
      </c>
      <c r="O200">
        <v>111.87736700000001</v>
      </c>
      <c r="P200">
        <v>2.8589669999999998</v>
      </c>
      <c r="Q200" t="s">
        <v>122</v>
      </c>
      <c r="R200">
        <f t="shared" si="3"/>
        <v>7.4117647058823533</v>
      </c>
      <c r="S200" t="s">
        <v>288</v>
      </c>
    </row>
    <row r="201" spans="1:19">
      <c r="A201" t="s">
        <v>1135</v>
      </c>
      <c r="B201" t="s">
        <v>534</v>
      </c>
      <c r="C201" t="s">
        <v>1162</v>
      </c>
      <c r="D201" t="s">
        <v>1163</v>
      </c>
      <c r="E201" t="s">
        <v>1138</v>
      </c>
      <c r="F201">
        <v>96300</v>
      </c>
      <c r="G201" t="s">
        <v>1139</v>
      </c>
      <c r="H201" t="s">
        <v>523</v>
      </c>
      <c r="I201" t="s">
        <v>523</v>
      </c>
      <c r="J201" t="s">
        <v>1164</v>
      </c>
      <c r="K201" t="s">
        <v>519</v>
      </c>
      <c r="L201" t="s">
        <v>534</v>
      </c>
      <c r="M201">
        <v>46</v>
      </c>
      <c r="N201">
        <v>13</v>
      </c>
      <c r="O201">
        <v>111.79339899999999</v>
      </c>
      <c r="P201">
        <v>2.7500749999999998</v>
      </c>
      <c r="Q201" t="s">
        <v>217</v>
      </c>
      <c r="R201">
        <f t="shared" si="3"/>
        <v>3.5384615384615383</v>
      </c>
      <c r="S201" t="s">
        <v>288</v>
      </c>
    </row>
    <row r="202" spans="1:19">
      <c r="A202" t="s">
        <v>1135</v>
      </c>
      <c r="B202" t="s">
        <v>534</v>
      </c>
      <c r="C202" t="s">
        <v>1165</v>
      </c>
      <c r="D202" t="s">
        <v>1166</v>
      </c>
      <c r="E202" t="s">
        <v>1138</v>
      </c>
      <c r="F202">
        <v>96300</v>
      </c>
      <c r="G202" t="s">
        <v>1139</v>
      </c>
      <c r="H202">
        <v>84863505</v>
      </c>
      <c r="I202" t="s">
        <v>523</v>
      </c>
      <c r="J202" t="s">
        <v>1167</v>
      </c>
      <c r="K202" t="s">
        <v>519</v>
      </c>
      <c r="L202" t="s">
        <v>534</v>
      </c>
      <c r="M202">
        <v>63</v>
      </c>
      <c r="N202">
        <v>13</v>
      </c>
      <c r="O202">
        <v>111.92</v>
      </c>
      <c r="P202">
        <v>2.8</v>
      </c>
      <c r="Q202" t="s">
        <v>122</v>
      </c>
      <c r="R202">
        <f t="shared" si="3"/>
        <v>4.8461538461538458</v>
      </c>
      <c r="S202" t="s">
        <v>288</v>
      </c>
    </row>
    <row r="203" spans="1:19">
      <c r="A203" t="s">
        <v>1135</v>
      </c>
      <c r="B203" t="s">
        <v>534</v>
      </c>
      <c r="C203" t="s">
        <v>1168</v>
      </c>
      <c r="D203" t="s">
        <v>1169</v>
      </c>
      <c r="E203" t="s">
        <v>1138</v>
      </c>
      <c r="F203">
        <v>96300</v>
      </c>
      <c r="G203" t="s">
        <v>1139</v>
      </c>
      <c r="H203" t="s">
        <v>523</v>
      </c>
      <c r="I203" t="s">
        <v>523</v>
      </c>
      <c r="J203" t="s">
        <v>1170</v>
      </c>
      <c r="K203" t="s">
        <v>519</v>
      </c>
      <c r="L203" t="s">
        <v>534</v>
      </c>
      <c r="M203">
        <v>66</v>
      </c>
      <c r="N203">
        <v>12</v>
      </c>
      <c r="O203">
        <v>111.806016</v>
      </c>
      <c r="P203">
        <v>2.6406540000000001</v>
      </c>
      <c r="Q203" t="s">
        <v>217</v>
      </c>
      <c r="R203">
        <f t="shared" si="3"/>
        <v>5.5</v>
      </c>
      <c r="S203" t="s">
        <v>288</v>
      </c>
    </row>
    <row r="204" spans="1:19">
      <c r="A204" t="s">
        <v>1135</v>
      </c>
      <c r="B204" t="s">
        <v>534</v>
      </c>
      <c r="C204" t="s">
        <v>1171</v>
      </c>
      <c r="D204" t="s">
        <v>1172</v>
      </c>
      <c r="E204" t="s">
        <v>1138</v>
      </c>
      <c r="F204">
        <v>96300</v>
      </c>
      <c r="G204" t="s">
        <v>1139</v>
      </c>
      <c r="H204" t="s">
        <v>523</v>
      </c>
      <c r="I204" t="s">
        <v>523</v>
      </c>
      <c r="J204" t="s">
        <v>1173</v>
      </c>
      <c r="K204" t="s">
        <v>519</v>
      </c>
      <c r="L204" t="s">
        <v>534</v>
      </c>
      <c r="M204">
        <v>41</v>
      </c>
      <c r="N204">
        <v>14</v>
      </c>
      <c r="O204">
        <v>112.016667</v>
      </c>
      <c r="P204">
        <v>2.6666669999999999</v>
      </c>
      <c r="Q204" t="s">
        <v>122</v>
      </c>
      <c r="R204">
        <f t="shared" si="3"/>
        <v>2.9285714285714284</v>
      </c>
      <c r="S204" t="s">
        <v>288</v>
      </c>
    </row>
    <row r="205" spans="1:19">
      <c r="A205" t="s">
        <v>1135</v>
      </c>
      <c r="B205" t="s">
        <v>534</v>
      </c>
      <c r="C205" t="s">
        <v>1174</v>
      </c>
      <c r="D205" t="s">
        <v>1175</v>
      </c>
      <c r="E205" t="s">
        <v>1138</v>
      </c>
      <c r="F205">
        <v>96300</v>
      </c>
      <c r="G205" t="s">
        <v>1139</v>
      </c>
      <c r="H205">
        <v>84867090</v>
      </c>
      <c r="I205" t="s">
        <v>523</v>
      </c>
      <c r="J205" t="s">
        <v>1176</v>
      </c>
      <c r="K205" t="s">
        <v>519</v>
      </c>
      <c r="L205" t="s">
        <v>534</v>
      </c>
      <c r="M205">
        <v>128</v>
      </c>
      <c r="N205">
        <v>18</v>
      </c>
      <c r="O205">
        <v>111.871934</v>
      </c>
      <c r="P205">
        <v>2.8648639999999999</v>
      </c>
      <c r="Q205" t="s">
        <v>122</v>
      </c>
      <c r="R205">
        <f t="shared" si="3"/>
        <v>7.1111111111111107</v>
      </c>
      <c r="S205" t="s">
        <v>288</v>
      </c>
    </row>
    <row r="206" spans="1:19">
      <c r="A206" t="s">
        <v>1135</v>
      </c>
      <c r="B206" t="s">
        <v>534</v>
      </c>
      <c r="C206" t="s">
        <v>1177</v>
      </c>
      <c r="D206" t="s">
        <v>1178</v>
      </c>
      <c r="E206" t="s">
        <v>1138</v>
      </c>
      <c r="F206">
        <v>96300</v>
      </c>
      <c r="G206" t="s">
        <v>1139</v>
      </c>
      <c r="H206">
        <v>84864799</v>
      </c>
      <c r="I206" t="s">
        <v>523</v>
      </c>
      <c r="J206" t="s">
        <v>1179</v>
      </c>
      <c r="K206" t="s">
        <v>519</v>
      </c>
      <c r="L206" t="s">
        <v>534</v>
      </c>
      <c r="M206">
        <v>144</v>
      </c>
      <c r="N206">
        <v>15</v>
      </c>
      <c r="O206">
        <v>112.09516669999999</v>
      </c>
      <c r="P206">
        <v>2.8982833330000002</v>
      </c>
      <c r="Q206" t="s">
        <v>136</v>
      </c>
      <c r="R206">
        <f t="shared" si="3"/>
        <v>9.6</v>
      </c>
      <c r="S206" t="s">
        <v>288</v>
      </c>
    </row>
    <row r="207" spans="1:19">
      <c r="A207" t="s">
        <v>1135</v>
      </c>
      <c r="B207" t="s">
        <v>534</v>
      </c>
      <c r="C207" t="s">
        <v>1180</v>
      </c>
      <c r="D207" t="s">
        <v>1181</v>
      </c>
      <c r="E207" t="s">
        <v>1138</v>
      </c>
      <c r="F207">
        <v>96300</v>
      </c>
      <c r="G207" t="s">
        <v>1139</v>
      </c>
      <c r="H207">
        <v>84867310</v>
      </c>
      <c r="I207">
        <v>84867310</v>
      </c>
      <c r="J207" t="s">
        <v>1182</v>
      </c>
      <c r="K207" t="s">
        <v>519</v>
      </c>
      <c r="L207" t="s">
        <v>534</v>
      </c>
      <c r="M207">
        <v>44</v>
      </c>
      <c r="N207">
        <v>14</v>
      </c>
      <c r="O207">
        <v>111.893</v>
      </c>
      <c r="P207">
        <v>2.8206500000000001</v>
      </c>
      <c r="Q207" t="s">
        <v>122</v>
      </c>
      <c r="R207">
        <f t="shared" si="3"/>
        <v>3.1428571428571428</v>
      </c>
      <c r="S207" t="s">
        <v>288</v>
      </c>
    </row>
    <row r="208" spans="1:19">
      <c r="A208" t="s">
        <v>1135</v>
      </c>
      <c r="B208" t="s">
        <v>534</v>
      </c>
      <c r="C208" t="s">
        <v>1183</v>
      </c>
      <c r="D208" t="s">
        <v>1184</v>
      </c>
      <c r="E208" t="s">
        <v>1138</v>
      </c>
      <c r="F208">
        <v>96300</v>
      </c>
      <c r="G208" t="s">
        <v>1139</v>
      </c>
      <c r="H208" t="s">
        <v>523</v>
      </c>
      <c r="I208" t="s">
        <v>523</v>
      </c>
      <c r="J208" t="s">
        <v>1185</v>
      </c>
      <c r="K208" t="s">
        <v>519</v>
      </c>
      <c r="L208" t="s">
        <v>534</v>
      </c>
      <c r="M208">
        <v>41</v>
      </c>
      <c r="N208">
        <v>11</v>
      </c>
      <c r="O208">
        <v>111.78728099999999</v>
      </c>
      <c r="P208">
        <v>2.7894199999999998</v>
      </c>
      <c r="Q208" t="s">
        <v>217</v>
      </c>
      <c r="R208">
        <f t="shared" si="3"/>
        <v>3.7272727272727271</v>
      </c>
      <c r="S208" t="s">
        <v>288</v>
      </c>
    </row>
    <row r="209" spans="1:19">
      <c r="A209" t="s">
        <v>1135</v>
      </c>
      <c r="B209" t="s">
        <v>534</v>
      </c>
      <c r="C209" t="s">
        <v>1186</v>
      </c>
      <c r="D209" t="s">
        <v>1187</v>
      </c>
      <c r="E209" t="s">
        <v>1138</v>
      </c>
      <c r="F209">
        <v>96300</v>
      </c>
      <c r="G209" t="s">
        <v>1139</v>
      </c>
      <c r="H209" t="s">
        <v>523</v>
      </c>
      <c r="I209" t="s">
        <v>523</v>
      </c>
      <c r="J209" t="s">
        <v>1188</v>
      </c>
      <c r="K209" t="s">
        <v>519</v>
      </c>
      <c r="L209" t="s">
        <v>534</v>
      </c>
      <c r="M209">
        <v>66</v>
      </c>
      <c r="N209">
        <v>10</v>
      </c>
      <c r="O209">
        <v>111.862407</v>
      </c>
      <c r="P209">
        <v>2.669098</v>
      </c>
      <c r="Q209" t="s">
        <v>122</v>
      </c>
      <c r="R209">
        <f t="shared" si="3"/>
        <v>6.6</v>
      </c>
      <c r="S209" t="s">
        <v>288</v>
      </c>
    </row>
    <row r="210" spans="1:19">
      <c r="A210" t="s">
        <v>1135</v>
      </c>
      <c r="B210" t="s">
        <v>534</v>
      </c>
      <c r="C210" t="s">
        <v>1189</v>
      </c>
      <c r="D210" t="s">
        <v>1190</v>
      </c>
      <c r="E210" t="s">
        <v>1138</v>
      </c>
      <c r="F210">
        <v>96300</v>
      </c>
      <c r="G210" t="s">
        <v>1139</v>
      </c>
      <c r="H210" t="s">
        <v>523</v>
      </c>
      <c r="I210" t="s">
        <v>523</v>
      </c>
      <c r="J210" t="s">
        <v>1191</v>
      </c>
      <c r="K210" t="s">
        <v>519</v>
      </c>
      <c r="L210" t="s">
        <v>534</v>
      </c>
      <c r="M210">
        <v>49</v>
      </c>
      <c r="N210">
        <v>11</v>
      </c>
      <c r="O210">
        <v>111.83386400000001</v>
      </c>
      <c r="P210">
        <v>2.6029100000000001</v>
      </c>
      <c r="Q210" t="s">
        <v>217</v>
      </c>
      <c r="R210">
        <f t="shared" si="3"/>
        <v>4.4545454545454541</v>
      </c>
      <c r="S210" t="s">
        <v>288</v>
      </c>
    </row>
    <row r="211" spans="1:19">
      <c r="A211" t="s">
        <v>1135</v>
      </c>
      <c r="B211" t="s">
        <v>534</v>
      </c>
      <c r="C211" t="s">
        <v>1192</v>
      </c>
      <c r="D211" t="s">
        <v>1193</v>
      </c>
      <c r="E211" t="s">
        <v>1138</v>
      </c>
      <c r="F211">
        <v>96300</v>
      </c>
      <c r="G211" t="s">
        <v>1139</v>
      </c>
      <c r="H211">
        <v>84864384</v>
      </c>
      <c r="I211">
        <v>84864384</v>
      </c>
      <c r="J211" t="s">
        <v>1194</v>
      </c>
      <c r="K211" t="s">
        <v>519</v>
      </c>
      <c r="L211" t="s">
        <v>534</v>
      </c>
      <c r="M211">
        <v>280</v>
      </c>
      <c r="N211">
        <v>35</v>
      </c>
      <c r="O211">
        <v>111.94410000000001</v>
      </c>
      <c r="P211">
        <v>2.7450333329999999</v>
      </c>
      <c r="Q211" t="s">
        <v>122</v>
      </c>
      <c r="R211">
        <f t="shared" si="3"/>
        <v>8</v>
      </c>
      <c r="S211" t="s">
        <v>288</v>
      </c>
    </row>
    <row r="212" spans="1:19">
      <c r="A212" t="s">
        <v>1135</v>
      </c>
      <c r="B212" t="s">
        <v>534</v>
      </c>
      <c r="C212" t="s">
        <v>1195</v>
      </c>
      <c r="D212" t="s">
        <v>1196</v>
      </c>
      <c r="E212" t="s">
        <v>1138</v>
      </c>
      <c r="F212">
        <v>96300</v>
      </c>
      <c r="G212" t="s">
        <v>1139</v>
      </c>
      <c r="H212">
        <v>84864450</v>
      </c>
      <c r="I212" t="s">
        <v>523</v>
      </c>
      <c r="J212" t="s">
        <v>1197</v>
      </c>
      <c r="K212" t="s">
        <v>519</v>
      </c>
      <c r="L212" t="s">
        <v>520</v>
      </c>
      <c r="M212">
        <v>135</v>
      </c>
      <c r="N212">
        <v>16</v>
      </c>
      <c r="O212">
        <v>111.94</v>
      </c>
      <c r="P212">
        <v>2.74</v>
      </c>
      <c r="Q212" t="s">
        <v>122</v>
      </c>
      <c r="R212">
        <f t="shared" si="3"/>
        <v>8.4375</v>
      </c>
      <c r="S212" t="s">
        <v>288</v>
      </c>
    </row>
    <row r="213" spans="1:19">
      <c r="A213" t="s">
        <v>1135</v>
      </c>
      <c r="B213" t="s">
        <v>534</v>
      </c>
      <c r="C213" t="s">
        <v>1198</v>
      </c>
      <c r="D213" t="s">
        <v>1199</v>
      </c>
      <c r="E213" t="s">
        <v>1138</v>
      </c>
      <c r="F213">
        <v>96300</v>
      </c>
      <c r="G213" t="s">
        <v>1139</v>
      </c>
      <c r="H213" t="s">
        <v>523</v>
      </c>
      <c r="I213" t="s">
        <v>523</v>
      </c>
      <c r="J213" t="s">
        <v>1200</v>
      </c>
      <c r="K213" t="s">
        <v>519</v>
      </c>
      <c r="L213" t="s">
        <v>520</v>
      </c>
      <c r="M213">
        <v>205</v>
      </c>
      <c r="N213">
        <v>29</v>
      </c>
      <c r="O213">
        <v>111.935277</v>
      </c>
      <c r="P213">
        <v>2.6846589999999999</v>
      </c>
      <c r="Q213" t="s">
        <v>122</v>
      </c>
      <c r="R213">
        <f t="shared" si="3"/>
        <v>7.068965517241379</v>
      </c>
      <c r="S213" t="s">
        <v>288</v>
      </c>
    </row>
    <row r="214" spans="1:19">
      <c r="A214" t="s">
        <v>1135</v>
      </c>
      <c r="B214" t="s">
        <v>534</v>
      </c>
      <c r="C214" t="s">
        <v>1201</v>
      </c>
      <c r="D214" t="s">
        <v>1202</v>
      </c>
      <c r="E214" t="s">
        <v>1138</v>
      </c>
      <c r="F214">
        <v>96300</v>
      </c>
      <c r="G214" t="s">
        <v>1139</v>
      </c>
      <c r="H214" t="s">
        <v>523</v>
      </c>
      <c r="I214" t="s">
        <v>523</v>
      </c>
      <c r="J214" t="s">
        <v>1203</v>
      </c>
      <c r="K214" t="s">
        <v>519</v>
      </c>
      <c r="L214" t="s">
        <v>520</v>
      </c>
      <c r="M214">
        <v>119</v>
      </c>
      <c r="N214">
        <v>17</v>
      </c>
      <c r="O214">
        <v>111.88472299999999</v>
      </c>
      <c r="P214">
        <v>2.7143670000000002</v>
      </c>
      <c r="Q214" t="s">
        <v>122</v>
      </c>
      <c r="R214">
        <f t="shared" si="3"/>
        <v>7</v>
      </c>
      <c r="S214" t="s">
        <v>288</v>
      </c>
    </row>
    <row r="215" spans="1:19">
      <c r="A215" t="s">
        <v>1135</v>
      </c>
      <c r="B215" t="s">
        <v>534</v>
      </c>
      <c r="C215" t="s">
        <v>1204</v>
      </c>
      <c r="D215" t="s">
        <v>1205</v>
      </c>
      <c r="E215" t="s">
        <v>1138</v>
      </c>
      <c r="F215">
        <v>96300</v>
      </c>
      <c r="G215" t="s">
        <v>1139</v>
      </c>
      <c r="H215" t="s">
        <v>523</v>
      </c>
      <c r="I215" t="s">
        <v>523</v>
      </c>
      <c r="J215" t="s">
        <v>1206</v>
      </c>
      <c r="K215" t="s">
        <v>519</v>
      </c>
      <c r="L215" t="s">
        <v>520</v>
      </c>
      <c r="M215">
        <v>31</v>
      </c>
      <c r="N215">
        <v>13</v>
      </c>
      <c r="O215">
        <v>111.97</v>
      </c>
      <c r="P215">
        <v>2.52</v>
      </c>
      <c r="Q215" t="s">
        <v>144</v>
      </c>
      <c r="R215">
        <f t="shared" si="3"/>
        <v>2.3846153846153846</v>
      </c>
      <c r="S215" t="s">
        <v>288</v>
      </c>
    </row>
    <row r="216" spans="1:19">
      <c r="A216" t="s">
        <v>1135</v>
      </c>
      <c r="B216" t="s">
        <v>534</v>
      </c>
      <c r="C216" t="s">
        <v>1207</v>
      </c>
      <c r="D216" t="s">
        <v>1208</v>
      </c>
      <c r="E216" t="s">
        <v>1209</v>
      </c>
      <c r="F216">
        <v>96300</v>
      </c>
      <c r="G216" t="s">
        <v>1139</v>
      </c>
      <c r="H216" t="s">
        <v>523</v>
      </c>
      <c r="I216" t="s">
        <v>523</v>
      </c>
      <c r="J216" t="s">
        <v>1210</v>
      </c>
      <c r="K216" t="s">
        <v>519</v>
      </c>
      <c r="L216" t="s">
        <v>520</v>
      </c>
      <c r="M216">
        <v>64</v>
      </c>
      <c r="N216">
        <v>11</v>
      </c>
      <c r="O216">
        <v>111.9196987</v>
      </c>
      <c r="P216">
        <v>2.7126948</v>
      </c>
      <c r="Q216" t="s">
        <v>122</v>
      </c>
      <c r="R216">
        <f t="shared" si="3"/>
        <v>5.8181818181818183</v>
      </c>
      <c r="S216" t="s">
        <v>288</v>
      </c>
    </row>
    <row r="217" spans="1:19">
      <c r="A217" t="s">
        <v>1135</v>
      </c>
      <c r="B217" t="s">
        <v>534</v>
      </c>
      <c r="C217" t="s">
        <v>1211</v>
      </c>
      <c r="D217" t="s">
        <v>1212</v>
      </c>
      <c r="E217" t="s">
        <v>1138</v>
      </c>
      <c r="F217">
        <v>96300</v>
      </c>
      <c r="G217" t="s">
        <v>1139</v>
      </c>
      <c r="H217" t="s">
        <v>523</v>
      </c>
      <c r="I217" t="s">
        <v>523</v>
      </c>
      <c r="J217" t="s">
        <v>1213</v>
      </c>
      <c r="K217" t="s">
        <v>519</v>
      </c>
      <c r="L217" t="s">
        <v>534</v>
      </c>
      <c r="M217">
        <v>91</v>
      </c>
      <c r="N217">
        <v>12</v>
      </c>
      <c r="O217">
        <v>111.88058890000001</v>
      </c>
      <c r="P217">
        <v>2.7170917000000001</v>
      </c>
      <c r="Q217" t="s">
        <v>122</v>
      </c>
      <c r="R217">
        <f t="shared" si="3"/>
        <v>7.583333333333333</v>
      </c>
      <c r="S217" t="s">
        <v>288</v>
      </c>
    </row>
    <row r="218" spans="1:19">
      <c r="A218" t="s">
        <v>1214</v>
      </c>
      <c r="B218" t="s">
        <v>513</v>
      </c>
      <c r="C218" t="s">
        <v>1215</v>
      </c>
      <c r="D218" t="s">
        <v>515</v>
      </c>
      <c r="E218" t="s">
        <v>1216</v>
      </c>
      <c r="F218">
        <v>96200</v>
      </c>
      <c r="G218" t="s">
        <v>1217</v>
      </c>
      <c r="H218">
        <v>84832898</v>
      </c>
      <c r="I218">
        <v>84832939</v>
      </c>
      <c r="J218" t="s">
        <v>1218</v>
      </c>
      <c r="K218" t="s">
        <v>519</v>
      </c>
      <c r="L218" t="s">
        <v>520</v>
      </c>
      <c r="M218">
        <v>93</v>
      </c>
      <c r="N218">
        <v>13</v>
      </c>
      <c r="O218">
        <v>111.5335153</v>
      </c>
      <c r="P218">
        <v>2.6778337799999998</v>
      </c>
      <c r="Q218" t="s">
        <v>217</v>
      </c>
      <c r="R218">
        <f t="shared" si="3"/>
        <v>7.1538461538461542</v>
      </c>
      <c r="S218" t="s">
        <v>288</v>
      </c>
    </row>
    <row r="219" spans="1:19">
      <c r="A219" t="s">
        <v>1214</v>
      </c>
      <c r="B219" t="s">
        <v>534</v>
      </c>
      <c r="C219" t="s">
        <v>1219</v>
      </c>
      <c r="D219" t="s">
        <v>1220</v>
      </c>
      <c r="E219" t="s">
        <v>1216</v>
      </c>
      <c r="F219">
        <v>96200</v>
      </c>
      <c r="G219" t="s">
        <v>1217</v>
      </c>
      <c r="H219">
        <v>84613267</v>
      </c>
      <c r="I219">
        <v>84613267</v>
      </c>
      <c r="J219" t="s">
        <v>1221</v>
      </c>
      <c r="K219" t="s">
        <v>519</v>
      </c>
      <c r="L219" t="s">
        <v>534</v>
      </c>
      <c r="M219">
        <v>102</v>
      </c>
      <c r="N219">
        <v>14</v>
      </c>
      <c r="O219">
        <v>111.220675</v>
      </c>
      <c r="P219">
        <v>2.2044299999999999</v>
      </c>
      <c r="Q219" t="s">
        <v>220</v>
      </c>
      <c r="R219">
        <f t="shared" si="3"/>
        <v>7.2857142857142856</v>
      </c>
      <c r="S219" t="s">
        <v>288</v>
      </c>
    </row>
    <row r="220" spans="1:19">
      <c r="A220" t="s">
        <v>1214</v>
      </c>
      <c r="B220" t="s">
        <v>534</v>
      </c>
      <c r="C220" t="s">
        <v>1222</v>
      </c>
      <c r="D220" t="s">
        <v>1223</v>
      </c>
      <c r="E220" t="s">
        <v>1224</v>
      </c>
      <c r="F220">
        <v>96150</v>
      </c>
      <c r="G220" t="s">
        <v>1225</v>
      </c>
      <c r="H220">
        <v>84612217</v>
      </c>
      <c r="I220">
        <v>84612217</v>
      </c>
      <c r="J220" t="s">
        <v>1226</v>
      </c>
      <c r="K220" t="s">
        <v>519</v>
      </c>
      <c r="L220" t="s">
        <v>534</v>
      </c>
      <c r="M220">
        <v>91</v>
      </c>
      <c r="N220">
        <v>17</v>
      </c>
      <c r="O220">
        <v>111.254205</v>
      </c>
      <c r="P220">
        <v>2.153314</v>
      </c>
      <c r="Q220" t="s">
        <v>220</v>
      </c>
      <c r="R220">
        <f t="shared" si="3"/>
        <v>5.3529411764705879</v>
      </c>
      <c r="S220" t="s">
        <v>288</v>
      </c>
    </row>
    <row r="221" spans="1:19">
      <c r="A221" t="s">
        <v>1214</v>
      </c>
      <c r="B221" t="s">
        <v>534</v>
      </c>
      <c r="C221" t="s">
        <v>1227</v>
      </c>
      <c r="D221" t="s">
        <v>1228</v>
      </c>
      <c r="E221" t="s">
        <v>1216</v>
      </c>
      <c r="F221">
        <v>96200</v>
      </c>
      <c r="G221" t="s">
        <v>1217</v>
      </c>
      <c r="H221">
        <v>84815258</v>
      </c>
      <c r="I221">
        <v>84815258</v>
      </c>
      <c r="J221" t="s">
        <v>1229</v>
      </c>
      <c r="K221" t="s">
        <v>519</v>
      </c>
      <c r="L221" t="s">
        <v>534</v>
      </c>
      <c r="M221">
        <v>320</v>
      </c>
      <c r="N221">
        <v>32</v>
      </c>
      <c r="O221">
        <v>111.215723</v>
      </c>
      <c r="P221">
        <v>2.2321569999999999</v>
      </c>
      <c r="Q221" t="s">
        <v>220</v>
      </c>
      <c r="R221">
        <f t="shared" si="3"/>
        <v>10</v>
      </c>
      <c r="S221" t="s">
        <v>288</v>
      </c>
    </row>
    <row r="222" spans="1:19">
      <c r="A222" t="s">
        <v>1214</v>
      </c>
      <c r="B222" t="s">
        <v>534</v>
      </c>
      <c r="C222" t="s">
        <v>1230</v>
      </c>
      <c r="D222" t="s">
        <v>1231</v>
      </c>
      <c r="E222" t="s">
        <v>1216</v>
      </c>
      <c r="F222">
        <v>96200</v>
      </c>
      <c r="G222" t="s">
        <v>1217</v>
      </c>
      <c r="H222" t="s">
        <v>523</v>
      </c>
      <c r="I222" t="s">
        <v>523</v>
      </c>
      <c r="J222" t="s">
        <v>1232</v>
      </c>
      <c r="K222" t="s">
        <v>519</v>
      </c>
      <c r="L222" t="s">
        <v>534</v>
      </c>
      <c r="M222">
        <v>30</v>
      </c>
      <c r="N222">
        <v>10</v>
      </c>
      <c r="O222">
        <v>111.41887699999999</v>
      </c>
      <c r="P222">
        <v>2.3577900000000001</v>
      </c>
      <c r="Q222" t="s">
        <v>220</v>
      </c>
      <c r="R222">
        <f t="shared" si="3"/>
        <v>3</v>
      </c>
      <c r="S222" t="s">
        <v>288</v>
      </c>
    </row>
    <row r="223" spans="1:19">
      <c r="A223" t="s">
        <v>1214</v>
      </c>
      <c r="B223" t="s">
        <v>534</v>
      </c>
      <c r="C223" t="s">
        <v>1233</v>
      </c>
      <c r="D223" t="s">
        <v>1234</v>
      </c>
      <c r="E223" t="s">
        <v>1216</v>
      </c>
      <c r="F223">
        <v>96200</v>
      </c>
      <c r="G223" t="s">
        <v>1217</v>
      </c>
      <c r="H223" t="s">
        <v>523</v>
      </c>
      <c r="I223" t="s">
        <v>523</v>
      </c>
      <c r="J223" t="s">
        <v>1235</v>
      </c>
      <c r="K223" t="s">
        <v>519</v>
      </c>
      <c r="L223" t="s">
        <v>534</v>
      </c>
      <c r="M223">
        <v>53</v>
      </c>
      <c r="N223">
        <v>10</v>
      </c>
      <c r="O223">
        <v>111.588263</v>
      </c>
      <c r="P223">
        <v>2.440372</v>
      </c>
      <c r="Q223" t="s">
        <v>217</v>
      </c>
      <c r="R223">
        <f t="shared" si="3"/>
        <v>5.3</v>
      </c>
      <c r="S223" t="s">
        <v>288</v>
      </c>
    </row>
    <row r="224" spans="1:19">
      <c r="A224" t="s">
        <v>1214</v>
      </c>
      <c r="B224" t="s">
        <v>534</v>
      </c>
      <c r="C224" t="s">
        <v>1236</v>
      </c>
      <c r="D224" t="s">
        <v>1237</v>
      </c>
      <c r="E224" t="s">
        <v>1216</v>
      </c>
      <c r="F224">
        <v>96200</v>
      </c>
      <c r="G224" t="s">
        <v>1217</v>
      </c>
      <c r="H224" t="s">
        <v>523</v>
      </c>
      <c r="I224" t="s">
        <v>523</v>
      </c>
      <c r="J224" t="s">
        <v>1238</v>
      </c>
      <c r="K224" t="s">
        <v>519</v>
      </c>
      <c r="L224" t="s">
        <v>534</v>
      </c>
      <c r="M224">
        <v>405</v>
      </c>
      <c r="N224">
        <v>41</v>
      </c>
      <c r="O224">
        <v>111.52</v>
      </c>
      <c r="P224">
        <v>2.64</v>
      </c>
      <c r="Q224" t="s">
        <v>217</v>
      </c>
      <c r="R224">
        <f t="shared" si="3"/>
        <v>9.8780487804878057</v>
      </c>
      <c r="S224" t="s">
        <v>288</v>
      </c>
    </row>
    <row r="225" spans="1:19">
      <c r="A225" t="s">
        <v>1214</v>
      </c>
      <c r="B225" t="s">
        <v>534</v>
      </c>
      <c r="C225" t="s">
        <v>1239</v>
      </c>
      <c r="D225" t="s">
        <v>1240</v>
      </c>
      <c r="E225" t="s">
        <v>1216</v>
      </c>
      <c r="F225">
        <v>96200</v>
      </c>
      <c r="G225" t="s">
        <v>1217</v>
      </c>
      <c r="H225" t="s">
        <v>523</v>
      </c>
      <c r="I225" t="s">
        <v>523</v>
      </c>
      <c r="J225" t="s">
        <v>1241</v>
      </c>
      <c r="K225" t="s">
        <v>519</v>
      </c>
      <c r="L225" t="s">
        <v>534</v>
      </c>
      <c r="M225">
        <v>50</v>
      </c>
      <c r="N225">
        <v>13</v>
      </c>
      <c r="O225">
        <v>111.29012</v>
      </c>
      <c r="P225">
        <v>2.2126700000000001</v>
      </c>
      <c r="Q225" t="s">
        <v>220</v>
      </c>
      <c r="R225">
        <f t="shared" si="3"/>
        <v>3.8461538461538463</v>
      </c>
      <c r="S225" t="s">
        <v>288</v>
      </c>
    </row>
    <row r="226" spans="1:19">
      <c r="A226" t="s">
        <v>1214</v>
      </c>
      <c r="B226" t="s">
        <v>534</v>
      </c>
      <c r="C226" t="s">
        <v>1242</v>
      </c>
      <c r="D226" t="s">
        <v>1243</v>
      </c>
      <c r="E226" t="s">
        <v>1244</v>
      </c>
      <c r="F226">
        <v>96250</v>
      </c>
      <c r="G226" t="s">
        <v>1245</v>
      </c>
      <c r="H226" t="s">
        <v>523</v>
      </c>
      <c r="I226" t="s">
        <v>523</v>
      </c>
      <c r="J226" t="s">
        <v>1246</v>
      </c>
      <c r="K226" t="s">
        <v>519</v>
      </c>
      <c r="L226" t="s">
        <v>534</v>
      </c>
      <c r="M226">
        <v>85</v>
      </c>
      <c r="N226">
        <v>15</v>
      </c>
      <c r="O226">
        <v>111.310902</v>
      </c>
      <c r="P226">
        <v>2.4291390000000002</v>
      </c>
      <c r="Q226" t="s">
        <v>123</v>
      </c>
      <c r="R226">
        <f t="shared" si="3"/>
        <v>5.666666666666667</v>
      </c>
      <c r="S226" t="s">
        <v>288</v>
      </c>
    </row>
    <row r="227" spans="1:19">
      <c r="A227" t="s">
        <v>1214</v>
      </c>
      <c r="B227" t="s">
        <v>513</v>
      </c>
      <c r="C227" t="s">
        <v>1247</v>
      </c>
      <c r="D227" t="s">
        <v>1248</v>
      </c>
      <c r="E227" t="s">
        <v>1216</v>
      </c>
      <c r="F227">
        <v>96200</v>
      </c>
      <c r="G227" t="s">
        <v>1217</v>
      </c>
      <c r="H227">
        <v>84823299</v>
      </c>
      <c r="I227">
        <v>84823299</v>
      </c>
      <c r="J227" t="s">
        <v>1249</v>
      </c>
      <c r="K227" t="s">
        <v>519</v>
      </c>
      <c r="L227" t="s">
        <v>534</v>
      </c>
      <c r="M227">
        <v>460</v>
      </c>
      <c r="N227">
        <v>49</v>
      </c>
      <c r="O227">
        <v>111.431389</v>
      </c>
      <c r="P227">
        <v>2.5130560000000002</v>
      </c>
      <c r="Q227" t="s">
        <v>123</v>
      </c>
      <c r="R227">
        <f t="shared" si="3"/>
        <v>9.387755102040817</v>
      </c>
      <c r="S227" t="s">
        <v>288</v>
      </c>
    </row>
    <row r="228" spans="1:19">
      <c r="A228" t="s">
        <v>1214</v>
      </c>
      <c r="B228" t="s">
        <v>534</v>
      </c>
      <c r="C228" t="s">
        <v>1250</v>
      </c>
      <c r="D228" t="s">
        <v>1251</v>
      </c>
      <c r="E228" t="s">
        <v>1216</v>
      </c>
      <c r="F228">
        <v>96200</v>
      </c>
      <c r="G228" t="s">
        <v>1217</v>
      </c>
      <c r="H228">
        <v>84823125</v>
      </c>
      <c r="I228">
        <v>84823125</v>
      </c>
      <c r="J228" t="s">
        <v>1252</v>
      </c>
      <c r="K228" t="s">
        <v>519</v>
      </c>
      <c r="L228" t="s">
        <v>534</v>
      </c>
      <c r="M228">
        <v>286</v>
      </c>
      <c r="N228">
        <v>41</v>
      </c>
      <c r="O228">
        <v>111.432095</v>
      </c>
      <c r="P228">
        <v>2.5157470000000002</v>
      </c>
      <c r="Q228" t="s">
        <v>123</v>
      </c>
      <c r="R228">
        <f t="shared" si="3"/>
        <v>6.975609756097561</v>
      </c>
      <c r="S228" t="s">
        <v>288</v>
      </c>
    </row>
    <row r="229" spans="1:19">
      <c r="A229" t="s">
        <v>1214</v>
      </c>
      <c r="B229" t="s">
        <v>534</v>
      </c>
      <c r="C229" t="s">
        <v>1253</v>
      </c>
      <c r="D229" t="s">
        <v>1254</v>
      </c>
      <c r="E229" t="s">
        <v>1216</v>
      </c>
      <c r="F229">
        <v>96200</v>
      </c>
      <c r="G229" t="s">
        <v>1217</v>
      </c>
      <c r="H229" t="s">
        <v>523</v>
      </c>
      <c r="I229" t="s">
        <v>523</v>
      </c>
      <c r="J229" t="s">
        <v>1255</v>
      </c>
      <c r="K229" t="s">
        <v>519</v>
      </c>
      <c r="L229" t="s">
        <v>534</v>
      </c>
      <c r="M229">
        <v>170</v>
      </c>
      <c r="N229">
        <v>17</v>
      </c>
      <c r="O229">
        <v>111.292362</v>
      </c>
      <c r="P229">
        <v>2.6202700000000001</v>
      </c>
      <c r="Q229" t="s">
        <v>123</v>
      </c>
      <c r="R229">
        <f t="shared" si="3"/>
        <v>10</v>
      </c>
      <c r="S229" t="s">
        <v>288</v>
      </c>
    </row>
    <row r="230" spans="1:19">
      <c r="A230" t="s">
        <v>1214</v>
      </c>
      <c r="B230" t="s">
        <v>534</v>
      </c>
      <c r="C230" t="s">
        <v>1256</v>
      </c>
      <c r="D230" t="s">
        <v>1257</v>
      </c>
      <c r="E230" t="s">
        <v>1216</v>
      </c>
      <c r="F230">
        <v>96200</v>
      </c>
      <c r="G230" t="s">
        <v>1217</v>
      </c>
      <c r="H230" t="s">
        <v>523</v>
      </c>
      <c r="I230" t="s">
        <v>523</v>
      </c>
      <c r="J230" t="s">
        <v>1258</v>
      </c>
      <c r="K230" t="s">
        <v>519</v>
      </c>
      <c r="L230" t="s">
        <v>534</v>
      </c>
      <c r="M230">
        <v>161</v>
      </c>
      <c r="N230">
        <v>15</v>
      </c>
      <c r="O230">
        <v>111.380081</v>
      </c>
      <c r="P230">
        <v>2.709695</v>
      </c>
      <c r="Q230" t="s">
        <v>123</v>
      </c>
      <c r="R230">
        <f t="shared" si="3"/>
        <v>10.733333333333333</v>
      </c>
      <c r="S230" t="s">
        <v>288</v>
      </c>
    </row>
    <row r="231" spans="1:19">
      <c r="A231" t="s">
        <v>1214</v>
      </c>
      <c r="B231" t="s">
        <v>534</v>
      </c>
      <c r="C231" t="s">
        <v>1259</v>
      </c>
      <c r="D231" t="s">
        <v>1260</v>
      </c>
      <c r="E231" t="s">
        <v>1216</v>
      </c>
      <c r="F231">
        <v>96200</v>
      </c>
      <c r="G231" t="s">
        <v>1217</v>
      </c>
      <c r="H231" t="s">
        <v>523</v>
      </c>
      <c r="I231" t="s">
        <v>523</v>
      </c>
      <c r="J231" t="s">
        <v>1261</v>
      </c>
      <c r="K231" t="s">
        <v>519</v>
      </c>
      <c r="L231" t="s">
        <v>534</v>
      </c>
      <c r="M231">
        <v>32</v>
      </c>
      <c r="N231">
        <v>8</v>
      </c>
      <c r="O231">
        <v>111.376547</v>
      </c>
      <c r="P231">
        <v>2.542205</v>
      </c>
      <c r="Q231" t="s">
        <v>123</v>
      </c>
      <c r="R231">
        <f t="shared" si="3"/>
        <v>4</v>
      </c>
      <c r="S231" t="s">
        <v>288</v>
      </c>
    </row>
    <row r="232" spans="1:19">
      <c r="A232" t="s">
        <v>1214</v>
      </c>
      <c r="B232" t="s">
        <v>534</v>
      </c>
      <c r="C232" t="s">
        <v>1262</v>
      </c>
      <c r="D232" t="s">
        <v>1263</v>
      </c>
      <c r="E232" t="s">
        <v>1216</v>
      </c>
      <c r="F232">
        <v>96200</v>
      </c>
      <c r="G232" t="s">
        <v>1217</v>
      </c>
      <c r="H232" t="s">
        <v>523</v>
      </c>
      <c r="I232" t="s">
        <v>523</v>
      </c>
      <c r="J232" t="s">
        <v>1264</v>
      </c>
      <c r="K232" t="s">
        <v>519</v>
      </c>
      <c r="L232" t="s">
        <v>534</v>
      </c>
      <c r="M232">
        <v>140</v>
      </c>
      <c r="N232">
        <v>17</v>
      </c>
      <c r="O232">
        <v>111.432095</v>
      </c>
      <c r="P232">
        <v>2.5157470000000002</v>
      </c>
      <c r="Q232" t="s">
        <v>123</v>
      </c>
      <c r="R232">
        <f t="shared" si="3"/>
        <v>8.235294117647058</v>
      </c>
      <c r="S232" t="s">
        <v>288</v>
      </c>
    </row>
    <row r="233" spans="1:19">
      <c r="A233" t="s">
        <v>1214</v>
      </c>
      <c r="B233" t="s">
        <v>534</v>
      </c>
      <c r="C233" t="s">
        <v>1265</v>
      </c>
      <c r="D233" t="s">
        <v>1266</v>
      </c>
      <c r="E233" t="s">
        <v>1216</v>
      </c>
      <c r="F233">
        <v>96200</v>
      </c>
      <c r="G233" t="s">
        <v>1217</v>
      </c>
      <c r="H233" t="s">
        <v>523</v>
      </c>
      <c r="I233" t="s">
        <v>523</v>
      </c>
      <c r="J233" t="s">
        <v>1267</v>
      </c>
      <c r="K233" t="s">
        <v>519</v>
      </c>
      <c r="L233" t="s">
        <v>534</v>
      </c>
      <c r="M233">
        <v>77</v>
      </c>
      <c r="N233">
        <v>14</v>
      </c>
      <c r="O233">
        <v>111.313047</v>
      </c>
      <c r="P233">
        <v>2.564365</v>
      </c>
      <c r="Q233" t="s">
        <v>123</v>
      </c>
      <c r="R233">
        <f t="shared" si="3"/>
        <v>5.5</v>
      </c>
      <c r="S233" t="s">
        <v>288</v>
      </c>
    </row>
    <row r="234" spans="1:19">
      <c r="A234" t="s">
        <v>1214</v>
      </c>
      <c r="B234" t="s">
        <v>534</v>
      </c>
      <c r="C234" t="s">
        <v>1268</v>
      </c>
      <c r="D234" t="s">
        <v>1269</v>
      </c>
      <c r="E234" t="s">
        <v>1216</v>
      </c>
      <c r="F234">
        <v>96200</v>
      </c>
      <c r="G234" t="s">
        <v>1217</v>
      </c>
      <c r="H234" t="s">
        <v>523</v>
      </c>
      <c r="I234" t="s">
        <v>523</v>
      </c>
      <c r="J234" t="s">
        <v>1270</v>
      </c>
      <c r="K234" t="s">
        <v>519</v>
      </c>
      <c r="L234" t="s">
        <v>534</v>
      </c>
      <c r="M234">
        <v>176</v>
      </c>
      <c r="N234">
        <v>20</v>
      </c>
      <c r="O234">
        <v>111.28735469999999</v>
      </c>
      <c r="P234">
        <v>2.7041292000000001</v>
      </c>
      <c r="Q234" t="s">
        <v>123</v>
      </c>
      <c r="R234">
        <f t="shared" si="3"/>
        <v>8.8000000000000007</v>
      </c>
      <c r="S234" t="s">
        <v>288</v>
      </c>
    </row>
    <row r="235" spans="1:19">
      <c r="A235" t="s">
        <v>1214</v>
      </c>
      <c r="B235" t="s">
        <v>534</v>
      </c>
      <c r="C235" t="s">
        <v>1271</v>
      </c>
      <c r="D235" t="s">
        <v>1272</v>
      </c>
      <c r="E235" t="s">
        <v>1216</v>
      </c>
      <c r="F235">
        <v>96200</v>
      </c>
      <c r="G235" t="s">
        <v>1217</v>
      </c>
      <c r="H235" t="s">
        <v>523</v>
      </c>
      <c r="I235" t="s">
        <v>523</v>
      </c>
      <c r="J235" t="s">
        <v>1273</v>
      </c>
      <c r="K235" t="s">
        <v>519</v>
      </c>
      <c r="L235" t="s">
        <v>534</v>
      </c>
      <c r="M235">
        <v>133</v>
      </c>
      <c r="N235">
        <v>15</v>
      </c>
      <c r="O235">
        <v>111.493077</v>
      </c>
      <c r="P235">
        <v>2.6956340000000001</v>
      </c>
      <c r="Q235" t="s">
        <v>217</v>
      </c>
      <c r="R235">
        <f t="shared" si="3"/>
        <v>8.8666666666666671</v>
      </c>
      <c r="S235" t="s">
        <v>288</v>
      </c>
    </row>
    <row r="236" spans="1:19">
      <c r="A236" t="s">
        <v>1214</v>
      </c>
      <c r="B236" t="s">
        <v>534</v>
      </c>
      <c r="C236" t="s">
        <v>1274</v>
      </c>
      <c r="D236" t="s">
        <v>1275</v>
      </c>
      <c r="E236" t="s">
        <v>1216</v>
      </c>
      <c r="F236">
        <v>96200</v>
      </c>
      <c r="G236" t="s">
        <v>1217</v>
      </c>
      <c r="H236" t="s">
        <v>523</v>
      </c>
      <c r="I236" t="s">
        <v>523</v>
      </c>
      <c r="J236" t="s">
        <v>1276</v>
      </c>
      <c r="K236" t="s">
        <v>519</v>
      </c>
      <c r="L236" t="s">
        <v>534</v>
      </c>
      <c r="M236">
        <v>61</v>
      </c>
      <c r="N236">
        <v>13</v>
      </c>
      <c r="O236">
        <v>111.71087300000001</v>
      </c>
      <c r="P236">
        <v>2.5093160000000001</v>
      </c>
      <c r="Q236" t="s">
        <v>217</v>
      </c>
      <c r="R236">
        <f t="shared" si="3"/>
        <v>4.6923076923076925</v>
      </c>
      <c r="S236" t="s">
        <v>288</v>
      </c>
    </row>
    <row r="237" spans="1:19">
      <c r="A237" t="s">
        <v>1214</v>
      </c>
      <c r="B237" t="s">
        <v>534</v>
      </c>
      <c r="C237" t="s">
        <v>1277</v>
      </c>
      <c r="D237" t="s">
        <v>1278</v>
      </c>
      <c r="E237" t="s">
        <v>1216</v>
      </c>
      <c r="F237">
        <v>96200</v>
      </c>
      <c r="G237" t="s">
        <v>1217</v>
      </c>
      <c r="H237" t="s">
        <v>523</v>
      </c>
      <c r="I237" t="s">
        <v>523</v>
      </c>
      <c r="J237" t="s">
        <v>1279</v>
      </c>
      <c r="K237" t="s">
        <v>519</v>
      </c>
      <c r="L237" t="s">
        <v>534</v>
      </c>
      <c r="M237">
        <v>87</v>
      </c>
      <c r="N237">
        <v>14</v>
      </c>
      <c r="O237">
        <v>111.436815</v>
      </c>
      <c r="P237">
        <v>2.3245149999999999</v>
      </c>
      <c r="Q237" t="s">
        <v>220</v>
      </c>
      <c r="R237">
        <f t="shared" si="3"/>
        <v>6.2142857142857144</v>
      </c>
      <c r="S237" t="s">
        <v>288</v>
      </c>
    </row>
    <row r="238" spans="1:19">
      <c r="A238" t="s">
        <v>1214</v>
      </c>
      <c r="B238" t="s">
        <v>534</v>
      </c>
      <c r="C238" t="s">
        <v>1280</v>
      </c>
      <c r="D238" t="s">
        <v>1281</v>
      </c>
      <c r="E238" t="s">
        <v>1216</v>
      </c>
      <c r="F238">
        <v>96200</v>
      </c>
      <c r="G238" t="s">
        <v>1217</v>
      </c>
      <c r="H238" t="s">
        <v>523</v>
      </c>
      <c r="I238" t="s">
        <v>523</v>
      </c>
      <c r="J238" t="s">
        <v>1282</v>
      </c>
      <c r="K238" t="s">
        <v>519</v>
      </c>
      <c r="L238" t="s">
        <v>534</v>
      </c>
      <c r="M238">
        <v>199</v>
      </c>
      <c r="N238">
        <v>18</v>
      </c>
      <c r="O238">
        <v>111.424893</v>
      </c>
      <c r="P238">
        <v>2.6256900000000001</v>
      </c>
      <c r="Q238" t="s">
        <v>123</v>
      </c>
      <c r="R238">
        <f t="shared" si="3"/>
        <v>11.055555555555555</v>
      </c>
      <c r="S238" t="s">
        <v>288</v>
      </c>
    </row>
    <row r="239" spans="1:19">
      <c r="A239" t="s">
        <v>1214</v>
      </c>
      <c r="B239" t="s">
        <v>534</v>
      </c>
      <c r="C239" t="s">
        <v>1283</v>
      </c>
      <c r="D239" t="s">
        <v>1284</v>
      </c>
      <c r="E239" t="s">
        <v>1216</v>
      </c>
      <c r="F239">
        <v>96200</v>
      </c>
      <c r="G239" t="s">
        <v>1217</v>
      </c>
      <c r="H239" t="s">
        <v>523</v>
      </c>
      <c r="I239" t="s">
        <v>523</v>
      </c>
      <c r="J239" t="s">
        <v>1285</v>
      </c>
      <c r="K239" t="s">
        <v>519</v>
      </c>
      <c r="L239" t="s">
        <v>534</v>
      </c>
      <c r="M239">
        <v>68</v>
      </c>
      <c r="N239">
        <v>16</v>
      </c>
      <c r="O239">
        <v>111.3</v>
      </c>
      <c r="P239">
        <v>2.733333</v>
      </c>
      <c r="Q239" t="s">
        <v>123</v>
      </c>
      <c r="R239">
        <f t="shared" si="3"/>
        <v>4.25</v>
      </c>
      <c r="S239" t="s">
        <v>288</v>
      </c>
    </row>
    <row r="240" spans="1:19">
      <c r="A240" t="s">
        <v>1214</v>
      </c>
      <c r="B240" t="s">
        <v>534</v>
      </c>
      <c r="C240" t="s">
        <v>1286</v>
      </c>
      <c r="D240" t="s">
        <v>1287</v>
      </c>
      <c r="E240" t="s">
        <v>1216</v>
      </c>
      <c r="F240">
        <v>96200</v>
      </c>
      <c r="G240" t="s">
        <v>1217</v>
      </c>
      <c r="H240" t="s">
        <v>523</v>
      </c>
      <c r="I240" t="s">
        <v>523</v>
      </c>
      <c r="J240" t="s">
        <v>1288</v>
      </c>
      <c r="K240" t="s">
        <v>519</v>
      </c>
      <c r="L240" t="s">
        <v>534</v>
      </c>
      <c r="M240">
        <v>83</v>
      </c>
      <c r="N240">
        <v>14</v>
      </c>
      <c r="O240">
        <v>111.432095</v>
      </c>
      <c r="P240">
        <v>2.5157470000000002</v>
      </c>
      <c r="Q240" t="s">
        <v>123</v>
      </c>
      <c r="R240">
        <f t="shared" si="3"/>
        <v>5.9285714285714288</v>
      </c>
      <c r="S240" t="s">
        <v>288</v>
      </c>
    </row>
    <row r="241" spans="1:19">
      <c r="A241" t="s">
        <v>1214</v>
      </c>
      <c r="B241" t="s">
        <v>534</v>
      </c>
      <c r="C241" t="s">
        <v>1289</v>
      </c>
      <c r="D241" t="s">
        <v>1290</v>
      </c>
      <c r="E241" t="s">
        <v>1216</v>
      </c>
      <c r="F241">
        <v>96200</v>
      </c>
      <c r="G241" t="s">
        <v>1217</v>
      </c>
      <c r="H241">
        <v>84832937</v>
      </c>
      <c r="I241">
        <v>84832937</v>
      </c>
      <c r="J241" t="s">
        <v>1291</v>
      </c>
      <c r="K241" t="s">
        <v>519</v>
      </c>
      <c r="L241" t="s">
        <v>534</v>
      </c>
      <c r="M241">
        <v>197</v>
      </c>
      <c r="N241">
        <v>21</v>
      </c>
      <c r="O241">
        <v>111.46891599999999</v>
      </c>
      <c r="P241">
        <v>2.7116229999999999</v>
      </c>
      <c r="Q241" t="s">
        <v>217</v>
      </c>
      <c r="R241">
        <f t="shared" si="3"/>
        <v>9.3809523809523814</v>
      </c>
      <c r="S241" t="s">
        <v>288</v>
      </c>
    </row>
    <row r="242" spans="1:19">
      <c r="A242" t="s">
        <v>1214</v>
      </c>
      <c r="B242" t="s">
        <v>534</v>
      </c>
      <c r="C242" t="s">
        <v>1292</v>
      </c>
      <c r="D242" t="s">
        <v>1293</v>
      </c>
      <c r="E242" t="s">
        <v>1216</v>
      </c>
      <c r="F242">
        <v>96200</v>
      </c>
      <c r="G242" t="s">
        <v>1217</v>
      </c>
      <c r="H242" t="s">
        <v>523</v>
      </c>
      <c r="I242" t="s">
        <v>523</v>
      </c>
      <c r="J242" t="s">
        <v>1294</v>
      </c>
      <c r="K242" t="s">
        <v>519</v>
      </c>
      <c r="L242" t="s">
        <v>534</v>
      </c>
      <c r="M242">
        <v>19</v>
      </c>
      <c r="N242">
        <v>7</v>
      </c>
      <c r="O242">
        <v>111.376739</v>
      </c>
      <c r="P242">
        <v>2.4942600000000001</v>
      </c>
      <c r="Q242" t="s">
        <v>123</v>
      </c>
      <c r="R242">
        <f t="shared" si="3"/>
        <v>2.7142857142857144</v>
      </c>
      <c r="S242" t="s">
        <v>288</v>
      </c>
    </row>
    <row r="243" spans="1:19">
      <c r="A243" t="s">
        <v>1214</v>
      </c>
      <c r="B243" t="s">
        <v>534</v>
      </c>
      <c r="C243" t="s">
        <v>1295</v>
      </c>
      <c r="D243" t="s">
        <v>1296</v>
      </c>
      <c r="E243" t="s">
        <v>1216</v>
      </c>
      <c r="F243">
        <v>96200</v>
      </c>
      <c r="G243" t="s">
        <v>1217</v>
      </c>
      <c r="H243" t="s">
        <v>523</v>
      </c>
      <c r="I243" t="s">
        <v>523</v>
      </c>
      <c r="J243" t="s">
        <v>1297</v>
      </c>
      <c r="K243" t="s">
        <v>519</v>
      </c>
      <c r="L243" t="s">
        <v>534</v>
      </c>
      <c r="M243">
        <v>32</v>
      </c>
      <c r="N243">
        <v>13</v>
      </c>
      <c r="O243">
        <v>111.52</v>
      </c>
      <c r="P243">
        <v>2.36</v>
      </c>
      <c r="Q243" t="s">
        <v>123</v>
      </c>
      <c r="R243">
        <f t="shared" si="3"/>
        <v>2.4615384615384617</v>
      </c>
      <c r="S243" t="s">
        <v>288</v>
      </c>
    </row>
    <row r="244" spans="1:19">
      <c r="A244" t="s">
        <v>1214</v>
      </c>
      <c r="B244" t="s">
        <v>534</v>
      </c>
      <c r="C244" t="s">
        <v>1298</v>
      </c>
      <c r="D244" t="s">
        <v>1299</v>
      </c>
      <c r="E244" t="s">
        <v>1216</v>
      </c>
      <c r="F244">
        <v>96200</v>
      </c>
      <c r="G244" t="s">
        <v>1217</v>
      </c>
      <c r="H244" t="s">
        <v>523</v>
      </c>
      <c r="I244" t="s">
        <v>523</v>
      </c>
      <c r="J244" t="s">
        <v>1300</v>
      </c>
      <c r="K244" t="s">
        <v>519</v>
      </c>
      <c r="L244" t="s">
        <v>534</v>
      </c>
      <c r="M244">
        <v>161</v>
      </c>
      <c r="N244">
        <v>18</v>
      </c>
      <c r="O244">
        <v>111.46</v>
      </c>
      <c r="P244">
        <v>2.59</v>
      </c>
      <c r="Q244" t="s">
        <v>123</v>
      </c>
      <c r="R244">
        <f t="shared" si="3"/>
        <v>8.9444444444444446</v>
      </c>
      <c r="S244" t="s">
        <v>288</v>
      </c>
    </row>
    <row r="245" spans="1:19">
      <c r="A245" t="s">
        <v>1214</v>
      </c>
      <c r="B245" t="s">
        <v>534</v>
      </c>
      <c r="C245" t="s">
        <v>1301</v>
      </c>
      <c r="D245" t="s">
        <v>1302</v>
      </c>
      <c r="E245" t="s">
        <v>1216</v>
      </c>
      <c r="F245">
        <v>96200</v>
      </c>
      <c r="G245" t="s">
        <v>1217</v>
      </c>
      <c r="H245">
        <v>84832234</v>
      </c>
      <c r="I245">
        <v>84832234</v>
      </c>
      <c r="J245" t="s">
        <v>1303</v>
      </c>
      <c r="K245" t="s">
        <v>519</v>
      </c>
      <c r="L245" t="s">
        <v>534</v>
      </c>
      <c r="M245">
        <v>95</v>
      </c>
      <c r="N245">
        <v>16</v>
      </c>
      <c r="O245">
        <v>111.54</v>
      </c>
      <c r="P245">
        <v>2.67</v>
      </c>
      <c r="Q245" t="s">
        <v>217</v>
      </c>
      <c r="R245">
        <f t="shared" si="3"/>
        <v>5.9375</v>
      </c>
      <c r="S245" t="s">
        <v>288</v>
      </c>
    </row>
    <row r="246" spans="1:19">
      <c r="A246" t="s">
        <v>1214</v>
      </c>
      <c r="B246" t="s">
        <v>534</v>
      </c>
      <c r="C246" t="s">
        <v>1304</v>
      </c>
      <c r="D246" t="s">
        <v>1305</v>
      </c>
      <c r="E246" t="s">
        <v>1216</v>
      </c>
      <c r="F246">
        <v>96200</v>
      </c>
      <c r="G246" t="s">
        <v>1217</v>
      </c>
      <c r="H246">
        <v>84832564</v>
      </c>
      <c r="I246">
        <v>84832564</v>
      </c>
      <c r="J246" t="s">
        <v>1306</v>
      </c>
      <c r="K246" t="s">
        <v>519</v>
      </c>
      <c r="L246" t="s">
        <v>534</v>
      </c>
      <c r="M246">
        <v>137</v>
      </c>
      <c r="N246">
        <v>17</v>
      </c>
      <c r="O246">
        <v>111.56</v>
      </c>
      <c r="P246">
        <v>2.67</v>
      </c>
      <c r="Q246" t="s">
        <v>217</v>
      </c>
      <c r="R246">
        <f t="shared" si="3"/>
        <v>8.0588235294117645</v>
      </c>
      <c r="S246" t="s">
        <v>288</v>
      </c>
    </row>
    <row r="247" spans="1:19">
      <c r="A247" t="s">
        <v>1214</v>
      </c>
      <c r="B247" t="s">
        <v>534</v>
      </c>
      <c r="C247" t="s">
        <v>1307</v>
      </c>
      <c r="D247" t="s">
        <v>1308</v>
      </c>
      <c r="E247" t="s">
        <v>1216</v>
      </c>
      <c r="F247">
        <v>96200</v>
      </c>
      <c r="G247" t="s">
        <v>1217</v>
      </c>
      <c r="H247" t="s">
        <v>523</v>
      </c>
      <c r="I247" t="s">
        <v>523</v>
      </c>
      <c r="J247" t="s">
        <v>1309</v>
      </c>
      <c r="K247" t="s">
        <v>519</v>
      </c>
      <c r="L247" t="s">
        <v>534</v>
      </c>
      <c r="M247">
        <v>121</v>
      </c>
      <c r="N247">
        <v>17</v>
      </c>
      <c r="O247">
        <v>111.44</v>
      </c>
      <c r="P247">
        <v>2.54</v>
      </c>
      <c r="Q247" t="s">
        <v>123</v>
      </c>
      <c r="R247">
        <f t="shared" si="3"/>
        <v>7.117647058823529</v>
      </c>
      <c r="S247" t="s">
        <v>288</v>
      </c>
    </row>
    <row r="248" spans="1:19">
      <c r="A248" t="s">
        <v>1214</v>
      </c>
      <c r="B248" t="s">
        <v>534</v>
      </c>
      <c r="C248" t="s">
        <v>1310</v>
      </c>
      <c r="D248" t="s">
        <v>1311</v>
      </c>
      <c r="E248" t="s">
        <v>1216</v>
      </c>
      <c r="F248">
        <v>96200</v>
      </c>
      <c r="G248" t="s">
        <v>1217</v>
      </c>
      <c r="H248" t="s">
        <v>523</v>
      </c>
      <c r="I248" t="s">
        <v>523</v>
      </c>
      <c r="J248" t="s">
        <v>1312</v>
      </c>
      <c r="K248" t="s">
        <v>519</v>
      </c>
      <c r="L248" t="s">
        <v>534</v>
      </c>
      <c r="M248">
        <v>28</v>
      </c>
      <c r="N248">
        <v>9</v>
      </c>
      <c r="O248">
        <v>111.502132</v>
      </c>
      <c r="P248">
        <v>2.3421820000000002</v>
      </c>
      <c r="Q248" t="s">
        <v>218</v>
      </c>
      <c r="R248">
        <f t="shared" si="3"/>
        <v>3.1111111111111112</v>
      </c>
      <c r="S248" t="s">
        <v>288</v>
      </c>
    </row>
    <row r="249" spans="1:19">
      <c r="A249" t="s">
        <v>1214</v>
      </c>
      <c r="B249" t="s">
        <v>534</v>
      </c>
      <c r="C249" t="s">
        <v>1313</v>
      </c>
      <c r="D249" t="s">
        <v>1314</v>
      </c>
      <c r="E249" t="s">
        <v>1216</v>
      </c>
      <c r="F249">
        <v>96200</v>
      </c>
      <c r="G249" t="s">
        <v>1217</v>
      </c>
      <c r="H249" t="s">
        <v>523</v>
      </c>
      <c r="I249" t="s">
        <v>523</v>
      </c>
      <c r="J249" t="s">
        <v>1315</v>
      </c>
      <c r="K249" t="s">
        <v>519</v>
      </c>
      <c r="L249" t="s">
        <v>534</v>
      </c>
      <c r="M249">
        <v>56</v>
      </c>
      <c r="N249">
        <v>11</v>
      </c>
      <c r="O249">
        <v>111.29814210000001</v>
      </c>
      <c r="P249">
        <v>2.6656081399999998</v>
      </c>
      <c r="Q249" t="s">
        <v>123</v>
      </c>
      <c r="R249">
        <f t="shared" si="3"/>
        <v>5.0909090909090908</v>
      </c>
      <c r="S249" t="s">
        <v>288</v>
      </c>
    </row>
    <row r="250" spans="1:19">
      <c r="A250" t="s">
        <v>1214</v>
      </c>
      <c r="B250" t="s">
        <v>534</v>
      </c>
      <c r="C250" t="s">
        <v>1316</v>
      </c>
      <c r="D250" t="s">
        <v>1317</v>
      </c>
      <c r="E250" t="s">
        <v>1216</v>
      </c>
      <c r="F250">
        <v>96200</v>
      </c>
      <c r="G250" t="s">
        <v>1217</v>
      </c>
      <c r="H250" t="s">
        <v>523</v>
      </c>
      <c r="I250" t="s">
        <v>523</v>
      </c>
      <c r="J250" t="s">
        <v>1318</v>
      </c>
      <c r="K250" t="s">
        <v>519</v>
      </c>
      <c r="L250" t="s">
        <v>534</v>
      </c>
      <c r="M250">
        <v>60</v>
      </c>
      <c r="N250">
        <v>11</v>
      </c>
      <c r="O250">
        <v>111.30568700000001</v>
      </c>
      <c r="P250">
        <v>2.4754879999999999</v>
      </c>
      <c r="Q250" t="s">
        <v>123</v>
      </c>
      <c r="R250">
        <f t="shared" si="3"/>
        <v>5.4545454545454541</v>
      </c>
      <c r="S250" t="s">
        <v>288</v>
      </c>
    </row>
    <row r="251" spans="1:19">
      <c r="A251" t="s">
        <v>1214</v>
      </c>
      <c r="B251" t="s">
        <v>534</v>
      </c>
      <c r="C251" t="s">
        <v>1319</v>
      </c>
      <c r="D251" t="s">
        <v>1320</v>
      </c>
      <c r="E251" t="s">
        <v>1216</v>
      </c>
      <c r="F251">
        <v>96200</v>
      </c>
      <c r="G251" t="s">
        <v>1217</v>
      </c>
      <c r="H251" t="s">
        <v>523</v>
      </c>
      <c r="I251" t="s">
        <v>523</v>
      </c>
      <c r="J251" t="s">
        <v>1321</v>
      </c>
      <c r="K251" t="s">
        <v>519</v>
      </c>
      <c r="L251" t="s">
        <v>534</v>
      </c>
      <c r="M251">
        <v>75</v>
      </c>
      <c r="N251">
        <v>12</v>
      </c>
      <c r="O251">
        <v>111.51680899999999</v>
      </c>
      <c r="P251">
        <v>2.651179</v>
      </c>
      <c r="Q251" t="s">
        <v>217</v>
      </c>
      <c r="R251">
        <f t="shared" si="3"/>
        <v>6.25</v>
      </c>
      <c r="S251" t="s">
        <v>288</v>
      </c>
    </row>
    <row r="252" spans="1:19">
      <c r="A252" t="s">
        <v>1214</v>
      </c>
      <c r="B252" t="s">
        <v>534</v>
      </c>
      <c r="C252" t="s">
        <v>1322</v>
      </c>
      <c r="D252" t="s">
        <v>1323</v>
      </c>
      <c r="E252" t="s">
        <v>1216</v>
      </c>
      <c r="F252">
        <v>96200</v>
      </c>
      <c r="G252" t="s">
        <v>1217</v>
      </c>
      <c r="H252" t="s">
        <v>523</v>
      </c>
      <c r="I252" t="s">
        <v>523</v>
      </c>
      <c r="J252" t="s">
        <v>1324</v>
      </c>
      <c r="K252" t="s">
        <v>519</v>
      </c>
      <c r="L252" t="s">
        <v>534</v>
      </c>
      <c r="M252">
        <v>188</v>
      </c>
      <c r="N252">
        <v>18</v>
      </c>
      <c r="O252">
        <v>111.400165</v>
      </c>
      <c r="P252">
        <v>2.4134890000000002</v>
      </c>
      <c r="Q252" t="s">
        <v>123</v>
      </c>
      <c r="R252">
        <f t="shared" si="3"/>
        <v>10.444444444444445</v>
      </c>
      <c r="S252" t="s">
        <v>288</v>
      </c>
    </row>
    <row r="253" spans="1:19">
      <c r="A253" t="s">
        <v>1214</v>
      </c>
      <c r="B253" t="s">
        <v>534</v>
      </c>
      <c r="C253" t="s">
        <v>1325</v>
      </c>
      <c r="D253" t="s">
        <v>1326</v>
      </c>
      <c r="E253" t="s">
        <v>1216</v>
      </c>
      <c r="F253">
        <v>96200</v>
      </c>
      <c r="G253" t="s">
        <v>1217</v>
      </c>
      <c r="H253" t="s">
        <v>523</v>
      </c>
      <c r="I253" t="s">
        <v>523</v>
      </c>
      <c r="J253" t="s">
        <v>1327</v>
      </c>
      <c r="K253" t="s">
        <v>519</v>
      </c>
      <c r="L253" t="s">
        <v>534</v>
      </c>
      <c r="M253">
        <v>37</v>
      </c>
      <c r="N253">
        <v>12</v>
      </c>
      <c r="O253">
        <v>111.52976990000001</v>
      </c>
      <c r="P253">
        <v>2.6643021</v>
      </c>
      <c r="Q253" t="s">
        <v>217</v>
      </c>
      <c r="R253">
        <f t="shared" si="3"/>
        <v>3.0833333333333335</v>
      </c>
      <c r="S253" t="s">
        <v>288</v>
      </c>
    </row>
    <row r="254" spans="1:19">
      <c r="A254" t="s">
        <v>1214</v>
      </c>
      <c r="B254" t="s">
        <v>534</v>
      </c>
      <c r="C254" t="s">
        <v>1328</v>
      </c>
      <c r="D254" t="s">
        <v>1329</v>
      </c>
      <c r="E254" t="s">
        <v>1216</v>
      </c>
      <c r="F254">
        <v>96200</v>
      </c>
      <c r="G254" t="s">
        <v>1217</v>
      </c>
      <c r="H254" t="s">
        <v>523</v>
      </c>
      <c r="I254" t="s">
        <v>523</v>
      </c>
      <c r="J254" t="s">
        <v>1330</v>
      </c>
      <c r="K254" t="s">
        <v>519</v>
      </c>
      <c r="L254" t="s">
        <v>534</v>
      </c>
      <c r="M254">
        <v>22</v>
      </c>
      <c r="N254">
        <v>10</v>
      </c>
      <c r="O254">
        <v>111.216793</v>
      </c>
      <c r="P254">
        <v>2.2277650000000002</v>
      </c>
      <c r="Q254" t="s">
        <v>220</v>
      </c>
      <c r="R254">
        <f t="shared" si="3"/>
        <v>2.2000000000000002</v>
      </c>
      <c r="S254" t="s">
        <v>288</v>
      </c>
    </row>
    <row r="255" spans="1:19">
      <c r="A255" t="s">
        <v>1214</v>
      </c>
      <c r="B255" t="s">
        <v>534</v>
      </c>
      <c r="C255" t="s">
        <v>1331</v>
      </c>
      <c r="D255" t="s">
        <v>1332</v>
      </c>
      <c r="E255" t="s">
        <v>1216</v>
      </c>
      <c r="F255">
        <v>96200</v>
      </c>
      <c r="G255" t="s">
        <v>1217</v>
      </c>
      <c r="H255" t="s">
        <v>523</v>
      </c>
      <c r="I255" t="s">
        <v>523</v>
      </c>
      <c r="J255" t="s">
        <v>1333</v>
      </c>
      <c r="K255" t="s">
        <v>519</v>
      </c>
      <c r="L255" t="s">
        <v>534</v>
      </c>
      <c r="M255">
        <v>64</v>
      </c>
      <c r="N255">
        <v>12</v>
      </c>
      <c r="O255">
        <v>111.720657</v>
      </c>
      <c r="P255">
        <v>2.6263570000000001</v>
      </c>
      <c r="Q255" t="s">
        <v>217</v>
      </c>
      <c r="R255">
        <f t="shared" si="3"/>
        <v>5.333333333333333</v>
      </c>
      <c r="S255" t="s">
        <v>288</v>
      </c>
    </row>
    <row r="256" spans="1:19">
      <c r="A256" t="s">
        <v>1214</v>
      </c>
      <c r="B256" t="s">
        <v>534</v>
      </c>
      <c r="C256" t="s">
        <v>1334</v>
      </c>
      <c r="D256" t="s">
        <v>1335</v>
      </c>
      <c r="E256" t="s">
        <v>1216</v>
      </c>
      <c r="F256">
        <v>96200</v>
      </c>
      <c r="G256" t="s">
        <v>1217</v>
      </c>
      <c r="H256">
        <v>84613326</v>
      </c>
      <c r="I256">
        <v>84613326</v>
      </c>
      <c r="J256" t="s">
        <v>1336</v>
      </c>
      <c r="K256" t="s">
        <v>519</v>
      </c>
      <c r="L256" t="s">
        <v>534</v>
      </c>
      <c r="M256">
        <v>162</v>
      </c>
      <c r="N256">
        <v>25</v>
      </c>
      <c r="O256">
        <v>111.25</v>
      </c>
      <c r="P256">
        <v>2.16</v>
      </c>
      <c r="Q256" t="s">
        <v>220</v>
      </c>
      <c r="R256">
        <f t="shared" si="3"/>
        <v>6.48</v>
      </c>
      <c r="S256" t="s">
        <v>288</v>
      </c>
    </row>
    <row r="257" spans="1:19">
      <c r="A257" t="s">
        <v>1214</v>
      </c>
      <c r="B257" t="s">
        <v>534</v>
      </c>
      <c r="C257" t="s">
        <v>1337</v>
      </c>
      <c r="D257" t="s">
        <v>1338</v>
      </c>
      <c r="E257" t="s">
        <v>1216</v>
      </c>
      <c r="F257">
        <v>96200</v>
      </c>
      <c r="G257" t="s">
        <v>1217</v>
      </c>
      <c r="H257" t="s">
        <v>523</v>
      </c>
      <c r="I257" t="s">
        <v>523</v>
      </c>
      <c r="J257" t="s">
        <v>1339</v>
      </c>
      <c r="K257" t="s">
        <v>519</v>
      </c>
      <c r="L257" t="s">
        <v>534</v>
      </c>
      <c r="M257">
        <v>19</v>
      </c>
      <c r="N257">
        <v>11</v>
      </c>
      <c r="O257">
        <v>111.46458</v>
      </c>
      <c r="P257">
        <v>2.337291</v>
      </c>
      <c r="Q257" t="s">
        <v>220</v>
      </c>
      <c r="R257">
        <f t="shared" si="3"/>
        <v>1.7272727272727273</v>
      </c>
      <c r="S257" t="s">
        <v>288</v>
      </c>
    </row>
    <row r="258" spans="1:19">
      <c r="A258" t="s">
        <v>1214</v>
      </c>
      <c r="B258" t="s">
        <v>534</v>
      </c>
      <c r="C258" t="s">
        <v>1340</v>
      </c>
      <c r="D258" t="s">
        <v>1341</v>
      </c>
      <c r="E258" t="s">
        <v>1216</v>
      </c>
      <c r="F258">
        <v>96200</v>
      </c>
      <c r="G258" t="s">
        <v>1217</v>
      </c>
      <c r="H258" t="s">
        <v>523</v>
      </c>
      <c r="I258" t="s">
        <v>523</v>
      </c>
      <c r="J258" t="s">
        <v>1342</v>
      </c>
      <c r="K258" t="s">
        <v>519</v>
      </c>
      <c r="L258" t="s">
        <v>534</v>
      </c>
      <c r="M258">
        <v>178</v>
      </c>
      <c r="N258">
        <v>19</v>
      </c>
      <c r="O258">
        <v>111.45</v>
      </c>
      <c r="P258">
        <v>2.5666669999999998</v>
      </c>
      <c r="Q258" t="s">
        <v>123</v>
      </c>
      <c r="R258">
        <f t="shared" si="3"/>
        <v>9.3684210526315788</v>
      </c>
      <c r="S258" t="s">
        <v>288</v>
      </c>
    </row>
    <row r="259" spans="1:19">
      <c r="A259" t="s">
        <v>1343</v>
      </c>
      <c r="B259" t="s">
        <v>513</v>
      </c>
      <c r="C259" t="s">
        <v>1344</v>
      </c>
      <c r="D259" t="s">
        <v>1345</v>
      </c>
      <c r="E259" t="s">
        <v>1346</v>
      </c>
      <c r="F259">
        <v>96600</v>
      </c>
      <c r="G259" t="s">
        <v>1347</v>
      </c>
      <c r="H259">
        <v>84734442</v>
      </c>
      <c r="I259" t="s">
        <v>523</v>
      </c>
      <c r="J259" t="s">
        <v>1348</v>
      </c>
      <c r="K259" t="s">
        <v>519</v>
      </c>
      <c r="L259" t="s">
        <v>520</v>
      </c>
      <c r="M259">
        <v>137</v>
      </c>
      <c r="N259">
        <v>15</v>
      </c>
      <c r="O259">
        <v>111.9145</v>
      </c>
      <c r="P259">
        <v>2.0220833329999999</v>
      </c>
      <c r="Q259" t="s">
        <v>124</v>
      </c>
      <c r="R259">
        <f t="shared" ref="R259:R322" si="4">M259/N259</f>
        <v>9.1333333333333329</v>
      </c>
      <c r="S259" t="s">
        <v>288</v>
      </c>
    </row>
    <row r="260" spans="1:19">
      <c r="A260" t="s">
        <v>1343</v>
      </c>
      <c r="B260" t="s">
        <v>534</v>
      </c>
      <c r="C260" t="s">
        <v>1349</v>
      </c>
      <c r="D260" t="s">
        <v>1350</v>
      </c>
      <c r="E260" t="s">
        <v>1346</v>
      </c>
      <c r="F260">
        <v>96600</v>
      </c>
      <c r="G260" t="s">
        <v>1347</v>
      </c>
      <c r="H260" t="s">
        <v>523</v>
      </c>
      <c r="I260" t="s">
        <v>523</v>
      </c>
      <c r="J260" t="s">
        <v>1351</v>
      </c>
      <c r="K260" t="s">
        <v>519</v>
      </c>
      <c r="L260" t="s">
        <v>534</v>
      </c>
      <c r="M260">
        <v>34</v>
      </c>
      <c r="N260">
        <v>12</v>
      </c>
      <c r="O260">
        <v>111.954154</v>
      </c>
      <c r="P260">
        <v>1.7692810000000001</v>
      </c>
      <c r="Q260" t="s">
        <v>124</v>
      </c>
      <c r="R260">
        <f t="shared" si="4"/>
        <v>2.8333333333333335</v>
      </c>
      <c r="S260" t="s">
        <v>288</v>
      </c>
    </row>
    <row r="261" spans="1:19">
      <c r="A261" t="s">
        <v>1343</v>
      </c>
      <c r="B261" t="s">
        <v>534</v>
      </c>
      <c r="C261" t="s">
        <v>1352</v>
      </c>
      <c r="D261" t="s">
        <v>1353</v>
      </c>
      <c r="E261" t="s">
        <v>1346</v>
      </c>
      <c r="F261">
        <v>96600</v>
      </c>
      <c r="G261" t="s">
        <v>1347</v>
      </c>
      <c r="H261" t="s">
        <v>523</v>
      </c>
      <c r="I261" t="s">
        <v>523</v>
      </c>
      <c r="J261" t="s">
        <v>1354</v>
      </c>
      <c r="K261" t="s">
        <v>519</v>
      </c>
      <c r="L261" t="s">
        <v>534</v>
      </c>
      <c r="M261">
        <v>133</v>
      </c>
      <c r="N261">
        <v>14</v>
      </c>
      <c r="O261">
        <v>111.64825</v>
      </c>
      <c r="P261">
        <v>1.952516667</v>
      </c>
      <c r="Q261" t="s">
        <v>219</v>
      </c>
      <c r="R261">
        <f t="shared" si="4"/>
        <v>9.5</v>
      </c>
      <c r="S261" t="s">
        <v>288</v>
      </c>
    </row>
    <row r="262" spans="1:19">
      <c r="A262" t="s">
        <v>1343</v>
      </c>
      <c r="B262" t="s">
        <v>534</v>
      </c>
      <c r="C262" t="s">
        <v>1355</v>
      </c>
      <c r="D262" t="s">
        <v>1356</v>
      </c>
      <c r="E262" t="s">
        <v>1346</v>
      </c>
      <c r="F262">
        <v>96600</v>
      </c>
      <c r="G262" t="s">
        <v>1347</v>
      </c>
      <c r="H262" t="s">
        <v>523</v>
      </c>
      <c r="I262" t="s">
        <v>523</v>
      </c>
      <c r="J262" t="s">
        <v>1357</v>
      </c>
      <c r="K262" t="s">
        <v>519</v>
      </c>
      <c r="L262" t="s">
        <v>534</v>
      </c>
      <c r="M262">
        <v>37</v>
      </c>
      <c r="N262">
        <v>10</v>
      </c>
      <c r="O262">
        <v>111.59</v>
      </c>
      <c r="P262">
        <v>1.92</v>
      </c>
      <c r="Q262" t="s">
        <v>219</v>
      </c>
      <c r="R262">
        <f t="shared" si="4"/>
        <v>3.7</v>
      </c>
      <c r="S262" t="s">
        <v>288</v>
      </c>
    </row>
    <row r="263" spans="1:19">
      <c r="A263" t="s">
        <v>1343</v>
      </c>
      <c r="B263" t="s">
        <v>534</v>
      </c>
      <c r="C263" t="s">
        <v>1358</v>
      </c>
      <c r="D263" t="s">
        <v>1359</v>
      </c>
      <c r="E263" t="s">
        <v>1346</v>
      </c>
      <c r="F263">
        <v>96600</v>
      </c>
      <c r="G263" t="s">
        <v>1347</v>
      </c>
      <c r="H263" t="s">
        <v>523</v>
      </c>
      <c r="I263" t="s">
        <v>523</v>
      </c>
      <c r="J263" t="s">
        <v>1360</v>
      </c>
      <c r="K263" t="s">
        <v>519</v>
      </c>
      <c r="L263" t="s">
        <v>534</v>
      </c>
      <c r="M263">
        <v>67</v>
      </c>
      <c r="N263">
        <v>12</v>
      </c>
      <c r="O263">
        <v>111.65</v>
      </c>
      <c r="P263">
        <v>1.74</v>
      </c>
      <c r="Q263" t="s">
        <v>219</v>
      </c>
      <c r="R263">
        <f t="shared" si="4"/>
        <v>5.583333333333333</v>
      </c>
      <c r="S263" t="s">
        <v>288</v>
      </c>
    </row>
    <row r="264" spans="1:19">
      <c r="A264" t="s">
        <v>1343</v>
      </c>
      <c r="B264" t="s">
        <v>534</v>
      </c>
      <c r="C264" t="s">
        <v>1361</v>
      </c>
      <c r="D264" t="s">
        <v>1362</v>
      </c>
      <c r="E264" t="s">
        <v>1346</v>
      </c>
      <c r="F264">
        <v>96600</v>
      </c>
      <c r="G264" t="s">
        <v>1347</v>
      </c>
      <c r="H264" t="s">
        <v>523</v>
      </c>
      <c r="I264" t="s">
        <v>523</v>
      </c>
      <c r="J264" t="s">
        <v>1363</v>
      </c>
      <c r="K264" t="s">
        <v>519</v>
      </c>
      <c r="L264" t="s">
        <v>534</v>
      </c>
      <c r="M264">
        <v>144</v>
      </c>
      <c r="N264">
        <v>16</v>
      </c>
      <c r="O264">
        <v>111.8208333</v>
      </c>
      <c r="P264">
        <v>1.759116667</v>
      </c>
      <c r="Q264" t="s">
        <v>124</v>
      </c>
      <c r="R264">
        <f t="shared" si="4"/>
        <v>9</v>
      </c>
      <c r="S264" t="s">
        <v>288</v>
      </c>
    </row>
    <row r="265" spans="1:19">
      <c r="A265" t="s">
        <v>1343</v>
      </c>
      <c r="B265" t="s">
        <v>534</v>
      </c>
      <c r="C265" t="s">
        <v>1364</v>
      </c>
      <c r="D265" t="s">
        <v>1365</v>
      </c>
      <c r="E265" t="s">
        <v>1346</v>
      </c>
      <c r="F265">
        <v>96600</v>
      </c>
      <c r="G265" t="s">
        <v>1347</v>
      </c>
      <c r="H265" t="s">
        <v>523</v>
      </c>
      <c r="I265" t="s">
        <v>523</v>
      </c>
      <c r="J265" t="s">
        <v>1366</v>
      </c>
      <c r="K265" t="s">
        <v>519</v>
      </c>
      <c r="L265" t="s">
        <v>534</v>
      </c>
      <c r="M265">
        <v>133</v>
      </c>
      <c r="N265">
        <v>15</v>
      </c>
      <c r="O265">
        <v>111.82129399999999</v>
      </c>
      <c r="P265">
        <v>1.6500809999999999</v>
      </c>
      <c r="Q265" t="s">
        <v>219</v>
      </c>
      <c r="R265">
        <f t="shared" si="4"/>
        <v>8.8666666666666671</v>
      </c>
      <c r="S265" t="s">
        <v>288</v>
      </c>
    </row>
    <row r="266" spans="1:19">
      <c r="A266" t="s">
        <v>1343</v>
      </c>
      <c r="B266" t="s">
        <v>534</v>
      </c>
      <c r="C266" t="s">
        <v>1367</v>
      </c>
      <c r="D266" t="s">
        <v>1368</v>
      </c>
      <c r="E266" t="s">
        <v>1346</v>
      </c>
      <c r="F266">
        <v>96600</v>
      </c>
      <c r="G266" t="s">
        <v>1347</v>
      </c>
      <c r="H266" t="s">
        <v>523</v>
      </c>
      <c r="I266" t="s">
        <v>523</v>
      </c>
      <c r="J266" t="s">
        <v>1369</v>
      </c>
      <c r="K266" t="s">
        <v>519</v>
      </c>
      <c r="L266" t="s">
        <v>534</v>
      </c>
      <c r="M266">
        <v>93</v>
      </c>
      <c r="N266">
        <v>17</v>
      </c>
      <c r="O266">
        <v>111.79430000000001</v>
      </c>
      <c r="P266">
        <v>1.7170000000000001</v>
      </c>
      <c r="Q266" t="s">
        <v>219</v>
      </c>
      <c r="R266">
        <f t="shared" si="4"/>
        <v>5.4705882352941178</v>
      </c>
      <c r="S266" t="s">
        <v>288</v>
      </c>
    </row>
    <row r="267" spans="1:19">
      <c r="A267" t="s">
        <v>1343</v>
      </c>
      <c r="B267" t="s">
        <v>534</v>
      </c>
      <c r="C267" t="s">
        <v>1370</v>
      </c>
      <c r="D267" t="s">
        <v>1371</v>
      </c>
      <c r="E267" t="s">
        <v>1346</v>
      </c>
      <c r="F267">
        <v>96600</v>
      </c>
      <c r="G267" t="s">
        <v>1347</v>
      </c>
      <c r="H267" t="s">
        <v>523</v>
      </c>
      <c r="I267" t="s">
        <v>523</v>
      </c>
      <c r="J267" t="s">
        <v>1372</v>
      </c>
      <c r="K267" t="s">
        <v>519</v>
      </c>
      <c r="L267" t="s">
        <v>534</v>
      </c>
      <c r="M267">
        <v>39</v>
      </c>
      <c r="N267">
        <v>11</v>
      </c>
      <c r="O267">
        <v>111.937037</v>
      </c>
      <c r="P267">
        <v>1.670372</v>
      </c>
      <c r="Q267" t="s">
        <v>124</v>
      </c>
      <c r="R267">
        <f t="shared" si="4"/>
        <v>3.5454545454545454</v>
      </c>
      <c r="S267" t="s">
        <v>288</v>
      </c>
    </row>
    <row r="268" spans="1:19">
      <c r="A268" t="s">
        <v>1343</v>
      </c>
      <c r="B268" t="s">
        <v>534</v>
      </c>
      <c r="C268" t="s">
        <v>1373</v>
      </c>
      <c r="D268" t="s">
        <v>1374</v>
      </c>
      <c r="E268" t="s">
        <v>1346</v>
      </c>
      <c r="F268">
        <v>96600</v>
      </c>
      <c r="G268" t="s">
        <v>1347</v>
      </c>
      <c r="H268" t="s">
        <v>523</v>
      </c>
      <c r="I268" t="s">
        <v>523</v>
      </c>
      <c r="J268" t="s">
        <v>1375</v>
      </c>
      <c r="K268" t="s">
        <v>519</v>
      </c>
      <c r="L268" t="s">
        <v>534</v>
      </c>
      <c r="M268">
        <v>20</v>
      </c>
      <c r="N268">
        <v>12</v>
      </c>
      <c r="O268">
        <v>112.08</v>
      </c>
      <c r="P268">
        <v>1.71</v>
      </c>
      <c r="Q268" t="s">
        <v>124</v>
      </c>
      <c r="R268">
        <f t="shared" si="4"/>
        <v>1.6666666666666667</v>
      </c>
      <c r="S268" t="s">
        <v>288</v>
      </c>
    </row>
    <row r="269" spans="1:19">
      <c r="A269" t="s">
        <v>1343</v>
      </c>
      <c r="B269" t="s">
        <v>534</v>
      </c>
      <c r="C269" t="s">
        <v>1376</v>
      </c>
      <c r="D269" t="s">
        <v>1377</v>
      </c>
      <c r="E269" t="s">
        <v>1346</v>
      </c>
      <c r="F269">
        <v>96600</v>
      </c>
      <c r="G269" t="s">
        <v>1347</v>
      </c>
      <c r="H269" t="s">
        <v>523</v>
      </c>
      <c r="I269" t="s">
        <v>523</v>
      </c>
      <c r="J269" t="s">
        <v>1378</v>
      </c>
      <c r="K269" t="s">
        <v>519</v>
      </c>
      <c r="L269" t="s">
        <v>534</v>
      </c>
      <c r="M269">
        <v>59</v>
      </c>
      <c r="N269">
        <v>13</v>
      </c>
      <c r="O269">
        <v>112.082949</v>
      </c>
      <c r="P269">
        <v>1.709579</v>
      </c>
      <c r="Q269" t="s">
        <v>124</v>
      </c>
      <c r="R269">
        <f t="shared" si="4"/>
        <v>4.5384615384615383</v>
      </c>
      <c r="S269" t="s">
        <v>288</v>
      </c>
    </row>
    <row r="270" spans="1:19">
      <c r="A270" t="s">
        <v>1343</v>
      </c>
      <c r="B270" t="s">
        <v>534</v>
      </c>
      <c r="C270" t="s">
        <v>1379</v>
      </c>
      <c r="D270" t="s">
        <v>1380</v>
      </c>
      <c r="E270" t="s">
        <v>1346</v>
      </c>
      <c r="F270">
        <v>96600</v>
      </c>
      <c r="G270" t="s">
        <v>1347</v>
      </c>
      <c r="H270" t="s">
        <v>523</v>
      </c>
      <c r="I270" t="s">
        <v>523</v>
      </c>
      <c r="J270" t="s">
        <v>1381</v>
      </c>
      <c r="K270" t="s">
        <v>519</v>
      </c>
      <c r="L270" t="s">
        <v>534</v>
      </c>
      <c r="M270">
        <v>58</v>
      </c>
      <c r="N270">
        <v>12</v>
      </c>
      <c r="O270">
        <v>111.560366</v>
      </c>
      <c r="P270">
        <v>1.8202830000000001</v>
      </c>
      <c r="Q270" t="s">
        <v>219</v>
      </c>
      <c r="R270">
        <f t="shared" si="4"/>
        <v>4.833333333333333</v>
      </c>
      <c r="S270" t="s">
        <v>288</v>
      </c>
    </row>
    <row r="271" spans="1:19">
      <c r="A271" t="s">
        <v>1343</v>
      </c>
      <c r="B271" t="s">
        <v>534</v>
      </c>
      <c r="C271" t="s">
        <v>1382</v>
      </c>
      <c r="D271" t="s">
        <v>1383</v>
      </c>
      <c r="E271" t="s">
        <v>1346</v>
      </c>
      <c r="F271">
        <v>96600</v>
      </c>
      <c r="G271" t="s">
        <v>1347</v>
      </c>
      <c r="H271" t="s">
        <v>523</v>
      </c>
      <c r="I271" t="s">
        <v>523</v>
      </c>
      <c r="J271" t="s">
        <v>1384</v>
      </c>
      <c r="K271" t="s">
        <v>519</v>
      </c>
      <c r="L271" t="s">
        <v>534</v>
      </c>
      <c r="M271">
        <v>38</v>
      </c>
      <c r="N271">
        <v>11</v>
      </c>
      <c r="O271">
        <v>111.83</v>
      </c>
      <c r="P271">
        <v>1.89</v>
      </c>
      <c r="Q271" t="s">
        <v>124</v>
      </c>
      <c r="R271">
        <f t="shared" si="4"/>
        <v>3.4545454545454546</v>
      </c>
      <c r="S271" t="s">
        <v>288</v>
      </c>
    </row>
    <row r="272" spans="1:19">
      <c r="A272" t="s">
        <v>1343</v>
      </c>
      <c r="B272" t="s">
        <v>534</v>
      </c>
      <c r="C272" t="s">
        <v>1385</v>
      </c>
      <c r="D272" t="s">
        <v>1386</v>
      </c>
      <c r="E272" t="s">
        <v>1346</v>
      </c>
      <c r="F272">
        <v>96600</v>
      </c>
      <c r="G272" t="s">
        <v>1347</v>
      </c>
      <c r="H272" t="s">
        <v>523</v>
      </c>
      <c r="I272" t="s">
        <v>523</v>
      </c>
      <c r="J272" t="s">
        <v>1387</v>
      </c>
      <c r="K272" t="s">
        <v>519</v>
      </c>
      <c r="L272" t="s">
        <v>534</v>
      </c>
      <c r="M272">
        <v>40</v>
      </c>
      <c r="N272">
        <v>12</v>
      </c>
      <c r="O272">
        <v>111.92</v>
      </c>
      <c r="P272">
        <v>2</v>
      </c>
      <c r="Q272" t="s">
        <v>124</v>
      </c>
      <c r="R272">
        <f t="shared" si="4"/>
        <v>3.3333333333333335</v>
      </c>
      <c r="S272" t="s">
        <v>288</v>
      </c>
    </row>
    <row r="273" spans="1:19">
      <c r="A273" t="s">
        <v>1343</v>
      </c>
      <c r="B273" t="s">
        <v>534</v>
      </c>
      <c r="C273" t="s">
        <v>1388</v>
      </c>
      <c r="D273" t="s">
        <v>1389</v>
      </c>
      <c r="E273" t="s">
        <v>1346</v>
      </c>
      <c r="F273">
        <v>96600</v>
      </c>
      <c r="G273" t="s">
        <v>1347</v>
      </c>
      <c r="H273" t="s">
        <v>523</v>
      </c>
      <c r="I273" t="s">
        <v>523</v>
      </c>
      <c r="J273" t="s">
        <v>1390</v>
      </c>
      <c r="K273" t="s">
        <v>519</v>
      </c>
      <c r="L273" t="s">
        <v>534</v>
      </c>
      <c r="M273">
        <v>125</v>
      </c>
      <c r="N273">
        <v>16</v>
      </c>
      <c r="O273">
        <v>111.7949833</v>
      </c>
      <c r="P273">
        <v>1.7154666670000001</v>
      </c>
      <c r="Q273" t="s">
        <v>219</v>
      </c>
      <c r="R273">
        <f t="shared" si="4"/>
        <v>7.8125</v>
      </c>
      <c r="S273" t="s">
        <v>288</v>
      </c>
    </row>
    <row r="274" spans="1:19">
      <c r="A274" t="s">
        <v>1343</v>
      </c>
      <c r="B274" t="s">
        <v>534</v>
      </c>
      <c r="C274" t="s">
        <v>1391</v>
      </c>
      <c r="D274" t="s">
        <v>1392</v>
      </c>
      <c r="E274" t="s">
        <v>1346</v>
      </c>
      <c r="F274">
        <v>96600</v>
      </c>
      <c r="G274" t="s">
        <v>1347</v>
      </c>
      <c r="H274" t="s">
        <v>523</v>
      </c>
      <c r="I274" t="s">
        <v>523</v>
      </c>
      <c r="J274" t="s">
        <v>1393</v>
      </c>
      <c r="K274" t="s">
        <v>519</v>
      </c>
      <c r="L274" t="s">
        <v>534</v>
      </c>
      <c r="M274">
        <v>107</v>
      </c>
      <c r="N274">
        <v>16</v>
      </c>
      <c r="O274">
        <v>111.9</v>
      </c>
      <c r="P274">
        <v>1.98</v>
      </c>
      <c r="Q274" t="s">
        <v>124</v>
      </c>
      <c r="R274">
        <f t="shared" si="4"/>
        <v>6.6875</v>
      </c>
      <c r="S274" t="s">
        <v>288</v>
      </c>
    </row>
    <row r="275" spans="1:19">
      <c r="A275" t="s">
        <v>1343</v>
      </c>
      <c r="B275" t="s">
        <v>534</v>
      </c>
      <c r="C275" t="s">
        <v>1394</v>
      </c>
      <c r="D275" t="s">
        <v>1395</v>
      </c>
      <c r="E275" t="s">
        <v>1346</v>
      </c>
      <c r="F275">
        <v>96600</v>
      </c>
      <c r="G275" t="s">
        <v>1347</v>
      </c>
      <c r="H275" t="s">
        <v>523</v>
      </c>
      <c r="I275" t="s">
        <v>523</v>
      </c>
      <c r="J275" t="s">
        <v>1396</v>
      </c>
      <c r="K275" t="s">
        <v>519</v>
      </c>
      <c r="L275" t="s">
        <v>534</v>
      </c>
      <c r="M275">
        <v>32</v>
      </c>
      <c r="N275">
        <v>13</v>
      </c>
      <c r="O275">
        <v>112.0257</v>
      </c>
      <c r="P275">
        <v>1.738834</v>
      </c>
      <c r="Q275" t="s">
        <v>124</v>
      </c>
      <c r="R275">
        <f t="shared" si="4"/>
        <v>2.4615384615384617</v>
      </c>
      <c r="S275" t="s">
        <v>288</v>
      </c>
    </row>
    <row r="276" spans="1:19">
      <c r="A276" t="s">
        <v>1343</v>
      </c>
      <c r="B276" t="s">
        <v>534</v>
      </c>
      <c r="C276" t="s">
        <v>1397</v>
      </c>
      <c r="D276" t="s">
        <v>1398</v>
      </c>
      <c r="E276" t="s">
        <v>1346</v>
      </c>
      <c r="F276">
        <v>96600</v>
      </c>
      <c r="G276" t="s">
        <v>1347</v>
      </c>
      <c r="H276" t="s">
        <v>523</v>
      </c>
      <c r="I276" t="s">
        <v>523</v>
      </c>
      <c r="J276" t="s">
        <v>1399</v>
      </c>
      <c r="K276" t="s">
        <v>519</v>
      </c>
      <c r="L276" t="s">
        <v>534</v>
      </c>
      <c r="M276">
        <v>237</v>
      </c>
      <c r="N276">
        <v>22</v>
      </c>
      <c r="O276">
        <v>111.932293</v>
      </c>
      <c r="P276">
        <v>1.8696200000000001</v>
      </c>
      <c r="Q276" t="s">
        <v>124</v>
      </c>
      <c r="R276">
        <f t="shared" si="4"/>
        <v>10.772727272727273</v>
      </c>
      <c r="S276" t="s">
        <v>288</v>
      </c>
    </row>
    <row r="277" spans="1:19">
      <c r="A277" t="s">
        <v>1343</v>
      </c>
      <c r="B277" t="s">
        <v>534</v>
      </c>
      <c r="C277" t="s">
        <v>1400</v>
      </c>
      <c r="D277" t="s">
        <v>1401</v>
      </c>
      <c r="E277" t="s">
        <v>1346</v>
      </c>
      <c r="F277">
        <v>96600</v>
      </c>
      <c r="G277" t="s">
        <v>1402</v>
      </c>
      <c r="H277" t="s">
        <v>523</v>
      </c>
      <c r="I277" t="s">
        <v>523</v>
      </c>
      <c r="J277" t="s">
        <v>1403</v>
      </c>
      <c r="K277" t="s">
        <v>519</v>
      </c>
      <c r="L277" t="s">
        <v>534</v>
      </c>
      <c r="M277">
        <v>57</v>
      </c>
      <c r="N277">
        <v>13</v>
      </c>
      <c r="O277">
        <v>111.85</v>
      </c>
      <c r="P277">
        <v>1.89</v>
      </c>
      <c r="Q277" t="s">
        <v>124</v>
      </c>
      <c r="R277">
        <f t="shared" si="4"/>
        <v>4.384615384615385</v>
      </c>
      <c r="S277" t="s">
        <v>288</v>
      </c>
    </row>
    <row r="278" spans="1:19">
      <c r="A278" t="s">
        <v>1343</v>
      </c>
      <c r="B278" t="s">
        <v>534</v>
      </c>
      <c r="C278" t="s">
        <v>1404</v>
      </c>
      <c r="D278" t="s">
        <v>1405</v>
      </c>
      <c r="E278" t="s">
        <v>1346</v>
      </c>
      <c r="F278">
        <v>96600</v>
      </c>
      <c r="G278" t="s">
        <v>1347</v>
      </c>
      <c r="H278" t="s">
        <v>523</v>
      </c>
      <c r="I278" t="s">
        <v>523</v>
      </c>
      <c r="J278" t="s">
        <v>1406</v>
      </c>
      <c r="K278" t="s">
        <v>519</v>
      </c>
      <c r="L278" t="s">
        <v>534</v>
      </c>
      <c r="M278">
        <v>211</v>
      </c>
      <c r="N278">
        <v>28</v>
      </c>
      <c r="O278">
        <v>111.6773333</v>
      </c>
      <c r="P278">
        <v>1.8896500000000001</v>
      </c>
      <c r="Q278" t="s">
        <v>219</v>
      </c>
      <c r="R278">
        <f t="shared" si="4"/>
        <v>7.5357142857142856</v>
      </c>
      <c r="S278" t="s">
        <v>288</v>
      </c>
    </row>
    <row r="279" spans="1:19">
      <c r="A279" t="s">
        <v>1343</v>
      </c>
      <c r="B279" t="s">
        <v>534</v>
      </c>
      <c r="C279" t="s">
        <v>1407</v>
      </c>
      <c r="D279" t="s">
        <v>1408</v>
      </c>
      <c r="E279" t="s">
        <v>1346</v>
      </c>
      <c r="F279">
        <v>96600</v>
      </c>
      <c r="G279" t="s">
        <v>1347</v>
      </c>
      <c r="H279" t="s">
        <v>523</v>
      </c>
      <c r="I279" t="s">
        <v>523</v>
      </c>
      <c r="J279" t="s">
        <v>1409</v>
      </c>
      <c r="K279" t="s">
        <v>519</v>
      </c>
      <c r="L279" t="s">
        <v>534</v>
      </c>
      <c r="M279">
        <v>50</v>
      </c>
      <c r="N279">
        <v>11</v>
      </c>
      <c r="O279">
        <v>111.716667</v>
      </c>
      <c r="P279">
        <v>1.9166669999999999</v>
      </c>
      <c r="Q279" t="s">
        <v>219</v>
      </c>
      <c r="R279">
        <f t="shared" si="4"/>
        <v>4.5454545454545459</v>
      </c>
      <c r="S279" t="s">
        <v>288</v>
      </c>
    </row>
    <row r="280" spans="1:19">
      <c r="A280" t="s">
        <v>1343</v>
      </c>
      <c r="B280" t="s">
        <v>534</v>
      </c>
      <c r="C280" t="s">
        <v>1410</v>
      </c>
      <c r="D280" t="s">
        <v>1411</v>
      </c>
      <c r="E280" t="s">
        <v>1346</v>
      </c>
      <c r="F280">
        <v>96600</v>
      </c>
      <c r="G280" t="s">
        <v>1347</v>
      </c>
      <c r="H280" t="s">
        <v>523</v>
      </c>
      <c r="I280" t="s">
        <v>523</v>
      </c>
      <c r="J280" t="s">
        <v>1412</v>
      </c>
      <c r="K280" t="s">
        <v>519</v>
      </c>
      <c r="L280" t="s">
        <v>534</v>
      </c>
      <c r="M280">
        <v>42</v>
      </c>
      <c r="N280">
        <v>11</v>
      </c>
      <c r="O280">
        <v>111.646687</v>
      </c>
      <c r="P280">
        <v>1.785433</v>
      </c>
      <c r="Q280" t="s">
        <v>219</v>
      </c>
      <c r="R280">
        <f t="shared" si="4"/>
        <v>3.8181818181818183</v>
      </c>
      <c r="S280" t="s">
        <v>288</v>
      </c>
    </row>
    <row r="281" spans="1:19">
      <c r="A281" t="s">
        <v>1343</v>
      </c>
      <c r="B281" t="s">
        <v>534</v>
      </c>
      <c r="C281" t="s">
        <v>1413</v>
      </c>
      <c r="D281" t="s">
        <v>1414</v>
      </c>
      <c r="E281" t="s">
        <v>5098</v>
      </c>
      <c r="F281">
        <v>96600</v>
      </c>
      <c r="G281" t="s">
        <v>1347</v>
      </c>
      <c r="H281" t="s">
        <v>523</v>
      </c>
      <c r="I281" t="s">
        <v>523</v>
      </c>
      <c r="J281" t="s">
        <v>1415</v>
      </c>
      <c r="K281" t="s">
        <v>519</v>
      </c>
      <c r="L281" t="s">
        <v>534</v>
      </c>
      <c r="M281">
        <v>65</v>
      </c>
      <c r="N281">
        <v>13</v>
      </c>
      <c r="O281">
        <v>111.838331</v>
      </c>
      <c r="P281">
        <v>1.786748</v>
      </c>
      <c r="Q281" t="s">
        <v>124</v>
      </c>
      <c r="R281">
        <f t="shared" si="4"/>
        <v>5</v>
      </c>
      <c r="S281" t="s">
        <v>288</v>
      </c>
    </row>
    <row r="282" spans="1:19">
      <c r="A282" t="s">
        <v>1343</v>
      </c>
      <c r="B282" t="s">
        <v>534</v>
      </c>
      <c r="C282" t="s">
        <v>1416</v>
      </c>
      <c r="D282" t="s">
        <v>1417</v>
      </c>
      <c r="E282" t="s">
        <v>1346</v>
      </c>
      <c r="F282">
        <v>96600</v>
      </c>
      <c r="G282" t="s">
        <v>1347</v>
      </c>
      <c r="H282" t="s">
        <v>523</v>
      </c>
      <c r="I282" t="s">
        <v>523</v>
      </c>
      <c r="J282" t="s">
        <v>1418</v>
      </c>
      <c r="K282" t="s">
        <v>519</v>
      </c>
      <c r="L282" t="s">
        <v>534</v>
      </c>
      <c r="M282">
        <v>134</v>
      </c>
      <c r="N282">
        <v>14</v>
      </c>
      <c r="O282">
        <v>111.6202778</v>
      </c>
      <c r="P282">
        <v>1.8338889</v>
      </c>
      <c r="Q282" t="s">
        <v>219</v>
      </c>
      <c r="R282">
        <f t="shared" si="4"/>
        <v>9.5714285714285712</v>
      </c>
      <c r="S282" t="s">
        <v>288</v>
      </c>
    </row>
    <row r="283" spans="1:19">
      <c r="A283" t="s">
        <v>1343</v>
      </c>
      <c r="B283" t="s">
        <v>534</v>
      </c>
      <c r="C283" t="s">
        <v>1419</v>
      </c>
      <c r="D283" t="s">
        <v>1420</v>
      </c>
      <c r="E283" t="s">
        <v>1346</v>
      </c>
      <c r="F283">
        <v>96600</v>
      </c>
      <c r="G283" t="s">
        <v>1347</v>
      </c>
      <c r="H283" t="s">
        <v>523</v>
      </c>
      <c r="I283" t="s">
        <v>523</v>
      </c>
      <c r="J283" t="s">
        <v>1421</v>
      </c>
      <c r="K283" t="s">
        <v>519</v>
      </c>
      <c r="L283" t="s">
        <v>534</v>
      </c>
      <c r="M283">
        <v>46</v>
      </c>
      <c r="N283">
        <v>12</v>
      </c>
      <c r="O283">
        <v>111.87</v>
      </c>
      <c r="P283">
        <v>2.0499999999999998</v>
      </c>
      <c r="Q283" t="s">
        <v>124</v>
      </c>
      <c r="R283">
        <f t="shared" si="4"/>
        <v>3.8333333333333335</v>
      </c>
      <c r="S283" t="s">
        <v>288</v>
      </c>
    </row>
    <row r="284" spans="1:19">
      <c r="A284" t="s">
        <v>1343</v>
      </c>
      <c r="B284" t="s">
        <v>534</v>
      </c>
      <c r="C284" t="s">
        <v>1422</v>
      </c>
      <c r="D284" t="s">
        <v>1423</v>
      </c>
      <c r="E284" t="s">
        <v>1346</v>
      </c>
      <c r="F284">
        <v>96600</v>
      </c>
      <c r="G284" t="s">
        <v>1347</v>
      </c>
      <c r="H284" t="s">
        <v>523</v>
      </c>
      <c r="I284" t="s">
        <v>523</v>
      </c>
      <c r="J284" t="s">
        <v>1424</v>
      </c>
      <c r="K284" t="s">
        <v>519</v>
      </c>
      <c r="L284" t="s">
        <v>534</v>
      </c>
      <c r="M284">
        <v>40</v>
      </c>
      <c r="N284">
        <v>12</v>
      </c>
      <c r="O284">
        <v>111.81</v>
      </c>
      <c r="P284">
        <v>2</v>
      </c>
      <c r="Q284" t="s">
        <v>124</v>
      </c>
      <c r="R284">
        <f t="shared" si="4"/>
        <v>3.3333333333333335</v>
      </c>
      <c r="S284" t="s">
        <v>288</v>
      </c>
    </row>
    <row r="285" spans="1:19">
      <c r="A285" t="s">
        <v>1343</v>
      </c>
      <c r="B285" t="s">
        <v>534</v>
      </c>
      <c r="C285" t="s">
        <v>1425</v>
      </c>
      <c r="D285" t="s">
        <v>1426</v>
      </c>
      <c r="E285" t="s">
        <v>1346</v>
      </c>
      <c r="F285">
        <v>96600</v>
      </c>
      <c r="G285" t="s">
        <v>1347</v>
      </c>
      <c r="H285">
        <v>84734457</v>
      </c>
      <c r="I285">
        <v>84734457</v>
      </c>
      <c r="J285" t="s">
        <v>1427</v>
      </c>
      <c r="K285" t="s">
        <v>519</v>
      </c>
      <c r="L285" t="s">
        <v>520</v>
      </c>
      <c r="M285">
        <v>308</v>
      </c>
      <c r="N285">
        <v>26</v>
      </c>
      <c r="O285">
        <v>111.91388329999999</v>
      </c>
      <c r="P285">
        <v>2.023183333</v>
      </c>
      <c r="Q285" t="s">
        <v>124</v>
      </c>
      <c r="R285">
        <f t="shared" si="4"/>
        <v>11.846153846153847</v>
      </c>
      <c r="S285" t="s">
        <v>288</v>
      </c>
    </row>
    <row r="286" spans="1:19">
      <c r="A286" t="s">
        <v>1343</v>
      </c>
      <c r="B286" t="s">
        <v>534</v>
      </c>
      <c r="C286" t="s">
        <v>1428</v>
      </c>
      <c r="D286" t="s">
        <v>1429</v>
      </c>
      <c r="E286" t="s">
        <v>1346</v>
      </c>
      <c r="F286">
        <v>96600</v>
      </c>
      <c r="G286" t="s">
        <v>1347</v>
      </c>
      <c r="H286" t="s">
        <v>523</v>
      </c>
      <c r="I286" t="s">
        <v>523</v>
      </c>
      <c r="J286" t="s">
        <v>1430</v>
      </c>
      <c r="K286" t="s">
        <v>519</v>
      </c>
      <c r="L286" t="s">
        <v>534</v>
      </c>
      <c r="M286">
        <v>149</v>
      </c>
      <c r="N286">
        <v>16</v>
      </c>
      <c r="O286">
        <v>111.70533330000001</v>
      </c>
      <c r="P286">
        <v>1.853466667</v>
      </c>
      <c r="Q286" t="s">
        <v>219</v>
      </c>
      <c r="R286">
        <f t="shared" si="4"/>
        <v>9.3125</v>
      </c>
      <c r="S286" t="s">
        <v>288</v>
      </c>
    </row>
    <row r="287" spans="1:19">
      <c r="A287" t="s">
        <v>1343</v>
      </c>
      <c r="B287" t="s">
        <v>534</v>
      </c>
      <c r="C287" t="s">
        <v>1431</v>
      </c>
      <c r="D287" t="s">
        <v>1432</v>
      </c>
      <c r="E287" t="s">
        <v>1346</v>
      </c>
      <c r="F287">
        <v>96600</v>
      </c>
      <c r="G287" t="s">
        <v>1347</v>
      </c>
      <c r="H287" t="s">
        <v>523</v>
      </c>
      <c r="I287" t="s">
        <v>523</v>
      </c>
      <c r="J287" t="s">
        <v>1433</v>
      </c>
      <c r="K287" t="s">
        <v>519</v>
      </c>
      <c r="L287" t="s">
        <v>534</v>
      </c>
      <c r="M287">
        <v>36</v>
      </c>
      <c r="N287">
        <v>11</v>
      </c>
      <c r="O287">
        <v>111.961721</v>
      </c>
      <c r="P287">
        <v>1.744164</v>
      </c>
      <c r="Q287" t="s">
        <v>124</v>
      </c>
      <c r="R287">
        <f t="shared" si="4"/>
        <v>3.2727272727272729</v>
      </c>
      <c r="S287" t="s">
        <v>288</v>
      </c>
    </row>
    <row r="288" spans="1:19">
      <c r="A288" t="s">
        <v>1343</v>
      </c>
      <c r="B288" t="s">
        <v>534</v>
      </c>
      <c r="C288" t="s">
        <v>1434</v>
      </c>
      <c r="D288" t="s">
        <v>1435</v>
      </c>
      <c r="E288" t="s">
        <v>1346</v>
      </c>
      <c r="F288">
        <v>96600</v>
      </c>
      <c r="G288" t="s">
        <v>1347</v>
      </c>
      <c r="H288" t="s">
        <v>523</v>
      </c>
      <c r="I288" t="s">
        <v>523</v>
      </c>
      <c r="J288" t="s">
        <v>1436</v>
      </c>
      <c r="K288" t="s">
        <v>519</v>
      </c>
      <c r="L288" t="s">
        <v>534</v>
      </c>
      <c r="M288">
        <v>60</v>
      </c>
      <c r="N288">
        <v>16</v>
      </c>
      <c r="O288">
        <v>111.82129399999999</v>
      </c>
      <c r="P288">
        <v>1.6500809999999999</v>
      </c>
      <c r="Q288" t="s">
        <v>219</v>
      </c>
      <c r="R288">
        <f t="shared" si="4"/>
        <v>3.75</v>
      </c>
      <c r="S288" t="s">
        <v>288</v>
      </c>
    </row>
    <row r="289" spans="1:19">
      <c r="A289" t="s">
        <v>1343</v>
      </c>
      <c r="B289" t="s">
        <v>534</v>
      </c>
      <c r="C289" t="s">
        <v>1437</v>
      </c>
      <c r="D289" t="s">
        <v>1438</v>
      </c>
      <c r="E289" t="s">
        <v>1346</v>
      </c>
      <c r="F289">
        <v>96600</v>
      </c>
      <c r="G289" t="s">
        <v>1347</v>
      </c>
      <c r="H289" t="s">
        <v>523</v>
      </c>
      <c r="I289" t="s">
        <v>523</v>
      </c>
      <c r="J289" t="s">
        <v>1439</v>
      </c>
      <c r="K289" t="s">
        <v>519</v>
      </c>
      <c r="L289" t="s">
        <v>534</v>
      </c>
      <c r="M289">
        <v>97</v>
      </c>
      <c r="N289">
        <v>13</v>
      </c>
      <c r="O289">
        <v>111.79430000000001</v>
      </c>
      <c r="P289">
        <v>1.7170000000000001</v>
      </c>
      <c r="Q289" t="s">
        <v>219</v>
      </c>
      <c r="R289">
        <f t="shared" si="4"/>
        <v>7.4615384615384617</v>
      </c>
      <c r="S289" t="s">
        <v>288</v>
      </c>
    </row>
    <row r="290" spans="1:19">
      <c r="A290" t="s">
        <v>1343</v>
      </c>
      <c r="B290" t="s">
        <v>534</v>
      </c>
      <c r="C290" t="s">
        <v>1440</v>
      </c>
      <c r="D290" t="s">
        <v>1441</v>
      </c>
      <c r="E290" t="s">
        <v>1346</v>
      </c>
      <c r="F290">
        <v>96600</v>
      </c>
      <c r="G290" t="s">
        <v>1347</v>
      </c>
      <c r="H290" t="s">
        <v>523</v>
      </c>
      <c r="I290" t="s">
        <v>523</v>
      </c>
      <c r="J290" t="s">
        <v>1442</v>
      </c>
      <c r="K290" t="s">
        <v>519</v>
      </c>
      <c r="L290" t="s">
        <v>534</v>
      </c>
      <c r="M290">
        <v>63</v>
      </c>
      <c r="N290">
        <v>11</v>
      </c>
      <c r="O290">
        <v>111.58</v>
      </c>
      <c r="P290">
        <v>1.88</v>
      </c>
      <c r="Q290" t="s">
        <v>219</v>
      </c>
      <c r="R290">
        <f t="shared" si="4"/>
        <v>5.7272727272727275</v>
      </c>
      <c r="S290" t="s">
        <v>288</v>
      </c>
    </row>
    <row r="291" spans="1:19">
      <c r="A291" t="s">
        <v>1343</v>
      </c>
      <c r="B291" t="s">
        <v>534</v>
      </c>
      <c r="C291" t="s">
        <v>1443</v>
      </c>
      <c r="D291" t="s">
        <v>1444</v>
      </c>
      <c r="E291" t="s">
        <v>1445</v>
      </c>
      <c r="F291">
        <v>96600</v>
      </c>
      <c r="G291" t="s">
        <v>1347</v>
      </c>
      <c r="H291" t="s">
        <v>523</v>
      </c>
      <c r="I291" t="s">
        <v>523</v>
      </c>
      <c r="J291" t="s">
        <v>1446</v>
      </c>
      <c r="K291" t="s">
        <v>519</v>
      </c>
      <c r="L291" t="s">
        <v>534</v>
      </c>
      <c r="M291">
        <v>65</v>
      </c>
      <c r="N291">
        <v>15</v>
      </c>
      <c r="O291">
        <v>111.68</v>
      </c>
      <c r="P291">
        <v>1.97</v>
      </c>
      <c r="Q291" t="s">
        <v>219</v>
      </c>
      <c r="R291">
        <f t="shared" si="4"/>
        <v>4.333333333333333</v>
      </c>
      <c r="S291" t="s">
        <v>288</v>
      </c>
    </row>
    <row r="292" spans="1:19">
      <c r="A292" t="s">
        <v>1343</v>
      </c>
      <c r="B292" t="s">
        <v>534</v>
      </c>
      <c r="C292" t="s">
        <v>1447</v>
      </c>
      <c r="D292" t="s">
        <v>1448</v>
      </c>
      <c r="E292" t="s">
        <v>1346</v>
      </c>
      <c r="F292">
        <v>96600</v>
      </c>
      <c r="G292" t="s">
        <v>1347</v>
      </c>
      <c r="H292" t="s">
        <v>523</v>
      </c>
      <c r="I292" t="s">
        <v>523</v>
      </c>
      <c r="J292" t="s">
        <v>1449</v>
      </c>
      <c r="K292" t="s">
        <v>519</v>
      </c>
      <c r="L292" t="s">
        <v>534</v>
      </c>
      <c r="M292">
        <v>85</v>
      </c>
      <c r="N292">
        <v>14</v>
      </c>
      <c r="O292">
        <v>111.918497</v>
      </c>
      <c r="P292">
        <v>2.0676420000000002</v>
      </c>
      <c r="Q292" t="s">
        <v>124</v>
      </c>
      <c r="R292">
        <f t="shared" si="4"/>
        <v>6.0714285714285712</v>
      </c>
      <c r="S292" t="s">
        <v>288</v>
      </c>
    </row>
    <row r="293" spans="1:19">
      <c r="A293" t="s">
        <v>1450</v>
      </c>
      <c r="B293" t="s">
        <v>513</v>
      </c>
      <c r="C293" t="s">
        <v>1451</v>
      </c>
      <c r="D293" t="s">
        <v>1452</v>
      </c>
      <c r="E293" t="s">
        <v>1453</v>
      </c>
      <c r="F293">
        <v>96700</v>
      </c>
      <c r="G293" t="s">
        <v>1454</v>
      </c>
      <c r="H293">
        <v>84738267</v>
      </c>
      <c r="I293">
        <v>84738267</v>
      </c>
      <c r="J293" t="s">
        <v>1455</v>
      </c>
      <c r="K293" t="s">
        <v>519</v>
      </c>
      <c r="L293" t="s">
        <v>520</v>
      </c>
      <c r="M293">
        <v>48</v>
      </c>
      <c r="N293">
        <v>12</v>
      </c>
      <c r="O293">
        <v>112.0205667</v>
      </c>
      <c r="P293">
        <v>2.0194833330000002</v>
      </c>
      <c r="Q293" t="s">
        <v>126</v>
      </c>
      <c r="R293">
        <f t="shared" si="4"/>
        <v>4</v>
      </c>
      <c r="S293" t="s">
        <v>288</v>
      </c>
    </row>
    <row r="294" spans="1:19">
      <c r="A294" t="s">
        <v>1450</v>
      </c>
      <c r="B294" t="s">
        <v>513</v>
      </c>
      <c r="C294" t="s">
        <v>1456</v>
      </c>
      <c r="D294" t="s">
        <v>1457</v>
      </c>
      <c r="E294" t="s">
        <v>1453</v>
      </c>
      <c r="F294">
        <v>96700</v>
      </c>
      <c r="G294" t="s">
        <v>1454</v>
      </c>
      <c r="H294">
        <v>84755014</v>
      </c>
      <c r="I294" t="s">
        <v>523</v>
      </c>
      <c r="J294" t="s">
        <v>1458</v>
      </c>
      <c r="K294" t="s">
        <v>519</v>
      </c>
      <c r="L294" t="s">
        <v>520</v>
      </c>
      <c r="M294">
        <v>33</v>
      </c>
      <c r="N294">
        <v>11</v>
      </c>
      <c r="O294">
        <v>112.07935000000001</v>
      </c>
      <c r="P294">
        <v>2.1349166670000002</v>
      </c>
      <c r="Q294" t="s">
        <v>126</v>
      </c>
      <c r="R294">
        <f t="shared" si="4"/>
        <v>3</v>
      </c>
      <c r="S294" t="s">
        <v>288</v>
      </c>
    </row>
    <row r="295" spans="1:19">
      <c r="A295" t="s">
        <v>1450</v>
      </c>
      <c r="B295" t="s">
        <v>513</v>
      </c>
      <c r="C295" t="s">
        <v>1459</v>
      </c>
      <c r="D295" t="s">
        <v>1460</v>
      </c>
      <c r="E295" t="s">
        <v>1461</v>
      </c>
      <c r="F295">
        <v>96700</v>
      </c>
      <c r="G295" t="s">
        <v>1454</v>
      </c>
      <c r="H295" t="s">
        <v>523</v>
      </c>
      <c r="I295" t="s">
        <v>523</v>
      </c>
      <c r="J295" t="s">
        <v>1462</v>
      </c>
      <c r="K295" t="s">
        <v>519</v>
      </c>
      <c r="L295" t="s">
        <v>520</v>
      </c>
      <c r="M295">
        <v>21</v>
      </c>
      <c r="N295">
        <v>9</v>
      </c>
      <c r="O295">
        <v>112.2</v>
      </c>
      <c r="P295">
        <v>2.08</v>
      </c>
      <c r="Q295" t="s">
        <v>126</v>
      </c>
      <c r="R295">
        <f t="shared" si="4"/>
        <v>2.3333333333333335</v>
      </c>
      <c r="S295" t="s">
        <v>288</v>
      </c>
    </row>
    <row r="296" spans="1:19">
      <c r="A296" t="s">
        <v>1450</v>
      </c>
      <c r="B296" t="s">
        <v>513</v>
      </c>
      <c r="C296" t="s">
        <v>1463</v>
      </c>
      <c r="D296" t="s">
        <v>1464</v>
      </c>
      <c r="E296" t="s">
        <v>1465</v>
      </c>
      <c r="F296">
        <v>96700</v>
      </c>
      <c r="G296" t="s">
        <v>1454</v>
      </c>
      <c r="H296" t="s">
        <v>523</v>
      </c>
      <c r="I296" t="s">
        <v>523</v>
      </c>
      <c r="J296" t="s">
        <v>1466</v>
      </c>
      <c r="K296" t="s">
        <v>519</v>
      </c>
      <c r="L296" t="s">
        <v>520</v>
      </c>
      <c r="M296">
        <v>39</v>
      </c>
      <c r="N296">
        <v>11</v>
      </c>
      <c r="O296">
        <v>112.399063</v>
      </c>
      <c r="P296">
        <v>2.025976</v>
      </c>
      <c r="Q296" t="s">
        <v>146</v>
      </c>
      <c r="R296">
        <f t="shared" si="4"/>
        <v>3.5454545454545454</v>
      </c>
      <c r="S296" t="s">
        <v>288</v>
      </c>
    </row>
    <row r="297" spans="1:19">
      <c r="A297" t="s">
        <v>1450</v>
      </c>
      <c r="B297" t="s">
        <v>513</v>
      </c>
      <c r="C297" t="s">
        <v>1467</v>
      </c>
      <c r="D297" t="s">
        <v>1468</v>
      </c>
      <c r="E297" t="s">
        <v>1453</v>
      </c>
      <c r="F297">
        <v>96700</v>
      </c>
      <c r="G297" t="s">
        <v>1454</v>
      </c>
      <c r="H297" t="s">
        <v>523</v>
      </c>
      <c r="I297" t="s">
        <v>523</v>
      </c>
      <c r="J297" t="s">
        <v>1469</v>
      </c>
      <c r="K297" t="s">
        <v>519</v>
      </c>
      <c r="L297" t="s">
        <v>520</v>
      </c>
      <c r="M297">
        <v>30</v>
      </c>
      <c r="N297">
        <v>10</v>
      </c>
      <c r="O297">
        <v>111.675444</v>
      </c>
      <c r="P297">
        <v>2.05491666</v>
      </c>
      <c r="Q297" t="s">
        <v>218</v>
      </c>
      <c r="R297">
        <f t="shared" si="4"/>
        <v>3</v>
      </c>
      <c r="S297" t="s">
        <v>288</v>
      </c>
    </row>
    <row r="298" spans="1:19">
      <c r="A298" t="s">
        <v>1450</v>
      </c>
      <c r="B298" t="s">
        <v>513</v>
      </c>
      <c r="C298" t="s">
        <v>1470</v>
      </c>
      <c r="D298" t="s">
        <v>1471</v>
      </c>
      <c r="E298" t="s">
        <v>1453</v>
      </c>
      <c r="F298">
        <v>96700</v>
      </c>
      <c r="G298" t="s">
        <v>1454</v>
      </c>
      <c r="H298">
        <v>84755011</v>
      </c>
      <c r="I298" t="s">
        <v>523</v>
      </c>
      <c r="J298" t="s">
        <v>1472</v>
      </c>
      <c r="K298" t="s">
        <v>519</v>
      </c>
      <c r="L298" t="s">
        <v>520</v>
      </c>
      <c r="M298">
        <v>12</v>
      </c>
      <c r="N298">
        <v>12</v>
      </c>
      <c r="O298">
        <v>112.120317</v>
      </c>
      <c r="P298">
        <v>2.1208209999999998</v>
      </c>
      <c r="Q298" t="s">
        <v>126</v>
      </c>
      <c r="R298">
        <f t="shared" si="4"/>
        <v>1</v>
      </c>
      <c r="S298" t="s">
        <v>288</v>
      </c>
    </row>
    <row r="299" spans="1:19">
      <c r="A299" t="s">
        <v>1450</v>
      </c>
      <c r="B299" t="s">
        <v>513</v>
      </c>
      <c r="C299" t="s">
        <v>1473</v>
      </c>
      <c r="D299" t="s">
        <v>1474</v>
      </c>
      <c r="E299" t="s">
        <v>1475</v>
      </c>
      <c r="F299">
        <v>96700</v>
      </c>
      <c r="G299" t="s">
        <v>1454</v>
      </c>
      <c r="H299" t="s">
        <v>523</v>
      </c>
      <c r="I299" t="s">
        <v>523</v>
      </c>
      <c r="J299" t="s">
        <v>1476</v>
      </c>
      <c r="K299" t="s">
        <v>519</v>
      </c>
      <c r="L299" t="s">
        <v>520</v>
      </c>
      <c r="M299">
        <v>30</v>
      </c>
      <c r="N299">
        <v>9</v>
      </c>
      <c r="O299">
        <v>112.12990000000001</v>
      </c>
      <c r="P299">
        <v>2.1330833330000001</v>
      </c>
      <c r="Q299" t="s">
        <v>126</v>
      </c>
      <c r="R299">
        <f t="shared" si="4"/>
        <v>3.3333333333333335</v>
      </c>
      <c r="S299" t="s">
        <v>288</v>
      </c>
    </row>
    <row r="300" spans="1:19">
      <c r="A300" t="s">
        <v>1450</v>
      </c>
      <c r="B300" t="s">
        <v>513</v>
      </c>
      <c r="C300" t="s">
        <v>1477</v>
      </c>
      <c r="D300" t="s">
        <v>1478</v>
      </c>
      <c r="E300" t="s">
        <v>1453</v>
      </c>
      <c r="F300">
        <v>96700</v>
      </c>
      <c r="G300" t="s">
        <v>1454</v>
      </c>
      <c r="H300" t="s">
        <v>523</v>
      </c>
      <c r="I300" t="s">
        <v>523</v>
      </c>
      <c r="J300" t="s">
        <v>1479</v>
      </c>
      <c r="K300" t="s">
        <v>519</v>
      </c>
      <c r="L300" t="s">
        <v>520</v>
      </c>
      <c r="M300">
        <v>14</v>
      </c>
      <c r="N300">
        <v>11</v>
      </c>
      <c r="O300">
        <v>112.07773330000001</v>
      </c>
      <c r="P300">
        <v>2.1417666670000002</v>
      </c>
      <c r="Q300" t="s">
        <v>126</v>
      </c>
      <c r="R300">
        <f t="shared" si="4"/>
        <v>1.2727272727272727</v>
      </c>
      <c r="S300" t="s">
        <v>288</v>
      </c>
    </row>
    <row r="301" spans="1:19">
      <c r="A301" t="s">
        <v>1450</v>
      </c>
      <c r="B301" t="s">
        <v>513</v>
      </c>
      <c r="C301" t="s">
        <v>1480</v>
      </c>
      <c r="D301" t="s">
        <v>1481</v>
      </c>
      <c r="E301" t="s">
        <v>1453</v>
      </c>
      <c r="F301">
        <v>96700</v>
      </c>
      <c r="G301" t="s">
        <v>1454</v>
      </c>
      <c r="H301">
        <v>84752335</v>
      </c>
      <c r="I301">
        <v>84752335</v>
      </c>
      <c r="J301" t="s">
        <v>1482</v>
      </c>
      <c r="K301" t="s">
        <v>519</v>
      </c>
      <c r="L301" t="s">
        <v>520</v>
      </c>
      <c r="M301">
        <v>270</v>
      </c>
      <c r="N301">
        <v>26</v>
      </c>
      <c r="O301">
        <v>112.16</v>
      </c>
      <c r="P301">
        <v>2.1</v>
      </c>
      <c r="Q301" t="s">
        <v>126</v>
      </c>
      <c r="R301">
        <f t="shared" si="4"/>
        <v>10.384615384615385</v>
      </c>
      <c r="S301" t="s">
        <v>288</v>
      </c>
    </row>
    <row r="302" spans="1:19">
      <c r="A302" t="s">
        <v>1450</v>
      </c>
      <c r="B302" t="s">
        <v>513</v>
      </c>
      <c r="C302" t="s">
        <v>1483</v>
      </c>
      <c r="D302" t="s">
        <v>1484</v>
      </c>
      <c r="E302" t="s">
        <v>1453</v>
      </c>
      <c r="F302">
        <v>96700</v>
      </c>
      <c r="G302" t="s">
        <v>1454</v>
      </c>
      <c r="H302">
        <v>84755004</v>
      </c>
      <c r="I302" t="s">
        <v>523</v>
      </c>
      <c r="J302" t="s">
        <v>1485</v>
      </c>
      <c r="K302" t="s">
        <v>519</v>
      </c>
      <c r="L302" t="s">
        <v>520</v>
      </c>
      <c r="M302">
        <v>74</v>
      </c>
      <c r="N302">
        <v>13</v>
      </c>
      <c r="O302">
        <v>112.1549</v>
      </c>
      <c r="P302">
        <v>2.132733333</v>
      </c>
      <c r="Q302" t="s">
        <v>126</v>
      </c>
      <c r="R302">
        <f t="shared" si="4"/>
        <v>5.6923076923076925</v>
      </c>
      <c r="S302" t="s">
        <v>288</v>
      </c>
    </row>
    <row r="303" spans="1:19">
      <c r="A303" t="s">
        <v>1450</v>
      </c>
      <c r="B303" t="s">
        <v>534</v>
      </c>
      <c r="C303" t="s">
        <v>1486</v>
      </c>
      <c r="D303" t="s">
        <v>1487</v>
      </c>
      <c r="E303" t="s">
        <v>1488</v>
      </c>
      <c r="F303">
        <v>96700</v>
      </c>
      <c r="G303" t="s">
        <v>1454</v>
      </c>
      <c r="H303" t="s">
        <v>523</v>
      </c>
      <c r="I303" t="s">
        <v>523</v>
      </c>
      <c r="J303" t="s">
        <v>1489</v>
      </c>
      <c r="K303" t="s">
        <v>519</v>
      </c>
      <c r="L303" t="s">
        <v>534</v>
      </c>
      <c r="M303">
        <v>61</v>
      </c>
      <c r="N303">
        <v>15</v>
      </c>
      <c r="O303">
        <v>112.07</v>
      </c>
      <c r="P303">
        <v>2.14</v>
      </c>
      <c r="Q303" t="s">
        <v>144</v>
      </c>
      <c r="R303">
        <f t="shared" si="4"/>
        <v>4.0666666666666664</v>
      </c>
      <c r="S303" t="s">
        <v>288</v>
      </c>
    </row>
    <row r="304" spans="1:19">
      <c r="A304" t="s">
        <v>1450</v>
      </c>
      <c r="B304" t="s">
        <v>534</v>
      </c>
      <c r="C304" t="s">
        <v>1490</v>
      </c>
      <c r="D304" t="s">
        <v>1491</v>
      </c>
      <c r="E304" t="s">
        <v>1453</v>
      </c>
      <c r="F304">
        <v>96700</v>
      </c>
      <c r="G304" t="s">
        <v>1454</v>
      </c>
      <c r="H304">
        <v>84776308</v>
      </c>
      <c r="I304" t="s">
        <v>523</v>
      </c>
      <c r="J304" t="s">
        <v>1492</v>
      </c>
      <c r="K304" t="s">
        <v>519</v>
      </c>
      <c r="L304" t="s">
        <v>534</v>
      </c>
      <c r="M304">
        <v>69</v>
      </c>
      <c r="N304">
        <v>14</v>
      </c>
      <c r="O304">
        <v>112.317438</v>
      </c>
      <c r="P304">
        <v>2.0516869999999998</v>
      </c>
      <c r="Q304" t="s">
        <v>126</v>
      </c>
      <c r="R304">
        <f t="shared" si="4"/>
        <v>4.9285714285714288</v>
      </c>
      <c r="S304" t="s">
        <v>288</v>
      </c>
    </row>
    <row r="305" spans="1:19">
      <c r="A305" t="s">
        <v>1450</v>
      </c>
      <c r="B305" t="s">
        <v>534</v>
      </c>
      <c r="C305" t="s">
        <v>1493</v>
      </c>
      <c r="D305" t="s">
        <v>1494</v>
      </c>
      <c r="E305" t="s">
        <v>1453</v>
      </c>
      <c r="F305">
        <v>96700</v>
      </c>
      <c r="G305" t="s">
        <v>1454</v>
      </c>
      <c r="H305" t="s">
        <v>523</v>
      </c>
      <c r="I305" t="s">
        <v>523</v>
      </c>
      <c r="J305" t="s">
        <v>1495</v>
      </c>
      <c r="K305" t="s">
        <v>519</v>
      </c>
      <c r="L305" t="s">
        <v>534</v>
      </c>
      <c r="M305">
        <v>61</v>
      </c>
      <c r="N305">
        <v>13</v>
      </c>
      <c r="O305">
        <v>112.1124667</v>
      </c>
      <c r="P305">
        <v>2.1430166669999999</v>
      </c>
      <c r="Q305" t="s">
        <v>126</v>
      </c>
      <c r="R305">
        <f t="shared" si="4"/>
        <v>4.6923076923076925</v>
      </c>
      <c r="S305" t="s">
        <v>288</v>
      </c>
    </row>
    <row r="306" spans="1:19">
      <c r="A306" t="s">
        <v>1450</v>
      </c>
      <c r="B306" t="s">
        <v>534</v>
      </c>
      <c r="C306" t="s">
        <v>1496</v>
      </c>
      <c r="D306" t="s">
        <v>1497</v>
      </c>
      <c r="E306" t="s">
        <v>1453</v>
      </c>
      <c r="F306">
        <v>96700</v>
      </c>
      <c r="G306" t="s">
        <v>1454</v>
      </c>
      <c r="H306">
        <v>84755235</v>
      </c>
      <c r="I306" t="s">
        <v>523</v>
      </c>
      <c r="J306" t="s">
        <v>1498</v>
      </c>
      <c r="K306" t="s">
        <v>519</v>
      </c>
      <c r="L306" t="s">
        <v>534</v>
      </c>
      <c r="M306">
        <v>39</v>
      </c>
      <c r="N306">
        <v>11</v>
      </c>
      <c r="O306">
        <v>112.1307667</v>
      </c>
      <c r="P306">
        <v>2.0408333330000001</v>
      </c>
      <c r="Q306" t="s">
        <v>126</v>
      </c>
      <c r="R306">
        <f t="shared" si="4"/>
        <v>3.5454545454545454</v>
      </c>
      <c r="S306" t="s">
        <v>288</v>
      </c>
    </row>
    <row r="307" spans="1:19">
      <c r="A307" t="s">
        <v>1450</v>
      </c>
      <c r="B307" t="s">
        <v>534</v>
      </c>
      <c r="C307" t="s">
        <v>1499</v>
      </c>
      <c r="D307" t="s">
        <v>1500</v>
      </c>
      <c r="E307" t="s">
        <v>1453</v>
      </c>
      <c r="F307">
        <v>96700</v>
      </c>
      <c r="G307" t="s">
        <v>1454</v>
      </c>
      <c r="H307">
        <v>84738195</v>
      </c>
      <c r="I307" t="s">
        <v>523</v>
      </c>
      <c r="J307" t="s">
        <v>1501</v>
      </c>
      <c r="K307" t="s">
        <v>519</v>
      </c>
      <c r="L307" t="s">
        <v>534</v>
      </c>
      <c r="M307">
        <v>214</v>
      </c>
      <c r="N307">
        <v>25</v>
      </c>
      <c r="O307">
        <v>112.019434</v>
      </c>
      <c r="P307">
        <v>2.0197780000000001</v>
      </c>
      <c r="Q307" t="s">
        <v>126</v>
      </c>
      <c r="R307">
        <f t="shared" si="4"/>
        <v>8.56</v>
      </c>
      <c r="S307" t="s">
        <v>288</v>
      </c>
    </row>
    <row r="308" spans="1:19">
      <c r="A308" t="s">
        <v>1450</v>
      </c>
      <c r="B308" t="s">
        <v>534</v>
      </c>
      <c r="C308" t="s">
        <v>1502</v>
      </c>
      <c r="D308" t="s">
        <v>1503</v>
      </c>
      <c r="E308" t="s">
        <v>1453</v>
      </c>
      <c r="F308">
        <v>96700</v>
      </c>
      <c r="G308" t="s">
        <v>1454</v>
      </c>
      <c r="H308">
        <v>198672322</v>
      </c>
      <c r="I308" t="s">
        <v>523</v>
      </c>
      <c r="J308" t="s">
        <v>1504</v>
      </c>
      <c r="K308" t="s">
        <v>519</v>
      </c>
      <c r="L308" t="s">
        <v>534</v>
      </c>
      <c r="M308">
        <v>16</v>
      </c>
      <c r="N308">
        <v>9</v>
      </c>
      <c r="O308">
        <v>112.396317</v>
      </c>
      <c r="P308">
        <v>2.0292349999999999</v>
      </c>
      <c r="Q308" t="s">
        <v>146</v>
      </c>
      <c r="R308">
        <f t="shared" si="4"/>
        <v>1.7777777777777777</v>
      </c>
      <c r="S308" t="s">
        <v>288</v>
      </c>
    </row>
    <row r="309" spans="1:19">
      <c r="A309" t="s">
        <v>1450</v>
      </c>
      <c r="B309" t="s">
        <v>534</v>
      </c>
      <c r="C309" t="s">
        <v>1505</v>
      </c>
      <c r="D309" t="s">
        <v>1506</v>
      </c>
      <c r="E309" t="s">
        <v>1507</v>
      </c>
      <c r="F309">
        <v>96700</v>
      </c>
      <c r="G309" t="s">
        <v>1454</v>
      </c>
      <c r="H309" t="s">
        <v>523</v>
      </c>
      <c r="I309" t="s">
        <v>523</v>
      </c>
      <c r="J309" t="s">
        <v>1508</v>
      </c>
      <c r="K309" t="s">
        <v>519</v>
      </c>
      <c r="L309" t="s">
        <v>534</v>
      </c>
      <c r="M309">
        <v>15</v>
      </c>
      <c r="N309">
        <v>9</v>
      </c>
      <c r="O309">
        <v>112.396317</v>
      </c>
      <c r="P309">
        <v>2.0292349999999999</v>
      </c>
      <c r="Q309" t="s">
        <v>146</v>
      </c>
      <c r="R309">
        <f t="shared" si="4"/>
        <v>1.6666666666666667</v>
      </c>
      <c r="S309" t="s">
        <v>288</v>
      </c>
    </row>
    <row r="310" spans="1:19">
      <c r="A310" t="s">
        <v>1450</v>
      </c>
      <c r="B310" t="s">
        <v>534</v>
      </c>
      <c r="C310" t="s">
        <v>1509</v>
      </c>
      <c r="D310" t="s">
        <v>1510</v>
      </c>
      <c r="E310" t="s">
        <v>1453</v>
      </c>
      <c r="F310">
        <v>96700</v>
      </c>
      <c r="G310" t="s">
        <v>1454</v>
      </c>
      <c r="H310" t="s">
        <v>523</v>
      </c>
      <c r="I310" t="s">
        <v>523</v>
      </c>
      <c r="J310" t="s">
        <v>1511</v>
      </c>
      <c r="K310" t="s">
        <v>519</v>
      </c>
      <c r="L310" t="s">
        <v>534</v>
      </c>
      <c r="M310">
        <v>236</v>
      </c>
      <c r="N310">
        <v>30</v>
      </c>
      <c r="O310">
        <v>112.402411</v>
      </c>
      <c r="P310">
        <v>2.0204650000000002</v>
      </c>
      <c r="Q310" t="s">
        <v>146</v>
      </c>
      <c r="R310">
        <f t="shared" si="4"/>
        <v>7.8666666666666663</v>
      </c>
      <c r="S310" t="s">
        <v>288</v>
      </c>
    </row>
    <row r="311" spans="1:19">
      <c r="A311" t="s">
        <v>1450</v>
      </c>
      <c r="B311" t="s">
        <v>534</v>
      </c>
      <c r="C311" t="s">
        <v>1512</v>
      </c>
      <c r="D311" t="s">
        <v>1513</v>
      </c>
      <c r="E311" t="s">
        <v>1453</v>
      </c>
      <c r="F311">
        <v>96700</v>
      </c>
      <c r="G311" t="s">
        <v>1454</v>
      </c>
      <c r="H311" t="s">
        <v>523</v>
      </c>
      <c r="I311" t="s">
        <v>523</v>
      </c>
      <c r="J311" t="s">
        <v>1514</v>
      </c>
      <c r="K311" t="s">
        <v>519</v>
      </c>
      <c r="L311" t="s">
        <v>534</v>
      </c>
      <c r="M311">
        <v>46</v>
      </c>
      <c r="N311">
        <v>11</v>
      </c>
      <c r="O311">
        <v>112.367907</v>
      </c>
      <c r="P311">
        <v>1.963079</v>
      </c>
      <c r="Q311" t="s">
        <v>126</v>
      </c>
      <c r="R311">
        <f t="shared" si="4"/>
        <v>4.1818181818181817</v>
      </c>
      <c r="S311" t="s">
        <v>288</v>
      </c>
    </row>
    <row r="312" spans="1:19">
      <c r="A312" t="s">
        <v>1450</v>
      </c>
      <c r="B312" t="s">
        <v>534</v>
      </c>
      <c r="C312" t="s">
        <v>1515</v>
      </c>
      <c r="D312" t="s">
        <v>1516</v>
      </c>
      <c r="E312" t="s">
        <v>1453</v>
      </c>
      <c r="F312">
        <v>96700</v>
      </c>
      <c r="G312" t="s">
        <v>1454</v>
      </c>
      <c r="H312" t="s">
        <v>523</v>
      </c>
      <c r="I312" t="s">
        <v>523</v>
      </c>
      <c r="J312" t="s">
        <v>1517</v>
      </c>
      <c r="K312" t="s">
        <v>519</v>
      </c>
      <c r="L312" t="s">
        <v>534</v>
      </c>
      <c r="M312">
        <v>154</v>
      </c>
      <c r="N312">
        <v>17</v>
      </c>
      <c r="O312">
        <v>112.15965</v>
      </c>
      <c r="P312">
        <v>2.1393499999999999</v>
      </c>
      <c r="Q312" t="s">
        <v>126</v>
      </c>
      <c r="R312">
        <f t="shared" si="4"/>
        <v>9.0588235294117645</v>
      </c>
      <c r="S312" t="s">
        <v>288</v>
      </c>
    </row>
    <row r="313" spans="1:19">
      <c r="A313" t="s">
        <v>1450</v>
      </c>
      <c r="B313" t="s">
        <v>534</v>
      </c>
      <c r="C313" t="s">
        <v>1518</v>
      </c>
      <c r="D313" t="s">
        <v>1519</v>
      </c>
      <c r="E313" t="s">
        <v>1453</v>
      </c>
      <c r="F313">
        <v>96700</v>
      </c>
      <c r="G313" t="s">
        <v>1454</v>
      </c>
      <c r="H313" t="s">
        <v>523</v>
      </c>
      <c r="I313" t="s">
        <v>523</v>
      </c>
      <c r="J313" t="s">
        <v>1520</v>
      </c>
      <c r="K313" t="s">
        <v>519</v>
      </c>
      <c r="L313" t="s">
        <v>534</v>
      </c>
      <c r="M313">
        <v>51</v>
      </c>
      <c r="N313">
        <v>15</v>
      </c>
      <c r="O313">
        <v>112.261047</v>
      </c>
      <c r="P313">
        <v>2.0331169999999998</v>
      </c>
      <c r="Q313" t="s">
        <v>126</v>
      </c>
      <c r="R313">
        <f t="shared" si="4"/>
        <v>3.4</v>
      </c>
      <c r="S313" t="s">
        <v>288</v>
      </c>
    </row>
    <row r="314" spans="1:19">
      <c r="A314" t="s">
        <v>1450</v>
      </c>
      <c r="B314" t="s">
        <v>534</v>
      </c>
      <c r="C314" t="s">
        <v>1521</v>
      </c>
      <c r="D314" t="s">
        <v>1522</v>
      </c>
      <c r="E314" t="s">
        <v>1453</v>
      </c>
      <c r="F314">
        <v>96700</v>
      </c>
      <c r="G314" t="s">
        <v>1454</v>
      </c>
      <c r="J314" t="s">
        <v>1523</v>
      </c>
      <c r="K314" t="s">
        <v>519</v>
      </c>
      <c r="L314" t="s">
        <v>534</v>
      </c>
      <c r="M314">
        <v>261</v>
      </c>
      <c r="N314">
        <v>30</v>
      </c>
      <c r="O314">
        <v>112.36232800000001</v>
      </c>
      <c r="P314">
        <v>2.0877979999999998</v>
      </c>
      <c r="Q314" t="s">
        <v>126</v>
      </c>
      <c r="R314">
        <f t="shared" si="4"/>
        <v>8.6999999999999993</v>
      </c>
      <c r="S314" t="s">
        <v>288</v>
      </c>
    </row>
    <row r="315" spans="1:19">
      <c r="A315" t="s">
        <v>1450</v>
      </c>
      <c r="B315" t="s">
        <v>534</v>
      </c>
      <c r="C315" t="s">
        <v>1524</v>
      </c>
      <c r="D315" t="s">
        <v>1525</v>
      </c>
      <c r="E315" t="s">
        <v>1453</v>
      </c>
      <c r="F315">
        <v>96700</v>
      </c>
      <c r="G315" t="s">
        <v>1454</v>
      </c>
      <c r="H315" t="s">
        <v>523</v>
      </c>
      <c r="I315" t="s">
        <v>523</v>
      </c>
      <c r="J315" t="s">
        <v>1526</v>
      </c>
      <c r="K315" t="s">
        <v>519</v>
      </c>
      <c r="L315" t="s">
        <v>534</v>
      </c>
      <c r="M315">
        <v>77</v>
      </c>
      <c r="N315">
        <v>15</v>
      </c>
      <c r="O315">
        <v>112.28</v>
      </c>
      <c r="P315">
        <v>2.11</v>
      </c>
      <c r="Q315" t="s">
        <v>126</v>
      </c>
      <c r="R315">
        <f t="shared" si="4"/>
        <v>5.1333333333333337</v>
      </c>
      <c r="S315" t="s">
        <v>288</v>
      </c>
    </row>
    <row r="316" spans="1:19">
      <c r="A316" t="s">
        <v>1450</v>
      </c>
      <c r="B316" t="s">
        <v>534</v>
      </c>
      <c r="C316" t="s">
        <v>1527</v>
      </c>
      <c r="D316" t="s">
        <v>1528</v>
      </c>
      <c r="E316" t="s">
        <v>1453</v>
      </c>
      <c r="F316">
        <v>96700</v>
      </c>
      <c r="G316" t="s">
        <v>1454</v>
      </c>
      <c r="H316" t="s">
        <v>523</v>
      </c>
      <c r="I316" t="s">
        <v>523</v>
      </c>
      <c r="J316" t="s">
        <v>1529</v>
      </c>
      <c r="K316" t="s">
        <v>519</v>
      </c>
      <c r="L316" t="s">
        <v>534</v>
      </c>
      <c r="M316">
        <v>45</v>
      </c>
      <c r="N316">
        <v>14</v>
      </c>
      <c r="O316">
        <v>112.312803</v>
      </c>
      <c r="P316">
        <v>1.881114</v>
      </c>
      <c r="Q316" t="s">
        <v>126</v>
      </c>
      <c r="R316">
        <f t="shared" si="4"/>
        <v>3.2142857142857144</v>
      </c>
      <c r="S316" t="s">
        <v>288</v>
      </c>
    </row>
    <row r="317" spans="1:19">
      <c r="A317" t="s">
        <v>1450</v>
      </c>
      <c r="B317" t="s">
        <v>534</v>
      </c>
      <c r="C317" t="s">
        <v>1530</v>
      </c>
      <c r="D317" t="s">
        <v>1531</v>
      </c>
      <c r="E317" t="s">
        <v>1453</v>
      </c>
      <c r="F317">
        <v>96700</v>
      </c>
      <c r="G317" t="s">
        <v>1454</v>
      </c>
      <c r="H317" t="s">
        <v>523</v>
      </c>
      <c r="I317" t="s">
        <v>523</v>
      </c>
      <c r="J317" t="s">
        <v>1532</v>
      </c>
      <c r="K317" t="s">
        <v>519</v>
      </c>
      <c r="L317" t="s">
        <v>534</v>
      </c>
      <c r="M317">
        <v>85</v>
      </c>
      <c r="N317">
        <v>13</v>
      </c>
      <c r="O317">
        <v>111.976286</v>
      </c>
      <c r="P317">
        <v>2.01791111</v>
      </c>
      <c r="Q317" t="s">
        <v>126</v>
      </c>
      <c r="R317">
        <f t="shared" si="4"/>
        <v>6.5384615384615383</v>
      </c>
      <c r="S317" t="s">
        <v>288</v>
      </c>
    </row>
    <row r="318" spans="1:19">
      <c r="A318" t="s">
        <v>1450</v>
      </c>
      <c r="B318" t="s">
        <v>534</v>
      </c>
      <c r="C318" t="s">
        <v>1533</v>
      </c>
      <c r="D318" t="s">
        <v>1534</v>
      </c>
      <c r="E318" t="s">
        <v>1453</v>
      </c>
      <c r="F318">
        <v>96700</v>
      </c>
      <c r="G318" t="s">
        <v>1454</v>
      </c>
      <c r="H318" t="s">
        <v>523</v>
      </c>
      <c r="I318" t="s">
        <v>523</v>
      </c>
      <c r="J318" t="s">
        <v>1535</v>
      </c>
      <c r="K318" t="s">
        <v>519</v>
      </c>
      <c r="L318" t="s">
        <v>534</v>
      </c>
      <c r="M318">
        <v>32</v>
      </c>
      <c r="N318">
        <v>10</v>
      </c>
      <c r="O318">
        <v>112.255898</v>
      </c>
      <c r="P318">
        <v>2.0661830000000001</v>
      </c>
      <c r="Q318" t="s">
        <v>126</v>
      </c>
      <c r="R318">
        <f t="shared" si="4"/>
        <v>3.2</v>
      </c>
      <c r="S318" t="s">
        <v>288</v>
      </c>
    </row>
    <row r="319" spans="1:19">
      <c r="A319" t="s">
        <v>1450</v>
      </c>
      <c r="B319" t="s">
        <v>534</v>
      </c>
      <c r="C319" t="s">
        <v>1536</v>
      </c>
      <c r="D319" t="s">
        <v>1537</v>
      </c>
      <c r="E319" t="s">
        <v>1453</v>
      </c>
      <c r="F319">
        <v>96700</v>
      </c>
      <c r="G319" t="s">
        <v>1454</v>
      </c>
      <c r="H319" t="s">
        <v>523</v>
      </c>
      <c r="I319" t="s">
        <v>523</v>
      </c>
      <c r="J319" t="s">
        <v>1538</v>
      </c>
      <c r="K319" t="s">
        <v>519</v>
      </c>
      <c r="L319" t="s">
        <v>534</v>
      </c>
      <c r="M319">
        <v>42</v>
      </c>
      <c r="N319">
        <v>10</v>
      </c>
      <c r="O319">
        <v>112.14871669999999</v>
      </c>
      <c r="P319">
        <v>2.0674000000000001</v>
      </c>
      <c r="Q319" t="s">
        <v>126</v>
      </c>
      <c r="R319">
        <f t="shared" si="4"/>
        <v>4.2</v>
      </c>
      <c r="S319" t="s">
        <v>288</v>
      </c>
    </row>
    <row r="320" spans="1:19">
      <c r="A320" t="s">
        <v>1450</v>
      </c>
      <c r="B320" t="s">
        <v>534</v>
      </c>
      <c r="C320" t="s">
        <v>1539</v>
      </c>
      <c r="D320" t="s">
        <v>1540</v>
      </c>
      <c r="E320" t="s">
        <v>1453</v>
      </c>
      <c r="F320">
        <v>96700</v>
      </c>
      <c r="G320" t="s">
        <v>1454</v>
      </c>
      <c r="H320" t="s">
        <v>523</v>
      </c>
      <c r="I320" t="s">
        <v>523</v>
      </c>
      <c r="J320" t="s">
        <v>1541</v>
      </c>
      <c r="K320" t="s">
        <v>519</v>
      </c>
      <c r="L320" t="s">
        <v>534</v>
      </c>
      <c r="M320">
        <v>30</v>
      </c>
      <c r="N320">
        <v>11</v>
      </c>
      <c r="O320">
        <v>111.776966</v>
      </c>
      <c r="P320">
        <v>2.0820470000000002</v>
      </c>
      <c r="Q320" t="s">
        <v>218</v>
      </c>
      <c r="R320">
        <f t="shared" si="4"/>
        <v>2.7272727272727271</v>
      </c>
      <c r="S320" t="s">
        <v>288</v>
      </c>
    </row>
    <row r="321" spans="1:19">
      <c r="A321" t="s">
        <v>1450</v>
      </c>
      <c r="B321" t="s">
        <v>534</v>
      </c>
      <c r="C321" t="s">
        <v>1542</v>
      </c>
      <c r="D321" t="s">
        <v>1543</v>
      </c>
      <c r="E321" t="s">
        <v>1453</v>
      </c>
      <c r="F321">
        <v>96700</v>
      </c>
      <c r="G321" t="s">
        <v>1454</v>
      </c>
      <c r="H321">
        <v>84752204</v>
      </c>
      <c r="I321">
        <v>84752204</v>
      </c>
      <c r="J321" t="s">
        <v>1544</v>
      </c>
      <c r="K321" t="s">
        <v>519</v>
      </c>
      <c r="L321" t="s">
        <v>520</v>
      </c>
      <c r="M321">
        <v>371</v>
      </c>
      <c r="N321">
        <v>31</v>
      </c>
      <c r="O321">
        <v>112.15268330000001</v>
      </c>
      <c r="P321">
        <v>2.0964</v>
      </c>
      <c r="Q321" t="s">
        <v>126</v>
      </c>
      <c r="R321">
        <f t="shared" si="4"/>
        <v>11.96774193548387</v>
      </c>
      <c r="S321" t="s">
        <v>288</v>
      </c>
    </row>
    <row r="322" spans="1:19">
      <c r="A322" t="s">
        <v>1450</v>
      </c>
      <c r="B322" t="s">
        <v>534</v>
      </c>
      <c r="C322" t="s">
        <v>1545</v>
      </c>
      <c r="D322" t="s">
        <v>1546</v>
      </c>
      <c r="E322" t="s">
        <v>1453</v>
      </c>
      <c r="F322">
        <v>96700</v>
      </c>
      <c r="G322" t="s">
        <v>1454</v>
      </c>
      <c r="H322" t="s">
        <v>523</v>
      </c>
      <c r="I322" t="s">
        <v>523</v>
      </c>
      <c r="J322" t="s">
        <v>1547</v>
      </c>
      <c r="K322" t="s">
        <v>519</v>
      </c>
      <c r="L322" t="s">
        <v>534</v>
      </c>
      <c r="M322">
        <v>48</v>
      </c>
      <c r="N322">
        <v>13</v>
      </c>
      <c r="O322">
        <v>112.1941333</v>
      </c>
      <c r="P322">
        <v>2.1539000000000001</v>
      </c>
      <c r="Q322" t="s">
        <v>126</v>
      </c>
      <c r="R322">
        <f t="shared" si="4"/>
        <v>3.6923076923076925</v>
      </c>
      <c r="S322" t="s">
        <v>288</v>
      </c>
    </row>
    <row r="323" spans="1:19">
      <c r="A323" t="s">
        <v>1450</v>
      </c>
      <c r="B323" t="s">
        <v>534</v>
      </c>
      <c r="C323" t="s">
        <v>1548</v>
      </c>
      <c r="D323" t="s">
        <v>1549</v>
      </c>
      <c r="E323" t="s">
        <v>1453</v>
      </c>
      <c r="F323">
        <v>96700</v>
      </c>
      <c r="G323" t="s">
        <v>1454</v>
      </c>
      <c r="H323" t="s">
        <v>523</v>
      </c>
      <c r="I323" t="s">
        <v>523</v>
      </c>
      <c r="J323" t="s">
        <v>1550</v>
      </c>
      <c r="K323" t="s">
        <v>519</v>
      </c>
      <c r="L323" t="s">
        <v>534</v>
      </c>
      <c r="M323">
        <v>114</v>
      </c>
      <c r="N323">
        <v>15</v>
      </c>
      <c r="O323">
        <v>112.234526</v>
      </c>
      <c r="P323">
        <v>2.151227</v>
      </c>
      <c r="Q323" t="s">
        <v>126</v>
      </c>
      <c r="R323">
        <f t="shared" ref="R323:R386" si="5">M323/N323</f>
        <v>7.6</v>
      </c>
      <c r="S323" t="s">
        <v>288</v>
      </c>
    </row>
    <row r="324" spans="1:19">
      <c r="A324" t="s">
        <v>1450</v>
      </c>
      <c r="B324" t="s">
        <v>534</v>
      </c>
      <c r="C324" t="s">
        <v>1551</v>
      </c>
      <c r="D324" t="s">
        <v>1552</v>
      </c>
      <c r="F324">
        <v>96700</v>
      </c>
      <c r="G324" t="s">
        <v>1454</v>
      </c>
      <c r="H324" t="s">
        <v>523</v>
      </c>
      <c r="I324" t="s">
        <v>523</v>
      </c>
      <c r="J324" t="s">
        <v>1553</v>
      </c>
      <c r="K324" t="s">
        <v>519</v>
      </c>
      <c r="L324" t="s">
        <v>534</v>
      </c>
      <c r="M324">
        <v>29</v>
      </c>
      <c r="N324">
        <v>11</v>
      </c>
      <c r="O324">
        <v>112.02</v>
      </c>
      <c r="P324">
        <v>2.0299999999999998</v>
      </c>
      <c r="Q324" t="s">
        <v>126</v>
      </c>
      <c r="R324">
        <f t="shared" si="5"/>
        <v>2.6363636363636362</v>
      </c>
      <c r="S324" t="s">
        <v>288</v>
      </c>
    </row>
    <row r="325" spans="1:19">
      <c r="A325" t="s">
        <v>1450</v>
      </c>
      <c r="B325" t="s">
        <v>534</v>
      </c>
      <c r="C325" t="s">
        <v>1554</v>
      </c>
      <c r="D325" t="s">
        <v>1555</v>
      </c>
      <c r="E325" t="s">
        <v>1488</v>
      </c>
      <c r="F325">
        <v>96700</v>
      </c>
      <c r="G325" t="s">
        <v>1454</v>
      </c>
      <c r="H325">
        <v>128715431</v>
      </c>
      <c r="I325" t="s">
        <v>523</v>
      </c>
      <c r="J325" t="s">
        <v>1556</v>
      </c>
      <c r="K325" t="s">
        <v>519</v>
      </c>
      <c r="L325" t="s">
        <v>534</v>
      </c>
      <c r="M325">
        <v>85</v>
      </c>
      <c r="N325">
        <v>11</v>
      </c>
      <c r="O325">
        <v>112.167706</v>
      </c>
      <c r="P325">
        <v>2.062281</v>
      </c>
      <c r="Q325" t="s">
        <v>126</v>
      </c>
      <c r="R325">
        <f t="shared" si="5"/>
        <v>7.7272727272727275</v>
      </c>
      <c r="S325" t="s">
        <v>288</v>
      </c>
    </row>
    <row r="326" spans="1:19">
      <c r="A326" t="s">
        <v>1450</v>
      </c>
      <c r="B326" t="s">
        <v>534</v>
      </c>
      <c r="C326" t="s">
        <v>1557</v>
      </c>
      <c r="D326" t="s">
        <v>1558</v>
      </c>
      <c r="E326" t="s">
        <v>1488</v>
      </c>
      <c r="F326">
        <v>96700</v>
      </c>
      <c r="G326" t="s">
        <v>1454</v>
      </c>
      <c r="H326" t="s">
        <v>523</v>
      </c>
      <c r="I326" t="s">
        <v>523</v>
      </c>
      <c r="J326" t="s">
        <v>1559</v>
      </c>
      <c r="K326" t="s">
        <v>519</v>
      </c>
      <c r="L326" t="s">
        <v>534</v>
      </c>
      <c r="M326">
        <v>15</v>
      </c>
      <c r="N326">
        <v>9</v>
      </c>
      <c r="O326">
        <v>112.020207</v>
      </c>
      <c r="P326">
        <v>2.0201220000000002</v>
      </c>
      <c r="Q326" t="s">
        <v>126</v>
      </c>
      <c r="R326">
        <f t="shared" si="5"/>
        <v>1.6666666666666667</v>
      </c>
      <c r="S326" t="s">
        <v>288</v>
      </c>
    </row>
    <row r="327" spans="1:19">
      <c r="A327" t="s">
        <v>1450</v>
      </c>
      <c r="B327" t="s">
        <v>534</v>
      </c>
      <c r="C327" t="s">
        <v>1560</v>
      </c>
      <c r="D327" t="s">
        <v>1561</v>
      </c>
      <c r="E327" t="s">
        <v>1453</v>
      </c>
      <c r="F327">
        <v>96700</v>
      </c>
      <c r="G327" t="s">
        <v>1454</v>
      </c>
      <c r="H327">
        <v>84755037</v>
      </c>
      <c r="I327" t="s">
        <v>523</v>
      </c>
      <c r="J327" t="s">
        <v>1562</v>
      </c>
      <c r="K327" t="s">
        <v>519</v>
      </c>
      <c r="L327" t="s">
        <v>534</v>
      </c>
      <c r="M327">
        <v>280</v>
      </c>
      <c r="N327">
        <v>31</v>
      </c>
      <c r="O327">
        <v>112.11088700000001</v>
      </c>
      <c r="P327">
        <v>2.0674269999999999</v>
      </c>
      <c r="Q327" t="s">
        <v>126</v>
      </c>
      <c r="R327">
        <f t="shared" si="5"/>
        <v>9.0322580645161299</v>
      </c>
      <c r="S327" t="s">
        <v>288</v>
      </c>
    </row>
    <row r="328" spans="1:19">
      <c r="A328" t="s">
        <v>1563</v>
      </c>
      <c r="B328" t="s">
        <v>513</v>
      </c>
      <c r="C328" t="s">
        <v>1564</v>
      </c>
      <c r="D328" t="s">
        <v>1565</v>
      </c>
      <c r="E328" t="s">
        <v>1566</v>
      </c>
      <c r="F328">
        <v>96800</v>
      </c>
      <c r="G328" t="s">
        <v>1567</v>
      </c>
      <c r="H328">
        <v>84796371</v>
      </c>
      <c r="I328">
        <v>84796371</v>
      </c>
      <c r="J328" t="s">
        <v>1568</v>
      </c>
      <c r="K328" t="s">
        <v>519</v>
      </c>
      <c r="L328" t="s">
        <v>520</v>
      </c>
      <c r="M328">
        <v>652</v>
      </c>
      <c r="N328">
        <v>48</v>
      </c>
      <c r="O328">
        <v>112.9386167</v>
      </c>
      <c r="P328">
        <v>2.0168333330000001</v>
      </c>
      <c r="Q328" t="s">
        <v>127</v>
      </c>
      <c r="R328">
        <f t="shared" si="5"/>
        <v>13.583333333333334</v>
      </c>
      <c r="S328" t="s">
        <v>288</v>
      </c>
    </row>
    <row r="329" spans="1:19">
      <c r="A329" t="s">
        <v>1563</v>
      </c>
      <c r="B329" t="s">
        <v>534</v>
      </c>
      <c r="C329" t="s">
        <v>1569</v>
      </c>
      <c r="D329" t="s">
        <v>1570</v>
      </c>
      <c r="E329" t="s">
        <v>1566</v>
      </c>
      <c r="F329">
        <v>96800</v>
      </c>
      <c r="G329" t="s">
        <v>1567</v>
      </c>
      <c r="H329" t="s">
        <v>523</v>
      </c>
      <c r="I329" t="s">
        <v>523</v>
      </c>
      <c r="J329" t="s">
        <v>1571</v>
      </c>
      <c r="K329" t="s">
        <v>519</v>
      </c>
      <c r="L329" t="s">
        <v>534</v>
      </c>
      <c r="M329">
        <v>20</v>
      </c>
      <c r="N329">
        <v>8</v>
      </c>
      <c r="O329">
        <v>113.437443</v>
      </c>
      <c r="P329">
        <v>2.1717689999999998</v>
      </c>
      <c r="Q329" t="s">
        <v>216</v>
      </c>
      <c r="R329">
        <f t="shared" si="5"/>
        <v>2.5</v>
      </c>
      <c r="S329" t="s">
        <v>288</v>
      </c>
    </row>
    <row r="330" spans="1:19">
      <c r="A330" t="s">
        <v>1563</v>
      </c>
      <c r="B330" t="s">
        <v>534</v>
      </c>
      <c r="C330" t="s">
        <v>1572</v>
      </c>
      <c r="D330" t="s">
        <v>1573</v>
      </c>
      <c r="E330" t="s">
        <v>1566</v>
      </c>
      <c r="F330">
        <v>96800</v>
      </c>
      <c r="G330" t="s">
        <v>1567</v>
      </c>
      <c r="H330">
        <v>84796636</v>
      </c>
      <c r="I330">
        <v>84796646</v>
      </c>
      <c r="J330" t="s">
        <v>1574</v>
      </c>
      <c r="K330" t="s">
        <v>519</v>
      </c>
      <c r="L330" t="s">
        <v>534</v>
      </c>
      <c r="M330">
        <v>753</v>
      </c>
      <c r="N330">
        <v>53</v>
      </c>
      <c r="O330">
        <v>112.9195333</v>
      </c>
      <c r="P330">
        <v>2.0123000000000002</v>
      </c>
      <c r="Q330" t="s">
        <v>127</v>
      </c>
      <c r="R330">
        <f t="shared" si="5"/>
        <v>14.20754716981132</v>
      </c>
      <c r="S330" t="s">
        <v>288</v>
      </c>
    </row>
    <row r="331" spans="1:19">
      <c r="A331" t="s">
        <v>1563</v>
      </c>
      <c r="B331" t="s">
        <v>534</v>
      </c>
      <c r="C331" t="s">
        <v>1575</v>
      </c>
      <c r="D331" t="s">
        <v>1093</v>
      </c>
      <c r="E331" t="s">
        <v>1566</v>
      </c>
      <c r="F331">
        <v>96800</v>
      </c>
      <c r="G331" t="s">
        <v>1567</v>
      </c>
      <c r="H331">
        <v>84798396</v>
      </c>
      <c r="I331" t="s">
        <v>523</v>
      </c>
      <c r="J331" t="s">
        <v>1576</v>
      </c>
      <c r="K331" t="s">
        <v>519</v>
      </c>
      <c r="L331" t="s">
        <v>534</v>
      </c>
      <c r="M331">
        <v>407</v>
      </c>
      <c r="N331">
        <v>39</v>
      </c>
      <c r="O331">
        <v>112.9312</v>
      </c>
      <c r="P331">
        <v>2.0167666670000002</v>
      </c>
      <c r="Q331" t="s">
        <v>127</v>
      </c>
      <c r="R331">
        <f t="shared" si="5"/>
        <v>10.435897435897436</v>
      </c>
      <c r="S331" t="s">
        <v>288</v>
      </c>
    </row>
    <row r="332" spans="1:19">
      <c r="A332" t="s">
        <v>1563</v>
      </c>
      <c r="B332" t="s">
        <v>534</v>
      </c>
      <c r="C332" t="s">
        <v>1577</v>
      </c>
      <c r="D332" t="s">
        <v>1578</v>
      </c>
      <c r="E332" t="s">
        <v>1566</v>
      </c>
      <c r="F332">
        <v>96800</v>
      </c>
      <c r="G332" t="s">
        <v>1567</v>
      </c>
      <c r="H332" t="s">
        <v>523</v>
      </c>
      <c r="I332" t="s">
        <v>523</v>
      </c>
      <c r="J332" t="s">
        <v>1579</v>
      </c>
      <c r="K332" t="s">
        <v>519</v>
      </c>
      <c r="L332" t="s">
        <v>520</v>
      </c>
      <c r="M332">
        <v>17</v>
      </c>
      <c r="N332">
        <v>12</v>
      </c>
      <c r="O332">
        <v>112.595941</v>
      </c>
      <c r="P332">
        <v>2.0299611099999999</v>
      </c>
      <c r="Q332" t="s">
        <v>146</v>
      </c>
      <c r="R332">
        <f t="shared" si="5"/>
        <v>1.4166666666666667</v>
      </c>
      <c r="S332" t="s">
        <v>288</v>
      </c>
    </row>
    <row r="333" spans="1:19">
      <c r="A333" t="s">
        <v>1563</v>
      </c>
      <c r="B333" t="s">
        <v>534</v>
      </c>
      <c r="C333" t="s">
        <v>1580</v>
      </c>
      <c r="D333" t="s">
        <v>1581</v>
      </c>
      <c r="E333" t="s">
        <v>1566</v>
      </c>
      <c r="F333">
        <v>96800</v>
      </c>
      <c r="G333" t="s">
        <v>1567</v>
      </c>
      <c r="H333" t="s">
        <v>523</v>
      </c>
      <c r="I333" t="s">
        <v>523</v>
      </c>
      <c r="J333" t="s">
        <v>1582</v>
      </c>
      <c r="K333" t="s">
        <v>519</v>
      </c>
      <c r="L333" t="s">
        <v>534</v>
      </c>
      <c r="M333">
        <v>310</v>
      </c>
      <c r="N333">
        <v>33</v>
      </c>
      <c r="O333">
        <v>113.0516667</v>
      </c>
      <c r="P333">
        <v>2.0108332999999998</v>
      </c>
      <c r="Q333" t="s">
        <v>127</v>
      </c>
      <c r="R333">
        <f t="shared" si="5"/>
        <v>9.3939393939393945</v>
      </c>
      <c r="S333" t="s">
        <v>288</v>
      </c>
    </row>
    <row r="334" spans="1:19">
      <c r="A334" t="s">
        <v>1563</v>
      </c>
      <c r="B334" t="s">
        <v>534</v>
      </c>
      <c r="C334" t="s">
        <v>1583</v>
      </c>
      <c r="D334" t="s">
        <v>1584</v>
      </c>
      <c r="E334" t="s">
        <v>1566</v>
      </c>
      <c r="F334">
        <v>96800</v>
      </c>
      <c r="G334" t="s">
        <v>1567</v>
      </c>
      <c r="H334" t="s">
        <v>523</v>
      </c>
      <c r="I334" t="s">
        <v>523</v>
      </c>
      <c r="J334" t="s">
        <v>1585</v>
      </c>
      <c r="K334" t="s">
        <v>519</v>
      </c>
      <c r="L334" t="s">
        <v>534</v>
      </c>
      <c r="M334">
        <v>51</v>
      </c>
      <c r="N334">
        <v>12</v>
      </c>
      <c r="O334">
        <v>112.83388890000001</v>
      </c>
      <c r="P334">
        <v>2.0038889000000002</v>
      </c>
      <c r="Q334" t="s">
        <v>127</v>
      </c>
      <c r="R334">
        <f t="shared" si="5"/>
        <v>4.25</v>
      </c>
      <c r="S334" t="s">
        <v>288</v>
      </c>
    </row>
    <row r="335" spans="1:19">
      <c r="A335" t="s">
        <v>1563</v>
      </c>
      <c r="B335" t="s">
        <v>534</v>
      </c>
      <c r="C335" t="s">
        <v>1586</v>
      </c>
      <c r="D335" t="s">
        <v>1587</v>
      </c>
      <c r="E335" t="s">
        <v>1566</v>
      </c>
      <c r="F335">
        <v>96800</v>
      </c>
      <c r="G335" t="s">
        <v>1567</v>
      </c>
      <c r="H335" t="s">
        <v>523</v>
      </c>
      <c r="I335" t="s">
        <v>523</v>
      </c>
      <c r="J335" t="s">
        <v>1588</v>
      </c>
      <c r="K335" t="s">
        <v>519</v>
      </c>
      <c r="L335" t="s">
        <v>534</v>
      </c>
      <c r="M335">
        <v>65</v>
      </c>
      <c r="N335">
        <v>14</v>
      </c>
      <c r="O335">
        <v>113.4858333</v>
      </c>
      <c r="P335">
        <v>2.0227778000000001</v>
      </c>
      <c r="Q335" t="s">
        <v>216</v>
      </c>
      <c r="R335">
        <f t="shared" si="5"/>
        <v>4.6428571428571432</v>
      </c>
      <c r="S335" t="s">
        <v>288</v>
      </c>
    </row>
    <row r="336" spans="1:19">
      <c r="A336" t="s">
        <v>1563</v>
      </c>
      <c r="B336" t="s">
        <v>534</v>
      </c>
      <c r="C336" t="s">
        <v>1589</v>
      </c>
      <c r="D336" t="s">
        <v>1590</v>
      </c>
      <c r="E336" t="s">
        <v>1566</v>
      </c>
      <c r="F336">
        <v>96800</v>
      </c>
      <c r="G336" t="s">
        <v>1567</v>
      </c>
      <c r="H336" t="s">
        <v>523</v>
      </c>
      <c r="I336" t="s">
        <v>523</v>
      </c>
      <c r="J336" t="s">
        <v>1591</v>
      </c>
      <c r="K336" t="s">
        <v>519</v>
      </c>
      <c r="L336" t="s">
        <v>534</v>
      </c>
      <c r="M336">
        <v>28</v>
      </c>
      <c r="N336">
        <v>11</v>
      </c>
      <c r="O336">
        <v>113.2216667</v>
      </c>
      <c r="P336">
        <v>2.085</v>
      </c>
      <c r="Q336" t="s">
        <v>216</v>
      </c>
      <c r="R336">
        <f t="shared" si="5"/>
        <v>2.5454545454545454</v>
      </c>
      <c r="S336" t="s">
        <v>288</v>
      </c>
    </row>
    <row r="337" spans="1:19">
      <c r="A337" t="s">
        <v>1563</v>
      </c>
      <c r="B337" t="s">
        <v>534</v>
      </c>
      <c r="C337" t="s">
        <v>1592</v>
      </c>
      <c r="D337" t="s">
        <v>1593</v>
      </c>
      <c r="E337" t="s">
        <v>1566</v>
      </c>
      <c r="F337">
        <v>96800</v>
      </c>
      <c r="G337" t="s">
        <v>1567</v>
      </c>
      <c r="H337">
        <v>84796350</v>
      </c>
      <c r="I337">
        <v>84796350</v>
      </c>
      <c r="J337" t="s">
        <v>1594</v>
      </c>
      <c r="K337" t="s">
        <v>519</v>
      </c>
      <c r="L337" t="s">
        <v>520</v>
      </c>
      <c r="M337">
        <v>778</v>
      </c>
      <c r="N337">
        <v>45</v>
      </c>
      <c r="O337">
        <v>112.9446167</v>
      </c>
      <c r="P337">
        <v>2.013966667</v>
      </c>
      <c r="Q337" t="s">
        <v>127</v>
      </c>
      <c r="R337">
        <f t="shared" si="5"/>
        <v>17.288888888888888</v>
      </c>
      <c r="S337" t="s">
        <v>288</v>
      </c>
    </row>
    <row r="338" spans="1:19">
      <c r="A338" t="s">
        <v>1563</v>
      </c>
      <c r="B338" t="s">
        <v>534</v>
      </c>
      <c r="C338" t="s">
        <v>1595</v>
      </c>
      <c r="D338" t="s">
        <v>1596</v>
      </c>
      <c r="E338" t="s">
        <v>1566</v>
      </c>
      <c r="F338">
        <v>96800</v>
      </c>
      <c r="G338" t="s">
        <v>1567</v>
      </c>
      <c r="H338" t="s">
        <v>523</v>
      </c>
      <c r="I338" t="s">
        <v>523</v>
      </c>
      <c r="J338" t="s">
        <v>1597</v>
      </c>
      <c r="K338" t="s">
        <v>519</v>
      </c>
      <c r="L338" t="s">
        <v>534</v>
      </c>
      <c r="M338">
        <v>22</v>
      </c>
      <c r="N338">
        <v>10</v>
      </c>
      <c r="O338">
        <v>113.3880901</v>
      </c>
      <c r="P338">
        <v>2.1010933000000001</v>
      </c>
      <c r="Q338" t="s">
        <v>216</v>
      </c>
      <c r="R338">
        <f t="shared" si="5"/>
        <v>2.2000000000000002</v>
      </c>
      <c r="S338" t="s">
        <v>288</v>
      </c>
    </row>
    <row r="339" spans="1:19">
      <c r="A339" t="s">
        <v>1563</v>
      </c>
      <c r="B339" t="s">
        <v>534</v>
      </c>
      <c r="C339" t="s">
        <v>1598</v>
      </c>
      <c r="D339" t="s">
        <v>1599</v>
      </c>
      <c r="E339" t="s">
        <v>1566</v>
      </c>
      <c r="F339">
        <v>96800</v>
      </c>
      <c r="G339" t="s">
        <v>1567</v>
      </c>
      <c r="H339" t="s">
        <v>523</v>
      </c>
      <c r="I339" t="s">
        <v>523</v>
      </c>
      <c r="J339" t="s">
        <v>1600</v>
      </c>
      <c r="K339" t="s">
        <v>519</v>
      </c>
      <c r="L339" t="s">
        <v>520</v>
      </c>
      <c r="M339">
        <v>24</v>
      </c>
      <c r="N339">
        <v>10</v>
      </c>
      <c r="O339">
        <v>113.63955300000001</v>
      </c>
      <c r="P339">
        <v>1.8807700000000001</v>
      </c>
      <c r="Q339" t="s">
        <v>216</v>
      </c>
      <c r="R339">
        <f t="shared" si="5"/>
        <v>2.4</v>
      </c>
      <c r="S339" t="s">
        <v>288</v>
      </c>
    </row>
    <row r="340" spans="1:19">
      <c r="A340" t="s">
        <v>1563</v>
      </c>
      <c r="B340" t="s">
        <v>534</v>
      </c>
      <c r="C340" t="s">
        <v>1601</v>
      </c>
      <c r="D340" t="s">
        <v>1602</v>
      </c>
      <c r="E340" t="s">
        <v>1603</v>
      </c>
      <c r="F340">
        <v>96800</v>
      </c>
      <c r="G340" t="s">
        <v>1567</v>
      </c>
      <c r="H340" t="s">
        <v>523</v>
      </c>
      <c r="I340" t="s">
        <v>523</v>
      </c>
      <c r="J340" t="s">
        <v>1604</v>
      </c>
      <c r="K340" t="s">
        <v>519</v>
      </c>
      <c r="L340" t="s">
        <v>534</v>
      </c>
      <c r="M340">
        <v>98</v>
      </c>
      <c r="N340">
        <v>12</v>
      </c>
      <c r="O340">
        <v>112.9974333</v>
      </c>
      <c r="P340">
        <v>1.9357</v>
      </c>
      <c r="Q340" t="s">
        <v>127</v>
      </c>
      <c r="R340">
        <f t="shared" si="5"/>
        <v>8.1666666666666661</v>
      </c>
      <c r="S340" t="s">
        <v>288</v>
      </c>
    </row>
    <row r="341" spans="1:19">
      <c r="A341" t="s">
        <v>1563</v>
      </c>
      <c r="B341" t="s">
        <v>534</v>
      </c>
      <c r="C341" t="s">
        <v>1605</v>
      </c>
      <c r="D341" t="s">
        <v>1606</v>
      </c>
      <c r="E341" t="s">
        <v>1566</v>
      </c>
      <c r="F341">
        <v>96800</v>
      </c>
      <c r="G341" t="s">
        <v>1567</v>
      </c>
      <c r="H341" t="s">
        <v>523</v>
      </c>
      <c r="I341" t="s">
        <v>523</v>
      </c>
      <c r="J341" t="s">
        <v>1607</v>
      </c>
      <c r="K341" t="s">
        <v>519</v>
      </c>
      <c r="L341" t="s">
        <v>534</v>
      </c>
      <c r="M341">
        <v>24</v>
      </c>
      <c r="N341">
        <v>8</v>
      </c>
      <c r="O341">
        <v>113.27083330000001</v>
      </c>
      <c r="P341">
        <v>1.7741667000000001</v>
      </c>
      <c r="Q341" t="s">
        <v>216</v>
      </c>
      <c r="R341">
        <f t="shared" si="5"/>
        <v>3</v>
      </c>
      <c r="S341" t="s">
        <v>288</v>
      </c>
    </row>
    <row r="342" spans="1:19">
      <c r="A342" t="s">
        <v>1563</v>
      </c>
      <c r="B342" t="s">
        <v>534</v>
      </c>
      <c r="C342" t="s">
        <v>1608</v>
      </c>
      <c r="D342" t="s">
        <v>1609</v>
      </c>
      <c r="E342" t="s">
        <v>1566</v>
      </c>
      <c r="F342">
        <v>96800</v>
      </c>
      <c r="G342" t="s">
        <v>1567</v>
      </c>
      <c r="H342" t="s">
        <v>523</v>
      </c>
      <c r="I342" t="s">
        <v>523</v>
      </c>
      <c r="J342" t="s">
        <v>1610</v>
      </c>
      <c r="K342" t="s">
        <v>519</v>
      </c>
      <c r="L342" t="s">
        <v>534</v>
      </c>
      <c r="M342">
        <v>154</v>
      </c>
      <c r="N342">
        <v>15</v>
      </c>
      <c r="O342">
        <v>113.0861333</v>
      </c>
      <c r="P342">
        <v>2.0092833329999999</v>
      </c>
      <c r="Q342" t="s">
        <v>127</v>
      </c>
      <c r="R342">
        <f t="shared" si="5"/>
        <v>10.266666666666667</v>
      </c>
      <c r="S342" t="s">
        <v>288</v>
      </c>
    </row>
    <row r="343" spans="1:19">
      <c r="A343" t="s">
        <v>1563</v>
      </c>
      <c r="B343" t="s">
        <v>534</v>
      </c>
      <c r="C343" t="s">
        <v>1611</v>
      </c>
      <c r="D343" t="s">
        <v>1612</v>
      </c>
      <c r="E343" t="s">
        <v>1566</v>
      </c>
      <c r="F343">
        <v>96800</v>
      </c>
      <c r="G343" t="s">
        <v>1567</v>
      </c>
      <c r="H343" t="s">
        <v>523</v>
      </c>
      <c r="I343" t="s">
        <v>523</v>
      </c>
      <c r="J343" t="s">
        <v>1613</v>
      </c>
      <c r="K343" t="s">
        <v>519</v>
      </c>
      <c r="L343" t="s">
        <v>534</v>
      </c>
      <c r="M343">
        <v>52</v>
      </c>
      <c r="N343">
        <v>12</v>
      </c>
      <c r="O343">
        <v>113.10384999999999</v>
      </c>
      <c r="P343">
        <v>1.9479333329999999</v>
      </c>
      <c r="Q343" t="s">
        <v>127</v>
      </c>
      <c r="R343">
        <f t="shared" si="5"/>
        <v>4.333333333333333</v>
      </c>
      <c r="S343" t="s">
        <v>288</v>
      </c>
    </row>
    <row r="344" spans="1:19">
      <c r="A344" t="s">
        <v>1563</v>
      </c>
      <c r="B344" t="s">
        <v>534</v>
      </c>
      <c r="C344" t="s">
        <v>1614</v>
      </c>
      <c r="D344" t="s">
        <v>1615</v>
      </c>
      <c r="E344" t="s">
        <v>1616</v>
      </c>
      <c r="F344">
        <v>96800</v>
      </c>
      <c r="G344" t="s">
        <v>1567</v>
      </c>
      <c r="H344" t="s">
        <v>523</v>
      </c>
      <c r="I344" t="s">
        <v>523</v>
      </c>
      <c r="J344" t="s">
        <v>1617</v>
      </c>
      <c r="K344" t="s">
        <v>519</v>
      </c>
      <c r="L344" t="s">
        <v>534</v>
      </c>
      <c r="M344">
        <v>110</v>
      </c>
      <c r="N344">
        <v>16</v>
      </c>
      <c r="O344">
        <v>113.06774</v>
      </c>
      <c r="P344">
        <v>2.0808399999999998</v>
      </c>
      <c r="Q344" t="s">
        <v>127</v>
      </c>
      <c r="R344">
        <f t="shared" si="5"/>
        <v>6.875</v>
      </c>
      <c r="S344" t="s">
        <v>288</v>
      </c>
    </row>
    <row r="345" spans="1:19">
      <c r="A345" t="s">
        <v>1563</v>
      </c>
      <c r="B345" t="s">
        <v>534</v>
      </c>
      <c r="C345" t="s">
        <v>1618</v>
      </c>
      <c r="D345" t="s">
        <v>1619</v>
      </c>
      <c r="E345" t="s">
        <v>1566</v>
      </c>
      <c r="F345">
        <v>96800</v>
      </c>
      <c r="G345" t="s">
        <v>1567</v>
      </c>
      <c r="H345" t="s">
        <v>523</v>
      </c>
      <c r="I345" t="s">
        <v>523</v>
      </c>
      <c r="J345" t="s">
        <v>1620</v>
      </c>
      <c r="K345" t="s">
        <v>519</v>
      </c>
      <c r="L345" t="s">
        <v>534</v>
      </c>
      <c r="M345">
        <v>84</v>
      </c>
      <c r="N345">
        <v>15</v>
      </c>
      <c r="O345">
        <v>112.7052185</v>
      </c>
      <c r="P345">
        <v>2.2011074800000001</v>
      </c>
      <c r="Q345" t="s">
        <v>149</v>
      </c>
      <c r="R345">
        <f t="shared" si="5"/>
        <v>5.6</v>
      </c>
      <c r="S345" t="s">
        <v>288</v>
      </c>
    </row>
    <row r="346" spans="1:19">
      <c r="A346" t="s">
        <v>1563</v>
      </c>
      <c r="B346" t="s">
        <v>534</v>
      </c>
      <c r="C346" t="s">
        <v>1621</v>
      </c>
      <c r="D346" t="s">
        <v>1622</v>
      </c>
      <c r="E346" t="s">
        <v>1566</v>
      </c>
      <c r="F346">
        <v>96800</v>
      </c>
      <c r="G346" t="s">
        <v>1567</v>
      </c>
      <c r="H346" t="s">
        <v>523</v>
      </c>
      <c r="I346" t="s">
        <v>523</v>
      </c>
      <c r="J346" t="s">
        <v>1623</v>
      </c>
      <c r="K346" t="s">
        <v>519</v>
      </c>
      <c r="L346" t="s">
        <v>534</v>
      </c>
      <c r="M346">
        <v>12</v>
      </c>
      <c r="N346">
        <v>9</v>
      </c>
      <c r="O346">
        <v>113.2516667</v>
      </c>
      <c r="P346">
        <v>2.0577778000000002</v>
      </c>
      <c r="Q346" t="s">
        <v>216</v>
      </c>
      <c r="R346">
        <f t="shared" si="5"/>
        <v>1.3333333333333333</v>
      </c>
      <c r="S346" t="s">
        <v>288</v>
      </c>
    </row>
    <row r="347" spans="1:19">
      <c r="A347" t="s">
        <v>1563</v>
      </c>
      <c r="B347" t="s">
        <v>534</v>
      </c>
      <c r="C347" t="s">
        <v>1624</v>
      </c>
      <c r="D347" t="s">
        <v>1625</v>
      </c>
      <c r="E347" t="s">
        <v>1566</v>
      </c>
      <c r="F347">
        <v>96800</v>
      </c>
      <c r="G347" t="s">
        <v>1567</v>
      </c>
      <c r="H347" t="s">
        <v>523</v>
      </c>
      <c r="I347" t="s">
        <v>523</v>
      </c>
      <c r="J347" t="s">
        <v>1626</v>
      </c>
      <c r="K347" t="s">
        <v>519</v>
      </c>
      <c r="L347" t="s">
        <v>534</v>
      </c>
      <c r="M347">
        <v>59</v>
      </c>
      <c r="N347">
        <v>14</v>
      </c>
      <c r="O347">
        <v>113.3208333</v>
      </c>
      <c r="P347">
        <v>1.9475</v>
      </c>
      <c r="Q347" t="s">
        <v>216</v>
      </c>
      <c r="R347">
        <f t="shared" si="5"/>
        <v>4.2142857142857144</v>
      </c>
      <c r="S347" t="s">
        <v>288</v>
      </c>
    </row>
    <row r="348" spans="1:19">
      <c r="A348" t="s">
        <v>1563</v>
      </c>
      <c r="B348" t="s">
        <v>534</v>
      </c>
      <c r="C348" t="s">
        <v>1627</v>
      </c>
      <c r="D348" t="s">
        <v>1628</v>
      </c>
      <c r="E348" t="s">
        <v>1566</v>
      </c>
      <c r="F348">
        <v>96800</v>
      </c>
      <c r="G348" t="s">
        <v>1567</v>
      </c>
      <c r="H348" t="s">
        <v>523</v>
      </c>
      <c r="I348" t="s">
        <v>523</v>
      </c>
      <c r="J348" t="s">
        <v>1629</v>
      </c>
      <c r="K348" t="s">
        <v>519</v>
      </c>
      <c r="L348" t="s">
        <v>534</v>
      </c>
      <c r="M348">
        <v>27</v>
      </c>
      <c r="N348">
        <v>10</v>
      </c>
      <c r="O348">
        <v>113.10416669999999</v>
      </c>
      <c r="P348">
        <v>1.9961111</v>
      </c>
      <c r="Q348" t="s">
        <v>127</v>
      </c>
      <c r="R348">
        <f t="shared" si="5"/>
        <v>2.7</v>
      </c>
      <c r="S348" t="s">
        <v>288</v>
      </c>
    </row>
    <row r="349" spans="1:19">
      <c r="A349" t="s">
        <v>1563</v>
      </c>
      <c r="B349" t="s">
        <v>534</v>
      </c>
      <c r="C349" t="s">
        <v>1630</v>
      </c>
      <c r="D349" t="s">
        <v>1631</v>
      </c>
      <c r="E349" t="s">
        <v>1566</v>
      </c>
      <c r="F349">
        <v>96800</v>
      </c>
      <c r="G349" t="s">
        <v>1567</v>
      </c>
      <c r="H349" t="s">
        <v>523</v>
      </c>
      <c r="I349" t="s">
        <v>523</v>
      </c>
      <c r="J349" t="s">
        <v>1632</v>
      </c>
      <c r="K349" t="s">
        <v>519</v>
      </c>
      <c r="L349" t="s">
        <v>520</v>
      </c>
      <c r="M349">
        <v>22</v>
      </c>
      <c r="N349">
        <v>9</v>
      </c>
      <c r="O349">
        <v>113.4858333</v>
      </c>
      <c r="P349">
        <v>2.0655556000000002</v>
      </c>
      <c r="Q349" t="s">
        <v>216</v>
      </c>
      <c r="R349">
        <f t="shared" si="5"/>
        <v>2.4444444444444446</v>
      </c>
      <c r="S349" t="s">
        <v>288</v>
      </c>
    </row>
    <row r="350" spans="1:19">
      <c r="A350" t="s">
        <v>1563</v>
      </c>
      <c r="B350" t="s">
        <v>534</v>
      </c>
      <c r="C350" t="s">
        <v>1633</v>
      </c>
      <c r="D350" t="s">
        <v>1634</v>
      </c>
      <c r="E350" t="s">
        <v>1635</v>
      </c>
      <c r="F350">
        <v>96800</v>
      </c>
      <c r="G350" t="s">
        <v>1567</v>
      </c>
      <c r="H350" t="s">
        <v>523</v>
      </c>
      <c r="I350" t="s">
        <v>523</v>
      </c>
      <c r="J350" t="s">
        <v>1636</v>
      </c>
      <c r="K350" t="s">
        <v>519</v>
      </c>
      <c r="L350" t="s">
        <v>534</v>
      </c>
      <c r="M350">
        <v>125</v>
      </c>
      <c r="N350">
        <v>22</v>
      </c>
      <c r="O350">
        <v>113.12542000000001</v>
      </c>
      <c r="P350">
        <v>2.2833199999999998</v>
      </c>
      <c r="Q350" t="s">
        <v>127</v>
      </c>
      <c r="R350">
        <f t="shared" si="5"/>
        <v>5.6818181818181817</v>
      </c>
      <c r="S350" t="s">
        <v>288</v>
      </c>
    </row>
    <row r="351" spans="1:19">
      <c r="A351" t="s">
        <v>1563</v>
      </c>
      <c r="B351" t="s">
        <v>534</v>
      </c>
      <c r="C351" t="s">
        <v>1637</v>
      </c>
      <c r="D351" t="s">
        <v>1638</v>
      </c>
      <c r="E351" t="s">
        <v>1566</v>
      </c>
      <c r="F351">
        <v>96800</v>
      </c>
      <c r="G351" t="s">
        <v>1567</v>
      </c>
      <c r="H351" t="s">
        <v>523</v>
      </c>
      <c r="I351" t="s">
        <v>523</v>
      </c>
      <c r="J351" t="s">
        <v>1639</v>
      </c>
      <c r="K351" t="s">
        <v>519</v>
      </c>
      <c r="L351" t="s">
        <v>534</v>
      </c>
      <c r="M351">
        <v>76</v>
      </c>
      <c r="N351">
        <v>14</v>
      </c>
      <c r="O351">
        <v>113.28603699999999</v>
      </c>
      <c r="P351">
        <v>2.3461270000000001</v>
      </c>
      <c r="Q351" t="s">
        <v>127</v>
      </c>
      <c r="R351">
        <f t="shared" si="5"/>
        <v>5.4285714285714288</v>
      </c>
      <c r="S351" t="s">
        <v>288</v>
      </c>
    </row>
    <row r="352" spans="1:19">
      <c r="A352" t="s">
        <v>1563</v>
      </c>
      <c r="B352" t="s">
        <v>534</v>
      </c>
      <c r="C352" t="s">
        <v>1640</v>
      </c>
      <c r="D352" t="s">
        <v>1641</v>
      </c>
      <c r="E352" t="s">
        <v>1566</v>
      </c>
      <c r="F352">
        <v>96800</v>
      </c>
      <c r="G352" t="s">
        <v>1567</v>
      </c>
      <c r="H352" t="s">
        <v>523</v>
      </c>
      <c r="I352" t="s">
        <v>523</v>
      </c>
      <c r="J352" t="s">
        <v>1642</v>
      </c>
      <c r="K352" t="s">
        <v>519</v>
      </c>
      <c r="L352" t="s">
        <v>520</v>
      </c>
      <c r="M352">
        <v>97</v>
      </c>
      <c r="N352">
        <v>15</v>
      </c>
      <c r="O352">
        <v>113.1761111</v>
      </c>
      <c r="P352">
        <v>2.0233333</v>
      </c>
      <c r="Q352" t="s">
        <v>216</v>
      </c>
      <c r="R352">
        <f t="shared" si="5"/>
        <v>6.4666666666666668</v>
      </c>
      <c r="S352" t="s">
        <v>288</v>
      </c>
    </row>
    <row r="353" spans="1:19">
      <c r="A353" t="s">
        <v>1563</v>
      </c>
      <c r="B353" t="s">
        <v>534</v>
      </c>
      <c r="C353" t="s">
        <v>1643</v>
      </c>
      <c r="D353" t="s">
        <v>1644</v>
      </c>
      <c r="E353" t="s">
        <v>1566</v>
      </c>
      <c r="F353">
        <v>96800</v>
      </c>
      <c r="G353" t="s">
        <v>1567</v>
      </c>
      <c r="H353" t="s">
        <v>523</v>
      </c>
      <c r="I353" t="s">
        <v>523</v>
      </c>
      <c r="J353" t="s">
        <v>1645</v>
      </c>
      <c r="K353" t="s">
        <v>519</v>
      </c>
      <c r="L353" t="s">
        <v>534</v>
      </c>
      <c r="M353">
        <v>69</v>
      </c>
      <c r="N353">
        <v>14</v>
      </c>
      <c r="O353">
        <v>113.2516667</v>
      </c>
      <c r="P353">
        <v>2.0577778000000002</v>
      </c>
      <c r="Q353" t="s">
        <v>216</v>
      </c>
      <c r="R353">
        <f t="shared" si="5"/>
        <v>4.9285714285714288</v>
      </c>
      <c r="S353" t="s">
        <v>288</v>
      </c>
    </row>
    <row r="354" spans="1:19">
      <c r="A354" t="s">
        <v>1563</v>
      </c>
      <c r="B354" t="s">
        <v>534</v>
      </c>
      <c r="C354" t="s">
        <v>1646</v>
      </c>
      <c r="D354" t="s">
        <v>1647</v>
      </c>
      <c r="E354" t="s">
        <v>1566</v>
      </c>
      <c r="F354">
        <v>96800</v>
      </c>
      <c r="G354" t="s">
        <v>1567</v>
      </c>
      <c r="H354" t="s">
        <v>523</v>
      </c>
      <c r="I354" t="s">
        <v>523</v>
      </c>
      <c r="J354" t="s">
        <v>1648</v>
      </c>
      <c r="K354" t="s">
        <v>519</v>
      </c>
      <c r="L354" t="s">
        <v>534</v>
      </c>
      <c r="M354">
        <v>44</v>
      </c>
      <c r="N354">
        <v>15</v>
      </c>
      <c r="O354">
        <v>113.059444</v>
      </c>
      <c r="P354">
        <v>2.1714256000000001</v>
      </c>
      <c r="Q354" t="s">
        <v>127</v>
      </c>
      <c r="R354">
        <f t="shared" si="5"/>
        <v>2.9333333333333331</v>
      </c>
      <c r="S354" t="s">
        <v>288</v>
      </c>
    </row>
    <row r="355" spans="1:19">
      <c r="A355" t="s">
        <v>1563</v>
      </c>
      <c r="B355" t="s">
        <v>534</v>
      </c>
      <c r="C355" t="s">
        <v>1649</v>
      </c>
      <c r="D355" t="s">
        <v>1650</v>
      </c>
      <c r="E355" t="s">
        <v>1566</v>
      </c>
      <c r="F355">
        <v>96800</v>
      </c>
      <c r="G355" t="s">
        <v>1567</v>
      </c>
      <c r="H355" t="s">
        <v>523</v>
      </c>
      <c r="I355" t="s">
        <v>523</v>
      </c>
      <c r="J355" t="s">
        <v>1651</v>
      </c>
      <c r="K355" t="s">
        <v>519</v>
      </c>
      <c r="L355" t="s">
        <v>534</v>
      </c>
      <c r="M355">
        <v>26</v>
      </c>
      <c r="N355">
        <v>12</v>
      </c>
      <c r="O355">
        <v>113.12163</v>
      </c>
      <c r="P355">
        <v>2.1957800000000001</v>
      </c>
      <c r="Q355" t="s">
        <v>127</v>
      </c>
      <c r="R355">
        <f t="shared" si="5"/>
        <v>2.1666666666666665</v>
      </c>
      <c r="S355" t="s">
        <v>288</v>
      </c>
    </row>
    <row r="356" spans="1:19">
      <c r="A356" t="s">
        <v>1563</v>
      </c>
      <c r="B356" t="s">
        <v>534</v>
      </c>
      <c r="C356" t="s">
        <v>1652</v>
      </c>
      <c r="D356" t="s">
        <v>1653</v>
      </c>
      <c r="E356" t="s">
        <v>1566</v>
      </c>
      <c r="F356">
        <v>96800</v>
      </c>
      <c r="G356" t="s">
        <v>1567</v>
      </c>
      <c r="H356" t="s">
        <v>523</v>
      </c>
      <c r="I356" t="s">
        <v>523</v>
      </c>
      <c r="J356" t="s">
        <v>1654</v>
      </c>
      <c r="K356" t="s">
        <v>519</v>
      </c>
      <c r="L356" t="s">
        <v>534</v>
      </c>
      <c r="M356">
        <v>38</v>
      </c>
      <c r="N356">
        <v>14</v>
      </c>
      <c r="O356">
        <v>113.15837999999999</v>
      </c>
      <c r="P356">
        <v>2.2525499999999998</v>
      </c>
      <c r="Q356" t="s">
        <v>127</v>
      </c>
      <c r="R356">
        <f t="shared" si="5"/>
        <v>2.7142857142857144</v>
      </c>
      <c r="S356" t="s">
        <v>288</v>
      </c>
    </row>
    <row r="357" spans="1:19">
      <c r="A357" t="s">
        <v>1563</v>
      </c>
      <c r="B357" t="s">
        <v>534</v>
      </c>
      <c r="C357" t="s">
        <v>1655</v>
      </c>
      <c r="D357" t="s">
        <v>1656</v>
      </c>
      <c r="E357" t="s">
        <v>1566</v>
      </c>
      <c r="F357">
        <v>96800</v>
      </c>
      <c r="G357" t="s">
        <v>1567</v>
      </c>
      <c r="H357" t="s">
        <v>523</v>
      </c>
      <c r="I357" t="s">
        <v>523</v>
      </c>
      <c r="J357" t="s">
        <v>1657</v>
      </c>
      <c r="K357" t="s">
        <v>519</v>
      </c>
      <c r="L357" t="s">
        <v>534</v>
      </c>
      <c r="M357">
        <v>26</v>
      </c>
      <c r="N357">
        <v>12</v>
      </c>
      <c r="O357">
        <v>112.71957639999999</v>
      </c>
      <c r="P357">
        <v>2.0297626000000002</v>
      </c>
      <c r="Q357" t="s">
        <v>127</v>
      </c>
      <c r="R357">
        <f t="shared" si="5"/>
        <v>2.1666666666666665</v>
      </c>
      <c r="S357" t="s">
        <v>288</v>
      </c>
    </row>
    <row r="358" spans="1:19">
      <c r="A358" t="s">
        <v>1563</v>
      </c>
      <c r="B358" t="s">
        <v>534</v>
      </c>
      <c r="C358" t="s">
        <v>1658</v>
      </c>
      <c r="D358" t="s">
        <v>1659</v>
      </c>
      <c r="E358" t="s">
        <v>1566</v>
      </c>
      <c r="F358">
        <v>96800</v>
      </c>
      <c r="G358" t="s">
        <v>1567</v>
      </c>
      <c r="H358" t="s">
        <v>523</v>
      </c>
      <c r="I358" t="s">
        <v>523</v>
      </c>
      <c r="J358" t="s">
        <v>1660</v>
      </c>
      <c r="K358" t="s">
        <v>519</v>
      </c>
      <c r="L358" t="s">
        <v>534</v>
      </c>
      <c r="M358">
        <v>64</v>
      </c>
      <c r="N358">
        <v>13</v>
      </c>
      <c r="O358">
        <v>113.47</v>
      </c>
      <c r="P358">
        <v>1.88</v>
      </c>
      <c r="Q358" t="s">
        <v>216</v>
      </c>
      <c r="R358">
        <f t="shared" si="5"/>
        <v>4.9230769230769234</v>
      </c>
      <c r="S358" t="s">
        <v>288</v>
      </c>
    </row>
    <row r="359" spans="1:19">
      <c r="A359" t="s">
        <v>1563</v>
      </c>
      <c r="B359" t="s">
        <v>534</v>
      </c>
      <c r="C359" t="s">
        <v>1661</v>
      </c>
      <c r="D359" t="s">
        <v>1662</v>
      </c>
      <c r="E359" t="s">
        <v>1566</v>
      </c>
      <c r="F359">
        <v>96800</v>
      </c>
      <c r="G359" t="s">
        <v>1567</v>
      </c>
      <c r="H359" t="s">
        <v>523</v>
      </c>
      <c r="I359" t="s">
        <v>523</v>
      </c>
      <c r="J359" t="s">
        <v>1663</v>
      </c>
      <c r="K359" t="s">
        <v>519</v>
      </c>
      <c r="L359" t="s">
        <v>534</v>
      </c>
      <c r="M359">
        <v>26</v>
      </c>
      <c r="N359">
        <v>11</v>
      </c>
      <c r="O359">
        <v>113.34912300000001</v>
      </c>
      <c r="P359">
        <v>1.8009462000000001</v>
      </c>
      <c r="Q359" t="s">
        <v>216</v>
      </c>
      <c r="R359">
        <f t="shared" si="5"/>
        <v>2.3636363636363638</v>
      </c>
      <c r="S359" t="s">
        <v>288</v>
      </c>
    </row>
    <row r="360" spans="1:19">
      <c r="A360" t="s">
        <v>1563</v>
      </c>
      <c r="B360" t="s">
        <v>534</v>
      </c>
      <c r="C360" t="s">
        <v>1664</v>
      </c>
      <c r="D360" t="s">
        <v>1665</v>
      </c>
      <c r="E360" t="s">
        <v>1566</v>
      </c>
      <c r="F360">
        <v>96800</v>
      </c>
      <c r="G360" t="s">
        <v>1567</v>
      </c>
      <c r="H360" t="s">
        <v>523</v>
      </c>
      <c r="I360" t="s">
        <v>523</v>
      </c>
      <c r="J360" t="s">
        <v>1666</v>
      </c>
      <c r="K360" t="s">
        <v>519</v>
      </c>
      <c r="L360" t="s">
        <v>520</v>
      </c>
      <c r="M360">
        <v>37</v>
      </c>
      <c r="N360">
        <v>12</v>
      </c>
      <c r="O360">
        <v>113.44757079999999</v>
      </c>
      <c r="P360">
        <v>2.1130157000000001</v>
      </c>
      <c r="Q360" t="s">
        <v>216</v>
      </c>
      <c r="R360">
        <f t="shared" si="5"/>
        <v>3.0833333333333335</v>
      </c>
      <c r="S360" t="s">
        <v>288</v>
      </c>
    </row>
    <row r="361" spans="1:19">
      <c r="A361" t="s">
        <v>1563</v>
      </c>
      <c r="B361" t="s">
        <v>534</v>
      </c>
      <c r="C361" t="s">
        <v>1667</v>
      </c>
      <c r="D361" t="s">
        <v>1668</v>
      </c>
      <c r="E361" t="s">
        <v>1566</v>
      </c>
      <c r="F361">
        <v>96800</v>
      </c>
      <c r="G361" t="s">
        <v>1567</v>
      </c>
      <c r="H361" t="s">
        <v>523</v>
      </c>
      <c r="I361" t="s">
        <v>523</v>
      </c>
      <c r="J361" t="s">
        <v>1669</v>
      </c>
      <c r="K361" t="s">
        <v>519</v>
      </c>
      <c r="L361" t="s">
        <v>534</v>
      </c>
      <c r="M361">
        <v>61</v>
      </c>
      <c r="N361">
        <v>13</v>
      </c>
      <c r="O361">
        <v>112.8098059</v>
      </c>
      <c r="P361">
        <v>2.0350046800000001</v>
      </c>
      <c r="Q361" t="s">
        <v>127</v>
      </c>
      <c r="R361">
        <f t="shared" si="5"/>
        <v>4.6923076923076925</v>
      </c>
      <c r="S361" t="s">
        <v>288</v>
      </c>
    </row>
    <row r="362" spans="1:19">
      <c r="A362" t="s">
        <v>1563</v>
      </c>
      <c r="B362" t="s">
        <v>534</v>
      </c>
      <c r="C362" t="s">
        <v>1670</v>
      </c>
      <c r="D362" t="s">
        <v>1671</v>
      </c>
      <c r="E362" t="s">
        <v>1566</v>
      </c>
      <c r="F362">
        <v>96800</v>
      </c>
      <c r="G362" t="s">
        <v>1567</v>
      </c>
      <c r="H362" t="s">
        <v>523</v>
      </c>
      <c r="I362" t="s">
        <v>523</v>
      </c>
      <c r="J362" t="s">
        <v>1672</v>
      </c>
      <c r="K362" t="s">
        <v>519</v>
      </c>
      <c r="L362" t="s">
        <v>534</v>
      </c>
      <c r="M362">
        <v>56</v>
      </c>
      <c r="N362">
        <v>14</v>
      </c>
      <c r="O362">
        <v>112.81534190000001</v>
      </c>
      <c r="P362">
        <v>2.0111148999999999</v>
      </c>
      <c r="Q362" t="s">
        <v>127</v>
      </c>
      <c r="R362">
        <f t="shared" si="5"/>
        <v>4</v>
      </c>
      <c r="S362" t="s">
        <v>288</v>
      </c>
    </row>
    <row r="363" spans="1:19">
      <c r="A363" t="s">
        <v>1563</v>
      </c>
      <c r="B363" t="s">
        <v>534</v>
      </c>
      <c r="C363" t="s">
        <v>1673</v>
      </c>
      <c r="D363" t="s">
        <v>1674</v>
      </c>
      <c r="E363" t="s">
        <v>1566</v>
      </c>
      <c r="F363">
        <v>96800</v>
      </c>
      <c r="G363" t="s">
        <v>1567</v>
      </c>
      <c r="H363" t="s">
        <v>523</v>
      </c>
      <c r="I363" t="s">
        <v>523</v>
      </c>
      <c r="J363" t="s">
        <v>1675</v>
      </c>
      <c r="K363" t="s">
        <v>519</v>
      </c>
      <c r="L363" t="s">
        <v>534</v>
      </c>
      <c r="M363">
        <v>32</v>
      </c>
      <c r="N363">
        <v>12</v>
      </c>
      <c r="O363">
        <v>113.2505556</v>
      </c>
      <c r="P363">
        <v>2.0941667000000002</v>
      </c>
      <c r="Q363" t="s">
        <v>216</v>
      </c>
      <c r="R363">
        <f t="shared" si="5"/>
        <v>2.6666666666666665</v>
      </c>
      <c r="S363" t="s">
        <v>288</v>
      </c>
    </row>
    <row r="364" spans="1:19">
      <c r="A364" t="s">
        <v>1563</v>
      </c>
      <c r="B364" t="s">
        <v>534</v>
      </c>
      <c r="C364" t="s">
        <v>1676</v>
      </c>
      <c r="D364" t="s">
        <v>1677</v>
      </c>
      <c r="E364" t="s">
        <v>1566</v>
      </c>
      <c r="F364">
        <v>96800</v>
      </c>
      <c r="G364" t="s">
        <v>1567</v>
      </c>
      <c r="H364" t="s">
        <v>523</v>
      </c>
      <c r="I364" t="s">
        <v>523</v>
      </c>
      <c r="J364" t="s">
        <v>1678</v>
      </c>
      <c r="K364" t="s">
        <v>519</v>
      </c>
      <c r="L364" t="s">
        <v>534</v>
      </c>
      <c r="M364">
        <v>51</v>
      </c>
      <c r="N364">
        <v>13</v>
      </c>
      <c r="O364">
        <v>113.09</v>
      </c>
      <c r="P364">
        <v>1.94</v>
      </c>
      <c r="Q364" t="s">
        <v>127</v>
      </c>
      <c r="R364">
        <f t="shared" si="5"/>
        <v>3.9230769230769229</v>
      </c>
      <c r="S364" t="s">
        <v>288</v>
      </c>
    </row>
    <row r="365" spans="1:19">
      <c r="A365" t="s">
        <v>1563</v>
      </c>
      <c r="B365" t="s">
        <v>534</v>
      </c>
      <c r="C365" t="s">
        <v>1679</v>
      </c>
      <c r="D365" t="s">
        <v>1680</v>
      </c>
      <c r="E365" t="s">
        <v>1566</v>
      </c>
      <c r="F365">
        <v>96800</v>
      </c>
      <c r="G365" t="s">
        <v>1567</v>
      </c>
      <c r="H365">
        <v>84798318</v>
      </c>
      <c r="I365">
        <v>84798862</v>
      </c>
      <c r="J365" t="s">
        <v>1681</v>
      </c>
      <c r="K365" t="s">
        <v>519</v>
      </c>
      <c r="L365" t="s">
        <v>520</v>
      </c>
      <c r="M365">
        <v>635</v>
      </c>
      <c r="N365">
        <v>34</v>
      </c>
      <c r="O365">
        <v>112.98085</v>
      </c>
      <c r="P365">
        <v>2.0017999999999998</v>
      </c>
      <c r="Q365" t="s">
        <v>127</v>
      </c>
      <c r="R365">
        <f t="shared" si="5"/>
        <v>18.676470588235293</v>
      </c>
      <c r="S365" t="s">
        <v>288</v>
      </c>
    </row>
    <row r="366" spans="1:19">
      <c r="A366" t="s">
        <v>1563</v>
      </c>
      <c r="B366" t="s">
        <v>534</v>
      </c>
      <c r="C366" t="s">
        <v>1682</v>
      </c>
      <c r="D366" t="s">
        <v>1683</v>
      </c>
      <c r="E366" t="s">
        <v>1566</v>
      </c>
      <c r="F366">
        <v>96800</v>
      </c>
      <c r="G366" t="s">
        <v>1567</v>
      </c>
      <c r="H366" t="s">
        <v>523</v>
      </c>
      <c r="I366" t="s">
        <v>523</v>
      </c>
      <c r="J366" t="s">
        <v>1684</v>
      </c>
      <c r="K366" t="s">
        <v>519</v>
      </c>
      <c r="L366" t="s">
        <v>520</v>
      </c>
      <c r="M366">
        <v>37</v>
      </c>
      <c r="N366">
        <v>12</v>
      </c>
      <c r="O366">
        <v>112.8946</v>
      </c>
      <c r="P366">
        <v>2.0936699999999999</v>
      </c>
      <c r="Q366" t="s">
        <v>127</v>
      </c>
      <c r="R366">
        <f t="shared" si="5"/>
        <v>3.0833333333333335</v>
      </c>
      <c r="S366" t="s">
        <v>288</v>
      </c>
    </row>
    <row r="367" spans="1:19">
      <c r="A367" t="s">
        <v>1563</v>
      </c>
      <c r="B367" t="s">
        <v>534</v>
      </c>
      <c r="C367" t="s">
        <v>1685</v>
      </c>
      <c r="D367" t="s">
        <v>1686</v>
      </c>
      <c r="E367" t="s">
        <v>1687</v>
      </c>
      <c r="F367">
        <v>96800</v>
      </c>
      <c r="G367" t="s">
        <v>1567</v>
      </c>
      <c r="H367" t="s">
        <v>523</v>
      </c>
      <c r="I367" t="s">
        <v>523</v>
      </c>
      <c r="J367" t="s">
        <v>1688</v>
      </c>
      <c r="K367" t="s">
        <v>519</v>
      </c>
      <c r="L367" t="s">
        <v>534</v>
      </c>
      <c r="M367">
        <v>41</v>
      </c>
      <c r="N367">
        <v>11</v>
      </c>
      <c r="O367">
        <v>113.2808333</v>
      </c>
      <c r="P367">
        <v>2.0419444000000002</v>
      </c>
      <c r="Q367" t="s">
        <v>216</v>
      </c>
      <c r="R367">
        <f t="shared" si="5"/>
        <v>3.7272727272727271</v>
      </c>
      <c r="S367" t="s">
        <v>288</v>
      </c>
    </row>
    <row r="368" spans="1:19">
      <c r="A368" t="s">
        <v>1563</v>
      </c>
      <c r="B368" t="s">
        <v>534</v>
      </c>
      <c r="C368" t="s">
        <v>1689</v>
      </c>
      <c r="D368" t="s">
        <v>1690</v>
      </c>
      <c r="E368" t="s">
        <v>1566</v>
      </c>
      <c r="F368">
        <v>96800</v>
      </c>
      <c r="G368" t="s">
        <v>1567</v>
      </c>
      <c r="H368" t="s">
        <v>523</v>
      </c>
      <c r="I368" t="s">
        <v>523</v>
      </c>
      <c r="J368" t="s">
        <v>1691</v>
      </c>
      <c r="K368" t="s">
        <v>519</v>
      </c>
      <c r="L368" t="s">
        <v>534</v>
      </c>
      <c r="M368">
        <v>97</v>
      </c>
      <c r="N368">
        <v>17</v>
      </c>
      <c r="O368">
        <v>113.66694440000001</v>
      </c>
      <c r="P368">
        <v>2.0411111000000002</v>
      </c>
      <c r="Q368" t="s">
        <v>216</v>
      </c>
      <c r="R368">
        <f t="shared" si="5"/>
        <v>5.7058823529411766</v>
      </c>
      <c r="S368" t="s">
        <v>288</v>
      </c>
    </row>
    <row r="369" spans="1:19">
      <c r="A369" t="s">
        <v>1563</v>
      </c>
      <c r="B369" t="s">
        <v>534</v>
      </c>
      <c r="C369" t="s">
        <v>1692</v>
      </c>
      <c r="D369" t="s">
        <v>1693</v>
      </c>
      <c r="E369" t="s">
        <v>1566</v>
      </c>
      <c r="F369">
        <v>96800</v>
      </c>
      <c r="G369" t="s">
        <v>1567</v>
      </c>
      <c r="H369">
        <v>84798924</v>
      </c>
      <c r="I369" t="s">
        <v>523</v>
      </c>
      <c r="J369" t="s">
        <v>1694</v>
      </c>
      <c r="K369" t="s">
        <v>519</v>
      </c>
      <c r="L369" t="s">
        <v>534</v>
      </c>
      <c r="M369">
        <v>377</v>
      </c>
      <c r="N369">
        <v>30</v>
      </c>
      <c r="O369">
        <v>112.9270667</v>
      </c>
      <c r="P369">
        <v>1.992366667</v>
      </c>
      <c r="Q369" t="s">
        <v>127</v>
      </c>
      <c r="R369">
        <f t="shared" si="5"/>
        <v>12.566666666666666</v>
      </c>
      <c r="S369" t="s">
        <v>288</v>
      </c>
    </row>
    <row r="370" spans="1:19">
      <c r="A370" t="s">
        <v>1563</v>
      </c>
      <c r="B370" t="s">
        <v>534</v>
      </c>
      <c r="C370" t="s">
        <v>1695</v>
      </c>
      <c r="D370" t="s">
        <v>1696</v>
      </c>
      <c r="E370" t="s">
        <v>1566</v>
      </c>
      <c r="F370">
        <v>96800</v>
      </c>
      <c r="G370" t="s">
        <v>1567</v>
      </c>
      <c r="H370" t="s">
        <v>523</v>
      </c>
      <c r="I370" t="s">
        <v>523</v>
      </c>
      <c r="J370" t="s">
        <v>1697</v>
      </c>
      <c r="K370" t="s">
        <v>519</v>
      </c>
      <c r="L370" t="s">
        <v>534</v>
      </c>
      <c r="M370">
        <v>66</v>
      </c>
      <c r="N370">
        <v>13</v>
      </c>
      <c r="O370">
        <v>113.6916667</v>
      </c>
      <c r="P370">
        <v>1.8219444</v>
      </c>
      <c r="Q370" t="s">
        <v>216</v>
      </c>
      <c r="R370">
        <f t="shared" si="5"/>
        <v>5.0769230769230766</v>
      </c>
      <c r="S370" t="s">
        <v>288</v>
      </c>
    </row>
    <row r="371" spans="1:19">
      <c r="A371" t="s">
        <v>1563</v>
      </c>
      <c r="B371" t="s">
        <v>534</v>
      </c>
      <c r="C371" t="s">
        <v>1698</v>
      </c>
      <c r="D371" t="s">
        <v>1699</v>
      </c>
      <c r="E371" t="s">
        <v>1566</v>
      </c>
      <c r="F371">
        <v>96800</v>
      </c>
      <c r="G371" t="s">
        <v>1567</v>
      </c>
      <c r="H371" t="s">
        <v>523</v>
      </c>
      <c r="I371" t="s">
        <v>523</v>
      </c>
      <c r="J371" t="s">
        <v>1700</v>
      </c>
      <c r="K371" t="s">
        <v>519</v>
      </c>
      <c r="L371" t="s">
        <v>534</v>
      </c>
      <c r="M371">
        <v>44</v>
      </c>
      <c r="N371">
        <v>11</v>
      </c>
      <c r="O371">
        <v>113.0061111</v>
      </c>
      <c r="P371">
        <v>2.2422222000000001</v>
      </c>
      <c r="Q371" t="s">
        <v>127</v>
      </c>
      <c r="R371">
        <f t="shared" si="5"/>
        <v>4</v>
      </c>
      <c r="S371" t="s">
        <v>288</v>
      </c>
    </row>
    <row r="372" spans="1:19">
      <c r="A372" t="s">
        <v>1563</v>
      </c>
      <c r="B372" t="s">
        <v>534</v>
      </c>
      <c r="C372" t="s">
        <v>1701</v>
      </c>
      <c r="D372" t="s">
        <v>1702</v>
      </c>
      <c r="E372" t="s">
        <v>1566</v>
      </c>
      <c r="F372">
        <v>96800</v>
      </c>
      <c r="G372" t="s">
        <v>1567</v>
      </c>
      <c r="H372" t="s">
        <v>523</v>
      </c>
      <c r="I372" t="s">
        <v>523</v>
      </c>
      <c r="J372" t="s">
        <v>1703</v>
      </c>
      <c r="K372" t="s">
        <v>519</v>
      </c>
      <c r="L372" t="s">
        <v>534</v>
      </c>
      <c r="M372">
        <v>95</v>
      </c>
      <c r="N372">
        <v>14</v>
      </c>
      <c r="O372">
        <v>112.8320667</v>
      </c>
      <c r="P372">
        <v>1.9462999999999999</v>
      </c>
      <c r="Q372" t="s">
        <v>127</v>
      </c>
      <c r="R372">
        <f t="shared" si="5"/>
        <v>6.7857142857142856</v>
      </c>
      <c r="S372" t="s">
        <v>288</v>
      </c>
    </row>
    <row r="373" spans="1:19">
      <c r="A373" t="s">
        <v>1704</v>
      </c>
      <c r="B373" t="s">
        <v>513</v>
      </c>
      <c r="C373" t="s">
        <v>1705</v>
      </c>
      <c r="D373" t="s">
        <v>1706</v>
      </c>
      <c r="E373" t="s">
        <v>1707</v>
      </c>
      <c r="F373">
        <v>93050</v>
      </c>
      <c r="G373" t="s">
        <v>1708</v>
      </c>
      <c r="H373">
        <v>82333187</v>
      </c>
      <c r="I373">
        <v>82481784</v>
      </c>
      <c r="J373" t="s">
        <v>1709</v>
      </c>
      <c r="K373" t="s">
        <v>1059</v>
      </c>
      <c r="L373" t="s">
        <v>534</v>
      </c>
      <c r="M373">
        <v>344</v>
      </c>
      <c r="N373">
        <v>37</v>
      </c>
      <c r="O373">
        <v>110.3827167</v>
      </c>
      <c r="P373">
        <v>1.570366667</v>
      </c>
      <c r="Q373" t="s">
        <v>128</v>
      </c>
      <c r="R373">
        <f t="shared" si="5"/>
        <v>9.2972972972972965</v>
      </c>
      <c r="S373" t="s">
        <v>288</v>
      </c>
    </row>
    <row r="374" spans="1:19">
      <c r="A374" t="s">
        <v>1704</v>
      </c>
      <c r="B374" t="s">
        <v>513</v>
      </c>
      <c r="C374" t="s">
        <v>1710</v>
      </c>
      <c r="D374" t="s">
        <v>1711</v>
      </c>
      <c r="E374" t="s">
        <v>1712</v>
      </c>
      <c r="F374">
        <v>93100</v>
      </c>
      <c r="G374" t="s">
        <v>1708</v>
      </c>
      <c r="H374">
        <v>82242681</v>
      </c>
      <c r="I374">
        <v>82231568</v>
      </c>
      <c r="J374" t="s">
        <v>1713</v>
      </c>
      <c r="K374" t="s">
        <v>1059</v>
      </c>
      <c r="L374" t="s">
        <v>520</v>
      </c>
      <c r="M374">
        <v>467</v>
      </c>
      <c r="N374">
        <v>40</v>
      </c>
      <c r="O374">
        <v>110.34771670000001</v>
      </c>
      <c r="P374">
        <v>1.551483333</v>
      </c>
      <c r="Q374" t="s">
        <v>128</v>
      </c>
      <c r="R374">
        <f t="shared" si="5"/>
        <v>11.675000000000001</v>
      </c>
      <c r="S374" t="s">
        <v>288</v>
      </c>
    </row>
    <row r="375" spans="1:19">
      <c r="A375" t="s">
        <v>1704</v>
      </c>
      <c r="B375" t="s">
        <v>513</v>
      </c>
      <c r="C375" t="s">
        <v>1714</v>
      </c>
      <c r="D375" t="s">
        <v>1715</v>
      </c>
      <c r="E375" t="s">
        <v>1707</v>
      </c>
      <c r="F375">
        <v>93050</v>
      </c>
      <c r="G375" t="s">
        <v>1708</v>
      </c>
      <c r="H375">
        <v>82459286</v>
      </c>
      <c r="I375">
        <v>82577934</v>
      </c>
      <c r="J375" t="s">
        <v>1716</v>
      </c>
      <c r="K375" t="s">
        <v>1059</v>
      </c>
      <c r="L375" t="s">
        <v>520</v>
      </c>
      <c r="M375">
        <v>1314</v>
      </c>
      <c r="N375">
        <v>56</v>
      </c>
      <c r="O375">
        <v>110.3493333</v>
      </c>
      <c r="P375">
        <v>1.5565166669999999</v>
      </c>
      <c r="Q375" t="s">
        <v>128</v>
      </c>
      <c r="R375">
        <f t="shared" si="5"/>
        <v>23.464285714285715</v>
      </c>
      <c r="S375" t="s">
        <v>288</v>
      </c>
    </row>
    <row r="376" spans="1:19">
      <c r="A376" t="s">
        <v>1704</v>
      </c>
      <c r="B376" t="s">
        <v>513</v>
      </c>
      <c r="C376" t="s">
        <v>1717</v>
      </c>
      <c r="D376" t="s">
        <v>1718</v>
      </c>
      <c r="E376" t="s">
        <v>1707</v>
      </c>
      <c r="F376">
        <v>93050</v>
      </c>
      <c r="G376" t="s">
        <v>1708</v>
      </c>
      <c r="H376">
        <v>82241386</v>
      </c>
      <c r="I376">
        <v>82413284</v>
      </c>
      <c r="J376" t="s">
        <v>1719</v>
      </c>
      <c r="K376" t="s">
        <v>1059</v>
      </c>
      <c r="L376" t="s">
        <v>520</v>
      </c>
      <c r="M376">
        <v>1315</v>
      </c>
      <c r="N376">
        <v>65</v>
      </c>
      <c r="O376">
        <v>110.3616667</v>
      </c>
      <c r="P376">
        <v>1.551933333</v>
      </c>
      <c r="Q376" t="s">
        <v>128</v>
      </c>
      <c r="R376">
        <f t="shared" si="5"/>
        <v>20.23076923076923</v>
      </c>
      <c r="S376" t="s">
        <v>288</v>
      </c>
    </row>
    <row r="377" spans="1:19">
      <c r="A377" t="s">
        <v>1704</v>
      </c>
      <c r="B377" t="s">
        <v>513</v>
      </c>
      <c r="C377" t="s">
        <v>1720</v>
      </c>
      <c r="D377" t="s">
        <v>1721</v>
      </c>
      <c r="E377" t="s">
        <v>1707</v>
      </c>
      <c r="F377">
        <v>93050</v>
      </c>
      <c r="G377" t="s">
        <v>1708</v>
      </c>
      <c r="H377">
        <v>82846581</v>
      </c>
      <c r="I377">
        <v>82846581</v>
      </c>
      <c r="J377" t="s">
        <v>1722</v>
      </c>
      <c r="K377" t="s">
        <v>519</v>
      </c>
      <c r="L377" t="s">
        <v>520</v>
      </c>
      <c r="M377">
        <v>112</v>
      </c>
      <c r="N377">
        <v>12</v>
      </c>
      <c r="O377">
        <v>110.36974669999999</v>
      </c>
      <c r="P377">
        <v>1.7011985000000001</v>
      </c>
      <c r="Q377" t="s">
        <v>128</v>
      </c>
      <c r="R377">
        <f t="shared" si="5"/>
        <v>9.3333333333333339</v>
      </c>
      <c r="S377" t="s">
        <v>288</v>
      </c>
    </row>
    <row r="378" spans="1:19">
      <c r="A378" t="s">
        <v>1704</v>
      </c>
      <c r="B378" t="s">
        <v>513</v>
      </c>
      <c r="C378" t="s">
        <v>1723</v>
      </c>
      <c r="D378" t="s">
        <v>1724</v>
      </c>
      <c r="E378" t="s">
        <v>1707</v>
      </c>
      <c r="F378">
        <v>93050</v>
      </c>
      <c r="G378" t="s">
        <v>1708</v>
      </c>
      <c r="H378">
        <v>82482254</v>
      </c>
      <c r="I378">
        <v>82331469</v>
      </c>
      <c r="J378" t="s">
        <v>1725</v>
      </c>
      <c r="K378" t="s">
        <v>1059</v>
      </c>
      <c r="L378" t="s">
        <v>520</v>
      </c>
      <c r="M378">
        <v>941</v>
      </c>
      <c r="N378">
        <v>64</v>
      </c>
      <c r="O378">
        <v>110.3616</v>
      </c>
      <c r="P378">
        <v>1.543733333</v>
      </c>
      <c r="Q378" t="s">
        <v>128</v>
      </c>
      <c r="R378">
        <f t="shared" si="5"/>
        <v>14.703125</v>
      </c>
      <c r="S378" t="s">
        <v>288</v>
      </c>
    </row>
    <row r="379" spans="1:19">
      <c r="A379" t="s">
        <v>1704</v>
      </c>
      <c r="B379" t="s">
        <v>513</v>
      </c>
      <c r="C379" t="s">
        <v>1726</v>
      </c>
      <c r="D379" t="s">
        <v>1727</v>
      </c>
      <c r="E379" t="s">
        <v>1707</v>
      </c>
      <c r="F379">
        <v>93050</v>
      </c>
      <c r="G379" t="s">
        <v>1708</v>
      </c>
      <c r="H379">
        <v>82242487</v>
      </c>
      <c r="I379">
        <v>82242487</v>
      </c>
      <c r="J379" t="s">
        <v>1728</v>
      </c>
      <c r="K379" t="s">
        <v>1059</v>
      </c>
      <c r="L379" t="s">
        <v>520</v>
      </c>
      <c r="M379">
        <v>1205</v>
      </c>
      <c r="N379">
        <v>65</v>
      </c>
      <c r="O379">
        <v>110.3366333</v>
      </c>
      <c r="P379">
        <v>1.548666667</v>
      </c>
      <c r="Q379" t="s">
        <v>128</v>
      </c>
      <c r="R379">
        <f t="shared" si="5"/>
        <v>18.53846153846154</v>
      </c>
      <c r="S379" t="s">
        <v>288</v>
      </c>
    </row>
    <row r="380" spans="1:19">
      <c r="A380" t="s">
        <v>1704</v>
      </c>
      <c r="B380" t="s">
        <v>513</v>
      </c>
      <c r="C380" t="s">
        <v>1729</v>
      </c>
      <c r="D380" t="s">
        <v>1730</v>
      </c>
      <c r="E380" t="s">
        <v>1707</v>
      </c>
      <c r="F380">
        <v>93450</v>
      </c>
      <c r="G380" t="s">
        <v>1708</v>
      </c>
      <c r="H380">
        <v>82331963</v>
      </c>
      <c r="I380">
        <v>82331963</v>
      </c>
      <c r="J380" t="s">
        <v>1731</v>
      </c>
      <c r="K380" t="s">
        <v>1059</v>
      </c>
      <c r="L380" t="s">
        <v>520</v>
      </c>
      <c r="M380">
        <v>191</v>
      </c>
      <c r="N380">
        <v>21</v>
      </c>
      <c r="O380">
        <v>110.38071669999999</v>
      </c>
      <c r="P380">
        <v>1.5518666670000001</v>
      </c>
      <c r="Q380" t="s">
        <v>128</v>
      </c>
      <c r="R380">
        <f t="shared" si="5"/>
        <v>9.0952380952380949</v>
      </c>
      <c r="S380" t="s">
        <v>288</v>
      </c>
    </row>
    <row r="381" spans="1:19">
      <c r="A381" t="s">
        <v>1704</v>
      </c>
      <c r="B381" t="s">
        <v>513</v>
      </c>
      <c r="C381" t="s">
        <v>1732</v>
      </c>
      <c r="D381" t="s">
        <v>1733</v>
      </c>
      <c r="E381" t="s">
        <v>1734</v>
      </c>
      <c r="F381">
        <v>93050</v>
      </c>
      <c r="G381" t="s">
        <v>1708</v>
      </c>
      <c r="H381" t="s">
        <v>523</v>
      </c>
      <c r="I381" t="s">
        <v>523</v>
      </c>
      <c r="J381" t="s">
        <v>1735</v>
      </c>
      <c r="K381" t="s">
        <v>519</v>
      </c>
      <c r="L381" t="s">
        <v>520</v>
      </c>
      <c r="M381">
        <v>68</v>
      </c>
      <c r="N381">
        <v>13</v>
      </c>
      <c r="O381">
        <v>110.46093329999999</v>
      </c>
      <c r="P381">
        <v>1.6748666670000001</v>
      </c>
      <c r="Q381" t="s">
        <v>128</v>
      </c>
      <c r="R381">
        <f t="shared" si="5"/>
        <v>5.2307692307692308</v>
      </c>
      <c r="S381" t="s">
        <v>288</v>
      </c>
    </row>
    <row r="382" spans="1:19">
      <c r="A382" t="s">
        <v>1704</v>
      </c>
      <c r="B382" t="s">
        <v>513</v>
      </c>
      <c r="C382" t="s">
        <v>1736</v>
      </c>
      <c r="D382" t="s">
        <v>1737</v>
      </c>
      <c r="E382" t="s">
        <v>1707</v>
      </c>
      <c r="F382">
        <v>93050</v>
      </c>
      <c r="G382" t="s">
        <v>1708</v>
      </c>
      <c r="H382">
        <v>82333994</v>
      </c>
      <c r="I382">
        <v>82333994</v>
      </c>
      <c r="J382" t="s">
        <v>1738</v>
      </c>
      <c r="K382" t="s">
        <v>1059</v>
      </c>
      <c r="L382" t="s">
        <v>534</v>
      </c>
      <c r="M382">
        <v>415</v>
      </c>
      <c r="N382">
        <v>37</v>
      </c>
      <c r="O382">
        <v>110.3827</v>
      </c>
      <c r="P382">
        <v>1.5444</v>
      </c>
      <c r="Q382" t="s">
        <v>128</v>
      </c>
      <c r="R382">
        <f t="shared" si="5"/>
        <v>11.216216216216216</v>
      </c>
      <c r="S382" t="s">
        <v>288</v>
      </c>
    </row>
    <row r="383" spans="1:19">
      <c r="A383" t="s">
        <v>1704</v>
      </c>
      <c r="B383" t="s">
        <v>513</v>
      </c>
      <c r="C383" t="s">
        <v>1739</v>
      </c>
      <c r="D383" t="s">
        <v>1740</v>
      </c>
      <c r="E383" t="s">
        <v>1741</v>
      </c>
      <c r="F383">
        <v>93150</v>
      </c>
      <c r="G383" t="s">
        <v>1708</v>
      </c>
      <c r="H383">
        <v>82242849</v>
      </c>
      <c r="I383">
        <v>82236943</v>
      </c>
      <c r="J383" t="s">
        <v>1742</v>
      </c>
      <c r="K383" t="s">
        <v>1059</v>
      </c>
      <c r="L383" t="s">
        <v>520</v>
      </c>
      <c r="M383">
        <v>502</v>
      </c>
      <c r="N383">
        <v>36</v>
      </c>
      <c r="O383">
        <v>110.34025</v>
      </c>
      <c r="P383">
        <v>1.5364500000000001</v>
      </c>
      <c r="Q383" t="s">
        <v>128</v>
      </c>
      <c r="R383">
        <f t="shared" si="5"/>
        <v>13.944444444444445</v>
      </c>
      <c r="S383" t="s">
        <v>288</v>
      </c>
    </row>
    <row r="384" spans="1:19">
      <c r="A384" t="s">
        <v>1704</v>
      </c>
      <c r="B384" t="s">
        <v>513</v>
      </c>
      <c r="C384" t="s">
        <v>1743</v>
      </c>
      <c r="D384" t="s">
        <v>1744</v>
      </c>
      <c r="E384" t="s">
        <v>1707</v>
      </c>
      <c r="F384">
        <v>93050</v>
      </c>
      <c r="G384" t="s">
        <v>1708</v>
      </c>
      <c r="H384">
        <v>82459506</v>
      </c>
      <c r="I384">
        <v>82459506</v>
      </c>
      <c r="J384" t="s">
        <v>1745</v>
      </c>
      <c r="K384" t="s">
        <v>1059</v>
      </c>
      <c r="L384" t="s">
        <v>534</v>
      </c>
      <c r="M384">
        <v>847</v>
      </c>
      <c r="N384">
        <v>47</v>
      </c>
      <c r="O384">
        <v>110.35303330000001</v>
      </c>
      <c r="P384">
        <v>1.5128999999999999</v>
      </c>
      <c r="Q384" t="s">
        <v>128</v>
      </c>
      <c r="R384">
        <f t="shared" si="5"/>
        <v>18.021276595744681</v>
      </c>
      <c r="S384" t="s">
        <v>288</v>
      </c>
    </row>
    <row r="385" spans="1:19">
      <c r="A385" t="s">
        <v>1704</v>
      </c>
      <c r="B385" t="s">
        <v>534</v>
      </c>
      <c r="C385" t="s">
        <v>1746</v>
      </c>
      <c r="D385" t="s">
        <v>1747</v>
      </c>
      <c r="E385" t="s">
        <v>1707</v>
      </c>
      <c r="F385">
        <v>93050</v>
      </c>
      <c r="G385" t="s">
        <v>1708</v>
      </c>
      <c r="H385">
        <v>82440340</v>
      </c>
      <c r="I385">
        <v>82311364</v>
      </c>
      <c r="J385" t="s">
        <v>1748</v>
      </c>
      <c r="K385" t="s">
        <v>1059</v>
      </c>
      <c r="L385" t="s">
        <v>534</v>
      </c>
      <c r="M385">
        <v>586</v>
      </c>
      <c r="N385">
        <v>58</v>
      </c>
      <c r="O385">
        <v>110.3595167</v>
      </c>
      <c r="P385">
        <v>1.5806166669999999</v>
      </c>
      <c r="Q385" t="s">
        <v>128</v>
      </c>
      <c r="R385">
        <f t="shared" si="5"/>
        <v>10.103448275862069</v>
      </c>
      <c r="S385" t="s">
        <v>288</v>
      </c>
    </row>
    <row r="386" spans="1:19">
      <c r="A386" t="s">
        <v>1704</v>
      </c>
      <c r="B386" t="s">
        <v>534</v>
      </c>
      <c r="C386" t="s">
        <v>1749</v>
      </c>
      <c r="D386" t="s">
        <v>1750</v>
      </c>
      <c r="E386" t="s">
        <v>1751</v>
      </c>
      <c r="F386">
        <v>93050</v>
      </c>
      <c r="G386" t="s">
        <v>1708</v>
      </c>
      <c r="H386">
        <v>82370126</v>
      </c>
      <c r="I386" t="s">
        <v>523</v>
      </c>
      <c r="J386" t="s">
        <v>1752</v>
      </c>
      <c r="K386" t="s">
        <v>519</v>
      </c>
      <c r="L386" t="s">
        <v>534</v>
      </c>
      <c r="M386">
        <v>326</v>
      </c>
      <c r="N386">
        <v>30</v>
      </c>
      <c r="O386">
        <v>110.4261884</v>
      </c>
      <c r="P386">
        <v>1.6635055999999999</v>
      </c>
      <c r="Q386" t="s">
        <v>128</v>
      </c>
      <c r="R386">
        <f t="shared" si="5"/>
        <v>10.866666666666667</v>
      </c>
      <c r="S386" t="s">
        <v>288</v>
      </c>
    </row>
    <row r="387" spans="1:19">
      <c r="A387" t="s">
        <v>1704</v>
      </c>
      <c r="B387" t="s">
        <v>534</v>
      </c>
      <c r="C387" t="s">
        <v>1753</v>
      </c>
      <c r="D387" t="s">
        <v>1754</v>
      </c>
      <c r="E387" t="s">
        <v>5099</v>
      </c>
      <c r="F387">
        <v>93050</v>
      </c>
      <c r="G387" t="s">
        <v>1708</v>
      </c>
      <c r="H387">
        <v>82443646</v>
      </c>
      <c r="I387">
        <v>82446252</v>
      </c>
      <c r="J387" t="s">
        <v>1755</v>
      </c>
      <c r="K387" t="s">
        <v>1059</v>
      </c>
      <c r="L387" t="s">
        <v>534</v>
      </c>
      <c r="M387">
        <v>961</v>
      </c>
      <c r="N387">
        <v>68</v>
      </c>
      <c r="O387">
        <v>110.3377778</v>
      </c>
      <c r="P387">
        <v>1.6386111000000001</v>
      </c>
      <c r="Q387" t="s">
        <v>128</v>
      </c>
      <c r="R387">
        <f t="shared" ref="R387:R450" si="6">M387/N387</f>
        <v>14.132352941176471</v>
      </c>
      <c r="S387" t="s">
        <v>288</v>
      </c>
    </row>
    <row r="388" spans="1:19">
      <c r="A388" t="s">
        <v>1704</v>
      </c>
      <c r="B388" t="s">
        <v>534</v>
      </c>
      <c r="C388" t="s">
        <v>1756</v>
      </c>
      <c r="D388" t="s">
        <v>1757</v>
      </c>
      <c r="E388" t="s">
        <v>1758</v>
      </c>
      <c r="F388">
        <v>93200</v>
      </c>
      <c r="G388" t="s">
        <v>1708</v>
      </c>
      <c r="H388">
        <v>82421942</v>
      </c>
      <c r="I388">
        <v>82231193</v>
      </c>
      <c r="J388" t="s">
        <v>1759</v>
      </c>
      <c r="K388" t="s">
        <v>1059</v>
      </c>
      <c r="L388" t="s">
        <v>534</v>
      </c>
      <c r="M388">
        <v>279</v>
      </c>
      <c r="N388">
        <v>30</v>
      </c>
      <c r="O388">
        <v>110.3465167</v>
      </c>
      <c r="P388">
        <v>1.5327166670000001</v>
      </c>
      <c r="Q388" t="s">
        <v>128</v>
      </c>
      <c r="R388">
        <f t="shared" si="6"/>
        <v>9.3000000000000007</v>
      </c>
      <c r="S388" t="s">
        <v>288</v>
      </c>
    </row>
    <row r="389" spans="1:19">
      <c r="A389" t="s">
        <v>1704</v>
      </c>
      <c r="B389" t="s">
        <v>534</v>
      </c>
      <c r="C389" t="s">
        <v>1760</v>
      </c>
      <c r="D389" t="s">
        <v>1761</v>
      </c>
      <c r="E389" t="s">
        <v>1707</v>
      </c>
      <c r="F389">
        <v>93050</v>
      </c>
      <c r="G389" t="s">
        <v>1708</v>
      </c>
      <c r="H389">
        <v>82846015</v>
      </c>
      <c r="I389">
        <v>82846169</v>
      </c>
      <c r="J389" t="s">
        <v>1762</v>
      </c>
      <c r="K389" t="s">
        <v>519</v>
      </c>
      <c r="L389" t="s">
        <v>534</v>
      </c>
      <c r="M389">
        <v>452</v>
      </c>
      <c r="N389">
        <v>45</v>
      </c>
      <c r="O389">
        <v>110.37072000000001</v>
      </c>
      <c r="P389">
        <v>1.7001310000000001</v>
      </c>
      <c r="Q389" t="s">
        <v>128</v>
      </c>
      <c r="R389">
        <f t="shared" si="6"/>
        <v>10.044444444444444</v>
      </c>
      <c r="S389" t="s">
        <v>288</v>
      </c>
    </row>
    <row r="390" spans="1:19">
      <c r="A390" t="s">
        <v>1704</v>
      </c>
      <c r="B390" t="s">
        <v>534</v>
      </c>
      <c r="C390" t="s">
        <v>1763</v>
      </c>
      <c r="D390" t="s">
        <v>1764</v>
      </c>
      <c r="E390" t="s">
        <v>1707</v>
      </c>
      <c r="F390">
        <v>93050</v>
      </c>
      <c r="G390" t="s">
        <v>1708</v>
      </c>
      <c r="H390">
        <v>82240464</v>
      </c>
      <c r="I390">
        <v>82232205</v>
      </c>
      <c r="J390" t="s">
        <v>1765</v>
      </c>
      <c r="K390" t="s">
        <v>1059</v>
      </c>
      <c r="L390" t="s">
        <v>520</v>
      </c>
      <c r="M390">
        <v>262</v>
      </c>
      <c r="N390">
        <v>17</v>
      </c>
      <c r="O390">
        <v>110.3382167</v>
      </c>
      <c r="P390">
        <v>1.5368333329999999</v>
      </c>
      <c r="Q390" t="s">
        <v>128</v>
      </c>
      <c r="R390">
        <f t="shared" si="6"/>
        <v>15.411764705882353</v>
      </c>
      <c r="S390" t="s">
        <v>288</v>
      </c>
    </row>
    <row r="391" spans="1:19">
      <c r="A391" t="s">
        <v>1704</v>
      </c>
      <c r="B391" t="s">
        <v>534</v>
      </c>
      <c r="C391" t="s">
        <v>1766</v>
      </c>
      <c r="D391" t="s">
        <v>1767</v>
      </c>
      <c r="E391" t="s">
        <v>1707</v>
      </c>
      <c r="F391">
        <v>93050</v>
      </c>
      <c r="G391" t="s">
        <v>1708</v>
      </c>
      <c r="H391">
        <v>82240580</v>
      </c>
      <c r="I391">
        <v>82240580</v>
      </c>
      <c r="J391" t="s">
        <v>1768</v>
      </c>
      <c r="K391" t="s">
        <v>1059</v>
      </c>
      <c r="L391" t="s">
        <v>534</v>
      </c>
      <c r="M391">
        <v>383</v>
      </c>
      <c r="N391">
        <v>43</v>
      </c>
      <c r="O391">
        <v>110.32389999999999</v>
      </c>
      <c r="P391">
        <v>1.5484</v>
      </c>
      <c r="Q391" t="s">
        <v>128</v>
      </c>
      <c r="R391">
        <f t="shared" si="6"/>
        <v>8.9069767441860463</v>
      </c>
      <c r="S391" t="s">
        <v>288</v>
      </c>
    </row>
    <row r="392" spans="1:19">
      <c r="A392" t="s">
        <v>1704</v>
      </c>
      <c r="B392" t="s">
        <v>534</v>
      </c>
      <c r="C392" t="s">
        <v>1769</v>
      </c>
      <c r="D392" t="s">
        <v>1770</v>
      </c>
      <c r="E392" t="s">
        <v>1707</v>
      </c>
      <c r="F392">
        <v>93050</v>
      </c>
      <c r="G392" t="s">
        <v>1708</v>
      </c>
      <c r="H392">
        <v>82440440</v>
      </c>
      <c r="I392">
        <v>82440440</v>
      </c>
      <c r="J392" t="s">
        <v>1771</v>
      </c>
      <c r="K392" t="s">
        <v>1059</v>
      </c>
      <c r="L392" t="s">
        <v>534</v>
      </c>
      <c r="M392">
        <v>740</v>
      </c>
      <c r="N392">
        <v>57</v>
      </c>
      <c r="O392">
        <v>110.3416833</v>
      </c>
      <c r="P392">
        <v>1.5708</v>
      </c>
      <c r="Q392" t="s">
        <v>128</v>
      </c>
      <c r="R392">
        <f t="shared" si="6"/>
        <v>12.982456140350877</v>
      </c>
      <c r="S392" t="s">
        <v>288</v>
      </c>
    </row>
    <row r="393" spans="1:19">
      <c r="A393" t="s">
        <v>1704</v>
      </c>
      <c r="B393" t="s">
        <v>534</v>
      </c>
      <c r="C393" t="s">
        <v>1772</v>
      </c>
      <c r="D393" t="s">
        <v>1773</v>
      </c>
      <c r="E393" t="s">
        <v>1774</v>
      </c>
      <c r="F393">
        <v>93050</v>
      </c>
      <c r="G393" t="s">
        <v>1708</v>
      </c>
      <c r="H393">
        <v>82440531</v>
      </c>
      <c r="I393">
        <v>82312208</v>
      </c>
      <c r="J393" t="s">
        <v>1775</v>
      </c>
      <c r="K393" t="s">
        <v>1059</v>
      </c>
      <c r="L393" t="s">
        <v>534</v>
      </c>
      <c r="M393">
        <v>412</v>
      </c>
      <c r="N393">
        <v>31</v>
      </c>
      <c r="O393">
        <v>110.35084999999999</v>
      </c>
      <c r="P393">
        <v>1.5611333329999999</v>
      </c>
      <c r="Q393" t="s">
        <v>128</v>
      </c>
      <c r="R393">
        <f t="shared" si="6"/>
        <v>13.290322580645162</v>
      </c>
      <c r="S393" t="s">
        <v>288</v>
      </c>
    </row>
    <row r="394" spans="1:19">
      <c r="A394" t="s">
        <v>1704</v>
      </c>
      <c r="B394" t="s">
        <v>534</v>
      </c>
      <c r="C394" t="s">
        <v>1776</v>
      </c>
      <c r="D394" t="s">
        <v>1777</v>
      </c>
      <c r="E394" t="s">
        <v>1707</v>
      </c>
      <c r="F394">
        <v>93050</v>
      </c>
      <c r="G394" t="s">
        <v>1708</v>
      </c>
      <c r="H394">
        <v>82256824</v>
      </c>
      <c r="I394">
        <v>82427105</v>
      </c>
      <c r="J394" t="s">
        <v>1778</v>
      </c>
      <c r="K394" t="s">
        <v>1059</v>
      </c>
      <c r="L394" t="s">
        <v>534</v>
      </c>
      <c r="M394">
        <v>654</v>
      </c>
      <c r="N394">
        <v>53</v>
      </c>
      <c r="O394">
        <v>110.3189</v>
      </c>
      <c r="P394">
        <v>1.563816667</v>
      </c>
      <c r="Q394" t="s">
        <v>128</v>
      </c>
      <c r="R394">
        <f t="shared" si="6"/>
        <v>12.339622641509434</v>
      </c>
      <c r="S394" t="s">
        <v>288</v>
      </c>
    </row>
    <row r="395" spans="1:19">
      <c r="A395" t="s">
        <v>1704</v>
      </c>
      <c r="B395" t="s">
        <v>534</v>
      </c>
      <c r="C395" t="s">
        <v>1779</v>
      </c>
      <c r="D395" t="s">
        <v>1780</v>
      </c>
      <c r="E395" t="s">
        <v>1707</v>
      </c>
      <c r="F395">
        <v>93050</v>
      </c>
      <c r="G395" t="s">
        <v>1708</v>
      </c>
      <c r="H395">
        <v>82432452</v>
      </c>
      <c r="I395">
        <v>82433058</v>
      </c>
      <c r="J395" t="s">
        <v>1781</v>
      </c>
      <c r="K395" t="s">
        <v>1059</v>
      </c>
      <c r="L395" t="s">
        <v>534</v>
      </c>
      <c r="M395">
        <v>393</v>
      </c>
      <c r="N395">
        <v>34</v>
      </c>
      <c r="O395">
        <v>110.45816670000001</v>
      </c>
      <c r="P395">
        <v>1.6348499999999999</v>
      </c>
      <c r="Q395" t="s">
        <v>128</v>
      </c>
      <c r="R395">
        <f t="shared" si="6"/>
        <v>11.558823529411764</v>
      </c>
      <c r="S395" t="s">
        <v>288</v>
      </c>
    </row>
    <row r="396" spans="1:19">
      <c r="A396" t="s">
        <v>1704</v>
      </c>
      <c r="B396" t="s">
        <v>534</v>
      </c>
      <c r="C396" t="s">
        <v>1782</v>
      </c>
      <c r="D396" t="s">
        <v>1783</v>
      </c>
      <c r="E396" t="s">
        <v>5099</v>
      </c>
      <c r="F396">
        <v>93050</v>
      </c>
      <c r="G396" t="s">
        <v>1708</v>
      </c>
      <c r="H396">
        <v>82241943</v>
      </c>
      <c r="I396">
        <v>82241160</v>
      </c>
      <c r="J396" t="s">
        <v>1784</v>
      </c>
      <c r="K396" t="s">
        <v>1059</v>
      </c>
      <c r="L396" t="s">
        <v>534</v>
      </c>
      <c r="M396">
        <v>880</v>
      </c>
      <c r="N396">
        <v>59</v>
      </c>
      <c r="O396">
        <v>110.33459999999999</v>
      </c>
      <c r="P396">
        <v>1.5420499999999999</v>
      </c>
      <c r="Q396" t="s">
        <v>128</v>
      </c>
      <c r="R396">
        <f t="shared" si="6"/>
        <v>14.915254237288135</v>
      </c>
      <c r="S396" t="s">
        <v>288</v>
      </c>
    </row>
    <row r="397" spans="1:19">
      <c r="A397" t="s">
        <v>1704</v>
      </c>
      <c r="B397" t="s">
        <v>534</v>
      </c>
      <c r="C397" t="s">
        <v>1785</v>
      </c>
      <c r="D397" t="s">
        <v>1786</v>
      </c>
      <c r="E397" t="s">
        <v>1707</v>
      </c>
      <c r="F397">
        <v>93050</v>
      </c>
      <c r="G397" t="s">
        <v>1708</v>
      </c>
      <c r="H397">
        <v>82258335</v>
      </c>
      <c r="I397" t="s">
        <v>523</v>
      </c>
      <c r="J397" t="s">
        <v>1787</v>
      </c>
      <c r="K397" t="s">
        <v>1059</v>
      </c>
      <c r="L397" t="s">
        <v>534</v>
      </c>
      <c r="M397">
        <v>531</v>
      </c>
      <c r="N397">
        <v>40</v>
      </c>
      <c r="O397">
        <v>110.34476669999999</v>
      </c>
      <c r="P397">
        <v>1.5267500000000001</v>
      </c>
      <c r="Q397" t="s">
        <v>128</v>
      </c>
      <c r="R397">
        <f t="shared" si="6"/>
        <v>13.275</v>
      </c>
      <c r="S397" t="s">
        <v>288</v>
      </c>
    </row>
    <row r="398" spans="1:19">
      <c r="A398" t="s">
        <v>1704</v>
      </c>
      <c r="B398" t="s">
        <v>513</v>
      </c>
      <c r="C398" t="s">
        <v>1788</v>
      </c>
      <c r="D398" t="s">
        <v>1789</v>
      </c>
      <c r="E398" t="s">
        <v>1790</v>
      </c>
      <c r="F398">
        <v>93300</v>
      </c>
      <c r="G398" t="s">
        <v>1708</v>
      </c>
      <c r="H398">
        <v>82480745</v>
      </c>
      <c r="I398">
        <v>82480775</v>
      </c>
      <c r="J398" t="s">
        <v>1791</v>
      </c>
      <c r="K398" t="s">
        <v>1059</v>
      </c>
      <c r="L398" t="s">
        <v>534</v>
      </c>
      <c r="M398">
        <v>387</v>
      </c>
      <c r="N398">
        <v>40</v>
      </c>
      <c r="O398">
        <v>110.36661700000001</v>
      </c>
      <c r="P398">
        <v>1.5375000000000001</v>
      </c>
      <c r="Q398" t="s">
        <v>128</v>
      </c>
      <c r="R398">
        <f t="shared" si="6"/>
        <v>9.6750000000000007</v>
      </c>
      <c r="S398" t="s">
        <v>288</v>
      </c>
    </row>
    <row r="399" spans="1:19">
      <c r="A399" t="s">
        <v>1704</v>
      </c>
      <c r="B399" t="s">
        <v>534</v>
      </c>
      <c r="C399" t="s">
        <v>1792</v>
      </c>
      <c r="D399" t="s">
        <v>1793</v>
      </c>
      <c r="E399" t="s">
        <v>1707</v>
      </c>
      <c r="F399">
        <v>93050</v>
      </c>
      <c r="G399" t="s">
        <v>1708</v>
      </c>
      <c r="H399">
        <v>82439877</v>
      </c>
      <c r="I399">
        <v>82439877</v>
      </c>
      <c r="J399" t="s">
        <v>1794</v>
      </c>
      <c r="K399" t="s">
        <v>1059</v>
      </c>
      <c r="L399" t="s">
        <v>534</v>
      </c>
      <c r="M399">
        <v>158</v>
      </c>
      <c r="N399">
        <v>18</v>
      </c>
      <c r="O399">
        <v>110.44978330000001</v>
      </c>
      <c r="P399">
        <v>1.621283333</v>
      </c>
      <c r="Q399" t="s">
        <v>128</v>
      </c>
      <c r="R399">
        <f t="shared" si="6"/>
        <v>8.7777777777777786</v>
      </c>
      <c r="S399" t="s">
        <v>288</v>
      </c>
    </row>
    <row r="400" spans="1:19">
      <c r="A400" t="s">
        <v>1704</v>
      </c>
      <c r="B400" t="s">
        <v>534</v>
      </c>
      <c r="C400" t="s">
        <v>1795</v>
      </c>
      <c r="D400" t="s">
        <v>1796</v>
      </c>
      <c r="E400" t="s">
        <v>1707</v>
      </c>
      <c r="F400">
        <v>93300</v>
      </c>
      <c r="G400" t="s">
        <v>1708</v>
      </c>
      <c r="H400">
        <v>82573051</v>
      </c>
      <c r="I400">
        <v>82573026</v>
      </c>
      <c r="J400" t="s">
        <v>1797</v>
      </c>
      <c r="K400" t="s">
        <v>1059</v>
      </c>
      <c r="L400" t="s">
        <v>534</v>
      </c>
      <c r="M400">
        <v>271</v>
      </c>
      <c r="N400">
        <v>37</v>
      </c>
      <c r="O400">
        <v>110.3456333</v>
      </c>
      <c r="P400">
        <v>1.51725</v>
      </c>
      <c r="Q400" t="s">
        <v>128</v>
      </c>
      <c r="R400">
        <f t="shared" si="6"/>
        <v>7.3243243243243246</v>
      </c>
      <c r="S400" t="s">
        <v>288</v>
      </c>
    </row>
    <row r="401" spans="1:19">
      <c r="A401" t="s">
        <v>1704</v>
      </c>
      <c r="B401" t="s">
        <v>534</v>
      </c>
      <c r="C401" t="s">
        <v>1798</v>
      </c>
      <c r="D401" t="s">
        <v>1799</v>
      </c>
      <c r="E401" t="s">
        <v>1707</v>
      </c>
      <c r="F401">
        <v>93050</v>
      </c>
      <c r="G401" t="s">
        <v>1708</v>
      </c>
      <c r="H401">
        <v>82257100</v>
      </c>
      <c r="I401">
        <v>82257152</v>
      </c>
      <c r="J401" t="s">
        <v>1800</v>
      </c>
      <c r="K401" t="s">
        <v>1059</v>
      </c>
      <c r="L401" t="s">
        <v>534</v>
      </c>
      <c r="M401">
        <v>299</v>
      </c>
      <c r="N401">
        <v>43</v>
      </c>
      <c r="O401">
        <v>110.3612</v>
      </c>
      <c r="P401">
        <v>1.548567</v>
      </c>
      <c r="Q401" t="s">
        <v>128</v>
      </c>
      <c r="R401">
        <f t="shared" si="6"/>
        <v>6.9534883720930232</v>
      </c>
      <c r="S401" t="s">
        <v>288</v>
      </c>
    </row>
    <row r="402" spans="1:19">
      <c r="A402" t="s">
        <v>1704</v>
      </c>
      <c r="B402" t="s">
        <v>1073</v>
      </c>
      <c r="C402" t="s">
        <v>1801</v>
      </c>
      <c r="D402" t="s">
        <v>1802</v>
      </c>
      <c r="E402" t="s">
        <v>1803</v>
      </c>
      <c r="F402">
        <v>93050</v>
      </c>
      <c r="G402" t="s">
        <v>1708</v>
      </c>
      <c r="H402">
        <v>82443660</v>
      </c>
      <c r="I402">
        <v>82441606</v>
      </c>
      <c r="J402" t="s">
        <v>1804</v>
      </c>
      <c r="K402" t="s">
        <v>1059</v>
      </c>
      <c r="L402" t="s">
        <v>520</v>
      </c>
      <c r="M402">
        <v>1257</v>
      </c>
      <c r="N402">
        <v>84</v>
      </c>
      <c r="O402">
        <v>110.34</v>
      </c>
      <c r="P402">
        <v>1.62</v>
      </c>
      <c r="Q402" t="s">
        <v>128</v>
      </c>
      <c r="R402">
        <f t="shared" si="6"/>
        <v>14.964285714285714</v>
      </c>
      <c r="S402" t="s">
        <v>288</v>
      </c>
    </row>
    <row r="403" spans="1:19">
      <c r="A403" t="s">
        <v>1704</v>
      </c>
      <c r="B403" t="s">
        <v>534</v>
      </c>
      <c r="C403" t="s">
        <v>1805</v>
      </c>
      <c r="D403" t="s">
        <v>1806</v>
      </c>
      <c r="E403" t="s">
        <v>1807</v>
      </c>
      <c r="F403">
        <v>93677</v>
      </c>
      <c r="G403" t="s">
        <v>1708</v>
      </c>
      <c r="H403">
        <v>82612410</v>
      </c>
      <c r="I403">
        <v>82610040</v>
      </c>
      <c r="J403" t="s">
        <v>1808</v>
      </c>
      <c r="K403" t="s">
        <v>1059</v>
      </c>
      <c r="L403" t="s">
        <v>534</v>
      </c>
      <c r="M403">
        <v>686</v>
      </c>
      <c r="N403">
        <v>57</v>
      </c>
      <c r="O403">
        <v>110.33896300000001</v>
      </c>
      <c r="P403">
        <v>1.4723759999999999</v>
      </c>
      <c r="Q403" t="s">
        <v>128</v>
      </c>
      <c r="R403">
        <f t="shared" si="6"/>
        <v>12.035087719298245</v>
      </c>
      <c r="S403" t="s">
        <v>288</v>
      </c>
    </row>
    <row r="404" spans="1:19">
      <c r="A404" t="s">
        <v>1704</v>
      </c>
      <c r="B404" t="s">
        <v>534</v>
      </c>
      <c r="C404" t="s">
        <v>1809</v>
      </c>
      <c r="D404" t="s">
        <v>1810</v>
      </c>
      <c r="E404" t="s">
        <v>1707</v>
      </c>
      <c r="F404">
        <v>93050</v>
      </c>
      <c r="G404" t="s">
        <v>1708</v>
      </c>
      <c r="H404">
        <v>82370030</v>
      </c>
      <c r="I404">
        <v>82370150</v>
      </c>
      <c r="J404" t="s">
        <v>1811</v>
      </c>
      <c r="K404" t="s">
        <v>1059</v>
      </c>
      <c r="L404" t="s">
        <v>534</v>
      </c>
      <c r="M404">
        <v>600</v>
      </c>
      <c r="N404">
        <v>57</v>
      </c>
      <c r="O404">
        <v>110.3778167</v>
      </c>
      <c r="P404">
        <v>1.5599499999999999</v>
      </c>
      <c r="Q404" t="s">
        <v>128</v>
      </c>
      <c r="R404">
        <f t="shared" si="6"/>
        <v>10.526315789473685</v>
      </c>
      <c r="S404" t="s">
        <v>288</v>
      </c>
    </row>
    <row r="405" spans="1:19">
      <c r="A405" t="s">
        <v>1704</v>
      </c>
      <c r="B405" t="s">
        <v>534</v>
      </c>
      <c r="C405" t="s">
        <v>1812</v>
      </c>
      <c r="D405" t="s">
        <v>1813</v>
      </c>
      <c r="E405" t="s">
        <v>1707</v>
      </c>
      <c r="F405">
        <v>93050</v>
      </c>
      <c r="G405" t="s">
        <v>1708</v>
      </c>
      <c r="H405">
        <v>82421885</v>
      </c>
      <c r="I405">
        <v>82236518</v>
      </c>
      <c r="J405" t="s">
        <v>1814</v>
      </c>
      <c r="K405" t="s">
        <v>1059</v>
      </c>
      <c r="L405" t="s">
        <v>534</v>
      </c>
      <c r="M405">
        <v>393</v>
      </c>
      <c r="N405">
        <v>41</v>
      </c>
      <c r="O405">
        <v>110.3318167</v>
      </c>
      <c r="P405">
        <v>1.563083333</v>
      </c>
      <c r="Q405" t="s">
        <v>128</v>
      </c>
      <c r="R405">
        <f t="shared" si="6"/>
        <v>9.5853658536585371</v>
      </c>
      <c r="S405" t="s">
        <v>288</v>
      </c>
    </row>
    <row r="406" spans="1:19">
      <c r="A406" t="s">
        <v>1704</v>
      </c>
      <c r="B406" t="s">
        <v>534</v>
      </c>
      <c r="C406" t="s">
        <v>1815</v>
      </c>
      <c r="D406" t="s">
        <v>1816</v>
      </c>
      <c r="E406" t="s">
        <v>1817</v>
      </c>
      <c r="F406">
        <v>93050</v>
      </c>
      <c r="G406" t="s">
        <v>1708</v>
      </c>
      <c r="H406">
        <v>82438437</v>
      </c>
      <c r="I406">
        <v>82438203</v>
      </c>
      <c r="J406" t="s">
        <v>1818</v>
      </c>
      <c r="K406" t="s">
        <v>519</v>
      </c>
      <c r="L406" t="s">
        <v>534</v>
      </c>
      <c r="M406">
        <v>350</v>
      </c>
      <c r="N406">
        <v>31</v>
      </c>
      <c r="O406">
        <v>110.4825333</v>
      </c>
      <c r="P406">
        <v>1.6479999999999999</v>
      </c>
      <c r="Q406" t="s">
        <v>128</v>
      </c>
      <c r="R406">
        <f t="shared" si="6"/>
        <v>11.290322580645162</v>
      </c>
      <c r="S406" t="s">
        <v>288</v>
      </c>
    </row>
    <row r="407" spans="1:19">
      <c r="A407" t="s">
        <v>1704</v>
      </c>
      <c r="B407" t="s">
        <v>534</v>
      </c>
      <c r="C407" t="s">
        <v>1819</v>
      </c>
      <c r="D407" t="s">
        <v>1820</v>
      </c>
      <c r="E407" t="s">
        <v>1707</v>
      </c>
      <c r="F407">
        <v>93050</v>
      </c>
      <c r="G407" t="s">
        <v>1708</v>
      </c>
      <c r="H407" t="s">
        <v>523</v>
      </c>
      <c r="I407" t="s">
        <v>523</v>
      </c>
      <c r="J407" t="s">
        <v>1821</v>
      </c>
      <c r="K407" t="s">
        <v>519</v>
      </c>
      <c r="L407" t="s">
        <v>534</v>
      </c>
      <c r="M407">
        <v>139</v>
      </c>
      <c r="N407">
        <v>18</v>
      </c>
      <c r="O407">
        <v>110.397717</v>
      </c>
      <c r="P407">
        <v>1.5483039999999999</v>
      </c>
      <c r="Q407" t="s">
        <v>128</v>
      </c>
      <c r="R407">
        <f t="shared" si="6"/>
        <v>7.7222222222222223</v>
      </c>
      <c r="S407" t="s">
        <v>288</v>
      </c>
    </row>
    <row r="408" spans="1:19">
      <c r="A408" t="s">
        <v>1704</v>
      </c>
      <c r="B408" t="s">
        <v>534</v>
      </c>
      <c r="C408" t="s">
        <v>1822</v>
      </c>
      <c r="D408" t="s">
        <v>1823</v>
      </c>
      <c r="E408" t="s">
        <v>5100</v>
      </c>
      <c r="F408">
        <v>93050</v>
      </c>
      <c r="G408" t="s">
        <v>1708</v>
      </c>
      <c r="H408">
        <v>82432572</v>
      </c>
      <c r="I408">
        <v>82432063</v>
      </c>
      <c r="J408" t="s">
        <v>1824</v>
      </c>
      <c r="K408" t="s">
        <v>1059</v>
      </c>
      <c r="L408" t="s">
        <v>534</v>
      </c>
      <c r="M408">
        <v>590</v>
      </c>
      <c r="N408">
        <v>53</v>
      </c>
      <c r="O408">
        <v>110.4364333</v>
      </c>
      <c r="P408">
        <v>1.594766667</v>
      </c>
      <c r="Q408" t="s">
        <v>128</v>
      </c>
      <c r="R408">
        <f t="shared" si="6"/>
        <v>11.132075471698114</v>
      </c>
      <c r="S408" t="s">
        <v>288</v>
      </c>
    </row>
    <row r="409" spans="1:19">
      <c r="A409" t="s">
        <v>1704</v>
      </c>
      <c r="B409" t="s">
        <v>534</v>
      </c>
      <c r="C409" t="s">
        <v>1825</v>
      </c>
      <c r="D409" t="s">
        <v>1826</v>
      </c>
      <c r="E409" t="s">
        <v>1707</v>
      </c>
      <c r="F409">
        <v>93050</v>
      </c>
      <c r="G409" t="s">
        <v>1708</v>
      </c>
      <c r="H409">
        <v>82381691</v>
      </c>
      <c r="I409" t="s">
        <v>523</v>
      </c>
      <c r="J409" t="s">
        <v>1827</v>
      </c>
      <c r="K409" t="s">
        <v>519</v>
      </c>
      <c r="L409" t="s">
        <v>534</v>
      </c>
      <c r="M409">
        <v>193</v>
      </c>
      <c r="N409">
        <v>18</v>
      </c>
      <c r="O409">
        <v>110.31091000000001</v>
      </c>
      <c r="P409">
        <v>1.6971099999999999</v>
      </c>
      <c r="Q409" t="s">
        <v>128</v>
      </c>
      <c r="R409">
        <f t="shared" si="6"/>
        <v>10.722222222222221</v>
      </c>
      <c r="S409" t="s">
        <v>288</v>
      </c>
    </row>
    <row r="410" spans="1:19">
      <c r="A410" t="s">
        <v>1704</v>
      </c>
      <c r="B410" t="s">
        <v>1828</v>
      </c>
      <c r="C410" t="s">
        <v>1829</v>
      </c>
      <c r="D410" t="s">
        <v>1830</v>
      </c>
      <c r="E410" t="s">
        <v>1831</v>
      </c>
      <c r="F410">
        <v>93050</v>
      </c>
      <c r="G410" t="s">
        <v>1708</v>
      </c>
      <c r="H410">
        <v>82536794</v>
      </c>
      <c r="I410">
        <v>82536109</v>
      </c>
      <c r="J410" t="s">
        <v>1832</v>
      </c>
      <c r="K410" t="s">
        <v>1059</v>
      </c>
      <c r="L410" t="s">
        <v>534</v>
      </c>
      <c r="M410">
        <v>30</v>
      </c>
      <c r="N410">
        <v>22</v>
      </c>
      <c r="O410">
        <v>110.34658330000001</v>
      </c>
      <c r="P410">
        <v>1.532233333</v>
      </c>
      <c r="Q410" t="s">
        <v>128</v>
      </c>
      <c r="R410">
        <f t="shared" si="6"/>
        <v>1.3636363636363635</v>
      </c>
      <c r="S410" t="s">
        <v>288</v>
      </c>
    </row>
    <row r="411" spans="1:19">
      <c r="A411" t="s">
        <v>1704</v>
      </c>
      <c r="B411" t="s">
        <v>534</v>
      </c>
      <c r="C411" t="s">
        <v>1833</v>
      </c>
      <c r="D411" t="s">
        <v>1834</v>
      </c>
      <c r="E411" t="s">
        <v>5099</v>
      </c>
      <c r="F411">
        <v>93050</v>
      </c>
      <c r="G411" t="s">
        <v>1708</v>
      </c>
      <c r="H411">
        <v>82440549</v>
      </c>
      <c r="I411">
        <v>82449881</v>
      </c>
      <c r="J411" t="s">
        <v>1835</v>
      </c>
      <c r="K411" t="s">
        <v>1059</v>
      </c>
      <c r="L411" t="s">
        <v>534</v>
      </c>
      <c r="M411">
        <v>686</v>
      </c>
      <c r="N411">
        <v>53</v>
      </c>
      <c r="O411">
        <v>110.3651167</v>
      </c>
      <c r="P411">
        <v>1.5607333329999999</v>
      </c>
      <c r="Q411" t="s">
        <v>128</v>
      </c>
      <c r="R411">
        <f t="shared" si="6"/>
        <v>12.943396226415095</v>
      </c>
      <c r="S411" t="s">
        <v>288</v>
      </c>
    </row>
    <row r="412" spans="1:19">
      <c r="A412" t="s">
        <v>1704</v>
      </c>
      <c r="B412" t="s">
        <v>534</v>
      </c>
      <c r="C412" t="s">
        <v>1836</v>
      </c>
      <c r="D412" t="s">
        <v>1837</v>
      </c>
      <c r="E412" t="s">
        <v>1707</v>
      </c>
      <c r="F412">
        <v>93050</v>
      </c>
      <c r="G412" t="s">
        <v>1708</v>
      </c>
      <c r="H412">
        <v>82244732</v>
      </c>
      <c r="I412">
        <v>82415214</v>
      </c>
      <c r="J412" t="s">
        <v>1838</v>
      </c>
      <c r="K412" t="s">
        <v>1059</v>
      </c>
      <c r="L412" t="s">
        <v>520</v>
      </c>
      <c r="M412">
        <v>391</v>
      </c>
      <c r="N412">
        <v>31</v>
      </c>
      <c r="O412">
        <v>110.3321167</v>
      </c>
      <c r="P412">
        <v>1.5611333329999999</v>
      </c>
      <c r="Q412" t="s">
        <v>128</v>
      </c>
      <c r="R412">
        <f t="shared" si="6"/>
        <v>12.612903225806452</v>
      </c>
      <c r="S412" t="s">
        <v>288</v>
      </c>
    </row>
    <row r="413" spans="1:19">
      <c r="A413" t="s">
        <v>1704</v>
      </c>
      <c r="B413" t="s">
        <v>534</v>
      </c>
      <c r="C413" t="s">
        <v>1839</v>
      </c>
      <c r="D413" t="s">
        <v>1840</v>
      </c>
      <c r="E413" t="s">
        <v>1841</v>
      </c>
      <c r="F413">
        <v>93050</v>
      </c>
      <c r="G413" t="s">
        <v>1708</v>
      </c>
      <c r="H413">
        <v>82250263</v>
      </c>
      <c r="I413">
        <v>82420528</v>
      </c>
      <c r="J413" t="s">
        <v>1842</v>
      </c>
      <c r="K413" t="s">
        <v>1059</v>
      </c>
      <c r="L413" t="s">
        <v>520</v>
      </c>
      <c r="M413">
        <v>347</v>
      </c>
      <c r="N413">
        <v>31</v>
      </c>
      <c r="O413">
        <v>110.3329</v>
      </c>
      <c r="P413">
        <v>1.5723</v>
      </c>
      <c r="Q413" t="s">
        <v>128</v>
      </c>
      <c r="R413">
        <f t="shared" si="6"/>
        <v>11.193548387096774</v>
      </c>
      <c r="S413" t="s">
        <v>288</v>
      </c>
    </row>
    <row r="414" spans="1:19">
      <c r="A414" t="s">
        <v>1704</v>
      </c>
      <c r="B414" t="s">
        <v>534</v>
      </c>
      <c r="C414" t="s">
        <v>1843</v>
      </c>
      <c r="D414" t="s">
        <v>1844</v>
      </c>
      <c r="E414" t="s">
        <v>1707</v>
      </c>
      <c r="F414">
        <v>93050</v>
      </c>
      <c r="G414" t="s">
        <v>1708</v>
      </c>
      <c r="H414">
        <v>82443022</v>
      </c>
      <c r="I414">
        <v>82443004</v>
      </c>
      <c r="J414" t="s">
        <v>1845</v>
      </c>
      <c r="K414" t="s">
        <v>519</v>
      </c>
      <c r="L414" t="s">
        <v>534</v>
      </c>
      <c r="M414">
        <v>458</v>
      </c>
      <c r="N414">
        <v>49</v>
      </c>
      <c r="O414">
        <v>110.33244999999999</v>
      </c>
      <c r="P414">
        <v>1.65527</v>
      </c>
      <c r="Q414" t="s">
        <v>128</v>
      </c>
      <c r="R414">
        <f t="shared" si="6"/>
        <v>9.3469387755102034</v>
      </c>
      <c r="S414" t="s">
        <v>288</v>
      </c>
    </row>
    <row r="415" spans="1:19">
      <c r="A415" t="s">
        <v>1704</v>
      </c>
      <c r="B415" t="s">
        <v>534</v>
      </c>
      <c r="C415" t="s">
        <v>1846</v>
      </c>
      <c r="D415" t="s">
        <v>1847</v>
      </c>
      <c r="E415" t="s">
        <v>1707</v>
      </c>
      <c r="F415">
        <v>93050</v>
      </c>
      <c r="G415" t="s">
        <v>1708</v>
      </c>
      <c r="H415">
        <v>82446293</v>
      </c>
      <c r="I415">
        <v>82440961</v>
      </c>
      <c r="J415" t="s">
        <v>1848</v>
      </c>
      <c r="K415" t="s">
        <v>1059</v>
      </c>
      <c r="L415" t="s">
        <v>534</v>
      </c>
      <c r="M415">
        <v>910</v>
      </c>
      <c r="N415">
        <v>62</v>
      </c>
      <c r="O415">
        <v>110.33475</v>
      </c>
      <c r="P415">
        <v>1.5715333330000001</v>
      </c>
      <c r="Q415" t="s">
        <v>128</v>
      </c>
      <c r="R415">
        <f t="shared" si="6"/>
        <v>14.67741935483871</v>
      </c>
      <c r="S415" t="s">
        <v>288</v>
      </c>
    </row>
    <row r="416" spans="1:19">
      <c r="A416" t="s">
        <v>1704</v>
      </c>
      <c r="B416" t="s">
        <v>534</v>
      </c>
      <c r="C416" t="s">
        <v>1849</v>
      </c>
      <c r="D416" t="s">
        <v>1850</v>
      </c>
      <c r="E416" t="s">
        <v>5099</v>
      </c>
      <c r="F416">
        <v>93050</v>
      </c>
      <c r="G416" t="s">
        <v>1708</v>
      </c>
      <c r="H416" t="s">
        <v>523</v>
      </c>
      <c r="I416" t="s">
        <v>523</v>
      </c>
      <c r="J416" t="s">
        <v>1851</v>
      </c>
      <c r="K416" t="s">
        <v>519</v>
      </c>
      <c r="L416" t="s">
        <v>534</v>
      </c>
      <c r="M416">
        <v>86</v>
      </c>
      <c r="N416">
        <v>13</v>
      </c>
      <c r="O416">
        <v>110.29501</v>
      </c>
      <c r="P416">
        <v>1.66625</v>
      </c>
      <c r="Q416" t="s">
        <v>128</v>
      </c>
      <c r="R416">
        <f t="shared" si="6"/>
        <v>6.615384615384615</v>
      </c>
      <c r="S416" t="s">
        <v>288</v>
      </c>
    </row>
    <row r="417" spans="1:19">
      <c r="A417" t="s">
        <v>1704</v>
      </c>
      <c r="B417" t="s">
        <v>534</v>
      </c>
      <c r="C417" t="s">
        <v>1852</v>
      </c>
      <c r="D417" t="s">
        <v>1853</v>
      </c>
      <c r="E417" t="s">
        <v>1707</v>
      </c>
      <c r="F417">
        <v>93050</v>
      </c>
      <c r="G417" t="s">
        <v>1708</v>
      </c>
      <c r="H417">
        <v>82846728</v>
      </c>
      <c r="I417">
        <v>82846144</v>
      </c>
      <c r="J417" t="s">
        <v>1854</v>
      </c>
      <c r="K417" t="s">
        <v>519</v>
      </c>
      <c r="L417" t="s">
        <v>534</v>
      </c>
      <c r="M417">
        <v>199</v>
      </c>
      <c r="N417">
        <v>25</v>
      </c>
      <c r="O417">
        <v>110.31621</v>
      </c>
      <c r="P417">
        <v>1.72</v>
      </c>
      <c r="Q417" t="s">
        <v>128</v>
      </c>
      <c r="R417">
        <f t="shared" si="6"/>
        <v>7.96</v>
      </c>
      <c r="S417" t="s">
        <v>288</v>
      </c>
    </row>
    <row r="418" spans="1:19">
      <c r="A418" t="s">
        <v>1704</v>
      </c>
      <c r="B418" t="s">
        <v>534</v>
      </c>
      <c r="C418" t="s">
        <v>1855</v>
      </c>
      <c r="D418" t="s">
        <v>1856</v>
      </c>
      <c r="E418" t="s">
        <v>1707</v>
      </c>
      <c r="F418">
        <v>93050</v>
      </c>
      <c r="G418" t="s">
        <v>1708</v>
      </c>
      <c r="H418">
        <v>82570878</v>
      </c>
      <c r="I418">
        <v>82570879</v>
      </c>
      <c r="J418" t="s">
        <v>1857</v>
      </c>
      <c r="K418" t="s">
        <v>1059</v>
      </c>
      <c r="L418" t="s">
        <v>534</v>
      </c>
      <c r="M418">
        <v>851</v>
      </c>
      <c r="N418">
        <v>55</v>
      </c>
      <c r="O418">
        <v>110.36575000000001</v>
      </c>
      <c r="P418">
        <v>1.509933333</v>
      </c>
      <c r="Q418" t="s">
        <v>128</v>
      </c>
      <c r="R418">
        <f t="shared" si="6"/>
        <v>15.472727272727273</v>
      </c>
      <c r="S418" t="s">
        <v>288</v>
      </c>
    </row>
    <row r="419" spans="1:19">
      <c r="A419" t="s">
        <v>1704</v>
      </c>
      <c r="B419" t="s">
        <v>534</v>
      </c>
      <c r="C419" t="s">
        <v>1858</v>
      </c>
      <c r="D419" t="s">
        <v>1859</v>
      </c>
      <c r="E419" t="s">
        <v>1860</v>
      </c>
      <c r="F419">
        <v>93050</v>
      </c>
      <c r="G419" t="s">
        <v>1708</v>
      </c>
      <c r="H419">
        <v>82447475</v>
      </c>
      <c r="I419">
        <v>82443287</v>
      </c>
      <c r="J419" t="s">
        <v>1861</v>
      </c>
      <c r="K419" t="s">
        <v>1059</v>
      </c>
      <c r="L419" t="s">
        <v>534</v>
      </c>
      <c r="M419">
        <v>555</v>
      </c>
      <c r="N419">
        <v>53</v>
      </c>
      <c r="O419">
        <v>110.32649069999999</v>
      </c>
      <c r="P419">
        <v>1.6022125</v>
      </c>
      <c r="Q419" t="s">
        <v>128</v>
      </c>
      <c r="R419">
        <f t="shared" si="6"/>
        <v>10.471698113207546</v>
      </c>
      <c r="S419" t="s">
        <v>288</v>
      </c>
    </row>
    <row r="420" spans="1:19">
      <c r="A420" t="s">
        <v>1704</v>
      </c>
      <c r="B420" t="s">
        <v>534</v>
      </c>
      <c r="C420" t="s">
        <v>1862</v>
      </c>
      <c r="D420" t="s">
        <v>1863</v>
      </c>
      <c r="E420" t="s">
        <v>1707</v>
      </c>
      <c r="F420">
        <v>93050</v>
      </c>
      <c r="G420" t="s">
        <v>1708</v>
      </c>
      <c r="H420">
        <v>82440654</v>
      </c>
      <c r="I420">
        <v>82440075</v>
      </c>
      <c r="J420" t="s">
        <v>1864</v>
      </c>
      <c r="K420" t="s">
        <v>1059</v>
      </c>
      <c r="L420" t="s">
        <v>534</v>
      </c>
      <c r="M420">
        <v>970</v>
      </c>
      <c r="N420">
        <v>83</v>
      </c>
      <c r="O420">
        <v>110.317288</v>
      </c>
      <c r="P420">
        <v>1.5825929999999999</v>
      </c>
      <c r="Q420" t="s">
        <v>128</v>
      </c>
      <c r="R420">
        <f t="shared" si="6"/>
        <v>11.686746987951807</v>
      </c>
      <c r="S420" t="s">
        <v>288</v>
      </c>
    </row>
    <row r="421" spans="1:19">
      <c r="A421" t="s">
        <v>1704</v>
      </c>
      <c r="B421" t="s">
        <v>534</v>
      </c>
      <c r="C421" t="s">
        <v>1865</v>
      </c>
      <c r="D421" t="s">
        <v>1866</v>
      </c>
      <c r="E421" t="s">
        <v>1867</v>
      </c>
      <c r="F421">
        <v>93250</v>
      </c>
      <c r="G421" t="s">
        <v>1708</v>
      </c>
      <c r="H421">
        <v>82458613</v>
      </c>
      <c r="I421">
        <v>82457296</v>
      </c>
      <c r="J421" t="s">
        <v>1868</v>
      </c>
      <c r="K421" t="s">
        <v>1059</v>
      </c>
      <c r="L421" t="s">
        <v>534</v>
      </c>
      <c r="M421">
        <v>269</v>
      </c>
      <c r="N421">
        <v>28</v>
      </c>
      <c r="O421">
        <v>110.3693833</v>
      </c>
      <c r="P421">
        <v>1.5109333330000001</v>
      </c>
      <c r="Q421" t="s">
        <v>128</v>
      </c>
      <c r="R421">
        <f t="shared" si="6"/>
        <v>9.6071428571428577</v>
      </c>
      <c r="S421" t="s">
        <v>288</v>
      </c>
    </row>
    <row r="422" spans="1:19">
      <c r="A422" t="s">
        <v>1704</v>
      </c>
      <c r="B422" t="s">
        <v>534</v>
      </c>
      <c r="C422" t="s">
        <v>1869</v>
      </c>
      <c r="D422" t="s">
        <v>1870</v>
      </c>
      <c r="E422" t="s">
        <v>1707</v>
      </c>
      <c r="F422">
        <v>93050</v>
      </c>
      <c r="G422" t="s">
        <v>1708</v>
      </c>
      <c r="H422">
        <v>82447685</v>
      </c>
      <c r="I422">
        <v>82312926</v>
      </c>
      <c r="J422" t="s">
        <v>1871</v>
      </c>
      <c r="K422" t="s">
        <v>1059</v>
      </c>
      <c r="L422" t="s">
        <v>534</v>
      </c>
      <c r="M422">
        <v>830</v>
      </c>
      <c r="N422">
        <v>59</v>
      </c>
      <c r="O422">
        <v>110.34097</v>
      </c>
      <c r="P422">
        <v>1.5986</v>
      </c>
      <c r="Q422" t="s">
        <v>128</v>
      </c>
      <c r="R422">
        <f t="shared" si="6"/>
        <v>14.067796610169491</v>
      </c>
      <c r="S422" t="s">
        <v>288</v>
      </c>
    </row>
    <row r="423" spans="1:19">
      <c r="A423" t="s">
        <v>1704</v>
      </c>
      <c r="B423" t="s">
        <v>513</v>
      </c>
      <c r="C423" t="s">
        <v>1872</v>
      </c>
      <c r="D423" t="s">
        <v>1873</v>
      </c>
      <c r="E423" t="s">
        <v>5099</v>
      </c>
      <c r="F423">
        <v>93050</v>
      </c>
      <c r="G423" t="s">
        <v>1708</v>
      </c>
      <c r="H423">
        <v>82241941</v>
      </c>
      <c r="I423">
        <v>82230467</v>
      </c>
      <c r="J423" t="s">
        <v>1874</v>
      </c>
      <c r="K423" t="s">
        <v>1059</v>
      </c>
      <c r="L423" t="s">
        <v>534</v>
      </c>
      <c r="M423">
        <v>330</v>
      </c>
      <c r="N423">
        <v>38</v>
      </c>
      <c r="O423">
        <v>110.35463300000001</v>
      </c>
      <c r="P423">
        <v>1.5552330000000001</v>
      </c>
      <c r="Q423" t="s">
        <v>128</v>
      </c>
      <c r="R423">
        <f t="shared" si="6"/>
        <v>8.6842105263157894</v>
      </c>
      <c r="S423" t="s">
        <v>288</v>
      </c>
    </row>
    <row r="424" spans="1:19">
      <c r="A424" t="s">
        <v>1704</v>
      </c>
      <c r="B424" t="s">
        <v>534</v>
      </c>
      <c r="C424" t="s">
        <v>1875</v>
      </c>
      <c r="D424" t="s">
        <v>1876</v>
      </c>
      <c r="E424" t="s">
        <v>1707</v>
      </c>
      <c r="F424">
        <v>93050</v>
      </c>
      <c r="G424" t="s">
        <v>1708</v>
      </c>
      <c r="H424">
        <v>82481760</v>
      </c>
      <c r="I424">
        <v>82330482</v>
      </c>
      <c r="J424" t="s">
        <v>1877</v>
      </c>
      <c r="K424" t="s">
        <v>1059</v>
      </c>
      <c r="L424" t="s">
        <v>520</v>
      </c>
      <c r="M424">
        <v>371</v>
      </c>
      <c r="N424">
        <v>29</v>
      </c>
      <c r="O424">
        <v>110.38201669999999</v>
      </c>
      <c r="P424">
        <v>1.5473333330000001</v>
      </c>
      <c r="Q424" t="s">
        <v>128</v>
      </c>
      <c r="R424">
        <f t="shared" si="6"/>
        <v>12.793103448275861</v>
      </c>
      <c r="S424" t="s">
        <v>288</v>
      </c>
    </row>
    <row r="425" spans="1:19">
      <c r="A425" t="s">
        <v>1704</v>
      </c>
      <c r="B425" t="s">
        <v>534</v>
      </c>
      <c r="C425" t="s">
        <v>1878</v>
      </c>
      <c r="D425" t="s">
        <v>1879</v>
      </c>
      <c r="E425" t="s">
        <v>1707</v>
      </c>
      <c r="F425">
        <v>93050</v>
      </c>
      <c r="G425" t="s">
        <v>1708</v>
      </c>
      <c r="H425">
        <v>82244767</v>
      </c>
      <c r="I425">
        <v>82253715</v>
      </c>
      <c r="J425" t="s">
        <v>1880</v>
      </c>
      <c r="K425" t="s">
        <v>1059</v>
      </c>
      <c r="L425" t="s">
        <v>520</v>
      </c>
      <c r="M425">
        <v>202</v>
      </c>
      <c r="N425">
        <v>20</v>
      </c>
      <c r="O425">
        <v>110.3402667</v>
      </c>
      <c r="P425">
        <v>1.5521833330000001</v>
      </c>
      <c r="Q425" t="s">
        <v>128</v>
      </c>
      <c r="R425">
        <f t="shared" si="6"/>
        <v>10.1</v>
      </c>
      <c r="S425" t="s">
        <v>288</v>
      </c>
    </row>
    <row r="426" spans="1:19">
      <c r="A426" t="s">
        <v>1704</v>
      </c>
      <c r="B426" t="s">
        <v>534</v>
      </c>
      <c r="C426" t="s">
        <v>1881</v>
      </c>
      <c r="D426" t="s">
        <v>1882</v>
      </c>
      <c r="E426" t="s">
        <v>1707</v>
      </c>
      <c r="F426">
        <v>93050</v>
      </c>
      <c r="G426" t="s">
        <v>1708</v>
      </c>
      <c r="H426">
        <v>82240085</v>
      </c>
      <c r="I426">
        <v>82420146</v>
      </c>
      <c r="J426" t="s">
        <v>1883</v>
      </c>
      <c r="K426" t="s">
        <v>1059</v>
      </c>
      <c r="L426" t="s">
        <v>520</v>
      </c>
      <c r="M426">
        <v>545</v>
      </c>
      <c r="N426">
        <v>39</v>
      </c>
      <c r="O426">
        <v>110.34743330000001</v>
      </c>
      <c r="P426">
        <v>1.5558666670000001</v>
      </c>
      <c r="Q426" t="s">
        <v>128</v>
      </c>
      <c r="R426">
        <f t="shared" si="6"/>
        <v>13.974358974358974</v>
      </c>
      <c r="S426" t="s">
        <v>288</v>
      </c>
    </row>
    <row r="427" spans="1:19">
      <c r="A427" t="s">
        <v>1704</v>
      </c>
      <c r="B427" t="s">
        <v>534</v>
      </c>
      <c r="C427" t="s">
        <v>1884</v>
      </c>
      <c r="D427" t="s">
        <v>838</v>
      </c>
      <c r="E427" t="s">
        <v>1885</v>
      </c>
      <c r="F427">
        <v>93000</v>
      </c>
      <c r="G427" t="s">
        <v>1708</v>
      </c>
      <c r="H427">
        <v>82245528</v>
      </c>
      <c r="I427">
        <v>82415785</v>
      </c>
      <c r="J427" t="s">
        <v>1886</v>
      </c>
      <c r="K427" t="s">
        <v>1059</v>
      </c>
      <c r="L427" t="s">
        <v>520</v>
      </c>
      <c r="M427">
        <v>612</v>
      </c>
      <c r="N427">
        <v>38</v>
      </c>
      <c r="O427">
        <v>110.343383</v>
      </c>
      <c r="P427">
        <v>1.5509500000000001</v>
      </c>
      <c r="Q427" t="s">
        <v>128</v>
      </c>
      <c r="R427">
        <f t="shared" si="6"/>
        <v>16.105263157894736</v>
      </c>
      <c r="S427" t="s">
        <v>288</v>
      </c>
    </row>
    <row r="428" spans="1:19">
      <c r="A428" t="s">
        <v>1704</v>
      </c>
      <c r="B428" t="s">
        <v>534</v>
      </c>
      <c r="C428" t="s">
        <v>1887</v>
      </c>
      <c r="D428" t="s">
        <v>1888</v>
      </c>
      <c r="E428" t="s">
        <v>1707</v>
      </c>
      <c r="F428">
        <v>93050</v>
      </c>
      <c r="G428" t="s">
        <v>1708</v>
      </c>
      <c r="H428">
        <v>82243457</v>
      </c>
      <c r="I428">
        <v>82243457</v>
      </c>
      <c r="J428" t="s">
        <v>1889</v>
      </c>
      <c r="K428" t="s">
        <v>1059</v>
      </c>
      <c r="L428" t="s">
        <v>520</v>
      </c>
      <c r="M428">
        <v>564</v>
      </c>
      <c r="N428">
        <v>43</v>
      </c>
      <c r="O428">
        <v>110.3465333</v>
      </c>
      <c r="P428">
        <v>1.5549333329999999</v>
      </c>
      <c r="Q428" t="s">
        <v>128</v>
      </c>
      <c r="R428">
        <f t="shared" si="6"/>
        <v>13.116279069767442</v>
      </c>
      <c r="S428" t="s">
        <v>288</v>
      </c>
    </row>
    <row r="429" spans="1:19">
      <c r="A429" t="s">
        <v>1704</v>
      </c>
      <c r="B429" t="s">
        <v>534</v>
      </c>
      <c r="C429" t="s">
        <v>1890</v>
      </c>
      <c r="D429" t="s">
        <v>1891</v>
      </c>
      <c r="E429" t="s">
        <v>1707</v>
      </c>
      <c r="F429">
        <v>93450</v>
      </c>
      <c r="G429" t="s">
        <v>1708</v>
      </c>
      <c r="H429">
        <v>82365408</v>
      </c>
      <c r="I429">
        <v>82362426</v>
      </c>
      <c r="J429" t="s">
        <v>1892</v>
      </c>
      <c r="K429" t="s">
        <v>1059</v>
      </c>
      <c r="L429" t="s">
        <v>534</v>
      </c>
      <c r="M429">
        <v>495</v>
      </c>
      <c r="N429">
        <v>41</v>
      </c>
      <c r="O429">
        <v>110.391783</v>
      </c>
      <c r="P429">
        <v>1.5349999999999999</v>
      </c>
      <c r="Q429" t="s">
        <v>128</v>
      </c>
      <c r="R429">
        <f t="shared" si="6"/>
        <v>12.073170731707316</v>
      </c>
      <c r="S429" t="s">
        <v>288</v>
      </c>
    </row>
    <row r="430" spans="1:19">
      <c r="A430" t="s">
        <v>1704</v>
      </c>
      <c r="B430" t="s">
        <v>534</v>
      </c>
      <c r="C430" t="s">
        <v>1893</v>
      </c>
      <c r="D430" t="s">
        <v>1894</v>
      </c>
      <c r="E430" t="s">
        <v>1707</v>
      </c>
      <c r="F430">
        <v>93050</v>
      </c>
      <c r="G430" t="s">
        <v>1708</v>
      </c>
      <c r="H430">
        <v>82370311</v>
      </c>
      <c r="I430">
        <v>82370315</v>
      </c>
      <c r="J430" t="s">
        <v>1895</v>
      </c>
      <c r="K430" t="s">
        <v>1059</v>
      </c>
      <c r="L430" t="s">
        <v>534</v>
      </c>
      <c r="M430">
        <v>832</v>
      </c>
      <c r="N430">
        <v>62</v>
      </c>
      <c r="O430">
        <v>110.38581670000001</v>
      </c>
      <c r="P430">
        <v>1.5370333329999999</v>
      </c>
      <c r="Q430" t="s">
        <v>128</v>
      </c>
      <c r="R430">
        <f t="shared" si="6"/>
        <v>13.419354838709678</v>
      </c>
      <c r="S430" t="s">
        <v>288</v>
      </c>
    </row>
    <row r="431" spans="1:19">
      <c r="A431" t="s">
        <v>1704</v>
      </c>
      <c r="B431" t="s">
        <v>534</v>
      </c>
      <c r="C431" t="s">
        <v>1896</v>
      </c>
      <c r="D431" t="s">
        <v>1897</v>
      </c>
      <c r="E431" t="s">
        <v>5099</v>
      </c>
      <c r="F431">
        <v>93050</v>
      </c>
      <c r="G431" t="s">
        <v>1708</v>
      </c>
      <c r="H431">
        <v>82364152</v>
      </c>
      <c r="I431">
        <v>82360810</v>
      </c>
      <c r="J431" t="s">
        <v>1898</v>
      </c>
      <c r="K431" t="s">
        <v>1059</v>
      </c>
      <c r="L431" t="s">
        <v>534</v>
      </c>
      <c r="M431">
        <v>361</v>
      </c>
      <c r="N431">
        <v>30</v>
      </c>
      <c r="O431">
        <v>110.36675</v>
      </c>
      <c r="P431">
        <v>1.52525</v>
      </c>
      <c r="Q431" t="s">
        <v>128</v>
      </c>
      <c r="R431">
        <f t="shared" si="6"/>
        <v>12.033333333333333</v>
      </c>
      <c r="S431" t="s">
        <v>288</v>
      </c>
    </row>
    <row r="432" spans="1:19">
      <c r="A432" t="s">
        <v>1704</v>
      </c>
      <c r="B432" t="s">
        <v>534</v>
      </c>
      <c r="C432" t="s">
        <v>1899</v>
      </c>
      <c r="D432" t="s">
        <v>1900</v>
      </c>
      <c r="E432" t="s">
        <v>1707</v>
      </c>
      <c r="F432">
        <v>93050</v>
      </c>
      <c r="G432" t="s">
        <v>1708</v>
      </c>
      <c r="H432">
        <v>82333984</v>
      </c>
      <c r="I432">
        <v>82333984</v>
      </c>
      <c r="J432" t="s">
        <v>1901</v>
      </c>
      <c r="K432" t="s">
        <v>1059</v>
      </c>
      <c r="L432" t="s">
        <v>534</v>
      </c>
      <c r="M432">
        <v>246</v>
      </c>
      <c r="N432">
        <v>35</v>
      </c>
      <c r="O432">
        <v>110.37045000000001</v>
      </c>
      <c r="P432">
        <v>1.5389999999999999</v>
      </c>
      <c r="Q432" t="s">
        <v>128</v>
      </c>
      <c r="R432">
        <f t="shared" si="6"/>
        <v>7.0285714285714285</v>
      </c>
      <c r="S432" t="s">
        <v>288</v>
      </c>
    </row>
    <row r="433" spans="1:19">
      <c r="A433" t="s">
        <v>1704</v>
      </c>
      <c r="B433" t="s">
        <v>534</v>
      </c>
      <c r="C433" t="s">
        <v>1902</v>
      </c>
      <c r="D433" t="s">
        <v>1903</v>
      </c>
      <c r="E433" t="s">
        <v>1904</v>
      </c>
      <c r="F433">
        <v>93050</v>
      </c>
      <c r="G433" t="s">
        <v>1708</v>
      </c>
      <c r="H433">
        <v>82245512</v>
      </c>
      <c r="I433">
        <v>82245513</v>
      </c>
      <c r="J433" t="s">
        <v>1905</v>
      </c>
      <c r="K433" t="s">
        <v>1059</v>
      </c>
      <c r="L433" t="s">
        <v>534</v>
      </c>
      <c r="M433">
        <v>659</v>
      </c>
      <c r="N433">
        <v>55</v>
      </c>
      <c r="O433">
        <v>110.3113335</v>
      </c>
      <c r="P433">
        <v>1.564676</v>
      </c>
      <c r="Q433" t="s">
        <v>128</v>
      </c>
      <c r="R433">
        <f t="shared" si="6"/>
        <v>11.981818181818182</v>
      </c>
      <c r="S433" t="s">
        <v>288</v>
      </c>
    </row>
    <row r="434" spans="1:19">
      <c r="A434" t="s">
        <v>1906</v>
      </c>
      <c r="B434" t="s">
        <v>513</v>
      </c>
      <c r="C434" t="s">
        <v>1907</v>
      </c>
      <c r="D434" t="s">
        <v>1908</v>
      </c>
      <c r="E434" t="s">
        <v>1909</v>
      </c>
      <c r="F434">
        <v>98850</v>
      </c>
      <c r="G434" t="s">
        <v>1910</v>
      </c>
      <c r="H434">
        <v>85282273</v>
      </c>
      <c r="I434" t="s">
        <v>523</v>
      </c>
      <c r="J434" t="s">
        <v>1911</v>
      </c>
      <c r="K434" t="s">
        <v>519</v>
      </c>
      <c r="L434" t="s">
        <v>520</v>
      </c>
      <c r="M434">
        <v>73</v>
      </c>
      <c r="N434">
        <v>11</v>
      </c>
      <c r="O434">
        <v>115.2760667</v>
      </c>
      <c r="P434">
        <v>4.7843499999999999</v>
      </c>
      <c r="Q434" t="s">
        <v>129</v>
      </c>
      <c r="R434">
        <f t="shared" si="6"/>
        <v>6.6363636363636367</v>
      </c>
      <c r="S434" t="s">
        <v>288</v>
      </c>
    </row>
    <row r="435" spans="1:19">
      <c r="A435" t="s">
        <v>1906</v>
      </c>
      <c r="B435" t="s">
        <v>513</v>
      </c>
      <c r="C435" t="s">
        <v>1912</v>
      </c>
      <c r="D435" t="s">
        <v>1913</v>
      </c>
      <c r="E435" t="s">
        <v>1909</v>
      </c>
      <c r="F435">
        <v>98850</v>
      </c>
      <c r="G435" t="s">
        <v>1910</v>
      </c>
      <c r="H435">
        <v>85285127</v>
      </c>
      <c r="I435" t="s">
        <v>523</v>
      </c>
      <c r="J435" t="s">
        <v>1914</v>
      </c>
      <c r="K435" t="s">
        <v>519</v>
      </c>
      <c r="L435" t="s">
        <v>520</v>
      </c>
      <c r="M435">
        <v>288</v>
      </c>
      <c r="N435">
        <v>25</v>
      </c>
      <c r="O435">
        <v>115.4051333</v>
      </c>
      <c r="P435">
        <v>4.8615500000000003</v>
      </c>
      <c r="Q435" t="s">
        <v>129</v>
      </c>
      <c r="R435">
        <f t="shared" si="6"/>
        <v>11.52</v>
      </c>
      <c r="S435" t="s">
        <v>288</v>
      </c>
    </row>
    <row r="436" spans="1:19">
      <c r="A436" t="s">
        <v>1906</v>
      </c>
      <c r="B436" t="s">
        <v>513</v>
      </c>
      <c r="C436" t="s">
        <v>1915</v>
      </c>
      <c r="D436" t="s">
        <v>1916</v>
      </c>
      <c r="E436" t="s">
        <v>1909</v>
      </c>
      <c r="F436">
        <v>98800</v>
      </c>
      <c r="G436" t="s">
        <v>1910</v>
      </c>
      <c r="H436" t="s">
        <v>523</v>
      </c>
      <c r="I436" t="s">
        <v>523</v>
      </c>
      <c r="J436" t="s">
        <v>1917</v>
      </c>
      <c r="K436" t="s">
        <v>519</v>
      </c>
      <c r="L436" t="s">
        <v>520</v>
      </c>
      <c r="M436">
        <v>41</v>
      </c>
      <c r="N436">
        <v>12</v>
      </c>
      <c r="O436">
        <v>115.20764699999999</v>
      </c>
      <c r="P436">
        <v>4.8879859999999997</v>
      </c>
      <c r="Q436" t="s">
        <v>129</v>
      </c>
      <c r="R436">
        <f t="shared" si="6"/>
        <v>3.4166666666666665</v>
      </c>
      <c r="S436" t="s">
        <v>288</v>
      </c>
    </row>
    <row r="437" spans="1:19">
      <c r="A437" t="s">
        <v>1906</v>
      </c>
      <c r="B437" t="s">
        <v>1073</v>
      </c>
      <c r="C437" t="s">
        <v>1918</v>
      </c>
      <c r="D437" t="s">
        <v>1919</v>
      </c>
      <c r="E437" t="s">
        <v>1909</v>
      </c>
      <c r="F437">
        <v>98850</v>
      </c>
      <c r="G437" t="s">
        <v>1910</v>
      </c>
      <c r="H437">
        <v>85284546</v>
      </c>
      <c r="I437">
        <v>85284681</v>
      </c>
      <c r="J437" t="s">
        <v>1920</v>
      </c>
      <c r="K437" t="s">
        <v>519</v>
      </c>
      <c r="L437" t="s">
        <v>520</v>
      </c>
      <c r="M437">
        <v>494</v>
      </c>
      <c r="N437">
        <v>45</v>
      </c>
      <c r="O437">
        <v>115.4131833</v>
      </c>
      <c r="P437">
        <v>4.8721500000000004</v>
      </c>
      <c r="Q437" t="s">
        <v>129</v>
      </c>
      <c r="R437">
        <f t="shared" si="6"/>
        <v>10.977777777777778</v>
      </c>
      <c r="S437" t="s">
        <v>288</v>
      </c>
    </row>
    <row r="438" spans="1:19">
      <c r="A438" t="s">
        <v>1906</v>
      </c>
      <c r="B438" t="s">
        <v>534</v>
      </c>
      <c r="C438" t="s">
        <v>1921</v>
      </c>
      <c r="D438" t="s">
        <v>1922</v>
      </c>
      <c r="E438" t="s">
        <v>1909</v>
      </c>
      <c r="F438">
        <v>98850</v>
      </c>
      <c r="G438" t="s">
        <v>1910</v>
      </c>
      <c r="H438" t="s">
        <v>523</v>
      </c>
      <c r="I438" t="s">
        <v>523</v>
      </c>
      <c r="J438" t="s">
        <v>1923</v>
      </c>
      <c r="K438" t="s">
        <v>519</v>
      </c>
      <c r="L438" t="s">
        <v>534</v>
      </c>
      <c r="M438">
        <v>63</v>
      </c>
      <c r="N438">
        <v>13</v>
      </c>
      <c r="O438">
        <v>115.21358499999999</v>
      </c>
      <c r="P438">
        <v>4.8814869999999999</v>
      </c>
      <c r="Q438" t="s">
        <v>129</v>
      </c>
      <c r="R438">
        <f t="shared" si="6"/>
        <v>4.8461538461538458</v>
      </c>
      <c r="S438" t="s">
        <v>288</v>
      </c>
    </row>
    <row r="439" spans="1:19">
      <c r="A439" t="s">
        <v>1906</v>
      </c>
      <c r="B439" t="s">
        <v>534</v>
      </c>
      <c r="C439" t="s">
        <v>1924</v>
      </c>
      <c r="D439" t="s">
        <v>1925</v>
      </c>
      <c r="E439" t="s">
        <v>1909</v>
      </c>
      <c r="F439">
        <v>98850</v>
      </c>
      <c r="G439" t="s">
        <v>1910</v>
      </c>
      <c r="H439">
        <v>85282031</v>
      </c>
      <c r="I439" t="s">
        <v>523</v>
      </c>
      <c r="J439" t="s">
        <v>1926</v>
      </c>
      <c r="K439" t="s">
        <v>519</v>
      </c>
      <c r="L439" t="s">
        <v>534</v>
      </c>
      <c r="M439">
        <v>173</v>
      </c>
      <c r="N439">
        <v>18</v>
      </c>
      <c r="O439">
        <v>115.2368724</v>
      </c>
      <c r="P439">
        <v>4.9421068000000004</v>
      </c>
      <c r="Q439" t="s">
        <v>129</v>
      </c>
      <c r="R439">
        <f t="shared" si="6"/>
        <v>9.6111111111111107</v>
      </c>
      <c r="S439" t="s">
        <v>288</v>
      </c>
    </row>
    <row r="440" spans="1:19">
      <c r="A440" t="s">
        <v>1906</v>
      </c>
      <c r="B440" t="s">
        <v>534</v>
      </c>
      <c r="C440" t="s">
        <v>1927</v>
      </c>
      <c r="D440" t="s">
        <v>1928</v>
      </c>
      <c r="E440" t="s">
        <v>1909</v>
      </c>
      <c r="F440">
        <v>98850</v>
      </c>
      <c r="G440" t="s">
        <v>1910</v>
      </c>
      <c r="J440" t="s">
        <v>1929</v>
      </c>
      <c r="K440" t="s">
        <v>519</v>
      </c>
      <c r="L440" t="s">
        <v>534</v>
      </c>
      <c r="M440">
        <v>65</v>
      </c>
      <c r="N440">
        <v>11</v>
      </c>
      <c r="O440">
        <v>115.623364</v>
      </c>
      <c r="P440">
        <v>3.9859330000000002</v>
      </c>
      <c r="Q440" t="s">
        <v>129</v>
      </c>
      <c r="R440">
        <f t="shared" si="6"/>
        <v>5.9090909090909092</v>
      </c>
      <c r="S440" t="s">
        <v>288</v>
      </c>
    </row>
    <row r="441" spans="1:19">
      <c r="A441" t="s">
        <v>1906</v>
      </c>
      <c r="B441" t="s">
        <v>534</v>
      </c>
      <c r="C441" t="s">
        <v>1930</v>
      </c>
      <c r="D441" t="s">
        <v>1931</v>
      </c>
      <c r="E441" t="s">
        <v>1909</v>
      </c>
      <c r="F441">
        <v>98850</v>
      </c>
      <c r="G441" t="s">
        <v>1910</v>
      </c>
      <c r="H441">
        <v>85282080</v>
      </c>
      <c r="I441" t="s">
        <v>523</v>
      </c>
      <c r="J441" t="s">
        <v>1932</v>
      </c>
      <c r="K441" t="s">
        <v>519</v>
      </c>
      <c r="L441" t="s">
        <v>534</v>
      </c>
      <c r="M441">
        <v>71</v>
      </c>
      <c r="N441">
        <v>14</v>
      </c>
      <c r="O441">
        <v>115.35965</v>
      </c>
      <c r="P441">
        <v>4.8461999999999996</v>
      </c>
      <c r="Q441" t="s">
        <v>129</v>
      </c>
      <c r="R441">
        <f t="shared" si="6"/>
        <v>5.0714285714285712</v>
      </c>
      <c r="S441" t="s">
        <v>288</v>
      </c>
    </row>
    <row r="442" spans="1:19">
      <c r="A442" t="s">
        <v>1906</v>
      </c>
      <c r="B442" t="s">
        <v>534</v>
      </c>
      <c r="C442" t="s">
        <v>1933</v>
      </c>
      <c r="D442" t="s">
        <v>1934</v>
      </c>
      <c r="E442" t="s">
        <v>1909</v>
      </c>
      <c r="F442">
        <v>98850</v>
      </c>
      <c r="G442" t="s">
        <v>1910</v>
      </c>
      <c r="H442">
        <v>85282922</v>
      </c>
      <c r="I442">
        <v>85282922</v>
      </c>
      <c r="J442" t="s">
        <v>1935</v>
      </c>
      <c r="K442" t="s">
        <v>519</v>
      </c>
      <c r="L442" t="s">
        <v>534</v>
      </c>
      <c r="M442">
        <v>83</v>
      </c>
      <c r="N442">
        <v>17</v>
      </c>
      <c r="O442">
        <v>115.3793333</v>
      </c>
      <c r="P442">
        <v>4.8744333329999998</v>
      </c>
      <c r="Q442" t="s">
        <v>129</v>
      </c>
      <c r="R442">
        <f t="shared" si="6"/>
        <v>4.882352941176471</v>
      </c>
      <c r="S442" t="s">
        <v>288</v>
      </c>
    </row>
    <row r="443" spans="1:19">
      <c r="A443" t="s">
        <v>1906</v>
      </c>
      <c r="B443" t="s">
        <v>534</v>
      </c>
      <c r="C443" t="s">
        <v>1936</v>
      </c>
      <c r="D443" t="s">
        <v>1937</v>
      </c>
      <c r="E443" t="s">
        <v>1909</v>
      </c>
      <c r="F443">
        <v>98850</v>
      </c>
      <c r="G443" t="s">
        <v>1910</v>
      </c>
      <c r="H443">
        <v>85282082</v>
      </c>
      <c r="I443" t="s">
        <v>523</v>
      </c>
      <c r="J443" t="s">
        <v>1938</v>
      </c>
      <c r="K443" t="s">
        <v>519</v>
      </c>
      <c r="L443" t="s">
        <v>534</v>
      </c>
      <c r="M443">
        <v>78</v>
      </c>
      <c r="N443">
        <v>13</v>
      </c>
      <c r="O443">
        <v>115.4432333</v>
      </c>
      <c r="P443">
        <v>4.8210499999999996</v>
      </c>
      <c r="Q443" t="s">
        <v>129</v>
      </c>
      <c r="R443">
        <f t="shared" si="6"/>
        <v>6</v>
      </c>
      <c r="S443" t="s">
        <v>288</v>
      </c>
    </row>
    <row r="444" spans="1:19">
      <c r="A444" t="s">
        <v>1906</v>
      </c>
      <c r="B444" t="s">
        <v>534</v>
      </c>
      <c r="C444" t="s">
        <v>1939</v>
      </c>
      <c r="D444" t="s">
        <v>1940</v>
      </c>
      <c r="E444" t="s">
        <v>1909</v>
      </c>
      <c r="F444">
        <v>98850</v>
      </c>
      <c r="G444" t="s">
        <v>1910</v>
      </c>
      <c r="H444" t="s">
        <v>523</v>
      </c>
      <c r="I444" t="s">
        <v>523</v>
      </c>
      <c r="J444" t="s">
        <v>1941</v>
      </c>
      <c r="K444" t="s">
        <v>519</v>
      </c>
      <c r="L444" t="s">
        <v>534</v>
      </c>
      <c r="M444">
        <v>73</v>
      </c>
      <c r="N444">
        <v>13</v>
      </c>
      <c r="O444">
        <v>115.245582</v>
      </c>
      <c r="P444">
        <v>4.8154979999999998</v>
      </c>
      <c r="Q444" t="s">
        <v>129</v>
      </c>
      <c r="R444">
        <f t="shared" si="6"/>
        <v>5.615384615384615</v>
      </c>
      <c r="S444" t="s">
        <v>288</v>
      </c>
    </row>
    <row r="445" spans="1:19">
      <c r="A445" t="s">
        <v>1906</v>
      </c>
      <c r="B445" t="s">
        <v>534</v>
      </c>
      <c r="C445" t="s">
        <v>1942</v>
      </c>
      <c r="D445" t="s">
        <v>1943</v>
      </c>
      <c r="E445" t="s">
        <v>1909</v>
      </c>
      <c r="F445">
        <v>98850</v>
      </c>
      <c r="G445" t="s">
        <v>1910</v>
      </c>
      <c r="H445">
        <v>85282329</v>
      </c>
      <c r="I445" t="s">
        <v>523</v>
      </c>
      <c r="J445" t="s">
        <v>1944</v>
      </c>
      <c r="K445" t="s">
        <v>519</v>
      </c>
      <c r="L445" t="s">
        <v>534</v>
      </c>
      <c r="M445">
        <v>106</v>
      </c>
      <c r="N445">
        <v>14</v>
      </c>
      <c r="O445">
        <v>115.4360167</v>
      </c>
      <c r="P445">
        <v>4.9505666670000004</v>
      </c>
      <c r="Q445" t="s">
        <v>129</v>
      </c>
      <c r="R445">
        <f t="shared" si="6"/>
        <v>7.5714285714285712</v>
      </c>
      <c r="S445" t="s">
        <v>288</v>
      </c>
    </row>
    <row r="446" spans="1:19">
      <c r="A446" t="s">
        <v>1906</v>
      </c>
      <c r="B446" t="s">
        <v>534</v>
      </c>
      <c r="C446" t="s">
        <v>1945</v>
      </c>
      <c r="D446" t="s">
        <v>1946</v>
      </c>
      <c r="E446" t="s">
        <v>1909</v>
      </c>
      <c r="F446">
        <v>98850</v>
      </c>
      <c r="G446" t="s">
        <v>1910</v>
      </c>
      <c r="H446">
        <v>85282339</v>
      </c>
      <c r="I446">
        <v>85282339</v>
      </c>
      <c r="J446" t="s">
        <v>1947</v>
      </c>
      <c r="K446" t="s">
        <v>519</v>
      </c>
      <c r="L446" t="s">
        <v>534</v>
      </c>
      <c r="M446">
        <v>85</v>
      </c>
      <c r="N446">
        <v>12</v>
      </c>
      <c r="O446">
        <v>115.42295</v>
      </c>
      <c r="P446">
        <v>4.9534833330000003</v>
      </c>
      <c r="Q446" t="s">
        <v>129</v>
      </c>
      <c r="R446">
        <f t="shared" si="6"/>
        <v>7.083333333333333</v>
      </c>
      <c r="S446" t="s">
        <v>288</v>
      </c>
    </row>
    <row r="447" spans="1:19">
      <c r="A447" t="s">
        <v>1906</v>
      </c>
      <c r="B447" t="s">
        <v>534</v>
      </c>
      <c r="C447" t="s">
        <v>1948</v>
      </c>
      <c r="D447" t="s">
        <v>1949</v>
      </c>
      <c r="E447" t="s">
        <v>1909</v>
      </c>
      <c r="F447">
        <v>98850</v>
      </c>
      <c r="G447" t="s">
        <v>1910</v>
      </c>
      <c r="H447">
        <v>85282081</v>
      </c>
      <c r="I447" t="s">
        <v>523</v>
      </c>
      <c r="J447" t="s">
        <v>1950</v>
      </c>
      <c r="K447" t="s">
        <v>519</v>
      </c>
      <c r="L447" t="s">
        <v>534</v>
      </c>
      <c r="M447">
        <v>144</v>
      </c>
      <c r="N447">
        <v>16</v>
      </c>
      <c r="O447">
        <v>115.4210667</v>
      </c>
      <c r="P447">
        <v>4.8471000000000002</v>
      </c>
      <c r="Q447" t="s">
        <v>129</v>
      </c>
      <c r="R447">
        <f t="shared" si="6"/>
        <v>9</v>
      </c>
      <c r="S447" t="s">
        <v>288</v>
      </c>
    </row>
    <row r="448" spans="1:19">
      <c r="A448" t="s">
        <v>1906</v>
      </c>
      <c r="B448" t="s">
        <v>534</v>
      </c>
      <c r="C448" t="s">
        <v>1951</v>
      </c>
      <c r="D448" t="s">
        <v>1952</v>
      </c>
      <c r="E448" t="s">
        <v>1909</v>
      </c>
      <c r="F448">
        <v>98850</v>
      </c>
      <c r="G448" t="s">
        <v>1910</v>
      </c>
      <c r="H448" t="s">
        <v>523</v>
      </c>
      <c r="I448" t="s">
        <v>523</v>
      </c>
      <c r="J448" t="s">
        <v>1953</v>
      </c>
      <c r="K448" t="s">
        <v>519</v>
      </c>
      <c r="L448" t="s">
        <v>534</v>
      </c>
      <c r="M448">
        <v>82</v>
      </c>
      <c r="N448">
        <v>11</v>
      </c>
      <c r="O448">
        <v>115.494804</v>
      </c>
      <c r="P448">
        <v>4.284446</v>
      </c>
      <c r="Q448" t="s">
        <v>129</v>
      </c>
      <c r="R448">
        <f t="shared" si="6"/>
        <v>7.4545454545454541</v>
      </c>
      <c r="S448" t="s">
        <v>288</v>
      </c>
    </row>
    <row r="449" spans="1:19">
      <c r="A449" t="s">
        <v>1906</v>
      </c>
      <c r="B449" t="s">
        <v>534</v>
      </c>
      <c r="C449" t="s">
        <v>1954</v>
      </c>
      <c r="D449" t="s">
        <v>1955</v>
      </c>
      <c r="E449" t="s">
        <v>1909</v>
      </c>
      <c r="F449">
        <v>98850</v>
      </c>
      <c r="G449" t="s">
        <v>1910</v>
      </c>
      <c r="H449" t="s">
        <v>523</v>
      </c>
      <c r="I449" t="s">
        <v>523</v>
      </c>
      <c r="J449" t="s">
        <v>1956</v>
      </c>
      <c r="K449" t="s">
        <v>519</v>
      </c>
      <c r="L449" t="s">
        <v>534</v>
      </c>
      <c r="M449">
        <v>131</v>
      </c>
      <c r="N449">
        <v>14</v>
      </c>
      <c r="O449">
        <v>115.20300899999999</v>
      </c>
      <c r="P449">
        <v>4.8932640000000003</v>
      </c>
      <c r="Q449" t="s">
        <v>129</v>
      </c>
      <c r="R449">
        <f t="shared" si="6"/>
        <v>9.3571428571428577</v>
      </c>
      <c r="S449" t="s">
        <v>288</v>
      </c>
    </row>
    <row r="450" spans="1:19">
      <c r="A450" t="s">
        <v>1906</v>
      </c>
      <c r="B450" t="s">
        <v>534</v>
      </c>
      <c r="C450" t="s">
        <v>1957</v>
      </c>
      <c r="D450" t="s">
        <v>1958</v>
      </c>
      <c r="E450" t="s">
        <v>1909</v>
      </c>
      <c r="F450">
        <v>98850</v>
      </c>
      <c r="G450" t="s">
        <v>1910</v>
      </c>
      <c r="H450" t="s">
        <v>523</v>
      </c>
      <c r="I450" t="s">
        <v>523</v>
      </c>
      <c r="J450" t="s">
        <v>1959</v>
      </c>
      <c r="K450" t="s">
        <v>519</v>
      </c>
      <c r="L450" t="s">
        <v>534</v>
      </c>
      <c r="M450">
        <v>88</v>
      </c>
      <c r="N450">
        <v>15</v>
      </c>
      <c r="O450">
        <v>115.587774</v>
      </c>
      <c r="P450">
        <v>4.216437</v>
      </c>
      <c r="Q450" t="s">
        <v>129</v>
      </c>
      <c r="R450">
        <f t="shared" si="6"/>
        <v>5.8666666666666663</v>
      </c>
      <c r="S450" t="s">
        <v>288</v>
      </c>
    </row>
    <row r="451" spans="1:19">
      <c r="A451" t="s">
        <v>1906</v>
      </c>
      <c r="B451" t="s">
        <v>534</v>
      </c>
      <c r="C451" t="s">
        <v>1960</v>
      </c>
      <c r="D451" t="s">
        <v>1961</v>
      </c>
      <c r="E451" t="s">
        <v>1909</v>
      </c>
      <c r="F451">
        <v>98850</v>
      </c>
      <c r="G451" t="s">
        <v>1910</v>
      </c>
      <c r="H451" t="s">
        <v>523</v>
      </c>
      <c r="I451" t="s">
        <v>523</v>
      </c>
      <c r="J451" t="s">
        <v>1962</v>
      </c>
      <c r="K451" t="s">
        <v>519</v>
      </c>
      <c r="L451" t="s">
        <v>534</v>
      </c>
      <c r="M451">
        <v>104</v>
      </c>
      <c r="N451">
        <v>12</v>
      </c>
      <c r="O451">
        <v>115.487852</v>
      </c>
      <c r="P451">
        <v>4.5540089999999998</v>
      </c>
      <c r="Q451" t="s">
        <v>129</v>
      </c>
      <c r="R451">
        <f t="shared" ref="R451:R514" si="7">M451/N451</f>
        <v>8.6666666666666661</v>
      </c>
      <c r="S451" t="s">
        <v>288</v>
      </c>
    </row>
    <row r="452" spans="1:19">
      <c r="A452" t="s">
        <v>1906</v>
      </c>
      <c r="B452" t="s">
        <v>534</v>
      </c>
      <c r="C452" t="s">
        <v>1963</v>
      </c>
      <c r="D452" t="s">
        <v>1964</v>
      </c>
      <c r="E452" t="s">
        <v>1909</v>
      </c>
      <c r="F452">
        <v>98850</v>
      </c>
      <c r="G452" t="s">
        <v>1910</v>
      </c>
      <c r="H452" t="s">
        <v>523</v>
      </c>
      <c r="I452" t="s">
        <v>523</v>
      </c>
      <c r="J452" t="s">
        <v>1965</v>
      </c>
      <c r="K452" t="s">
        <v>519</v>
      </c>
      <c r="L452" t="s">
        <v>534</v>
      </c>
      <c r="M452">
        <v>49</v>
      </c>
      <c r="N452">
        <v>10</v>
      </c>
      <c r="O452">
        <v>115.333271</v>
      </c>
      <c r="P452">
        <v>4.6169779999999996</v>
      </c>
      <c r="Q452" t="s">
        <v>129</v>
      </c>
      <c r="R452">
        <f t="shared" si="7"/>
        <v>4.9000000000000004</v>
      </c>
      <c r="S452" t="s">
        <v>288</v>
      </c>
    </row>
    <row r="453" spans="1:19">
      <c r="A453" t="s">
        <v>1906</v>
      </c>
      <c r="B453" t="s">
        <v>534</v>
      </c>
      <c r="C453" t="s">
        <v>1966</v>
      </c>
      <c r="D453" t="s">
        <v>1967</v>
      </c>
      <c r="E453" t="s">
        <v>1909</v>
      </c>
      <c r="F453">
        <v>98850</v>
      </c>
      <c r="G453" t="s">
        <v>1910</v>
      </c>
      <c r="H453" t="s">
        <v>523</v>
      </c>
      <c r="I453" t="s">
        <v>523</v>
      </c>
      <c r="J453" t="s">
        <v>1968</v>
      </c>
      <c r="K453" t="s">
        <v>519</v>
      </c>
      <c r="L453" t="s">
        <v>534</v>
      </c>
      <c r="M453">
        <v>50</v>
      </c>
      <c r="N453">
        <v>11</v>
      </c>
      <c r="O453">
        <v>115.28791</v>
      </c>
      <c r="P453">
        <v>4.7421309999999997</v>
      </c>
      <c r="Q453" t="s">
        <v>129</v>
      </c>
      <c r="R453">
        <f t="shared" si="7"/>
        <v>4.5454545454545459</v>
      </c>
      <c r="S453" t="s">
        <v>288</v>
      </c>
    </row>
    <row r="454" spans="1:19">
      <c r="A454" t="s">
        <v>1906</v>
      </c>
      <c r="B454" t="s">
        <v>534</v>
      </c>
      <c r="C454" t="s">
        <v>1969</v>
      </c>
      <c r="D454" t="s">
        <v>1970</v>
      </c>
      <c r="E454" t="s">
        <v>1909</v>
      </c>
      <c r="F454">
        <v>98850</v>
      </c>
      <c r="G454" t="s">
        <v>1910</v>
      </c>
      <c r="H454">
        <v>85283413</v>
      </c>
      <c r="I454" t="s">
        <v>523</v>
      </c>
      <c r="J454" t="s">
        <v>1971</v>
      </c>
      <c r="K454" t="s">
        <v>519</v>
      </c>
      <c r="L454" t="s">
        <v>534</v>
      </c>
      <c r="M454">
        <v>243</v>
      </c>
      <c r="N454">
        <v>26</v>
      </c>
      <c r="O454">
        <v>115.4089</v>
      </c>
      <c r="P454">
        <v>4.8044500000000001</v>
      </c>
      <c r="Q454" t="s">
        <v>129</v>
      </c>
      <c r="R454">
        <f t="shared" si="7"/>
        <v>9.3461538461538467</v>
      </c>
      <c r="S454" t="s">
        <v>288</v>
      </c>
    </row>
    <row r="455" spans="1:19">
      <c r="A455" t="s">
        <v>1906</v>
      </c>
      <c r="B455" t="s">
        <v>534</v>
      </c>
      <c r="C455" t="s">
        <v>1972</v>
      </c>
      <c r="D455" t="s">
        <v>1973</v>
      </c>
      <c r="E455" t="s">
        <v>1909</v>
      </c>
      <c r="F455">
        <v>98850</v>
      </c>
      <c r="G455" t="s">
        <v>1910</v>
      </c>
      <c r="H455">
        <v>85264535</v>
      </c>
      <c r="I455" t="s">
        <v>523</v>
      </c>
      <c r="J455" t="s">
        <v>1974</v>
      </c>
      <c r="K455" t="s">
        <v>519</v>
      </c>
      <c r="L455" t="s">
        <v>534</v>
      </c>
      <c r="M455">
        <v>107</v>
      </c>
      <c r="N455">
        <v>13</v>
      </c>
      <c r="O455">
        <v>115.22526499999999</v>
      </c>
      <c r="P455">
        <v>4.8721670000000001</v>
      </c>
      <c r="Q455" t="s">
        <v>129</v>
      </c>
      <c r="R455">
        <f t="shared" si="7"/>
        <v>8.2307692307692299</v>
      </c>
      <c r="S455" t="s">
        <v>288</v>
      </c>
    </row>
    <row r="456" spans="1:19">
      <c r="A456" t="s">
        <v>1906</v>
      </c>
      <c r="B456" t="s">
        <v>534</v>
      </c>
      <c r="C456" t="s">
        <v>1975</v>
      </c>
      <c r="D456" t="s">
        <v>1976</v>
      </c>
      <c r="E456" t="s">
        <v>1909</v>
      </c>
      <c r="F456">
        <v>98850</v>
      </c>
      <c r="G456" t="s">
        <v>1910</v>
      </c>
      <c r="H456">
        <v>87812339</v>
      </c>
      <c r="I456" t="s">
        <v>523</v>
      </c>
      <c r="J456" t="s">
        <v>1977</v>
      </c>
      <c r="K456" t="s">
        <v>519</v>
      </c>
      <c r="L456" t="s">
        <v>534</v>
      </c>
      <c r="M456">
        <v>114</v>
      </c>
      <c r="N456">
        <v>15</v>
      </c>
      <c r="O456">
        <v>115.50401669999999</v>
      </c>
      <c r="P456">
        <v>4.9564166670000001</v>
      </c>
      <c r="Q456" t="s">
        <v>129</v>
      </c>
      <c r="R456">
        <f t="shared" si="7"/>
        <v>7.6</v>
      </c>
      <c r="S456" t="s">
        <v>288</v>
      </c>
    </row>
    <row r="457" spans="1:19">
      <c r="A457" t="s">
        <v>1906</v>
      </c>
      <c r="B457" t="s">
        <v>534</v>
      </c>
      <c r="C457" t="s">
        <v>1978</v>
      </c>
      <c r="D457" t="s">
        <v>1979</v>
      </c>
      <c r="E457" t="s">
        <v>1909</v>
      </c>
      <c r="F457">
        <v>98850</v>
      </c>
      <c r="G457" t="s">
        <v>1910</v>
      </c>
      <c r="H457">
        <v>85282268</v>
      </c>
      <c r="I457" t="s">
        <v>523</v>
      </c>
      <c r="J457" t="s">
        <v>1980</v>
      </c>
      <c r="K457" t="s">
        <v>519</v>
      </c>
      <c r="L457" t="s">
        <v>534</v>
      </c>
      <c r="M457">
        <v>146</v>
      </c>
      <c r="N457">
        <v>18</v>
      </c>
      <c r="O457">
        <v>115.34998330000001</v>
      </c>
      <c r="P457">
        <v>4.8921333330000003</v>
      </c>
      <c r="Q457" t="s">
        <v>129</v>
      </c>
      <c r="R457">
        <f t="shared" si="7"/>
        <v>8.1111111111111107</v>
      </c>
      <c r="S457" t="s">
        <v>288</v>
      </c>
    </row>
    <row r="458" spans="1:19">
      <c r="A458" t="s">
        <v>1906</v>
      </c>
      <c r="B458" t="s">
        <v>534</v>
      </c>
      <c r="C458" t="s">
        <v>1981</v>
      </c>
      <c r="D458" t="s">
        <v>1982</v>
      </c>
      <c r="E458" t="s">
        <v>1909</v>
      </c>
      <c r="F458">
        <v>98850</v>
      </c>
      <c r="G458" t="s">
        <v>1910</v>
      </c>
      <c r="H458" t="s">
        <v>523</v>
      </c>
      <c r="I458" t="s">
        <v>523</v>
      </c>
      <c r="J458" t="s">
        <v>1983</v>
      </c>
      <c r="K458" t="s">
        <v>519</v>
      </c>
      <c r="L458" t="s">
        <v>534</v>
      </c>
      <c r="M458">
        <v>100</v>
      </c>
      <c r="N458">
        <v>12</v>
      </c>
      <c r="O458">
        <v>115.614581</v>
      </c>
      <c r="P458">
        <v>3.9739040000000001</v>
      </c>
      <c r="Q458" t="s">
        <v>129</v>
      </c>
      <c r="R458">
        <f t="shared" si="7"/>
        <v>8.3333333333333339</v>
      </c>
      <c r="S458" t="s">
        <v>288</v>
      </c>
    </row>
    <row r="459" spans="1:19">
      <c r="A459" t="s">
        <v>1906</v>
      </c>
      <c r="B459" t="s">
        <v>534</v>
      </c>
      <c r="C459" t="s">
        <v>1984</v>
      </c>
      <c r="D459" t="s">
        <v>1985</v>
      </c>
      <c r="E459" t="s">
        <v>1909</v>
      </c>
      <c r="F459">
        <v>98850</v>
      </c>
      <c r="G459" t="s">
        <v>1910</v>
      </c>
      <c r="H459">
        <v>85285426</v>
      </c>
      <c r="I459">
        <v>85283293</v>
      </c>
      <c r="J459" t="s">
        <v>1986</v>
      </c>
      <c r="K459" t="s">
        <v>519</v>
      </c>
      <c r="L459" t="s">
        <v>534</v>
      </c>
      <c r="M459">
        <v>442</v>
      </c>
      <c r="N459">
        <v>49</v>
      </c>
      <c r="O459">
        <v>115.40004999999999</v>
      </c>
      <c r="P459">
        <v>4.8578999999999999</v>
      </c>
      <c r="Q459" t="s">
        <v>129</v>
      </c>
      <c r="R459">
        <f t="shared" si="7"/>
        <v>9.0204081632653068</v>
      </c>
      <c r="S459" t="s">
        <v>288</v>
      </c>
    </row>
    <row r="460" spans="1:19">
      <c r="A460" t="s">
        <v>1906</v>
      </c>
      <c r="B460" t="s">
        <v>534</v>
      </c>
      <c r="C460" t="s">
        <v>1987</v>
      </c>
      <c r="D460" t="s">
        <v>1988</v>
      </c>
      <c r="E460" t="s">
        <v>1909</v>
      </c>
      <c r="F460">
        <v>98850</v>
      </c>
      <c r="G460" t="s">
        <v>1910</v>
      </c>
      <c r="H460" t="s">
        <v>523</v>
      </c>
      <c r="I460" t="s">
        <v>523</v>
      </c>
      <c r="J460" t="s">
        <v>1989</v>
      </c>
      <c r="K460" t="s">
        <v>519</v>
      </c>
      <c r="L460" t="s">
        <v>534</v>
      </c>
      <c r="M460">
        <v>173</v>
      </c>
      <c r="N460">
        <v>18</v>
      </c>
      <c r="O460">
        <v>115.29897099999999</v>
      </c>
      <c r="P460">
        <v>4.8227700000000002</v>
      </c>
      <c r="Q460" t="s">
        <v>129</v>
      </c>
      <c r="R460">
        <f t="shared" si="7"/>
        <v>9.6111111111111107</v>
      </c>
      <c r="S460" t="s">
        <v>288</v>
      </c>
    </row>
    <row r="461" spans="1:19">
      <c r="A461" t="s">
        <v>1906</v>
      </c>
      <c r="B461" t="s">
        <v>534</v>
      </c>
      <c r="C461" t="s">
        <v>1990</v>
      </c>
      <c r="D461" t="s">
        <v>1991</v>
      </c>
      <c r="E461" t="s">
        <v>1909</v>
      </c>
      <c r="F461">
        <v>98850</v>
      </c>
      <c r="G461" t="s">
        <v>1910</v>
      </c>
      <c r="H461">
        <v>85264919</v>
      </c>
      <c r="I461" t="s">
        <v>523</v>
      </c>
      <c r="J461" t="s">
        <v>1992</v>
      </c>
      <c r="K461" t="s">
        <v>519</v>
      </c>
      <c r="L461" t="s">
        <v>534</v>
      </c>
      <c r="M461">
        <v>218</v>
      </c>
      <c r="N461">
        <v>22</v>
      </c>
      <c r="O461">
        <v>115.207103</v>
      </c>
      <c r="P461">
        <v>4.8903030000000003</v>
      </c>
      <c r="Q461" t="s">
        <v>129</v>
      </c>
      <c r="R461">
        <f t="shared" si="7"/>
        <v>9.9090909090909083</v>
      </c>
      <c r="S461" t="s">
        <v>288</v>
      </c>
    </row>
    <row r="462" spans="1:19">
      <c r="A462" t="s">
        <v>1906</v>
      </c>
      <c r="B462" t="s">
        <v>534</v>
      </c>
      <c r="C462" t="s">
        <v>1993</v>
      </c>
      <c r="D462" t="s">
        <v>1994</v>
      </c>
      <c r="E462" t="s">
        <v>5101</v>
      </c>
      <c r="F462">
        <v>98850</v>
      </c>
      <c r="G462" t="s">
        <v>1910</v>
      </c>
      <c r="H462" t="s">
        <v>523</v>
      </c>
      <c r="I462" t="s">
        <v>523</v>
      </c>
      <c r="J462" t="s">
        <v>1995</v>
      </c>
      <c r="K462" t="s">
        <v>519</v>
      </c>
      <c r="L462" t="s">
        <v>534</v>
      </c>
      <c r="M462">
        <v>57</v>
      </c>
      <c r="N462">
        <v>10</v>
      </c>
      <c r="O462">
        <v>115.34</v>
      </c>
      <c r="P462">
        <v>4.7</v>
      </c>
      <c r="Q462" t="s">
        <v>129</v>
      </c>
      <c r="R462">
        <f t="shared" si="7"/>
        <v>5.7</v>
      </c>
      <c r="S462" t="s">
        <v>288</v>
      </c>
    </row>
    <row r="463" spans="1:19">
      <c r="A463" t="s">
        <v>1906</v>
      </c>
      <c r="B463" t="s">
        <v>534</v>
      </c>
      <c r="C463" t="s">
        <v>1996</v>
      </c>
      <c r="D463" t="s">
        <v>1997</v>
      </c>
      <c r="E463" t="s">
        <v>1909</v>
      </c>
      <c r="F463">
        <v>98850</v>
      </c>
      <c r="G463" t="s">
        <v>1910</v>
      </c>
      <c r="H463" t="s">
        <v>523</v>
      </c>
      <c r="I463" t="s">
        <v>523</v>
      </c>
      <c r="J463" t="s">
        <v>1998</v>
      </c>
      <c r="K463" t="s">
        <v>519</v>
      </c>
      <c r="L463" t="s">
        <v>534</v>
      </c>
      <c r="M463">
        <v>124</v>
      </c>
      <c r="N463">
        <v>16</v>
      </c>
      <c r="O463">
        <v>115.2703667</v>
      </c>
      <c r="P463">
        <v>4.7988333330000001</v>
      </c>
      <c r="Q463" t="s">
        <v>129</v>
      </c>
      <c r="R463">
        <f t="shared" si="7"/>
        <v>7.75</v>
      </c>
      <c r="S463" t="s">
        <v>288</v>
      </c>
    </row>
    <row r="464" spans="1:19">
      <c r="A464" t="s">
        <v>1906</v>
      </c>
      <c r="B464" t="s">
        <v>534</v>
      </c>
      <c r="C464" t="s">
        <v>1999</v>
      </c>
      <c r="D464" t="s">
        <v>2000</v>
      </c>
      <c r="E464" t="s">
        <v>1909</v>
      </c>
      <c r="F464">
        <v>98850</v>
      </c>
      <c r="G464" t="s">
        <v>1910</v>
      </c>
      <c r="H464" t="s">
        <v>523</v>
      </c>
      <c r="I464" t="s">
        <v>523</v>
      </c>
      <c r="J464" t="s">
        <v>2001</v>
      </c>
      <c r="K464" t="s">
        <v>519</v>
      </c>
      <c r="L464" t="s">
        <v>534</v>
      </c>
      <c r="M464">
        <v>210</v>
      </c>
      <c r="N464">
        <v>20</v>
      </c>
      <c r="O464">
        <v>115.55406670000001</v>
      </c>
      <c r="P464">
        <v>4.9644166670000001</v>
      </c>
      <c r="Q464" t="s">
        <v>129</v>
      </c>
      <c r="R464">
        <f t="shared" si="7"/>
        <v>10.5</v>
      </c>
      <c r="S464" t="s">
        <v>288</v>
      </c>
    </row>
    <row r="465" spans="1:19">
      <c r="A465" t="s">
        <v>2002</v>
      </c>
      <c r="B465" t="s">
        <v>513</v>
      </c>
      <c r="C465" t="s">
        <v>2003</v>
      </c>
      <c r="D465" t="s">
        <v>2004</v>
      </c>
      <c r="E465" t="s">
        <v>2005</v>
      </c>
      <c r="F465">
        <v>98707</v>
      </c>
      <c r="G465" t="s">
        <v>2006</v>
      </c>
      <c r="H465">
        <v>85216988</v>
      </c>
      <c r="I465">
        <v>85216988</v>
      </c>
      <c r="J465" t="s">
        <v>2007</v>
      </c>
      <c r="K465" t="s">
        <v>519</v>
      </c>
      <c r="L465" t="s">
        <v>520</v>
      </c>
      <c r="M465">
        <v>297</v>
      </c>
      <c r="N465">
        <v>37</v>
      </c>
      <c r="O465">
        <v>115.01049999999999</v>
      </c>
      <c r="P465">
        <v>4.75345</v>
      </c>
      <c r="Q465" t="s">
        <v>130</v>
      </c>
      <c r="R465">
        <f t="shared" si="7"/>
        <v>8.0270270270270263</v>
      </c>
      <c r="S465" t="s">
        <v>288</v>
      </c>
    </row>
    <row r="466" spans="1:19">
      <c r="A466" t="s">
        <v>2002</v>
      </c>
      <c r="B466" t="s">
        <v>513</v>
      </c>
      <c r="C466" t="s">
        <v>2008</v>
      </c>
      <c r="D466" t="s">
        <v>2009</v>
      </c>
      <c r="E466" t="s">
        <v>2005</v>
      </c>
      <c r="F466">
        <v>98707</v>
      </c>
      <c r="G466" t="s">
        <v>2006</v>
      </c>
      <c r="H466">
        <v>85212272</v>
      </c>
      <c r="I466">
        <v>85212272</v>
      </c>
      <c r="J466" t="s">
        <v>2010</v>
      </c>
      <c r="K466" t="s">
        <v>519</v>
      </c>
      <c r="L466" t="s">
        <v>520</v>
      </c>
      <c r="M466">
        <v>303</v>
      </c>
      <c r="N466">
        <v>25</v>
      </c>
      <c r="O466">
        <v>115.028873</v>
      </c>
      <c r="P466">
        <v>4.7614929999999998</v>
      </c>
      <c r="Q466" t="s">
        <v>130</v>
      </c>
      <c r="R466">
        <f t="shared" si="7"/>
        <v>12.12</v>
      </c>
      <c r="S466" t="s">
        <v>288</v>
      </c>
    </row>
    <row r="467" spans="1:19">
      <c r="A467" t="s">
        <v>2002</v>
      </c>
      <c r="B467" t="s">
        <v>534</v>
      </c>
      <c r="C467" t="s">
        <v>2011</v>
      </c>
      <c r="D467" t="s">
        <v>2012</v>
      </c>
      <c r="E467" t="s">
        <v>2005</v>
      </c>
      <c r="F467">
        <v>98707</v>
      </c>
      <c r="G467" t="s">
        <v>2006</v>
      </c>
      <c r="H467">
        <v>85213242</v>
      </c>
      <c r="I467">
        <v>85213242</v>
      </c>
      <c r="J467" t="s">
        <v>2013</v>
      </c>
      <c r="K467" t="s">
        <v>519</v>
      </c>
      <c r="L467" t="s">
        <v>534</v>
      </c>
      <c r="M467">
        <v>193</v>
      </c>
      <c r="N467">
        <v>17</v>
      </c>
      <c r="O467">
        <v>115.01819999999999</v>
      </c>
      <c r="P467">
        <v>4.7680666670000003</v>
      </c>
      <c r="Q467" t="s">
        <v>130</v>
      </c>
      <c r="R467">
        <f t="shared" si="7"/>
        <v>11.352941176470589</v>
      </c>
      <c r="S467" t="s">
        <v>288</v>
      </c>
    </row>
    <row r="468" spans="1:19">
      <c r="A468" t="s">
        <v>2002</v>
      </c>
      <c r="B468" t="s">
        <v>534</v>
      </c>
      <c r="C468" t="s">
        <v>2014</v>
      </c>
      <c r="D468" t="s">
        <v>2015</v>
      </c>
      <c r="E468" t="s">
        <v>2005</v>
      </c>
      <c r="F468">
        <v>98707</v>
      </c>
      <c r="G468" t="s">
        <v>2006</v>
      </c>
      <c r="H468" t="s">
        <v>523</v>
      </c>
      <c r="I468" t="s">
        <v>523</v>
      </c>
      <c r="J468" t="s">
        <v>2016</v>
      </c>
      <c r="K468" t="s">
        <v>519</v>
      </c>
      <c r="L468" t="s">
        <v>534</v>
      </c>
      <c r="M468">
        <v>146</v>
      </c>
      <c r="N468">
        <v>19</v>
      </c>
      <c r="O468">
        <v>114.82755</v>
      </c>
      <c r="P468">
        <v>4.6524166669999998</v>
      </c>
      <c r="Q468" t="s">
        <v>130</v>
      </c>
      <c r="R468">
        <f t="shared" si="7"/>
        <v>7.6842105263157894</v>
      </c>
      <c r="S468" t="s">
        <v>288</v>
      </c>
    </row>
    <row r="469" spans="1:19">
      <c r="A469" t="s">
        <v>2002</v>
      </c>
      <c r="B469" t="s">
        <v>534</v>
      </c>
      <c r="C469" t="s">
        <v>2017</v>
      </c>
      <c r="D469" t="s">
        <v>2018</v>
      </c>
      <c r="E469" t="s">
        <v>2005</v>
      </c>
      <c r="F469">
        <v>98707</v>
      </c>
      <c r="G469" t="s">
        <v>2006</v>
      </c>
      <c r="H469">
        <v>85214262</v>
      </c>
      <c r="I469" t="s">
        <v>523</v>
      </c>
      <c r="J469" t="s">
        <v>2019</v>
      </c>
      <c r="K469" t="s">
        <v>519</v>
      </c>
      <c r="L469" t="s">
        <v>534</v>
      </c>
      <c r="M469">
        <v>109</v>
      </c>
      <c r="N469">
        <v>14</v>
      </c>
      <c r="O469">
        <v>115.0146833</v>
      </c>
      <c r="P469">
        <v>4.7240000000000002</v>
      </c>
      <c r="Q469" t="s">
        <v>130</v>
      </c>
      <c r="R469">
        <f t="shared" si="7"/>
        <v>7.7857142857142856</v>
      </c>
      <c r="S469" t="s">
        <v>288</v>
      </c>
    </row>
    <row r="470" spans="1:19">
      <c r="A470" t="s">
        <v>2002</v>
      </c>
      <c r="B470" t="s">
        <v>534</v>
      </c>
      <c r="C470" t="s">
        <v>2020</v>
      </c>
      <c r="D470" t="s">
        <v>2021</v>
      </c>
      <c r="E470" t="s">
        <v>2005</v>
      </c>
      <c r="F470">
        <v>98707</v>
      </c>
      <c r="G470" t="s">
        <v>2006</v>
      </c>
      <c r="H470" t="s">
        <v>523</v>
      </c>
      <c r="I470" t="s">
        <v>523</v>
      </c>
      <c r="J470" t="s">
        <v>2022</v>
      </c>
      <c r="K470" t="s">
        <v>519</v>
      </c>
      <c r="L470" t="s">
        <v>534</v>
      </c>
      <c r="M470">
        <v>126</v>
      </c>
      <c r="N470">
        <v>19</v>
      </c>
      <c r="O470">
        <v>114.9443722</v>
      </c>
      <c r="P470">
        <v>4.4430291999999998</v>
      </c>
      <c r="Q470" t="s">
        <v>130</v>
      </c>
      <c r="R470">
        <f t="shared" si="7"/>
        <v>6.6315789473684212</v>
      </c>
      <c r="S470" t="s">
        <v>288</v>
      </c>
    </row>
    <row r="471" spans="1:19">
      <c r="A471" t="s">
        <v>2002</v>
      </c>
      <c r="B471" t="s">
        <v>534</v>
      </c>
      <c r="C471" t="s">
        <v>2023</v>
      </c>
      <c r="D471" t="s">
        <v>2024</v>
      </c>
      <c r="E471" t="s">
        <v>2005</v>
      </c>
      <c r="F471">
        <v>98707</v>
      </c>
      <c r="G471" t="s">
        <v>2006</v>
      </c>
      <c r="H471" t="s">
        <v>523</v>
      </c>
      <c r="I471" t="s">
        <v>523</v>
      </c>
      <c r="J471" t="s">
        <v>2025</v>
      </c>
      <c r="K471" t="s">
        <v>519</v>
      </c>
      <c r="L471" t="s">
        <v>534</v>
      </c>
      <c r="M471">
        <v>97</v>
      </c>
      <c r="N471">
        <v>14</v>
      </c>
      <c r="O471">
        <v>114.9434667</v>
      </c>
      <c r="P471">
        <v>4.6645333329999996</v>
      </c>
      <c r="Q471" t="s">
        <v>130</v>
      </c>
      <c r="R471">
        <f t="shared" si="7"/>
        <v>6.9285714285714288</v>
      </c>
      <c r="S471" t="s">
        <v>288</v>
      </c>
    </row>
    <row r="472" spans="1:19">
      <c r="A472" t="s">
        <v>2002</v>
      </c>
      <c r="B472" t="s">
        <v>534</v>
      </c>
      <c r="C472" t="s">
        <v>2026</v>
      </c>
      <c r="D472" t="s">
        <v>2027</v>
      </c>
      <c r="E472" t="s">
        <v>2005</v>
      </c>
      <c r="F472">
        <v>98707</v>
      </c>
      <c r="G472" t="s">
        <v>2006</v>
      </c>
      <c r="H472">
        <v>85225031</v>
      </c>
      <c r="I472" t="s">
        <v>523</v>
      </c>
      <c r="J472" t="s">
        <v>2028</v>
      </c>
      <c r="K472" t="s">
        <v>519</v>
      </c>
      <c r="L472" t="s">
        <v>534</v>
      </c>
      <c r="M472">
        <v>76</v>
      </c>
      <c r="N472">
        <v>16</v>
      </c>
      <c r="O472">
        <v>114.93523999999999</v>
      </c>
      <c r="P472">
        <v>4.7701700000000002</v>
      </c>
      <c r="Q472" t="s">
        <v>130</v>
      </c>
      <c r="R472">
        <f t="shared" si="7"/>
        <v>4.75</v>
      </c>
      <c r="S472" t="s">
        <v>288</v>
      </c>
    </row>
    <row r="473" spans="1:19">
      <c r="A473" t="s">
        <v>2002</v>
      </c>
      <c r="B473" t="s">
        <v>534</v>
      </c>
      <c r="C473" t="s">
        <v>2029</v>
      </c>
      <c r="D473" t="s">
        <v>2030</v>
      </c>
      <c r="E473" t="s">
        <v>2005</v>
      </c>
      <c r="F473">
        <v>98707</v>
      </c>
      <c r="G473" t="s">
        <v>2006</v>
      </c>
      <c r="H473">
        <v>85666985</v>
      </c>
      <c r="I473" t="s">
        <v>523</v>
      </c>
      <c r="J473" t="s">
        <v>2031</v>
      </c>
      <c r="K473" t="s">
        <v>519</v>
      </c>
      <c r="L473" t="s">
        <v>534</v>
      </c>
      <c r="M473">
        <v>106</v>
      </c>
      <c r="N473">
        <v>12</v>
      </c>
      <c r="O473">
        <v>115.02525</v>
      </c>
      <c r="P473">
        <v>4.6876499999999997</v>
      </c>
      <c r="Q473" t="s">
        <v>130</v>
      </c>
      <c r="R473">
        <f t="shared" si="7"/>
        <v>8.8333333333333339</v>
      </c>
      <c r="S473" t="s">
        <v>288</v>
      </c>
    </row>
    <row r="474" spans="1:19">
      <c r="A474" t="s">
        <v>2002</v>
      </c>
      <c r="B474" t="s">
        <v>534</v>
      </c>
      <c r="C474" t="s">
        <v>2032</v>
      </c>
      <c r="D474" t="s">
        <v>2033</v>
      </c>
      <c r="E474" t="s">
        <v>2005</v>
      </c>
      <c r="F474">
        <v>98707</v>
      </c>
      <c r="G474" t="s">
        <v>2006</v>
      </c>
      <c r="H474" t="s">
        <v>523</v>
      </c>
      <c r="I474" t="s">
        <v>523</v>
      </c>
      <c r="J474" t="s">
        <v>2034</v>
      </c>
      <c r="K474" t="s">
        <v>519</v>
      </c>
      <c r="L474" t="s">
        <v>534</v>
      </c>
      <c r="M474">
        <v>74</v>
      </c>
      <c r="N474">
        <v>11</v>
      </c>
      <c r="O474">
        <v>114.827173</v>
      </c>
      <c r="P474">
        <v>4.7069619999999999</v>
      </c>
      <c r="Q474" t="s">
        <v>130</v>
      </c>
      <c r="R474">
        <f t="shared" si="7"/>
        <v>6.7272727272727275</v>
      </c>
      <c r="S474" t="s">
        <v>288</v>
      </c>
    </row>
    <row r="475" spans="1:19">
      <c r="A475" t="s">
        <v>2002</v>
      </c>
      <c r="B475" t="s">
        <v>534</v>
      </c>
      <c r="C475" t="s">
        <v>2035</v>
      </c>
      <c r="D475" t="s">
        <v>2036</v>
      </c>
      <c r="E475" t="s">
        <v>2005</v>
      </c>
      <c r="F475">
        <v>98707</v>
      </c>
      <c r="G475" t="s">
        <v>2006</v>
      </c>
      <c r="H475" t="s">
        <v>523</v>
      </c>
      <c r="I475" t="s">
        <v>523</v>
      </c>
      <c r="J475" t="s">
        <v>2037</v>
      </c>
      <c r="K475" t="s">
        <v>519</v>
      </c>
      <c r="L475" t="s">
        <v>534</v>
      </c>
      <c r="M475">
        <v>82</v>
      </c>
      <c r="N475">
        <v>13</v>
      </c>
      <c r="O475">
        <v>114.906435</v>
      </c>
      <c r="P475">
        <v>4.3898010000000003</v>
      </c>
      <c r="Q475" t="s">
        <v>130</v>
      </c>
      <c r="R475">
        <f t="shared" si="7"/>
        <v>6.3076923076923075</v>
      </c>
      <c r="S475" t="s">
        <v>288</v>
      </c>
    </row>
    <row r="476" spans="1:19">
      <c r="A476" t="s">
        <v>2002</v>
      </c>
      <c r="B476" t="s">
        <v>534</v>
      </c>
      <c r="C476" t="s">
        <v>2038</v>
      </c>
      <c r="D476" t="s">
        <v>2039</v>
      </c>
      <c r="E476" t="s">
        <v>2005</v>
      </c>
      <c r="F476">
        <v>98707</v>
      </c>
      <c r="G476" t="s">
        <v>2006</v>
      </c>
      <c r="H476" t="s">
        <v>523</v>
      </c>
      <c r="I476" t="s">
        <v>523</v>
      </c>
      <c r="J476" t="s">
        <v>2040</v>
      </c>
      <c r="K476" t="s">
        <v>519</v>
      </c>
      <c r="L476" t="s">
        <v>534</v>
      </c>
      <c r="M476">
        <v>110</v>
      </c>
      <c r="N476">
        <v>14</v>
      </c>
      <c r="O476">
        <v>114.82732</v>
      </c>
      <c r="P476">
        <v>4.6530370000000003</v>
      </c>
      <c r="Q476" t="s">
        <v>130</v>
      </c>
      <c r="R476">
        <f t="shared" si="7"/>
        <v>7.8571428571428568</v>
      </c>
      <c r="S476" t="s">
        <v>288</v>
      </c>
    </row>
    <row r="477" spans="1:19">
      <c r="A477" t="s">
        <v>2002</v>
      </c>
      <c r="B477" t="s">
        <v>534</v>
      </c>
      <c r="C477" t="s">
        <v>2041</v>
      </c>
      <c r="D477" t="s">
        <v>2042</v>
      </c>
      <c r="E477" t="s">
        <v>2005</v>
      </c>
      <c r="F477">
        <v>98707</v>
      </c>
      <c r="G477" t="s">
        <v>2006</v>
      </c>
      <c r="H477" t="s">
        <v>523</v>
      </c>
      <c r="I477" t="s">
        <v>523</v>
      </c>
      <c r="J477" t="s">
        <v>2043</v>
      </c>
      <c r="K477" t="s">
        <v>519</v>
      </c>
      <c r="L477" t="s">
        <v>534</v>
      </c>
      <c r="M477">
        <v>52</v>
      </c>
      <c r="N477">
        <v>11</v>
      </c>
      <c r="O477">
        <v>115.03758329999999</v>
      </c>
      <c r="P477">
        <v>4.63225</v>
      </c>
      <c r="Q477" t="s">
        <v>130</v>
      </c>
      <c r="R477">
        <f t="shared" si="7"/>
        <v>4.7272727272727275</v>
      </c>
      <c r="S477" t="s">
        <v>288</v>
      </c>
    </row>
    <row r="478" spans="1:19">
      <c r="A478" t="s">
        <v>2002</v>
      </c>
      <c r="B478" t="s">
        <v>534</v>
      </c>
      <c r="C478" t="s">
        <v>2044</v>
      </c>
      <c r="D478" t="s">
        <v>2045</v>
      </c>
      <c r="E478" t="s">
        <v>2005</v>
      </c>
      <c r="F478">
        <v>98707</v>
      </c>
      <c r="G478" t="s">
        <v>2006</v>
      </c>
      <c r="H478">
        <v>85217971</v>
      </c>
      <c r="I478">
        <v>85217971</v>
      </c>
      <c r="J478" t="s">
        <v>2046</v>
      </c>
      <c r="K478" t="s">
        <v>519</v>
      </c>
      <c r="L478" t="s">
        <v>534</v>
      </c>
      <c r="M478">
        <v>418</v>
      </c>
      <c r="N478">
        <v>36</v>
      </c>
      <c r="O478">
        <v>115.020017</v>
      </c>
      <c r="P478">
        <v>4.7504670000000004</v>
      </c>
      <c r="Q478" t="s">
        <v>130</v>
      </c>
      <c r="R478">
        <f t="shared" si="7"/>
        <v>11.611111111111111</v>
      </c>
      <c r="S478" t="s">
        <v>288</v>
      </c>
    </row>
    <row r="479" spans="1:19">
      <c r="A479" t="s">
        <v>2002</v>
      </c>
      <c r="B479" t="s">
        <v>534</v>
      </c>
      <c r="C479" t="s">
        <v>2047</v>
      </c>
      <c r="D479" t="s">
        <v>2048</v>
      </c>
      <c r="E479" t="s">
        <v>2005</v>
      </c>
      <c r="F479">
        <v>98707</v>
      </c>
      <c r="G479" t="s">
        <v>2006</v>
      </c>
      <c r="H479">
        <v>85666785</v>
      </c>
      <c r="I479" t="s">
        <v>523</v>
      </c>
      <c r="J479" t="s">
        <v>2049</v>
      </c>
      <c r="K479" t="s">
        <v>519</v>
      </c>
      <c r="L479" t="s">
        <v>534</v>
      </c>
      <c r="M479">
        <v>165</v>
      </c>
      <c r="N479">
        <v>18</v>
      </c>
      <c r="O479">
        <v>115.0184833</v>
      </c>
      <c r="P479">
        <v>4.785933333</v>
      </c>
      <c r="Q479" t="s">
        <v>130</v>
      </c>
      <c r="R479">
        <f t="shared" si="7"/>
        <v>9.1666666666666661</v>
      </c>
      <c r="S479" t="s">
        <v>288</v>
      </c>
    </row>
    <row r="480" spans="1:19">
      <c r="A480" t="s">
        <v>2002</v>
      </c>
      <c r="B480" t="s">
        <v>534</v>
      </c>
      <c r="C480" t="s">
        <v>2050</v>
      </c>
      <c r="D480" t="s">
        <v>2051</v>
      </c>
      <c r="E480" t="s">
        <v>2005</v>
      </c>
      <c r="F480">
        <v>98707</v>
      </c>
      <c r="G480" t="s">
        <v>2006</v>
      </c>
      <c r="J480" t="s">
        <v>2052</v>
      </c>
      <c r="K480" t="s">
        <v>519</v>
      </c>
      <c r="L480" t="s">
        <v>534</v>
      </c>
      <c r="M480">
        <v>28</v>
      </c>
      <c r="N480">
        <v>9</v>
      </c>
      <c r="O480">
        <v>115.02</v>
      </c>
      <c r="P480">
        <v>4.88</v>
      </c>
      <c r="Q480" t="s">
        <v>130</v>
      </c>
      <c r="R480">
        <f t="shared" si="7"/>
        <v>3.1111111111111112</v>
      </c>
      <c r="S480" t="s">
        <v>288</v>
      </c>
    </row>
    <row r="481" spans="1:19">
      <c r="A481" t="s">
        <v>2002</v>
      </c>
      <c r="B481" t="s">
        <v>534</v>
      </c>
      <c r="C481" t="s">
        <v>2053</v>
      </c>
      <c r="D481" t="s">
        <v>2054</v>
      </c>
      <c r="E481" t="s">
        <v>2005</v>
      </c>
      <c r="F481">
        <v>98707</v>
      </c>
      <c r="G481" t="s">
        <v>2006</v>
      </c>
      <c r="H481" t="s">
        <v>523</v>
      </c>
      <c r="I481" t="s">
        <v>523</v>
      </c>
      <c r="J481" t="s">
        <v>2055</v>
      </c>
      <c r="K481" t="s">
        <v>519</v>
      </c>
      <c r="L481" t="s">
        <v>534</v>
      </c>
      <c r="M481">
        <v>70</v>
      </c>
      <c r="N481">
        <v>14</v>
      </c>
      <c r="O481">
        <v>115.138693</v>
      </c>
      <c r="P481">
        <v>4.1652089999999999</v>
      </c>
      <c r="Q481" t="s">
        <v>130</v>
      </c>
      <c r="R481">
        <f t="shared" si="7"/>
        <v>5</v>
      </c>
      <c r="S481" t="s">
        <v>288</v>
      </c>
    </row>
    <row r="482" spans="1:19">
      <c r="A482" t="s">
        <v>2002</v>
      </c>
      <c r="B482" t="s">
        <v>534</v>
      </c>
      <c r="C482" t="s">
        <v>2056</v>
      </c>
      <c r="D482" t="s">
        <v>2057</v>
      </c>
      <c r="E482" t="s">
        <v>2005</v>
      </c>
      <c r="F482">
        <v>98707</v>
      </c>
      <c r="G482" t="s">
        <v>2006</v>
      </c>
      <c r="H482" t="s">
        <v>523</v>
      </c>
      <c r="I482" t="s">
        <v>523</v>
      </c>
      <c r="J482" t="s">
        <v>2058</v>
      </c>
      <c r="K482" t="s">
        <v>519</v>
      </c>
      <c r="L482" t="s">
        <v>534</v>
      </c>
      <c r="M482">
        <v>38</v>
      </c>
      <c r="N482">
        <v>12</v>
      </c>
      <c r="O482">
        <v>114.837941</v>
      </c>
      <c r="P482">
        <v>4.3202299999999996</v>
      </c>
      <c r="Q482" t="s">
        <v>130</v>
      </c>
      <c r="R482">
        <f t="shared" si="7"/>
        <v>3.1666666666666665</v>
      </c>
      <c r="S482" t="s">
        <v>288</v>
      </c>
    </row>
    <row r="483" spans="1:19">
      <c r="A483" t="s">
        <v>2002</v>
      </c>
      <c r="B483" t="s">
        <v>534</v>
      </c>
      <c r="C483" t="s">
        <v>2059</v>
      </c>
      <c r="D483" t="s">
        <v>2060</v>
      </c>
      <c r="E483" t="s">
        <v>2005</v>
      </c>
      <c r="F483">
        <v>98707</v>
      </c>
      <c r="G483" t="s">
        <v>2006</v>
      </c>
      <c r="H483" t="s">
        <v>523</v>
      </c>
      <c r="I483" t="s">
        <v>523</v>
      </c>
      <c r="J483" t="s">
        <v>2061</v>
      </c>
      <c r="K483" t="s">
        <v>519</v>
      </c>
      <c r="L483" t="s">
        <v>534</v>
      </c>
      <c r="M483">
        <v>32</v>
      </c>
      <c r="N483">
        <v>10</v>
      </c>
      <c r="O483">
        <v>114.89737</v>
      </c>
      <c r="P483">
        <v>4.3202299999999996</v>
      </c>
      <c r="Q483" t="s">
        <v>130</v>
      </c>
      <c r="R483">
        <f t="shared" si="7"/>
        <v>3.2</v>
      </c>
      <c r="S483" t="s">
        <v>288</v>
      </c>
    </row>
    <row r="484" spans="1:19">
      <c r="A484" t="s">
        <v>2002</v>
      </c>
      <c r="B484" t="s">
        <v>534</v>
      </c>
      <c r="C484" t="s">
        <v>2062</v>
      </c>
      <c r="D484" t="s">
        <v>2063</v>
      </c>
      <c r="E484" t="s">
        <v>2005</v>
      </c>
      <c r="F484">
        <v>98707</v>
      </c>
      <c r="G484" t="s">
        <v>2006</v>
      </c>
      <c r="H484">
        <v>85211279</v>
      </c>
      <c r="I484">
        <v>85211279</v>
      </c>
      <c r="J484" t="s">
        <v>2064</v>
      </c>
      <c r="K484" t="s">
        <v>519</v>
      </c>
      <c r="L484" t="s">
        <v>534</v>
      </c>
      <c r="M484">
        <v>589</v>
      </c>
      <c r="N484">
        <v>49</v>
      </c>
      <c r="O484">
        <v>115.0082333</v>
      </c>
      <c r="P484">
        <v>4.7565499999999998</v>
      </c>
      <c r="Q484" t="s">
        <v>130</v>
      </c>
      <c r="R484">
        <f t="shared" si="7"/>
        <v>12.020408163265307</v>
      </c>
      <c r="S484" t="s">
        <v>288</v>
      </c>
    </row>
    <row r="485" spans="1:19">
      <c r="A485" t="s">
        <v>2002</v>
      </c>
      <c r="B485" t="s">
        <v>534</v>
      </c>
      <c r="C485" t="s">
        <v>2065</v>
      </c>
      <c r="D485" t="s">
        <v>2066</v>
      </c>
      <c r="E485" t="s">
        <v>2005</v>
      </c>
      <c r="F485">
        <v>98707</v>
      </c>
      <c r="G485" t="s">
        <v>2006</v>
      </c>
      <c r="H485">
        <v>85210739</v>
      </c>
      <c r="I485" t="s">
        <v>523</v>
      </c>
      <c r="J485" t="s">
        <v>2067</v>
      </c>
      <c r="K485" t="s">
        <v>519</v>
      </c>
      <c r="L485" t="s">
        <v>534</v>
      </c>
      <c r="M485">
        <v>248</v>
      </c>
      <c r="N485">
        <v>27</v>
      </c>
      <c r="O485">
        <v>114.9209333</v>
      </c>
      <c r="P485">
        <v>4.6361999999999997</v>
      </c>
      <c r="Q485" t="s">
        <v>130</v>
      </c>
      <c r="R485">
        <f t="shared" si="7"/>
        <v>9.1851851851851851</v>
      </c>
      <c r="S485" t="s">
        <v>288</v>
      </c>
    </row>
    <row r="486" spans="1:19">
      <c r="A486" t="s">
        <v>2002</v>
      </c>
      <c r="B486" t="s">
        <v>534</v>
      </c>
      <c r="C486" t="s">
        <v>2068</v>
      </c>
      <c r="D486" t="s">
        <v>2069</v>
      </c>
      <c r="E486" t="s">
        <v>2005</v>
      </c>
      <c r="F486">
        <v>98707</v>
      </c>
      <c r="G486" t="s">
        <v>2006</v>
      </c>
      <c r="H486" t="s">
        <v>523</v>
      </c>
      <c r="I486" t="s">
        <v>523</v>
      </c>
      <c r="J486" t="s">
        <v>2070</v>
      </c>
      <c r="K486" t="s">
        <v>519</v>
      </c>
      <c r="L486" t="s">
        <v>534</v>
      </c>
      <c r="M486">
        <v>57</v>
      </c>
      <c r="N486">
        <v>14</v>
      </c>
      <c r="O486">
        <v>114.93316590000001</v>
      </c>
      <c r="P486">
        <v>4.7142225</v>
      </c>
      <c r="Q486" t="s">
        <v>130</v>
      </c>
      <c r="R486">
        <f t="shared" si="7"/>
        <v>4.0714285714285712</v>
      </c>
      <c r="S486" t="s">
        <v>288</v>
      </c>
    </row>
    <row r="487" spans="1:19">
      <c r="A487" t="s">
        <v>2002</v>
      </c>
      <c r="B487" t="s">
        <v>534</v>
      </c>
      <c r="C487" t="s">
        <v>2071</v>
      </c>
      <c r="D487" t="s">
        <v>2072</v>
      </c>
      <c r="E487" t="s">
        <v>2005</v>
      </c>
      <c r="F487">
        <v>98707</v>
      </c>
      <c r="G487" t="s">
        <v>2006</v>
      </c>
      <c r="H487" t="s">
        <v>523</v>
      </c>
      <c r="I487" t="s">
        <v>523</v>
      </c>
      <c r="J487" t="s">
        <v>2073</v>
      </c>
      <c r="K487" t="s">
        <v>519</v>
      </c>
      <c r="L487" t="s">
        <v>534</v>
      </c>
      <c r="M487">
        <v>56</v>
      </c>
      <c r="N487">
        <v>14</v>
      </c>
      <c r="O487">
        <v>114.86271499999999</v>
      </c>
      <c r="P487">
        <v>4.7384620000000002</v>
      </c>
      <c r="Q487" t="s">
        <v>130</v>
      </c>
      <c r="R487">
        <f t="shared" si="7"/>
        <v>4</v>
      </c>
      <c r="S487" t="s">
        <v>288</v>
      </c>
    </row>
    <row r="488" spans="1:19">
      <c r="A488" t="s">
        <v>2002</v>
      </c>
      <c r="B488" t="s">
        <v>534</v>
      </c>
      <c r="C488" t="s">
        <v>2074</v>
      </c>
      <c r="D488" t="s">
        <v>2075</v>
      </c>
      <c r="E488" t="s">
        <v>2005</v>
      </c>
      <c r="F488">
        <v>98707</v>
      </c>
      <c r="G488" t="s">
        <v>2006</v>
      </c>
      <c r="H488">
        <v>85238036</v>
      </c>
      <c r="I488" t="s">
        <v>523</v>
      </c>
      <c r="J488" t="s">
        <v>2076</v>
      </c>
      <c r="K488" t="s">
        <v>519</v>
      </c>
      <c r="L488" t="s">
        <v>534</v>
      </c>
      <c r="M488">
        <v>149</v>
      </c>
      <c r="N488">
        <v>21</v>
      </c>
      <c r="O488">
        <v>114.893861</v>
      </c>
      <c r="P488">
        <v>4.6829140000000002</v>
      </c>
      <c r="Q488" t="s">
        <v>130</v>
      </c>
      <c r="R488">
        <f t="shared" si="7"/>
        <v>7.0952380952380949</v>
      </c>
      <c r="S488" t="s">
        <v>288</v>
      </c>
    </row>
    <row r="489" spans="1:19">
      <c r="A489" t="s">
        <v>2002</v>
      </c>
      <c r="B489" t="s">
        <v>534</v>
      </c>
      <c r="C489" t="s">
        <v>2077</v>
      </c>
      <c r="D489" t="s">
        <v>2078</v>
      </c>
      <c r="E489" t="s">
        <v>2005</v>
      </c>
      <c r="F489">
        <v>98707</v>
      </c>
      <c r="G489" t="s">
        <v>2006</v>
      </c>
      <c r="H489" t="s">
        <v>523</v>
      </c>
      <c r="I489" t="s">
        <v>523</v>
      </c>
      <c r="J489" t="s">
        <v>2079</v>
      </c>
      <c r="K489" t="s">
        <v>519</v>
      </c>
      <c r="L489" t="s">
        <v>534</v>
      </c>
      <c r="M489">
        <v>43</v>
      </c>
      <c r="N489">
        <v>12</v>
      </c>
      <c r="O489">
        <v>114.947636</v>
      </c>
      <c r="P489">
        <v>4.5353120000000002</v>
      </c>
      <c r="Q489" t="s">
        <v>130</v>
      </c>
      <c r="R489">
        <f t="shared" si="7"/>
        <v>3.5833333333333335</v>
      </c>
      <c r="S489" t="s">
        <v>288</v>
      </c>
    </row>
    <row r="490" spans="1:19">
      <c r="A490" t="s">
        <v>2002</v>
      </c>
      <c r="B490" t="s">
        <v>534</v>
      </c>
      <c r="C490" t="s">
        <v>2080</v>
      </c>
      <c r="D490" t="s">
        <v>2081</v>
      </c>
      <c r="E490" t="s">
        <v>2005</v>
      </c>
      <c r="F490">
        <v>98707</v>
      </c>
      <c r="G490" t="s">
        <v>2006</v>
      </c>
      <c r="H490" t="s">
        <v>523</v>
      </c>
      <c r="I490" t="s">
        <v>523</v>
      </c>
      <c r="J490" t="s">
        <v>2082</v>
      </c>
      <c r="K490" t="s">
        <v>519</v>
      </c>
      <c r="L490" t="s">
        <v>534</v>
      </c>
      <c r="M490">
        <v>84</v>
      </c>
      <c r="N490">
        <v>13</v>
      </c>
      <c r="O490">
        <v>114.84733799999999</v>
      </c>
      <c r="P490">
        <v>4.6339220000000001</v>
      </c>
      <c r="Q490" t="s">
        <v>130</v>
      </c>
      <c r="R490">
        <f t="shared" si="7"/>
        <v>6.4615384615384617</v>
      </c>
      <c r="S490" t="s">
        <v>288</v>
      </c>
    </row>
    <row r="491" spans="1:19">
      <c r="A491" t="s">
        <v>2002</v>
      </c>
      <c r="B491" t="s">
        <v>534</v>
      </c>
      <c r="C491" t="s">
        <v>2083</v>
      </c>
      <c r="D491" t="s">
        <v>2084</v>
      </c>
      <c r="E491" t="s">
        <v>2085</v>
      </c>
      <c r="F491">
        <v>98700</v>
      </c>
      <c r="G491" t="s">
        <v>2006</v>
      </c>
      <c r="H491" t="s">
        <v>523</v>
      </c>
      <c r="I491" t="s">
        <v>523</v>
      </c>
      <c r="J491" t="s">
        <v>2086</v>
      </c>
      <c r="K491" t="s">
        <v>519</v>
      </c>
      <c r="L491" t="s">
        <v>520</v>
      </c>
      <c r="M491">
        <v>114</v>
      </c>
      <c r="N491">
        <v>11</v>
      </c>
      <c r="O491">
        <v>115.01256669999999</v>
      </c>
      <c r="P491">
        <v>4.6466333329999996</v>
      </c>
      <c r="Q491" t="s">
        <v>130</v>
      </c>
      <c r="R491">
        <f t="shared" si="7"/>
        <v>10.363636363636363</v>
      </c>
      <c r="S491" t="s">
        <v>288</v>
      </c>
    </row>
    <row r="492" spans="1:19">
      <c r="A492" t="s">
        <v>2002</v>
      </c>
      <c r="B492" t="s">
        <v>534</v>
      </c>
      <c r="C492" t="s">
        <v>2087</v>
      </c>
      <c r="D492" t="s">
        <v>2088</v>
      </c>
      <c r="E492" t="s">
        <v>2089</v>
      </c>
      <c r="F492">
        <v>98700</v>
      </c>
      <c r="G492" t="s">
        <v>2006</v>
      </c>
      <c r="H492">
        <v>85211471</v>
      </c>
      <c r="I492">
        <v>85211471</v>
      </c>
      <c r="J492" t="s">
        <v>2090</v>
      </c>
      <c r="K492" t="s">
        <v>519</v>
      </c>
      <c r="L492" t="s">
        <v>520</v>
      </c>
      <c r="M492">
        <v>410</v>
      </c>
      <c r="N492">
        <v>33</v>
      </c>
      <c r="O492">
        <v>115.0021333</v>
      </c>
      <c r="P492">
        <v>4.7410166670000002</v>
      </c>
      <c r="Q492" t="s">
        <v>130</v>
      </c>
      <c r="R492">
        <f t="shared" si="7"/>
        <v>12.424242424242424</v>
      </c>
      <c r="S492" t="s">
        <v>288</v>
      </c>
    </row>
    <row r="493" spans="1:19">
      <c r="A493" t="s">
        <v>2002</v>
      </c>
      <c r="B493" t="s">
        <v>534</v>
      </c>
      <c r="C493" t="s">
        <v>2091</v>
      </c>
      <c r="D493" t="s">
        <v>2092</v>
      </c>
      <c r="E493" t="s">
        <v>2005</v>
      </c>
      <c r="F493">
        <v>98700</v>
      </c>
      <c r="G493" t="s">
        <v>2006</v>
      </c>
      <c r="H493">
        <v>85217507</v>
      </c>
      <c r="I493">
        <v>85217507</v>
      </c>
      <c r="J493" t="s">
        <v>2093</v>
      </c>
      <c r="K493" t="s">
        <v>519</v>
      </c>
      <c r="L493" t="s">
        <v>534</v>
      </c>
      <c r="M493">
        <v>200</v>
      </c>
      <c r="N493">
        <v>18</v>
      </c>
      <c r="O493">
        <v>114.9912333</v>
      </c>
      <c r="P493">
        <v>4.7236500000000001</v>
      </c>
      <c r="Q493" t="s">
        <v>130</v>
      </c>
      <c r="R493">
        <f t="shared" si="7"/>
        <v>11.111111111111111</v>
      </c>
      <c r="S493" t="s">
        <v>288</v>
      </c>
    </row>
    <row r="494" spans="1:19">
      <c r="A494" t="s">
        <v>2002</v>
      </c>
      <c r="B494" t="s">
        <v>534</v>
      </c>
      <c r="C494" t="s">
        <v>2094</v>
      </c>
      <c r="D494" t="s">
        <v>2095</v>
      </c>
      <c r="E494" t="s">
        <v>2005</v>
      </c>
      <c r="F494">
        <v>98707</v>
      </c>
      <c r="G494" t="s">
        <v>2006</v>
      </c>
      <c r="H494">
        <v>85225133</v>
      </c>
      <c r="I494" t="s">
        <v>523</v>
      </c>
      <c r="J494" t="s">
        <v>2096</v>
      </c>
      <c r="K494" t="s">
        <v>519</v>
      </c>
      <c r="L494" t="s">
        <v>534</v>
      </c>
      <c r="M494">
        <v>111</v>
      </c>
      <c r="N494">
        <v>14</v>
      </c>
      <c r="O494">
        <v>114.82732</v>
      </c>
      <c r="P494">
        <v>4.6530370000000003</v>
      </c>
      <c r="Q494" t="s">
        <v>130</v>
      </c>
      <c r="R494">
        <f t="shared" si="7"/>
        <v>7.9285714285714288</v>
      </c>
      <c r="S494" t="s">
        <v>288</v>
      </c>
    </row>
    <row r="495" spans="1:19">
      <c r="A495" t="s">
        <v>2002</v>
      </c>
      <c r="B495" t="s">
        <v>534</v>
      </c>
      <c r="C495" t="s">
        <v>2097</v>
      </c>
      <c r="D495" t="s">
        <v>2098</v>
      </c>
      <c r="E495" t="s">
        <v>2005</v>
      </c>
      <c r="F495">
        <v>98707</v>
      </c>
      <c r="G495" t="s">
        <v>2006</v>
      </c>
      <c r="H495">
        <v>85214742</v>
      </c>
      <c r="I495" t="s">
        <v>523</v>
      </c>
      <c r="J495" t="s">
        <v>2099</v>
      </c>
      <c r="K495" t="s">
        <v>519</v>
      </c>
      <c r="L495" t="s">
        <v>534</v>
      </c>
      <c r="M495">
        <v>139</v>
      </c>
      <c r="N495">
        <v>16</v>
      </c>
      <c r="O495">
        <v>114.8025667</v>
      </c>
      <c r="P495">
        <v>4.7324166669999999</v>
      </c>
      <c r="Q495" t="s">
        <v>130</v>
      </c>
      <c r="R495">
        <f t="shared" si="7"/>
        <v>8.6875</v>
      </c>
      <c r="S495" t="s">
        <v>288</v>
      </c>
    </row>
    <row r="496" spans="1:19">
      <c r="A496" t="s">
        <v>2002</v>
      </c>
      <c r="B496" t="s">
        <v>534</v>
      </c>
      <c r="C496" t="s">
        <v>2100</v>
      </c>
      <c r="D496" t="s">
        <v>2101</v>
      </c>
      <c r="E496" t="s">
        <v>2005</v>
      </c>
      <c r="F496">
        <v>98707</v>
      </c>
      <c r="G496" t="s">
        <v>2006</v>
      </c>
      <c r="H496" t="s">
        <v>523</v>
      </c>
      <c r="I496" t="s">
        <v>523</v>
      </c>
      <c r="J496" t="s">
        <v>2102</v>
      </c>
      <c r="K496" t="s">
        <v>519</v>
      </c>
      <c r="L496" t="s">
        <v>534</v>
      </c>
      <c r="M496">
        <v>93</v>
      </c>
      <c r="N496">
        <v>14</v>
      </c>
      <c r="O496">
        <v>114.8744228</v>
      </c>
      <c r="P496">
        <v>4.7759345</v>
      </c>
      <c r="Q496" t="s">
        <v>130</v>
      </c>
      <c r="R496">
        <f t="shared" si="7"/>
        <v>6.6428571428571432</v>
      </c>
      <c r="S496" t="s">
        <v>288</v>
      </c>
    </row>
    <row r="497" spans="1:19">
      <c r="A497" t="s">
        <v>2002</v>
      </c>
      <c r="B497" t="s">
        <v>534</v>
      </c>
      <c r="C497" t="s">
        <v>2103</v>
      </c>
      <c r="D497" t="s">
        <v>2104</v>
      </c>
      <c r="E497" t="s">
        <v>2005</v>
      </c>
      <c r="F497">
        <v>98707</v>
      </c>
      <c r="G497" t="s">
        <v>2006</v>
      </c>
      <c r="H497">
        <v>85666220</v>
      </c>
      <c r="I497" t="s">
        <v>523</v>
      </c>
      <c r="J497" t="s">
        <v>2105</v>
      </c>
      <c r="K497" t="s">
        <v>519</v>
      </c>
      <c r="L497" t="s">
        <v>534</v>
      </c>
      <c r="M497">
        <v>32</v>
      </c>
      <c r="N497">
        <v>11</v>
      </c>
      <c r="O497">
        <v>114.9061111</v>
      </c>
      <c r="P497">
        <v>4.7786111</v>
      </c>
      <c r="Q497" t="s">
        <v>130</v>
      </c>
      <c r="R497">
        <f t="shared" si="7"/>
        <v>2.9090909090909092</v>
      </c>
      <c r="S497" t="s">
        <v>288</v>
      </c>
    </row>
    <row r="498" spans="1:19">
      <c r="A498" t="s">
        <v>2002</v>
      </c>
      <c r="B498" t="s">
        <v>534</v>
      </c>
      <c r="C498" t="s">
        <v>2106</v>
      </c>
      <c r="D498" t="s">
        <v>2107</v>
      </c>
      <c r="E498" t="s">
        <v>2005</v>
      </c>
      <c r="F498">
        <v>98707</v>
      </c>
      <c r="G498" t="s">
        <v>2006</v>
      </c>
      <c r="H498" t="s">
        <v>523</v>
      </c>
      <c r="I498" t="s">
        <v>523</v>
      </c>
      <c r="J498" t="s">
        <v>2108</v>
      </c>
      <c r="K498" t="s">
        <v>519</v>
      </c>
      <c r="L498" t="s">
        <v>534</v>
      </c>
      <c r="M498">
        <v>65</v>
      </c>
      <c r="N498">
        <v>12</v>
      </c>
      <c r="O498">
        <v>114.884529</v>
      </c>
      <c r="P498">
        <v>4.5909129999999996</v>
      </c>
      <c r="Q498" t="s">
        <v>130</v>
      </c>
      <c r="R498">
        <f t="shared" si="7"/>
        <v>5.416666666666667</v>
      </c>
      <c r="S498" t="s">
        <v>288</v>
      </c>
    </row>
    <row r="499" spans="1:19">
      <c r="A499" t="s">
        <v>2002</v>
      </c>
      <c r="B499" t="s">
        <v>534</v>
      </c>
      <c r="C499" t="s">
        <v>2109</v>
      </c>
      <c r="D499" t="s">
        <v>2110</v>
      </c>
      <c r="E499" t="s">
        <v>2005</v>
      </c>
      <c r="F499">
        <v>98707</v>
      </c>
      <c r="G499" t="s">
        <v>2006</v>
      </c>
      <c r="J499" t="s">
        <v>2111</v>
      </c>
      <c r="K499" t="s">
        <v>519</v>
      </c>
      <c r="L499" t="s">
        <v>534</v>
      </c>
      <c r="M499">
        <v>17</v>
      </c>
      <c r="N499">
        <v>12</v>
      </c>
      <c r="O499">
        <v>114.913591</v>
      </c>
      <c r="P499">
        <v>4.5546930000000003</v>
      </c>
      <c r="Q499" t="s">
        <v>130</v>
      </c>
      <c r="R499">
        <f t="shared" si="7"/>
        <v>1.4166666666666667</v>
      </c>
      <c r="S499" t="s">
        <v>288</v>
      </c>
    </row>
    <row r="500" spans="1:19">
      <c r="A500" t="s">
        <v>2112</v>
      </c>
      <c r="B500" t="s">
        <v>513</v>
      </c>
      <c r="C500" t="s">
        <v>2113</v>
      </c>
      <c r="D500" t="s">
        <v>2114</v>
      </c>
      <c r="E500" t="s">
        <v>2115</v>
      </c>
      <c r="F500">
        <v>95900</v>
      </c>
      <c r="G500" t="s">
        <v>2116</v>
      </c>
      <c r="H500">
        <v>83563321</v>
      </c>
      <c r="I500">
        <v>83563321</v>
      </c>
      <c r="J500" t="s">
        <v>2117</v>
      </c>
      <c r="K500" t="s">
        <v>519</v>
      </c>
      <c r="L500" t="s">
        <v>520</v>
      </c>
      <c r="M500">
        <v>242</v>
      </c>
      <c r="N500">
        <v>27</v>
      </c>
      <c r="O500">
        <v>111.640663</v>
      </c>
      <c r="P500">
        <v>1.135294</v>
      </c>
      <c r="Q500" t="s">
        <v>131</v>
      </c>
      <c r="R500">
        <f t="shared" si="7"/>
        <v>8.9629629629629637</v>
      </c>
      <c r="S500" t="s">
        <v>288</v>
      </c>
    </row>
    <row r="501" spans="1:19">
      <c r="A501" t="s">
        <v>2112</v>
      </c>
      <c r="B501" t="s">
        <v>534</v>
      </c>
      <c r="C501" t="s">
        <v>2118</v>
      </c>
      <c r="D501" t="s">
        <v>2119</v>
      </c>
      <c r="E501" t="s">
        <v>2115</v>
      </c>
      <c r="F501">
        <v>95900</v>
      </c>
      <c r="G501" t="s">
        <v>2116</v>
      </c>
      <c r="H501" t="s">
        <v>523</v>
      </c>
      <c r="I501" t="s">
        <v>523</v>
      </c>
      <c r="J501" t="s">
        <v>2120</v>
      </c>
      <c r="K501" t="s">
        <v>519</v>
      </c>
      <c r="L501" t="s">
        <v>534</v>
      </c>
      <c r="M501">
        <v>48</v>
      </c>
      <c r="N501">
        <v>11</v>
      </c>
      <c r="O501">
        <v>111.834683</v>
      </c>
      <c r="P501">
        <v>1.0455099999999999</v>
      </c>
      <c r="Q501" t="s">
        <v>131</v>
      </c>
      <c r="R501">
        <f t="shared" si="7"/>
        <v>4.3636363636363633</v>
      </c>
      <c r="S501" t="s">
        <v>288</v>
      </c>
    </row>
    <row r="502" spans="1:19">
      <c r="A502" t="s">
        <v>2112</v>
      </c>
      <c r="B502" t="s">
        <v>534</v>
      </c>
      <c r="C502" t="s">
        <v>2121</v>
      </c>
      <c r="D502" t="s">
        <v>2122</v>
      </c>
      <c r="E502" t="s">
        <v>2115</v>
      </c>
      <c r="F502">
        <v>95900</v>
      </c>
      <c r="G502" t="s">
        <v>2116</v>
      </c>
      <c r="H502" t="s">
        <v>523</v>
      </c>
      <c r="I502" t="s">
        <v>523</v>
      </c>
      <c r="J502" t="s">
        <v>2123</v>
      </c>
      <c r="K502" t="s">
        <v>519</v>
      </c>
      <c r="L502" t="s">
        <v>534</v>
      </c>
      <c r="M502">
        <v>315</v>
      </c>
      <c r="N502">
        <v>27</v>
      </c>
      <c r="O502">
        <v>111.868312</v>
      </c>
      <c r="P502">
        <v>1.107839</v>
      </c>
      <c r="Q502" t="s">
        <v>131</v>
      </c>
      <c r="R502">
        <f t="shared" si="7"/>
        <v>11.666666666666666</v>
      </c>
      <c r="S502" t="s">
        <v>288</v>
      </c>
    </row>
    <row r="503" spans="1:19">
      <c r="A503" t="s">
        <v>2112</v>
      </c>
      <c r="B503" t="s">
        <v>534</v>
      </c>
      <c r="C503" t="s">
        <v>2124</v>
      </c>
      <c r="D503" t="s">
        <v>2125</v>
      </c>
      <c r="E503" t="s">
        <v>2115</v>
      </c>
      <c r="F503">
        <v>95900</v>
      </c>
      <c r="G503" t="s">
        <v>2116</v>
      </c>
      <c r="H503" t="s">
        <v>523</v>
      </c>
      <c r="I503" t="s">
        <v>523</v>
      </c>
      <c r="J503" t="s">
        <v>2126</v>
      </c>
      <c r="K503" t="s">
        <v>519</v>
      </c>
      <c r="L503" t="s">
        <v>534</v>
      </c>
      <c r="M503">
        <v>24</v>
      </c>
      <c r="N503">
        <v>11</v>
      </c>
      <c r="O503">
        <v>111.62396</v>
      </c>
      <c r="P503">
        <v>1.18119</v>
      </c>
      <c r="Q503" t="s">
        <v>131</v>
      </c>
      <c r="R503">
        <f t="shared" si="7"/>
        <v>2.1818181818181817</v>
      </c>
      <c r="S503" t="s">
        <v>288</v>
      </c>
    </row>
    <row r="504" spans="1:19">
      <c r="A504" t="s">
        <v>2112</v>
      </c>
      <c r="B504" t="s">
        <v>534</v>
      </c>
      <c r="C504" t="s">
        <v>2127</v>
      </c>
      <c r="D504" t="s">
        <v>2128</v>
      </c>
      <c r="E504" t="s">
        <v>2129</v>
      </c>
      <c r="F504">
        <v>95800</v>
      </c>
      <c r="G504" t="s">
        <v>2130</v>
      </c>
      <c r="H504">
        <v>83563146</v>
      </c>
      <c r="I504">
        <v>83563146</v>
      </c>
      <c r="J504" t="s">
        <v>2131</v>
      </c>
      <c r="K504" t="s">
        <v>519</v>
      </c>
      <c r="L504" t="s">
        <v>534</v>
      </c>
      <c r="M504">
        <v>106</v>
      </c>
      <c r="N504">
        <v>17</v>
      </c>
      <c r="O504">
        <v>111.640663</v>
      </c>
      <c r="P504">
        <v>1.135294</v>
      </c>
      <c r="Q504" t="s">
        <v>131</v>
      </c>
      <c r="R504">
        <f t="shared" si="7"/>
        <v>6.2352941176470589</v>
      </c>
      <c r="S504" t="s">
        <v>288</v>
      </c>
    </row>
    <row r="505" spans="1:19">
      <c r="A505" t="s">
        <v>2112</v>
      </c>
      <c r="B505" t="s">
        <v>534</v>
      </c>
      <c r="C505" t="s">
        <v>2132</v>
      </c>
      <c r="D505" t="s">
        <v>2133</v>
      </c>
      <c r="E505" t="s">
        <v>2134</v>
      </c>
      <c r="F505">
        <v>95800</v>
      </c>
      <c r="G505" t="s">
        <v>2130</v>
      </c>
      <c r="H505" t="s">
        <v>523</v>
      </c>
      <c r="I505" t="s">
        <v>523</v>
      </c>
      <c r="J505" t="s">
        <v>2135</v>
      </c>
      <c r="K505" t="s">
        <v>519</v>
      </c>
      <c r="L505" t="s">
        <v>534</v>
      </c>
      <c r="M505">
        <v>110</v>
      </c>
      <c r="N505">
        <v>15</v>
      </c>
      <c r="O505">
        <v>111.640663</v>
      </c>
      <c r="P505">
        <v>1.135294</v>
      </c>
      <c r="Q505" t="s">
        <v>131</v>
      </c>
      <c r="R505">
        <f t="shared" si="7"/>
        <v>7.333333333333333</v>
      </c>
      <c r="S505" t="s">
        <v>288</v>
      </c>
    </row>
    <row r="506" spans="1:19">
      <c r="A506" t="s">
        <v>2112</v>
      </c>
      <c r="B506" t="s">
        <v>534</v>
      </c>
      <c r="C506" t="s">
        <v>2136</v>
      </c>
      <c r="D506" t="s">
        <v>2137</v>
      </c>
      <c r="E506" t="s">
        <v>2115</v>
      </c>
      <c r="F506">
        <v>95900</v>
      </c>
      <c r="G506" t="s">
        <v>2116</v>
      </c>
      <c r="H506" t="s">
        <v>523</v>
      </c>
      <c r="I506" t="s">
        <v>523</v>
      </c>
      <c r="J506" t="s">
        <v>2138</v>
      </c>
      <c r="K506" t="s">
        <v>519</v>
      </c>
      <c r="L506" t="s">
        <v>534</v>
      </c>
      <c r="M506">
        <v>33</v>
      </c>
      <c r="N506">
        <v>12</v>
      </c>
      <c r="O506">
        <v>111.53852999999999</v>
      </c>
      <c r="P506">
        <v>1.2049799999999999</v>
      </c>
      <c r="Q506" t="s">
        <v>131</v>
      </c>
      <c r="R506">
        <f t="shared" si="7"/>
        <v>2.75</v>
      </c>
      <c r="S506" t="s">
        <v>288</v>
      </c>
    </row>
    <row r="507" spans="1:19">
      <c r="A507" t="s">
        <v>2112</v>
      </c>
      <c r="B507" t="s">
        <v>534</v>
      </c>
      <c r="C507" t="s">
        <v>2139</v>
      </c>
      <c r="D507" t="s">
        <v>2140</v>
      </c>
      <c r="E507" t="s">
        <v>2115</v>
      </c>
      <c r="F507">
        <v>95900</v>
      </c>
      <c r="G507" t="s">
        <v>2116</v>
      </c>
      <c r="H507" t="s">
        <v>523</v>
      </c>
      <c r="I507" t="s">
        <v>523</v>
      </c>
      <c r="J507" t="s">
        <v>2141</v>
      </c>
      <c r="K507" t="s">
        <v>519</v>
      </c>
      <c r="L507" t="s">
        <v>534</v>
      </c>
      <c r="M507">
        <v>122</v>
      </c>
      <c r="N507">
        <v>15</v>
      </c>
      <c r="O507">
        <v>111.62743330000001</v>
      </c>
      <c r="P507">
        <v>1.281416667</v>
      </c>
      <c r="Q507" t="s">
        <v>131</v>
      </c>
      <c r="R507">
        <f t="shared" si="7"/>
        <v>8.1333333333333329</v>
      </c>
      <c r="S507" t="s">
        <v>288</v>
      </c>
    </row>
    <row r="508" spans="1:19">
      <c r="A508" t="s">
        <v>2112</v>
      </c>
      <c r="B508" t="s">
        <v>534</v>
      </c>
      <c r="C508" t="s">
        <v>2142</v>
      </c>
      <c r="D508" t="s">
        <v>2143</v>
      </c>
      <c r="E508" t="s">
        <v>2144</v>
      </c>
      <c r="F508">
        <v>95900</v>
      </c>
      <c r="G508" t="s">
        <v>2116</v>
      </c>
      <c r="H508">
        <v>83584175</v>
      </c>
      <c r="I508">
        <v>83584176</v>
      </c>
      <c r="J508" t="s">
        <v>2145</v>
      </c>
      <c r="K508" t="s">
        <v>519</v>
      </c>
      <c r="L508" t="s">
        <v>534</v>
      </c>
      <c r="M508">
        <v>380</v>
      </c>
      <c r="N508">
        <v>35</v>
      </c>
      <c r="O508">
        <v>111.833562</v>
      </c>
      <c r="P508">
        <v>1.04125</v>
      </c>
      <c r="Q508" t="s">
        <v>131</v>
      </c>
      <c r="R508">
        <f t="shared" si="7"/>
        <v>10.857142857142858</v>
      </c>
      <c r="S508" t="s">
        <v>288</v>
      </c>
    </row>
    <row r="509" spans="1:19">
      <c r="A509" t="s">
        <v>2112</v>
      </c>
      <c r="B509" t="s">
        <v>534</v>
      </c>
      <c r="C509" t="s">
        <v>2146</v>
      </c>
      <c r="D509" t="s">
        <v>2060</v>
      </c>
      <c r="E509" t="s">
        <v>2115</v>
      </c>
      <c r="F509">
        <v>95900</v>
      </c>
      <c r="G509" t="s">
        <v>2116</v>
      </c>
      <c r="H509" t="s">
        <v>523</v>
      </c>
      <c r="I509" t="s">
        <v>523</v>
      </c>
      <c r="J509" t="s">
        <v>2147</v>
      </c>
      <c r="K509" t="s">
        <v>519</v>
      </c>
      <c r="L509" t="s">
        <v>534</v>
      </c>
      <c r="M509">
        <v>76</v>
      </c>
      <c r="N509">
        <v>14</v>
      </c>
      <c r="O509">
        <v>111.77</v>
      </c>
      <c r="P509">
        <v>1.05</v>
      </c>
      <c r="Q509" t="s">
        <v>131</v>
      </c>
      <c r="R509">
        <f t="shared" si="7"/>
        <v>5.4285714285714288</v>
      </c>
      <c r="S509" t="s">
        <v>288</v>
      </c>
    </row>
    <row r="510" spans="1:19">
      <c r="A510" t="s">
        <v>2112</v>
      </c>
      <c r="B510" t="s">
        <v>534</v>
      </c>
      <c r="C510" t="s">
        <v>2148</v>
      </c>
      <c r="D510" t="s">
        <v>2149</v>
      </c>
      <c r="E510" t="s">
        <v>2115</v>
      </c>
      <c r="F510">
        <v>95900</v>
      </c>
      <c r="G510" t="s">
        <v>2116</v>
      </c>
      <c r="H510" t="s">
        <v>523</v>
      </c>
      <c r="I510" t="s">
        <v>523</v>
      </c>
      <c r="J510" t="s">
        <v>2150</v>
      </c>
      <c r="K510" t="s">
        <v>519</v>
      </c>
      <c r="L510" t="s">
        <v>534</v>
      </c>
      <c r="M510">
        <v>41</v>
      </c>
      <c r="N510">
        <v>12</v>
      </c>
      <c r="O510">
        <v>111.73491</v>
      </c>
      <c r="P510">
        <v>1.1094200000000001</v>
      </c>
      <c r="Q510" t="s">
        <v>131</v>
      </c>
      <c r="R510">
        <f t="shared" si="7"/>
        <v>3.4166666666666665</v>
      </c>
      <c r="S510" t="s">
        <v>288</v>
      </c>
    </row>
    <row r="511" spans="1:19">
      <c r="A511" t="s">
        <v>2112</v>
      </c>
      <c r="B511" t="s">
        <v>534</v>
      </c>
      <c r="C511" t="s">
        <v>2151</v>
      </c>
      <c r="D511" t="s">
        <v>2152</v>
      </c>
      <c r="E511" t="s">
        <v>2153</v>
      </c>
      <c r="F511">
        <v>95800</v>
      </c>
      <c r="G511" t="s">
        <v>2130</v>
      </c>
      <c r="H511" t="s">
        <v>523</v>
      </c>
      <c r="I511" t="s">
        <v>523</v>
      </c>
      <c r="J511" t="s">
        <v>2154</v>
      </c>
      <c r="K511" t="s">
        <v>519</v>
      </c>
      <c r="L511" t="s">
        <v>534</v>
      </c>
      <c r="M511">
        <v>21</v>
      </c>
      <c r="N511">
        <v>8</v>
      </c>
      <c r="O511">
        <v>111.7853143</v>
      </c>
      <c r="P511">
        <v>1.1434434</v>
      </c>
      <c r="Q511" t="s">
        <v>131</v>
      </c>
      <c r="R511">
        <f t="shared" si="7"/>
        <v>2.625</v>
      </c>
      <c r="S511" t="s">
        <v>288</v>
      </c>
    </row>
    <row r="512" spans="1:19">
      <c r="A512" t="s">
        <v>2112</v>
      </c>
      <c r="B512" t="s">
        <v>534</v>
      </c>
      <c r="C512" t="s">
        <v>2155</v>
      </c>
      <c r="D512" t="s">
        <v>2156</v>
      </c>
      <c r="E512" t="s">
        <v>2115</v>
      </c>
      <c r="F512">
        <v>95900</v>
      </c>
      <c r="G512" t="s">
        <v>2116</v>
      </c>
      <c r="H512" t="s">
        <v>523</v>
      </c>
      <c r="I512" t="s">
        <v>523</v>
      </c>
      <c r="J512" t="s">
        <v>2157</v>
      </c>
      <c r="K512" t="s">
        <v>519</v>
      </c>
      <c r="L512" t="s">
        <v>534</v>
      </c>
      <c r="M512">
        <v>123</v>
      </c>
      <c r="N512">
        <v>15</v>
      </c>
      <c r="O512">
        <v>111.78</v>
      </c>
      <c r="P512">
        <v>1.23</v>
      </c>
      <c r="Q512" t="s">
        <v>131</v>
      </c>
      <c r="R512">
        <f t="shared" si="7"/>
        <v>8.1999999999999993</v>
      </c>
      <c r="S512" t="s">
        <v>288</v>
      </c>
    </row>
    <row r="513" spans="1:19">
      <c r="A513" t="s">
        <v>2112</v>
      </c>
      <c r="B513" t="s">
        <v>534</v>
      </c>
      <c r="C513" t="s">
        <v>2158</v>
      </c>
      <c r="D513" t="s">
        <v>2159</v>
      </c>
      <c r="E513" t="s">
        <v>2115</v>
      </c>
      <c r="F513">
        <v>95800</v>
      </c>
      <c r="G513" t="s">
        <v>2130</v>
      </c>
      <c r="H513" t="s">
        <v>523</v>
      </c>
      <c r="I513" t="s">
        <v>523</v>
      </c>
      <c r="J513" t="s">
        <v>2160</v>
      </c>
      <c r="K513" t="s">
        <v>519</v>
      </c>
      <c r="L513" t="s">
        <v>534</v>
      </c>
      <c r="M513">
        <v>56</v>
      </c>
      <c r="N513">
        <v>11</v>
      </c>
      <c r="O513">
        <v>111.72</v>
      </c>
      <c r="P513">
        <v>1.1000000000000001</v>
      </c>
      <c r="Q513" t="s">
        <v>131</v>
      </c>
      <c r="R513">
        <f t="shared" si="7"/>
        <v>5.0909090909090908</v>
      </c>
      <c r="S513" t="s">
        <v>288</v>
      </c>
    </row>
    <row r="514" spans="1:19">
      <c r="A514" t="s">
        <v>2112</v>
      </c>
      <c r="B514" t="s">
        <v>534</v>
      </c>
      <c r="C514" t="s">
        <v>2161</v>
      </c>
      <c r="D514" t="s">
        <v>2162</v>
      </c>
      <c r="E514" t="s">
        <v>2115</v>
      </c>
      <c r="F514">
        <v>95900</v>
      </c>
      <c r="G514" t="s">
        <v>2116</v>
      </c>
      <c r="H514" t="s">
        <v>523</v>
      </c>
      <c r="I514" t="s">
        <v>523</v>
      </c>
      <c r="J514" t="s">
        <v>2163</v>
      </c>
      <c r="K514" t="s">
        <v>519</v>
      </c>
      <c r="L514" t="s">
        <v>534</v>
      </c>
      <c r="M514">
        <v>35</v>
      </c>
      <c r="N514">
        <v>11</v>
      </c>
      <c r="O514">
        <v>111.70566100000001</v>
      </c>
      <c r="P514">
        <v>1.3659969999999999</v>
      </c>
      <c r="Q514" t="s">
        <v>131</v>
      </c>
      <c r="R514">
        <f t="shared" si="7"/>
        <v>3.1818181818181817</v>
      </c>
      <c r="S514" t="s">
        <v>288</v>
      </c>
    </row>
    <row r="515" spans="1:19">
      <c r="A515" t="s">
        <v>2112</v>
      </c>
      <c r="B515" t="s">
        <v>534</v>
      </c>
      <c r="C515" t="s">
        <v>2164</v>
      </c>
      <c r="D515" t="s">
        <v>2165</v>
      </c>
      <c r="E515" t="s">
        <v>2115</v>
      </c>
      <c r="F515">
        <v>95900</v>
      </c>
      <c r="G515" t="s">
        <v>2116</v>
      </c>
      <c r="H515" t="s">
        <v>523</v>
      </c>
      <c r="I515" t="s">
        <v>523</v>
      </c>
      <c r="J515" t="s">
        <v>2166</v>
      </c>
      <c r="K515" t="s">
        <v>519</v>
      </c>
      <c r="L515" t="s">
        <v>534</v>
      </c>
      <c r="M515">
        <v>82</v>
      </c>
      <c r="N515">
        <v>12</v>
      </c>
      <c r="O515">
        <v>111.938452</v>
      </c>
      <c r="P515">
        <v>1.302513</v>
      </c>
      <c r="Q515" t="s">
        <v>131</v>
      </c>
      <c r="R515">
        <f t="shared" ref="R515:R578" si="8">M515/N515</f>
        <v>6.833333333333333</v>
      </c>
      <c r="S515" t="s">
        <v>288</v>
      </c>
    </row>
    <row r="516" spans="1:19">
      <c r="A516" t="s">
        <v>2112</v>
      </c>
      <c r="B516" t="s">
        <v>534</v>
      </c>
      <c r="C516" t="s">
        <v>2167</v>
      </c>
      <c r="D516" t="s">
        <v>2168</v>
      </c>
      <c r="E516" t="s">
        <v>2115</v>
      </c>
      <c r="F516">
        <v>95900</v>
      </c>
      <c r="G516" t="s">
        <v>2116</v>
      </c>
      <c r="H516" t="s">
        <v>523</v>
      </c>
      <c r="I516" t="s">
        <v>523</v>
      </c>
      <c r="J516" t="s">
        <v>2169</v>
      </c>
      <c r="K516" t="s">
        <v>519</v>
      </c>
      <c r="L516" t="s">
        <v>534</v>
      </c>
      <c r="M516">
        <v>38</v>
      </c>
      <c r="N516">
        <v>10</v>
      </c>
      <c r="O516">
        <v>112.030154</v>
      </c>
      <c r="P516">
        <v>1.225319</v>
      </c>
      <c r="Q516" t="s">
        <v>131</v>
      </c>
      <c r="R516">
        <f t="shared" si="8"/>
        <v>3.8</v>
      </c>
      <c r="S516" t="s">
        <v>288</v>
      </c>
    </row>
    <row r="517" spans="1:19">
      <c r="A517" t="s">
        <v>2112</v>
      </c>
      <c r="B517" t="s">
        <v>534</v>
      </c>
      <c r="C517" t="s">
        <v>2170</v>
      </c>
      <c r="D517" t="s">
        <v>2171</v>
      </c>
      <c r="E517" t="s">
        <v>2115</v>
      </c>
      <c r="F517">
        <v>95900</v>
      </c>
      <c r="G517" t="s">
        <v>2116</v>
      </c>
      <c r="H517" t="s">
        <v>523</v>
      </c>
      <c r="I517" t="s">
        <v>523</v>
      </c>
      <c r="J517" t="s">
        <v>2172</v>
      </c>
      <c r="K517" t="s">
        <v>519</v>
      </c>
      <c r="L517" t="s">
        <v>534</v>
      </c>
      <c r="M517">
        <v>31</v>
      </c>
      <c r="N517">
        <v>10</v>
      </c>
      <c r="O517">
        <v>111.78958799999999</v>
      </c>
      <c r="P517">
        <v>1.4544049999999999</v>
      </c>
      <c r="Q517" t="s">
        <v>131</v>
      </c>
      <c r="R517">
        <f t="shared" si="8"/>
        <v>3.1</v>
      </c>
      <c r="S517" t="s">
        <v>288</v>
      </c>
    </row>
    <row r="518" spans="1:19">
      <c r="A518" t="s">
        <v>2112</v>
      </c>
      <c r="B518" t="s">
        <v>534</v>
      </c>
      <c r="C518" t="s">
        <v>2173</v>
      </c>
      <c r="D518" t="s">
        <v>2174</v>
      </c>
      <c r="E518" t="s">
        <v>2175</v>
      </c>
      <c r="F518">
        <v>95900</v>
      </c>
      <c r="G518" t="s">
        <v>2116</v>
      </c>
      <c r="H518" t="s">
        <v>523</v>
      </c>
      <c r="I518" t="s">
        <v>523</v>
      </c>
      <c r="J518" t="s">
        <v>2176</v>
      </c>
      <c r="K518" t="s">
        <v>519</v>
      </c>
      <c r="L518" t="s">
        <v>534</v>
      </c>
      <c r="M518">
        <v>35</v>
      </c>
      <c r="N518">
        <v>13</v>
      </c>
      <c r="O518">
        <v>111.82655099999999</v>
      </c>
      <c r="P518">
        <v>1.554055</v>
      </c>
      <c r="Q518" t="s">
        <v>131</v>
      </c>
      <c r="R518">
        <f t="shared" si="8"/>
        <v>2.6923076923076925</v>
      </c>
      <c r="S518" t="s">
        <v>288</v>
      </c>
    </row>
    <row r="519" spans="1:19">
      <c r="A519" t="s">
        <v>2112</v>
      </c>
      <c r="B519" t="s">
        <v>534</v>
      </c>
      <c r="C519" t="s">
        <v>2177</v>
      </c>
      <c r="D519" t="s">
        <v>2178</v>
      </c>
      <c r="E519" t="s">
        <v>2115</v>
      </c>
      <c r="F519">
        <v>95900</v>
      </c>
      <c r="G519" t="s">
        <v>2116</v>
      </c>
      <c r="H519" t="s">
        <v>523</v>
      </c>
      <c r="I519" t="s">
        <v>523</v>
      </c>
      <c r="J519" t="s">
        <v>2179</v>
      </c>
      <c r="K519" t="s">
        <v>519</v>
      </c>
      <c r="L519" t="s">
        <v>534</v>
      </c>
      <c r="M519">
        <v>66</v>
      </c>
      <c r="N519">
        <v>13</v>
      </c>
      <c r="O519">
        <v>111.758509</v>
      </c>
      <c r="P519">
        <v>1.0771980000000001</v>
      </c>
      <c r="Q519" t="s">
        <v>131</v>
      </c>
      <c r="R519">
        <f t="shared" si="8"/>
        <v>5.0769230769230766</v>
      </c>
      <c r="S519" t="s">
        <v>288</v>
      </c>
    </row>
    <row r="520" spans="1:19">
      <c r="A520" t="s">
        <v>2112</v>
      </c>
      <c r="B520" t="s">
        <v>534</v>
      </c>
      <c r="C520" t="s">
        <v>2180</v>
      </c>
      <c r="D520" t="s">
        <v>2181</v>
      </c>
      <c r="E520" t="s">
        <v>5102</v>
      </c>
      <c r="F520">
        <v>95900</v>
      </c>
      <c r="G520" t="s">
        <v>2116</v>
      </c>
      <c r="H520" t="s">
        <v>523</v>
      </c>
      <c r="I520" t="s">
        <v>523</v>
      </c>
      <c r="J520" t="s">
        <v>2182</v>
      </c>
      <c r="K520" t="s">
        <v>519</v>
      </c>
      <c r="L520" t="s">
        <v>534</v>
      </c>
      <c r="M520">
        <v>123</v>
      </c>
      <c r="N520">
        <v>14</v>
      </c>
      <c r="O520">
        <v>111.722245</v>
      </c>
      <c r="P520">
        <v>1.219476</v>
      </c>
      <c r="Q520" t="s">
        <v>131</v>
      </c>
      <c r="R520">
        <f t="shared" si="8"/>
        <v>8.7857142857142865</v>
      </c>
      <c r="S520" t="s">
        <v>288</v>
      </c>
    </row>
    <row r="521" spans="1:19">
      <c r="A521" t="s">
        <v>2112</v>
      </c>
      <c r="B521" t="s">
        <v>534</v>
      </c>
      <c r="C521" t="s">
        <v>2183</v>
      </c>
      <c r="D521" t="s">
        <v>2184</v>
      </c>
      <c r="E521" t="s">
        <v>2115</v>
      </c>
      <c r="F521">
        <v>95900</v>
      </c>
      <c r="G521" t="s">
        <v>2116</v>
      </c>
      <c r="H521" t="s">
        <v>523</v>
      </c>
      <c r="I521" t="s">
        <v>523</v>
      </c>
      <c r="J521" t="s">
        <v>2185</v>
      </c>
      <c r="K521" t="s">
        <v>519</v>
      </c>
      <c r="L521" t="s">
        <v>534</v>
      </c>
      <c r="M521">
        <v>101</v>
      </c>
      <c r="N521">
        <v>14</v>
      </c>
      <c r="O521">
        <v>111.709</v>
      </c>
      <c r="P521">
        <v>1.2350000000000001</v>
      </c>
      <c r="Q521" t="s">
        <v>131</v>
      </c>
      <c r="R521">
        <f t="shared" si="8"/>
        <v>7.2142857142857144</v>
      </c>
      <c r="S521" t="s">
        <v>288</v>
      </c>
    </row>
    <row r="522" spans="1:19">
      <c r="A522" t="s">
        <v>2112</v>
      </c>
      <c r="B522" t="s">
        <v>534</v>
      </c>
      <c r="C522" t="s">
        <v>2186</v>
      </c>
      <c r="D522" t="s">
        <v>2187</v>
      </c>
      <c r="E522" t="s">
        <v>5102</v>
      </c>
      <c r="F522">
        <v>95900</v>
      </c>
      <c r="G522" t="s">
        <v>5103</v>
      </c>
      <c r="H522" t="s">
        <v>523</v>
      </c>
      <c r="I522" t="s">
        <v>523</v>
      </c>
      <c r="J522" t="s">
        <v>2188</v>
      </c>
      <c r="K522" t="s">
        <v>519</v>
      </c>
      <c r="L522" t="s">
        <v>534</v>
      </c>
      <c r="M522">
        <v>90</v>
      </c>
      <c r="N522">
        <v>13</v>
      </c>
      <c r="O522">
        <v>111.786232</v>
      </c>
      <c r="P522">
        <v>1.1449910000000001</v>
      </c>
      <c r="Q522" t="s">
        <v>131</v>
      </c>
      <c r="R522">
        <f t="shared" si="8"/>
        <v>6.9230769230769234</v>
      </c>
      <c r="S522" t="s">
        <v>288</v>
      </c>
    </row>
    <row r="523" spans="1:19">
      <c r="A523" t="s">
        <v>2112</v>
      </c>
      <c r="B523" t="s">
        <v>534</v>
      </c>
      <c r="C523" t="s">
        <v>2189</v>
      </c>
      <c r="D523" t="s">
        <v>2190</v>
      </c>
      <c r="E523" t="s">
        <v>2115</v>
      </c>
      <c r="F523">
        <v>95900</v>
      </c>
      <c r="G523" t="s">
        <v>2116</v>
      </c>
      <c r="H523" t="s">
        <v>523</v>
      </c>
      <c r="I523" t="s">
        <v>523</v>
      </c>
      <c r="J523" t="s">
        <v>2191</v>
      </c>
      <c r="K523" t="s">
        <v>519</v>
      </c>
      <c r="L523" t="s">
        <v>534</v>
      </c>
      <c r="M523">
        <v>77</v>
      </c>
      <c r="N523">
        <v>14</v>
      </c>
      <c r="O523">
        <v>111.87</v>
      </c>
      <c r="P523">
        <v>1.1299999999999999</v>
      </c>
      <c r="Q523" t="s">
        <v>131</v>
      </c>
      <c r="R523">
        <f t="shared" si="8"/>
        <v>5.5</v>
      </c>
      <c r="S523" t="s">
        <v>288</v>
      </c>
    </row>
    <row r="524" spans="1:19">
      <c r="A524" t="s">
        <v>2112</v>
      </c>
      <c r="B524" t="s">
        <v>534</v>
      </c>
      <c r="C524" t="s">
        <v>2192</v>
      </c>
      <c r="D524" t="s">
        <v>2193</v>
      </c>
      <c r="E524" t="s">
        <v>2115</v>
      </c>
      <c r="F524">
        <v>95900</v>
      </c>
      <c r="G524" t="s">
        <v>5103</v>
      </c>
      <c r="H524" t="s">
        <v>523</v>
      </c>
      <c r="I524" t="s">
        <v>523</v>
      </c>
      <c r="J524" t="s">
        <v>2194</v>
      </c>
      <c r="K524" t="s">
        <v>519</v>
      </c>
      <c r="L524" t="s">
        <v>534</v>
      </c>
      <c r="M524">
        <v>57</v>
      </c>
      <c r="N524">
        <v>12</v>
      </c>
      <c r="O524">
        <v>111.6574</v>
      </c>
      <c r="P524">
        <v>1.1894420000000001</v>
      </c>
      <c r="Q524" t="s">
        <v>131</v>
      </c>
      <c r="R524">
        <f t="shared" si="8"/>
        <v>4.75</v>
      </c>
      <c r="S524" t="s">
        <v>288</v>
      </c>
    </row>
    <row r="525" spans="1:19">
      <c r="A525" t="s">
        <v>2112</v>
      </c>
      <c r="B525" t="s">
        <v>534</v>
      </c>
      <c r="C525" t="s">
        <v>2195</v>
      </c>
      <c r="D525" t="s">
        <v>2196</v>
      </c>
      <c r="E525" t="s">
        <v>2115</v>
      </c>
      <c r="F525">
        <v>95900</v>
      </c>
      <c r="G525" t="s">
        <v>2116</v>
      </c>
      <c r="H525" t="s">
        <v>523</v>
      </c>
      <c r="I525" t="s">
        <v>523</v>
      </c>
      <c r="J525" t="s">
        <v>2197</v>
      </c>
      <c r="K525" t="s">
        <v>519</v>
      </c>
      <c r="L525" t="s">
        <v>534</v>
      </c>
      <c r="M525">
        <v>13</v>
      </c>
      <c r="N525">
        <v>9</v>
      </c>
      <c r="O525">
        <v>111.583</v>
      </c>
      <c r="P525">
        <v>1.2543200000000001</v>
      </c>
      <c r="Q525" t="s">
        <v>131</v>
      </c>
      <c r="R525">
        <f t="shared" si="8"/>
        <v>1.4444444444444444</v>
      </c>
      <c r="S525" t="s">
        <v>288</v>
      </c>
    </row>
    <row r="526" spans="1:19">
      <c r="A526" t="s">
        <v>2112</v>
      </c>
      <c r="B526" t="s">
        <v>534</v>
      </c>
      <c r="C526" t="s">
        <v>2198</v>
      </c>
      <c r="D526" t="s">
        <v>2199</v>
      </c>
      <c r="E526" t="s">
        <v>2115</v>
      </c>
      <c r="F526">
        <v>95900</v>
      </c>
      <c r="G526" t="s">
        <v>2116</v>
      </c>
      <c r="H526" t="s">
        <v>523</v>
      </c>
      <c r="I526" t="s">
        <v>523</v>
      </c>
      <c r="J526" t="s">
        <v>2200</v>
      </c>
      <c r="K526" t="s">
        <v>519</v>
      </c>
      <c r="L526" t="s">
        <v>534</v>
      </c>
      <c r="M526">
        <v>20</v>
      </c>
      <c r="N526">
        <v>11</v>
      </c>
      <c r="O526">
        <v>111.978786</v>
      </c>
      <c r="P526">
        <v>1.383046</v>
      </c>
      <c r="Q526" t="s">
        <v>131</v>
      </c>
      <c r="R526">
        <f t="shared" si="8"/>
        <v>1.8181818181818181</v>
      </c>
      <c r="S526" t="s">
        <v>288</v>
      </c>
    </row>
    <row r="527" spans="1:19">
      <c r="A527" t="s">
        <v>2112</v>
      </c>
      <c r="B527" t="s">
        <v>534</v>
      </c>
      <c r="C527" t="s">
        <v>2201</v>
      </c>
      <c r="D527" t="s">
        <v>2202</v>
      </c>
      <c r="E527" t="s">
        <v>2115</v>
      </c>
      <c r="F527">
        <v>95900</v>
      </c>
      <c r="G527" t="s">
        <v>2116</v>
      </c>
      <c r="H527" t="s">
        <v>523</v>
      </c>
      <c r="I527" t="s">
        <v>523</v>
      </c>
      <c r="J527" t="s">
        <v>2203</v>
      </c>
      <c r="K527" t="s">
        <v>519</v>
      </c>
      <c r="L527" t="s">
        <v>534</v>
      </c>
      <c r="M527">
        <v>48</v>
      </c>
      <c r="N527">
        <v>12</v>
      </c>
      <c r="O527">
        <v>111.73155800000001</v>
      </c>
      <c r="P527">
        <v>1.2205919999999999</v>
      </c>
      <c r="Q527" t="s">
        <v>131</v>
      </c>
      <c r="R527">
        <f t="shared" si="8"/>
        <v>4</v>
      </c>
      <c r="S527" t="s">
        <v>288</v>
      </c>
    </row>
    <row r="528" spans="1:19">
      <c r="A528" t="s">
        <v>2204</v>
      </c>
      <c r="B528" t="s">
        <v>513</v>
      </c>
      <c r="C528" t="s">
        <v>2205</v>
      </c>
      <c r="D528" t="s">
        <v>2206</v>
      </c>
      <c r="E528" t="s">
        <v>2207</v>
      </c>
      <c r="F528">
        <v>94500</v>
      </c>
      <c r="G528" t="s">
        <v>2208</v>
      </c>
      <c r="H528">
        <v>82735020</v>
      </c>
      <c r="I528">
        <v>82735020</v>
      </c>
      <c r="J528" t="s">
        <v>2209</v>
      </c>
      <c r="K528" t="s">
        <v>519</v>
      </c>
      <c r="L528" t="s">
        <v>520</v>
      </c>
      <c r="M528">
        <v>421</v>
      </c>
      <c r="N528">
        <v>29</v>
      </c>
      <c r="O528">
        <v>109.8523167</v>
      </c>
      <c r="P528">
        <v>1.673</v>
      </c>
      <c r="Q528" t="s">
        <v>132</v>
      </c>
      <c r="R528">
        <f t="shared" si="8"/>
        <v>14.517241379310345</v>
      </c>
      <c r="S528" t="s">
        <v>288</v>
      </c>
    </row>
    <row r="529" spans="1:19">
      <c r="A529" t="s">
        <v>2204</v>
      </c>
      <c r="B529" t="s">
        <v>513</v>
      </c>
      <c r="C529" t="s">
        <v>2210</v>
      </c>
      <c r="D529" t="s">
        <v>2211</v>
      </c>
      <c r="E529" t="s">
        <v>2207</v>
      </c>
      <c r="F529">
        <v>94500</v>
      </c>
      <c r="G529" t="s">
        <v>2208</v>
      </c>
      <c r="H529">
        <v>82711861</v>
      </c>
      <c r="I529" t="s">
        <v>523</v>
      </c>
      <c r="J529" t="s">
        <v>2212</v>
      </c>
      <c r="K529" t="s">
        <v>519</v>
      </c>
      <c r="L529" t="s">
        <v>520</v>
      </c>
      <c r="M529">
        <v>112</v>
      </c>
      <c r="N529">
        <v>16</v>
      </c>
      <c r="O529">
        <v>109.7778167</v>
      </c>
      <c r="P529">
        <v>1.8047500000000001</v>
      </c>
      <c r="Q529" t="s">
        <v>132</v>
      </c>
      <c r="R529">
        <f t="shared" si="8"/>
        <v>7</v>
      </c>
      <c r="S529" t="s">
        <v>288</v>
      </c>
    </row>
    <row r="530" spans="1:19">
      <c r="A530" t="s">
        <v>2204</v>
      </c>
      <c r="B530" t="s">
        <v>513</v>
      </c>
      <c r="C530" t="s">
        <v>2213</v>
      </c>
      <c r="D530" t="s">
        <v>2214</v>
      </c>
      <c r="E530" t="s">
        <v>2207</v>
      </c>
      <c r="F530">
        <v>94500</v>
      </c>
      <c r="G530" t="s">
        <v>2208</v>
      </c>
      <c r="H530" t="s">
        <v>523</v>
      </c>
      <c r="I530" t="s">
        <v>523</v>
      </c>
      <c r="J530" t="s">
        <v>2215</v>
      </c>
      <c r="K530" t="s">
        <v>519</v>
      </c>
      <c r="L530" t="s">
        <v>520</v>
      </c>
      <c r="M530">
        <v>54</v>
      </c>
      <c r="N530">
        <v>12</v>
      </c>
      <c r="O530">
        <v>109.77835</v>
      </c>
      <c r="P530">
        <v>1.7373499999999999</v>
      </c>
      <c r="Q530" t="s">
        <v>132</v>
      </c>
      <c r="R530">
        <f t="shared" si="8"/>
        <v>4.5</v>
      </c>
      <c r="S530" t="s">
        <v>288</v>
      </c>
    </row>
    <row r="531" spans="1:19">
      <c r="A531" t="s">
        <v>2204</v>
      </c>
      <c r="B531" t="s">
        <v>534</v>
      </c>
      <c r="C531" t="s">
        <v>2216</v>
      </c>
      <c r="D531" t="s">
        <v>2217</v>
      </c>
      <c r="E531" t="s">
        <v>2207</v>
      </c>
      <c r="F531">
        <v>94500</v>
      </c>
      <c r="G531" t="s">
        <v>2208</v>
      </c>
      <c r="H531">
        <v>82734161</v>
      </c>
      <c r="I531" t="s">
        <v>523</v>
      </c>
      <c r="J531" t="s">
        <v>2218</v>
      </c>
      <c r="K531" t="s">
        <v>519</v>
      </c>
      <c r="L531" t="s">
        <v>534</v>
      </c>
      <c r="M531">
        <v>129</v>
      </c>
      <c r="N531">
        <v>17</v>
      </c>
      <c r="O531">
        <v>109.68936669999999</v>
      </c>
      <c r="P531">
        <v>1.6314</v>
      </c>
      <c r="Q531" t="s">
        <v>132</v>
      </c>
      <c r="R531">
        <f t="shared" si="8"/>
        <v>7.5882352941176467</v>
      </c>
      <c r="S531" t="s">
        <v>288</v>
      </c>
    </row>
    <row r="532" spans="1:19">
      <c r="A532" t="s">
        <v>2204</v>
      </c>
      <c r="B532" t="s">
        <v>534</v>
      </c>
      <c r="C532" t="s">
        <v>2219</v>
      </c>
      <c r="D532" t="s">
        <v>2220</v>
      </c>
      <c r="E532" t="s">
        <v>2207</v>
      </c>
      <c r="F532">
        <v>94500</v>
      </c>
      <c r="G532" t="s">
        <v>2208</v>
      </c>
      <c r="H532" t="s">
        <v>523</v>
      </c>
      <c r="I532" t="s">
        <v>523</v>
      </c>
      <c r="J532" t="s">
        <v>2221</v>
      </c>
      <c r="K532" t="s">
        <v>519</v>
      </c>
      <c r="L532" t="s">
        <v>534</v>
      </c>
      <c r="M532">
        <v>87</v>
      </c>
      <c r="N532">
        <v>13</v>
      </c>
      <c r="O532">
        <v>109.92335</v>
      </c>
      <c r="P532">
        <v>1.489733333</v>
      </c>
      <c r="Q532" t="s">
        <v>132</v>
      </c>
      <c r="R532">
        <f t="shared" si="8"/>
        <v>6.6923076923076925</v>
      </c>
      <c r="S532" t="s">
        <v>288</v>
      </c>
    </row>
    <row r="533" spans="1:19">
      <c r="A533" t="s">
        <v>2204</v>
      </c>
      <c r="B533" t="s">
        <v>534</v>
      </c>
      <c r="C533" t="s">
        <v>2222</v>
      </c>
      <c r="D533" t="s">
        <v>2223</v>
      </c>
      <c r="E533" t="s">
        <v>2207</v>
      </c>
      <c r="F533">
        <v>94500</v>
      </c>
      <c r="G533" t="s">
        <v>2208</v>
      </c>
      <c r="H533">
        <v>82735136</v>
      </c>
      <c r="I533">
        <v>82734186</v>
      </c>
      <c r="J533" t="s">
        <v>2224</v>
      </c>
      <c r="K533" t="s">
        <v>519</v>
      </c>
      <c r="L533" t="s">
        <v>534</v>
      </c>
      <c r="M533">
        <v>433</v>
      </c>
      <c r="N533">
        <v>44</v>
      </c>
      <c r="O533">
        <v>109.853433</v>
      </c>
      <c r="P533">
        <v>1.674383</v>
      </c>
      <c r="Q533" t="s">
        <v>132</v>
      </c>
      <c r="R533">
        <f t="shared" si="8"/>
        <v>9.8409090909090917</v>
      </c>
      <c r="S533" t="s">
        <v>288</v>
      </c>
    </row>
    <row r="534" spans="1:19">
      <c r="A534" t="s">
        <v>2204</v>
      </c>
      <c r="B534" t="s">
        <v>534</v>
      </c>
      <c r="C534" t="s">
        <v>2225</v>
      </c>
      <c r="D534" t="s">
        <v>2226</v>
      </c>
      <c r="E534" t="s">
        <v>2207</v>
      </c>
      <c r="F534">
        <v>94500</v>
      </c>
      <c r="G534" t="s">
        <v>2208</v>
      </c>
      <c r="H534" t="s">
        <v>523</v>
      </c>
      <c r="I534" t="s">
        <v>523</v>
      </c>
      <c r="J534" t="s">
        <v>2227</v>
      </c>
      <c r="K534" t="s">
        <v>519</v>
      </c>
      <c r="L534" t="s">
        <v>520</v>
      </c>
      <c r="M534">
        <v>153</v>
      </c>
      <c r="N534">
        <v>16</v>
      </c>
      <c r="O534">
        <v>109.78919999999999</v>
      </c>
      <c r="P534">
        <v>1.6555166670000001</v>
      </c>
      <c r="Q534" t="s">
        <v>132</v>
      </c>
      <c r="R534">
        <f t="shared" si="8"/>
        <v>9.5625</v>
      </c>
      <c r="S534" t="s">
        <v>288</v>
      </c>
    </row>
    <row r="535" spans="1:19">
      <c r="A535" t="s">
        <v>2204</v>
      </c>
      <c r="B535" t="s">
        <v>534</v>
      </c>
      <c r="C535" t="s">
        <v>2228</v>
      </c>
      <c r="D535" t="s">
        <v>2229</v>
      </c>
      <c r="E535" t="s">
        <v>2207</v>
      </c>
      <c r="F535">
        <v>94500</v>
      </c>
      <c r="G535" t="s">
        <v>2208</v>
      </c>
      <c r="H535" t="s">
        <v>523</v>
      </c>
      <c r="I535" t="s">
        <v>523</v>
      </c>
      <c r="J535" t="s">
        <v>2230</v>
      </c>
      <c r="K535" t="s">
        <v>519</v>
      </c>
      <c r="L535" t="s">
        <v>534</v>
      </c>
      <c r="M535">
        <v>121</v>
      </c>
      <c r="N535">
        <v>15</v>
      </c>
      <c r="O535">
        <v>109.7265333</v>
      </c>
      <c r="P535">
        <v>1.6630833330000001</v>
      </c>
      <c r="Q535" t="s">
        <v>132</v>
      </c>
      <c r="R535">
        <f t="shared" si="8"/>
        <v>8.0666666666666664</v>
      </c>
      <c r="S535" t="s">
        <v>288</v>
      </c>
    </row>
    <row r="536" spans="1:19">
      <c r="A536" t="s">
        <v>2204</v>
      </c>
      <c r="B536" t="s">
        <v>534</v>
      </c>
      <c r="C536" t="s">
        <v>2231</v>
      </c>
      <c r="D536" t="s">
        <v>2232</v>
      </c>
      <c r="E536" t="s">
        <v>2207</v>
      </c>
      <c r="F536">
        <v>94500</v>
      </c>
      <c r="G536" t="s">
        <v>2208</v>
      </c>
      <c r="H536" t="s">
        <v>523</v>
      </c>
      <c r="I536" t="s">
        <v>523</v>
      </c>
      <c r="J536" t="s">
        <v>2233</v>
      </c>
      <c r="K536" t="s">
        <v>519</v>
      </c>
      <c r="L536" t="s">
        <v>534</v>
      </c>
      <c r="M536">
        <v>64</v>
      </c>
      <c r="N536">
        <v>13</v>
      </c>
      <c r="O536">
        <v>109.7758833</v>
      </c>
      <c r="P536">
        <v>1.5559833000000001</v>
      </c>
      <c r="Q536" t="s">
        <v>132</v>
      </c>
      <c r="R536">
        <f t="shared" si="8"/>
        <v>4.9230769230769234</v>
      </c>
      <c r="S536" t="s">
        <v>288</v>
      </c>
    </row>
    <row r="537" spans="1:19">
      <c r="A537" t="s">
        <v>2204</v>
      </c>
      <c r="B537" t="s">
        <v>534</v>
      </c>
      <c r="C537" t="s">
        <v>2234</v>
      </c>
      <c r="D537" t="s">
        <v>2235</v>
      </c>
      <c r="E537" t="s">
        <v>2207</v>
      </c>
      <c r="F537">
        <v>94500</v>
      </c>
      <c r="G537" t="s">
        <v>2208</v>
      </c>
      <c r="H537">
        <v>82735720</v>
      </c>
      <c r="I537" t="s">
        <v>523</v>
      </c>
      <c r="J537" t="s">
        <v>2236</v>
      </c>
      <c r="K537" t="s">
        <v>519</v>
      </c>
      <c r="L537" t="s">
        <v>534</v>
      </c>
      <c r="M537">
        <v>83</v>
      </c>
      <c r="N537">
        <v>12</v>
      </c>
      <c r="O537">
        <v>109.8640667</v>
      </c>
      <c r="P537">
        <v>1.7111666670000001</v>
      </c>
      <c r="Q537" t="s">
        <v>132</v>
      </c>
      <c r="R537">
        <f t="shared" si="8"/>
        <v>6.916666666666667</v>
      </c>
      <c r="S537" t="s">
        <v>288</v>
      </c>
    </row>
    <row r="538" spans="1:19">
      <c r="A538" t="s">
        <v>2204</v>
      </c>
      <c r="B538" t="s">
        <v>534</v>
      </c>
      <c r="C538" t="s">
        <v>2237</v>
      </c>
      <c r="D538" t="s">
        <v>2238</v>
      </c>
      <c r="E538" t="s">
        <v>2207</v>
      </c>
      <c r="F538">
        <v>94500</v>
      </c>
      <c r="G538" t="s">
        <v>2208</v>
      </c>
      <c r="H538" t="s">
        <v>523</v>
      </c>
      <c r="I538" t="s">
        <v>523</v>
      </c>
      <c r="J538" t="s">
        <v>2239</v>
      </c>
      <c r="K538" t="s">
        <v>519</v>
      </c>
      <c r="L538" t="s">
        <v>534</v>
      </c>
      <c r="M538">
        <v>64</v>
      </c>
      <c r="N538">
        <v>14</v>
      </c>
      <c r="O538">
        <v>109.75345</v>
      </c>
      <c r="P538">
        <v>1.76115</v>
      </c>
      <c r="Q538" t="s">
        <v>132</v>
      </c>
      <c r="R538">
        <f t="shared" si="8"/>
        <v>4.5714285714285712</v>
      </c>
      <c r="S538" t="s">
        <v>288</v>
      </c>
    </row>
    <row r="539" spans="1:19">
      <c r="A539" t="s">
        <v>2204</v>
      </c>
      <c r="B539" t="s">
        <v>534</v>
      </c>
      <c r="C539" t="s">
        <v>2240</v>
      </c>
      <c r="D539" t="s">
        <v>2241</v>
      </c>
      <c r="E539" t="s">
        <v>2242</v>
      </c>
      <c r="F539">
        <v>94500</v>
      </c>
      <c r="G539" t="s">
        <v>2208</v>
      </c>
      <c r="J539" t="s">
        <v>2243</v>
      </c>
      <c r="K539" t="s">
        <v>519</v>
      </c>
      <c r="L539" t="s">
        <v>534</v>
      </c>
      <c r="M539">
        <v>64</v>
      </c>
      <c r="N539">
        <v>13</v>
      </c>
      <c r="O539">
        <v>109.7311833</v>
      </c>
      <c r="P539">
        <v>1.6076666669999999</v>
      </c>
      <c r="Q539" t="s">
        <v>132</v>
      </c>
      <c r="R539">
        <f t="shared" si="8"/>
        <v>4.9230769230769234</v>
      </c>
      <c r="S539" t="s">
        <v>288</v>
      </c>
    </row>
    <row r="540" spans="1:19">
      <c r="A540" t="s">
        <v>2204</v>
      </c>
      <c r="B540" t="s">
        <v>534</v>
      </c>
      <c r="C540" t="s">
        <v>2244</v>
      </c>
      <c r="D540" t="s">
        <v>2245</v>
      </c>
      <c r="E540" t="s">
        <v>2207</v>
      </c>
      <c r="F540">
        <v>94500</v>
      </c>
      <c r="G540" t="s">
        <v>2208</v>
      </c>
      <c r="H540" t="s">
        <v>523</v>
      </c>
      <c r="I540" t="s">
        <v>523</v>
      </c>
      <c r="J540" t="s">
        <v>2246</v>
      </c>
      <c r="K540" t="s">
        <v>519</v>
      </c>
      <c r="L540" t="s">
        <v>534</v>
      </c>
      <c r="M540">
        <v>128</v>
      </c>
      <c r="N540">
        <v>16</v>
      </c>
      <c r="O540">
        <v>109.70436669999999</v>
      </c>
      <c r="P540">
        <v>1.833616667</v>
      </c>
      <c r="Q540" t="s">
        <v>132</v>
      </c>
      <c r="R540">
        <f t="shared" si="8"/>
        <v>8</v>
      </c>
      <c r="S540" t="s">
        <v>288</v>
      </c>
    </row>
    <row r="541" spans="1:19">
      <c r="A541" t="s">
        <v>2204</v>
      </c>
      <c r="B541" t="s">
        <v>534</v>
      </c>
      <c r="C541" t="s">
        <v>2247</v>
      </c>
      <c r="D541" t="s">
        <v>2248</v>
      </c>
      <c r="E541" t="s">
        <v>2207</v>
      </c>
      <c r="F541">
        <v>94500</v>
      </c>
      <c r="G541" t="s">
        <v>2208</v>
      </c>
      <c r="H541" t="s">
        <v>523</v>
      </c>
      <c r="I541" t="s">
        <v>523</v>
      </c>
      <c r="J541" t="s">
        <v>2249</v>
      </c>
      <c r="K541" t="s">
        <v>519</v>
      </c>
      <c r="L541" t="s">
        <v>534</v>
      </c>
      <c r="M541">
        <v>34</v>
      </c>
      <c r="N541">
        <v>11</v>
      </c>
      <c r="O541">
        <v>109.8097333</v>
      </c>
      <c r="P541">
        <v>1.7967</v>
      </c>
      <c r="Q541" t="s">
        <v>132</v>
      </c>
      <c r="R541">
        <f t="shared" si="8"/>
        <v>3.0909090909090908</v>
      </c>
      <c r="S541" t="s">
        <v>288</v>
      </c>
    </row>
    <row r="542" spans="1:19">
      <c r="A542" t="s">
        <v>2204</v>
      </c>
      <c r="B542" t="s">
        <v>534</v>
      </c>
      <c r="C542" t="s">
        <v>2250</v>
      </c>
      <c r="D542" t="s">
        <v>2251</v>
      </c>
      <c r="E542" t="s">
        <v>2207</v>
      </c>
      <c r="F542">
        <v>94500</v>
      </c>
      <c r="G542" t="s">
        <v>2208</v>
      </c>
      <c r="H542">
        <v>82375703</v>
      </c>
      <c r="I542" t="s">
        <v>523</v>
      </c>
      <c r="J542" t="s">
        <v>2252</v>
      </c>
      <c r="K542" t="s">
        <v>519</v>
      </c>
      <c r="L542" t="s">
        <v>534</v>
      </c>
      <c r="M542">
        <v>72</v>
      </c>
      <c r="N542">
        <v>15</v>
      </c>
      <c r="O542">
        <v>110.1173167</v>
      </c>
      <c r="P542">
        <v>1.6912499999999999</v>
      </c>
      <c r="Q542" t="s">
        <v>132</v>
      </c>
      <c r="R542">
        <f t="shared" si="8"/>
        <v>4.8</v>
      </c>
      <c r="S542" t="s">
        <v>288</v>
      </c>
    </row>
    <row r="543" spans="1:19">
      <c r="A543" t="s">
        <v>2204</v>
      </c>
      <c r="B543" t="s">
        <v>534</v>
      </c>
      <c r="C543" t="s">
        <v>2253</v>
      </c>
      <c r="D543" t="s">
        <v>2254</v>
      </c>
      <c r="E543" t="s">
        <v>2207</v>
      </c>
      <c r="F543">
        <v>94500</v>
      </c>
      <c r="G543" t="s">
        <v>2208</v>
      </c>
      <c r="H543" t="s">
        <v>523</v>
      </c>
      <c r="I543" t="s">
        <v>523</v>
      </c>
      <c r="J543" t="s">
        <v>2255</v>
      </c>
      <c r="K543" t="s">
        <v>519</v>
      </c>
      <c r="L543" t="s">
        <v>534</v>
      </c>
      <c r="M543">
        <v>76</v>
      </c>
      <c r="N543">
        <v>13</v>
      </c>
      <c r="O543">
        <v>109.9069167</v>
      </c>
      <c r="P543">
        <v>1.4391833329999999</v>
      </c>
      <c r="Q543" t="s">
        <v>132</v>
      </c>
      <c r="R543">
        <f t="shared" si="8"/>
        <v>5.8461538461538458</v>
      </c>
      <c r="S543" t="s">
        <v>288</v>
      </c>
    </row>
    <row r="544" spans="1:19">
      <c r="A544" t="s">
        <v>2204</v>
      </c>
      <c r="B544" t="s">
        <v>534</v>
      </c>
      <c r="C544" t="s">
        <v>2256</v>
      </c>
      <c r="D544" t="s">
        <v>2257</v>
      </c>
      <c r="E544" t="s">
        <v>2207</v>
      </c>
      <c r="F544">
        <v>94500</v>
      </c>
      <c r="G544" t="s">
        <v>2208</v>
      </c>
      <c r="H544" t="s">
        <v>523</v>
      </c>
      <c r="I544" t="s">
        <v>523</v>
      </c>
      <c r="J544" t="s">
        <v>2258</v>
      </c>
      <c r="K544" t="s">
        <v>519</v>
      </c>
      <c r="L544" t="s">
        <v>534</v>
      </c>
      <c r="M544">
        <v>185</v>
      </c>
      <c r="N544">
        <v>24</v>
      </c>
      <c r="O544">
        <v>110.013233</v>
      </c>
      <c r="P544">
        <v>1.6900170000000001</v>
      </c>
      <c r="Q544" t="s">
        <v>132</v>
      </c>
      <c r="R544">
        <f t="shared" si="8"/>
        <v>7.708333333333333</v>
      </c>
      <c r="S544" t="s">
        <v>288</v>
      </c>
    </row>
    <row r="545" spans="1:19">
      <c r="A545" t="s">
        <v>2204</v>
      </c>
      <c r="B545" t="s">
        <v>534</v>
      </c>
      <c r="C545" t="s">
        <v>2259</v>
      </c>
      <c r="D545" t="s">
        <v>1317</v>
      </c>
      <c r="E545" t="s">
        <v>2207</v>
      </c>
      <c r="F545">
        <v>94500</v>
      </c>
      <c r="G545" t="s">
        <v>2208</v>
      </c>
      <c r="H545" t="s">
        <v>523</v>
      </c>
      <c r="I545" t="s">
        <v>523</v>
      </c>
      <c r="J545" t="s">
        <v>2260</v>
      </c>
      <c r="K545" t="s">
        <v>519</v>
      </c>
      <c r="L545" t="s">
        <v>534</v>
      </c>
      <c r="M545">
        <v>102</v>
      </c>
      <c r="N545">
        <v>18</v>
      </c>
      <c r="O545">
        <v>109.7376167</v>
      </c>
      <c r="P545">
        <v>1.73655</v>
      </c>
      <c r="Q545" t="s">
        <v>132</v>
      </c>
      <c r="R545">
        <f t="shared" si="8"/>
        <v>5.666666666666667</v>
      </c>
      <c r="S545" t="s">
        <v>288</v>
      </c>
    </row>
    <row r="546" spans="1:19">
      <c r="A546" t="s">
        <v>2204</v>
      </c>
      <c r="B546" t="s">
        <v>534</v>
      </c>
      <c r="C546" t="s">
        <v>2261</v>
      </c>
      <c r="D546" t="s">
        <v>2262</v>
      </c>
      <c r="E546" t="s">
        <v>2263</v>
      </c>
      <c r="F546">
        <v>94500</v>
      </c>
      <c r="G546" t="s">
        <v>2208</v>
      </c>
      <c r="H546" t="s">
        <v>523</v>
      </c>
      <c r="I546" t="s">
        <v>523</v>
      </c>
      <c r="J546" t="s">
        <v>2264</v>
      </c>
      <c r="K546" t="s">
        <v>519</v>
      </c>
      <c r="L546" t="s">
        <v>534</v>
      </c>
      <c r="M546">
        <v>52</v>
      </c>
      <c r="N546">
        <v>13</v>
      </c>
      <c r="O546">
        <v>109.8523</v>
      </c>
      <c r="P546">
        <v>1.6046</v>
      </c>
      <c r="Q546" t="s">
        <v>132</v>
      </c>
      <c r="R546">
        <f t="shared" si="8"/>
        <v>4</v>
      </c>
      <c r="S546" t="s">
        <v>288</v>
      </c>
    </row>
    <row r="547" spans="1:19">
      <c r="A547" t="s">
        <v>2204</v>
      </c>
      <c r="B547" t="s">
        <v>534</v>
      </c>
      <c r="C547" t="s">
        <v>2265</v>
      </c>
      <c r="D547" t="s">
        <v>2266</v>
      </c>
      <c r="E547" t="s">
        <v>2207</v>
      </c>
      <c r="F547">
        <v>94500</v>
      </c>
      <c r="G547" t="s">
        <v>2208</v>
      </c>
      <c r="H547" t="s">
        <v>523</v>
      </c>
      <c r="I547" t="s">
        <v>523</v>
      </c>
      <c r="J547" t="s">
        <v>2267</v>
      </c>
      <c r="K547" t="s">
        <v>519</v>
      </c>
      <c r="L547" t="s">
        <v>534</v>
      </c>
      <c r="M547">
        <v>92</v>
      </c>
      <c r="N547">
        <v>13</v>
      </c>
      <c r="O547">
        <v>109.7384667</v>
      </c>
      <c r="P547">
        <v>1.7987333329999999</v>
      </c>
      <c r="Q547" t="s">
        <v>132</v>
      </c>
      <c r="R547">
        <f t="shared" si="8"/>
        <v>7.0769230769230766</v>
      </c>
      <c r="S547" t="s">
        <v>288</v>
      </c>
    </row>
    <row r="548" spans="1:19">
      <c r="A548" t="s">
        <v>2204</v>
      </c>
      <c r="B548" t="s">
        <v>534</v>
      </c>
      <c r="C548" t="s">
        <v>2268</v>
      </c>
      <c r="D548" t="s">
        <v>2269</v>
      </c>
      <c r="E548" t="s">
        <v>2270</v>
      </c>
      <c r="F548">
        <v>94500</v>
      </c>
      <c r="G548" t="s">
        <v>2208</v>
      </c>
      <c r="H548" t="s">
        <v>523</v>
      </c>
      <c r="I548" t="s">
        <v>523</v>
      </c>
      <c r="J548" t="s">
        <v>2271</v>
      </c>
      <c r="K548" t="s">
        <v>519</v>
      </c>
      <c r="L548" t="s">
        <v>534</v>
      </c>
      <c r="M548">
        <v>91</v>
      </c>
      <c r="N548">
        <v>13</v>
      </c>
      <c r="O548">
        <v>109.7838</v>
      </c>
      <c r="P548">
        <v>1.6974</v>
      </c>
      <c r="Q548" t="s">
        <v>132</v>
      </c>
      <c r="R548">
        <f t="shared" si="8"/>
        <v>7</v>
      </c>
      <c r="S548" t="s">
        <v>288</v>
      </c>
    </row>
    <row r="549" spans="1:19">
      <c r="A549" t="s">
        <v>2204</v>
      </c>
      <c r="B549" t="s">
        <v>534</v>
      </c>
      <c r="C549" t="s">
        <v>2272</v>
      </c>
      <c r="D549" t="s">
        <v>2273</v>
      </c>
      <c r="E549" t="s">
        <v>2207</v>
      </c>
      <c r="F549">
        <v>94500</v>
      </c>
      <c r="G549" t="s">
        <v>2208</v>
      </c>
      <c r="H549" t="s">
        <v>523</v>
      </c>
      <c r="I549" t="s">
        <v>523</v>
      </c>
      <c r="J549" t="s">
        <v>2274</v>
      </c>
      <c r="K549" t="s">
        <v>519</v>
      </c>
      <c r="L549" t="s">
        <v>534</v>
      </c>
      <c r="M549">
        <v>156</v>
      </c>
      <c r="N549">
        <v>16</v>
      </c>
      <c r="O549">
        <v>109.84701630000001</v>
      </c>
      <c r="P549">
        <v>1.5459235</v>
      </c>
      <c r="Q549" t="s">
        <v>132</v>
      </c>
      <c r="R549">
        <f t="shared" si="8"/>
        <v>9.75</v>
      </c>
      <c r="S549" t="s">
        <v>288</v>
      </c>
    </row>
    <row r="550" spans="1:19">
      <c r="A550" t="s">
        <v>2204</v>
      </c>
      <c r="B550" t="s">
        <v>534</v>
      </c>
      <c r="C550" t="s">
        <v>2275</v>
      </c>
      <c r="D550" t="s">
        <v>2276</v>
      </c>
      <c r="E550" t="s">
        <v>2207</v>
      </c>
      <c r="F550">
        <v>94500</v>
      </c>
      <c r="G550" t="s">
        <v>2208</v>
      </c>
      <c r="H550">
        <v>82711860</v>
      </c>
      <c r="I550">
        <v>82711860</v>
      </c>
      <c r="J550" t="s">
        <v>2277</v>
      </c>
      <c r="K550" t="s">
        <v>519</v>
      </c>
      <c r="L550" t="s">
        <v>534</v>
      </c>
      <c r="M550">
        <v>297</v>
      </c>
      <c r="N550">
        <v>37</v>
      </c>
      <c r="O550">
        <v>109.77585000000001</v>
      </c>
      <c r="P550">
        <v>1.8087333329999999</v>
      </c>
      <c r="Q550" t="s">
        <v>132</v>
      </c>
      <c r="R550">
        <f t="shared" si="8"/>
        <v>8.0270270270270263</v>
      </c>
      <c r="S550" t="s">
        <v>288</v>
      </c>
    </row>
    <row r="551" spans="1:19">
      <c r="A551" t="s">
        <v>2204</v>
      </c>
      <c r="B551" t="s">
        <v>534</v>
      </c>
      <c r="C551" t="s">
        <v>2278</v>
      </c>
      <c r="D551" t="s">
        <v>2279</v>
      </c>
      <c r="E551" t="s">
        <v>2207</v>
      </c>
      <c r="F551">
        <v>94500</v>
      </c>
      <c r="G551" t="s">
        <v>2208</v>
      </c>
      <c r="H551" t="s">
        <v>523</v>
      </c>
      <c r="I551" t="s">
        <v>523</v>
      </c>
      <c r="J551" t="s">
        <v>2280</v>
      </c>
      <c r="K551" t="s">
        <v>519</v>
      </c>
      <c r="L551" t="s">
        <v>534</v>
      </c>
      <c r="M551">
        <v>83</v>
      </c>
      <c r="N551">
        <v>13</v>
      </c>
      <c r="O551">
        <v>109.8919667</v>
      </c>
      <c r="P551">
        <v>1.602416667</v>
      </c>
      <c r="Q551" t="s">
        <v>132</v>
      </c>
      <c r="R551">
        <f t="shared" si="8"/>
        <v>6.384615384615385</v>
      </c>
      <c r="S551" t="s">
        <v>288</v>
      </c>
    </row>
    <row r="552" spans="1:19">
      <c r="A552" t="s">
        <v>2204</v>
      </c>
      <c r="B552" t="s">
        <v>534</v>
      </c>
      <c r="C552" t="s">
        <v>2281</v>
      </c>
      <c r="D552" t="s">
        <v>2282</v>
      </c>
      <c r="E552" t="s">
        <v>2207</v>
      </c>
      <c r="F552">
        <v>94500</v>
      </c>
      <c r="G552" t="s">
        <v>2208</v>
      </c>
      <c r="H552" t="s">
        <v>523</v>
      </c>
      <c r="I552" t="s">
        <v>523</v>
      </c>
      <c r="J552" t="s">
        <v>2283</v>
      </c>
      <c r="K552" t="s">
        <v>519</v>
      </c>
      <c r="L552" t="s">
        <v>534</v>
      </c>
      <c r="M552">
        <v>110</v>
      </c>
      <c r="N552">
        <v>16</v>
      </c>
      <c r="O552">
        <v>109.77666670000001</v>
      </c>
      <c r="P552">
        <v>1.7161166670000001</v>
      </c>
      <c r="Q552" t="s">
        <v>132</v>
      </c>
      <c r="R552">
        <f t="shared" si="8"/>
        <v>6.875</v>
      </c>
      <c r="S552" t="s">
        <v>288</v>
      </c>
    </row>
    <row r="553" spans="1:19">
      <c r="A553" t="s">
        <v>2204</v>
      </c>
      <c r="B553" t="s">
        <v>534</v>
      </c>
      <c r="C553" t="s">
        <v>2284</v>
      </c>
      <c r="D553" t="s">
        <v>2285</v>
      </c>
      <c r="E553" t="s">
        <v>2207</v>
      </c>
      <c r="F553">
        <v>94500</v>
      </c>
      <c r="G553" t="s">
        <v>2208</v>
      </c>
      <c r="H553" t="s">
        <v>523</v>
      </c>
      <c r="I553" t="s">
        <v>523</v>
      </c>
      <c r="J553" t="s">
        <v>2286</v>
      </c>
      <c r="K553" t="s">
        <v>519</v>
      </c>
      <c r="L553" t="s">
        <v>534</v>
      </c>
      <c r="M553">
        <v>84</v>
      </c>
      <c r="N553">
        <v>14</v>
      </c>
      <c r="O553">
        <v>109.86788300000001</v>
      </c>
      <c r="P553">
        <v>1.752283</v>
      </c>
      <c r="Q553" t="s">
        <v>132</v>
      </c>
      <c r="R553">
        <f t="shared" si="8"/>
        <v>6</v>
      </c>
      <c r="S553" t="s">
        <v>288</v>
      </c>
    </row>
    <row r="554" spans="1:19">
      <c r="A554" t="s">
        <v>2204</v>
      </c>
      <c r="B554" t="s">
        <v>534</v>
      </c>
      <c r="C554" t="s">
        <v>2287</v>
      </c>
      <c r="D554" t="s">
        <v>2288</v>
      </c>
      <c r="E554" t="s">
        <v>2207</v>
      </c>
      <c r="F554">
        <v>94500</v>
      </c>
      <c r="G554" t="s">
        <v>2208</v>
      </c>
      <c r="H554" t="s">
        <v>523</v>
      </c>
      <c r="I554" t="s">
        <v>523</v>
      </c>
      <c r="J554" t="s">
        <v>2289</v>
      </c>
      <c r="K554" t="s">
        <v>519</v>
      </c>
      <c r="L554" t="s">
        <v>534</v>
      </c>
      <c r="M554">
        <v>44</v>
      </c>
      <c r="N554">
        <v>12</v>
      </c>
      <c r="O554">
        <v>110.09444999999999</v>
      </c>
      <c r="P554">
        <v>1.6935833330000001</v>
      </c>
      <c r="Q554" t="s">
        <v>132</v>
      </c>
      <c r="R554">
        <f t="shared" si="8"/>
        <v>3.6666666666666665</v>
      </c>
      <c r="S554" t="s">
        <v>288</v>
      </c>
    </row>
    <row r="555" spans="1:19">
      <c r="A555" t="s">
        <v>2204</v>
      </c>
      <c r="B555" t="s">
        <v>534</v>
      </c>
      <c r="C555" t="s">
        <v>2290</v>
      </c>
      <c r="D555" t="s">
        <v>2291</v>
      </c>
      <c r="E555" t="s">
        <v>2207</v>
      </c>
      <c r="F555">
        <v>94500</v>
      </c>
      <c r="G555" t="s">
        <v>2208</v>
      </c>
      <c r="H555">
        <v>82735375</v>
      </c>
      <c r="I555">
        <v>82735375</v>
      </c>
      <c r="J555" t="s">
        <v>2292</v>
      </c>
      <c r="K555" t="s">
        <v>519</v>
      </c>
      <c r="L555" t="s">
        <v>534</v>
      </c>
      <c r="M555">
        <v>129</v>
      </c>
      <c r="N555">
        <v>19</v>
      </c>
      <c r="O555">
        <v>109.860017</v>
      </c>
      <c r="P555">
        <v>1.6544829999999999</v>
      </c>
      <c r="Q555" t="s">
        <v>132</v>
      </c>
      <c r="R555">
        <f t="shared" si="8"/>
        <v>6.7894736842105265</v>
      </c>
      <c r="S555" t="s">
        <v>288</v>
      </c>
    </row>
    <row r="556" spans="1:19">
      <c r="A556" t="s">
        <v>2204</v>
      </c>
      <c r="B556" t="s">
        <v>534</v>
      </c>
      <c r="C556" t="s">
        <v>2293</v>
      </c>
      <c r="D556" t="s">
        <v>2294</v>
      </c>
      <c r="E556" t="s">
        <v>2207</v>
      </c>
      <c r="F556">
        <v>94500</v>
      </c>
      <c r="G556" t="s">
        <v>2208</v>
      </c>
      <c r="H556">
        <v>82375973</v>
      </c>
      <c r="I556" t="s">
        <v>523</v>
      </c>
      <c r="J556" t="s">
        <v>2295</v>
      </c>
      <c r="K556" t="s">
        <v>519</v>
      </c>
      <c r="L556" t="s">
        <v>534</v>
      </c>
      <c r="M556">
        <v>75</v>
      </c>
      <c r="N556">
        <v>13</v>
      </c>
      <c r="O556">
        <v>109.87564999999999</v>
      </c>
      <c r="P556">
        <v>1.649983333</v>
      </c>
      <c r="Q556" t="s">
        <v>132</v>
      </c>
      <c r="R556">
        <f t="shared" si="8"/>
        <v>5.7692307692307692</v>
      </c>
      <c r="S556" t="s">
        <v>288</v>
      </c>
    </row>
    <row r="557" spans="1:19">
      <c r="A557" t="s">
        <v>2204</v>
      </c>
      <c r="B557" t="s">
        <v>534</v>
      </c>
      <c r="C557" t="s">
        <v>2296</v>
      </c>
      <c r="D557" t="s">
        <v>2297</v>
      </c>
      <c r="E557" t="s">
        <v>2207</v>
      </c>
      <c r="F557">
        <v>94500</v>
      </c>
      <c r="G557" t="s">
        <v>2208</v>
      </c>
      <c r="H557" t="s">
        <v>523</v>
      </c>
      <c r="I557" t="s">
        <v>523</v>
      </c>
      <c r="J557" t="s">
        <v>2298</v>
      </c>
      <c r="K557" t="s">
        <v>519</v>
      </c>
      <c r="L557" t="s">
        <v>534</v>
      </c>
      <c r="M557">
        <v>248</v>
      </c>
      <c r="N557">
        <v>27</v>
      </c>
      <c r="O557">
        <v>109.95744999999999</v>
      </c>
      <c r="P557">
        <v>1.482033333</v>
      </c>
      <c r="Q557" t="s">
        <v>132</v>
      </c>
      <c r="R557">
        <f t="shared" si="8"/>
        <v>9.1851851851851851</v>
      </c>
      <c r="S557" t="s">
        <v>288</v>
      </c>
    </row>
    <row r="558" spans="1:19">
      <c r="A558" t="s">
        <v>2204</v>
      </c>
      <c r="B558" t="s">
        <v>534</v>
      </c>
      <c r="C558" t="s">
        <v>2299</v>
      </c>
      <c r="D558" t="s">
        <v>2300</v>
      </c>
      <c r="E558" t="s">
        <v>2207</v>
      </c>
      <c r="F558">
        <v>94500</v>
      </c>
      <c r="G558" t="s">
        <v>2208</v>
      </c>
      <c r="H558" t="s">
        <v>523</v>
      </c>
      <c r="I558" t="s">
        <v>523</v>
      </c>
      <c r="J558" t="s">
        <v>2301</v>
      </c>
      <c r="K558" t="s">
        <v>519</v>
      </c>
      <c r="L558" t="s">
        <v>534</v>
      </c>
      <c r="M558">
        <v>39</v>
      </c>
      <c r="N558">
        <v>11</v>
      </c>
      <c r="O558">
        <v>109.6480179</v>
      </c>
      <c r="P558">
        <v>1.9713134999999999</v>
      </c>
      <c r="Q558" t="s">
        <v>132</v>
      </c>
      <c r="R558">
        <f t="shared" si="8"/>
        <v>3.5454545454545454</v>
      </c>
      <c r="S558" t="s">
        <v>288</v>
      </c>
    </row>
    <row r="559" spans="1:19">
      <c r="A559" t="s">
        <v>2302</v>
      </c>
      <c r="B559" t="s">
        <v>513</v>
      </c>
      <c r="C559" t="s">
        <v>2303</v>
      </c>
      <c r="D559" t="s">
        <v>2304</v>
      </c>
      <c r="E559" t="s">
        <v>2305</v>
      </c>
      <c r="F559">
        <v>96500</v>
      </c>
      <c r="G559" t="s">
        <v>2306</v>
      </c>
      <c r="H559">
        <v>84693037</v>
      </c>
      <c r="I559">
        <v>84693037</v>
      </c>
      <c r="J559" t="s">
        <v>2307</v>
      </c>
      <c r="K559" t="s">
        <v>519</v>
      </c>
      <c r="L559" t="s">
        <v>520</v>
      </c>
      <c r="M559">
        <v>260</v>
      </c>
      <c r="N559">
        <v>32</v>
      </c>
      <c r="O559">
        <v>111.64</v>
      </c>
      <c r="P559">
        <v>2.17</v>
      </c>
      <c r="Q559" t="s">
        <v>218</v>
      </c>
      <c r="R559">
        <f t="shared" si="8"/>
        <v>8.125</v>
      </c>
      <c r="S559" t="s">
        <v>288</v>
      </c>
    </row>
    <row r="560" spans="1:19">
      <c r="A560" t="s">
        <v>2302</v>
      </c>
      <c r="B560" t="s">
        <v>513</v>
      </c>
      <c r="C560" t="s">
        <v>2308</v>
      </c>
      <c r="D560" t="s">
        <v>2309</v>
      </c>
      <c r="E560" t="s">
        <v>2305</v>
      </c>
      <c r="F560">
        <v>96500</v>
      </c>
      <c r="G560" t="s">
        <v>2306</v>
      </c>
      <c r="H560" t="s">
        <v>523</v>
      </c>
      <c r="I560" t="s">
        <v>523</v>
      </c>
      <c r="J560" t="s">
        <v>2310</v>
      </c>
      <c r="K560" t="s">
        <v>519</v>
      </c>
      <c r="L560" t="s">
        <v>520</v>
      </c>
      <c r="M560">
        <v>54</v>
      </c>
      <c r="N560">
        <v>13</v>
      </c>
      <c r="O560">
        <v>111.7066167</v>
      </c>
      <c r="P560">
        <v>2.08405</v>
      </c>
      <c r="Q560" t="s">
        <v>218</v>
      </c>
      <c r="R560">
        <f t="shared" si="8"/>
        <v>4.1538461538461542</v>
      </c>
      <c r="S560" t="s">
        <v>288</v>
      </c>
    </row>
    <row r="561" spans="1:19">
      <c r="A561" t="s">
        <v>2302</v>
      </c>
      <c r="B561" t="s">
        <v>513</v>
      </c>
      <c r="C561" t="s">
        <v>2311</v>
      </c>
      <c r="D561" t="s">
        <v>2312</v>
      </c>
      <c r="E561" t="s">
        <v>2305</v>
      </c>
      <c r="F561">
        <v>96500</v>
      </c>
      <c r="G561" t="s">
        <v>2306</v>
      </c>
      <c r="H561" t="s">
        <v>523</v>
      </c>
      <c r="I561" t="s">
        <v>523</v>
      </c>
      <c r="J561" t="s">
        <v>2313</v>
      </c>
      <c r="K561" t="s">
        <v>519</v>
      </c>
      <c r="L561" t="s">
        <v>520</v>
      </c>
      <c r="M561">
        <v>47</v>
      </c>
      <c r="N561">
        <v>12</v>
      </c>
      <c r="O561">
        <v>111.687012</v>
      </c>
      <c r="P561">
        <v>2.0884849999999999</v>
      </c>
      <c r="Q561" t="s">
        <v>218</v>
      </c>
      <c r="R561">
        <f t="shared" si="8"/>
        <v>3.9166666666666665</v>
      </c>
      <c r="S561" t="s">
        <v>288</v>
      </c>
    </row>
    <row r="562" spans="1:19">
      <c r="A562" t="s">
        <v>2302</v>
      </c>
      <c r="B562" t="s">
        <v>513</v>
      </c>
      <c r="C562" t="s">
        <v>2314</v>
      </c>
      <c r="D562" t="s">
        <v>2315</v>
      </c>
      <c r="E562" t="s">
        <v>2305</v>
      </c>
      <c r="F562">
        <v>96500</v>
      </c>
      <c r="G562" t="s">
        <v>2306</v>
      </c>
      <c r="H562" t="s">
        <v>523</v>
      </c>
      <c r="I562" t="s">
        <v>523</v>
      </c>
      <c r="J562" t="s">
        <v>2316</v>
      </c>
      <c r="K562" t="s">
        <v>519</v>
      </c>
      <c r="L562" t="s">
        <v>520</v>
      </c>
      <c r="M562">
        <v>107</v>
      </c>
      <c r="N562">
        <v>18</v>
      </c>
      <c r="O562">
        <v>111.68</v>
      </c>
      <c r="P562">
        <v>2.08</v>
      </c>
      <c r="Q562" t="s">
        <v>218</v>
      </c>
      <c r="R562">
        <f t="shared" si="8"/>
        <v>5.9444444444444446</v>
      </c>
      <c r="S562" t="s">
        <v>288</v>
      </c>
    </row>
    <row r="563" spans="1:19">
      <c r="A563" t="s">
        <v>2302</v>
      </c>
      <c r="B563" t="s">
        <v>513</v>
      </c>
      <c r="C563" t="s">
        <v>2317</v>
      </c>
      <c r="D563" t="s">
        <v>2318</v>
      </c>
      <c r="E563" t="s">
        <v>2305</v>
      </c>
      <c r="F563">
        <v>96500</v>
      </c>
      <c r="G563" t="s">
        <v>2306</v>
      </c>
      <c r="H563">
        <v>84695024</v>
      </c>
      <c r="I563" t="s">
        <v>523</v>
      </c>
      <c r="J563" t="s">
        <v>2319</v>
      </c>
      <c r="K563" t="s">
        <v>519</v>
      </c>
      <c r="L563" t="s">
        <v>520</v>
      </c>
      <c r="M563">
        <v>36</v>
      </c>
      <c r="N563">
        <v>11</v>
      </c>
      <c r="O563">
        <v>111.62353330000001</v>
      </c>
      <c r="P563">
        <v>2.1501666670000001</v>
      </c>
      <c r="Q563" t="s">
        <v>218</v>
      </c>
      <c r="R563">
        <f t="shared" si="8"/>
        <v>3.2727272727272729</v>
      </c>
      <c r="S563" t="s">
        <v>288</v>
      </c>
    </row>
    <row r="564" spans="1:19">
      <c r="A564" t="s">
        <v>2302</v>
      </c>
      <c r="B564" t="s">
        <v>513</v>
      </c>
      <c r="C564" t="s">
        <v>2320</v>
      </c>
      <c r="D564" t="s">
        <v>2321</v>
      </c>
      <c r="E564" t="s">
        <v>2305</v>
      </c>
      <c r="F564">
        <v>96500</v>
      </c>
      <c r="G564" t="s">
        <v>2306</v>
      </c>
      <c r="H564" t="s">
        <v>523</v>
      </c>
      <c r="I564" t="s">
        <v>523</v>
      </c>
      <c r="J564" t="s">
        <v>2322</v>
      </c>
      <c r="K564" t="s">
        <v>519</v>
      </c>
      <c r="L564" t="s">
        <v>520</v>
      </c>
      <c r="M564">
        <v>19</v>
      </c>
      <c r="N564">
        <v>12</v>
      </c>
      <c r="O564">
        <v>111.68859999999999</v>
      </c>
      <c r="P564">
        <v>2.0837333330000001</v>
      </c>
      <c r="Q564" t="s">
        <v>218</v>
      </c>
      <c r="R564">
        <f t="shared" si="8"/>
        <v>1.5833333333333333</v>
      </c>
      <c r="S564" t="s">
        <v>288</v>
      </c>
    </row>
    <row r="565" spans="1:19">
      <c r="A565" t="s">
        <v>2302</v>
      </c>
      <c r="B565" t="s">
        <v>513</v>
      </c>
      <c r="C565" t="s">
        <v>2323</v>
      </c>
      <c r="D565" t="s">
        <v>2324</v>
      </c>
      <c r="E565" t="s">
        <v>2305</v>
      </c>
      <c r="F565">
        <v>96500</v>
      </c>
      <c r="G565" t="s">
        <v>2306</v>
      </c>
      <c r="H565" t="s">
        <v>523</v>
      </c>
      <c r="I565" t="s">
        <v>523</v>
      </c>
      <c r="J565" t="s">
        <v>2325</v>
      </c>
      <c r="K565" t="s">
        <v>519</v>
      </c>
      <c r="L565" t="s">
        <v>520</v>
      </c>
      <c r="M565">
        <v>31</v>
      </c>
      <c r="N565">
        <v>11</v>
      </c>
      <c r="O565">
        <v>111.6902333</v>
      </c>
      <c r="P565">
        <v>2.1036333329999999</v>
      </c>
      <c r="Q565" t="s">
        <v>218</v>
      </c>
      <c r="R565">
        <f t="shared" si="8"/>
        <v>2.8181818181818183</v>
      </c>
      <c r="S565" t="s">
        <v>288</v>
      </c>
    </row>
    <row r="566" spans="1:19">
      <c r="A566" t="s">
        <v>2302</v>
      </c>
      <c r="B566" t="s">
        <v>513</v>
      </c>
      <c r="C566" t="s">
        <v>2326</v>
      </c>
      <c r="D566" t="s">
        <v>2327</v>
      </c>
      <c r="E566" t="s">
        <v>2305</v>
      </c>
      <c r="F566">
        <v>96500</v>
      </c>
      <c r="G566" t="s">
        <v>2306</v>
      </c>
      <c r="H566" t="s">
        <v>523</v>
      </c>
      <c r="I566" t="s">
        <v>523</v>
      </c>
      <c r="J566" t="s">
        <v>2328</v>
      </c>
      <c r="K566" t="s">
        <v>519</v>
      </c>
      <c r="L566" t="s">
        <v>520</v>
      </c>
      <c r="M566">
        <v>21</v>
      </c>
      <c r="N566">
        <v>11</v>
      </c>
      <c r="O566">
        <v>111.63467</v>
      </c>
      <c r="P566">
        <v>2.1976</v>
      </c>
      <c r="Q566" t="s">
        <v>218</v>
      </c>
      <c r="R566">
        <f t="shared" si="8"/>
        <v>1.9090909090909092</v>
      </c>
      <c r="S566" t="s">
        <v>288</v>
      </c>
    </row>
    <row r="567" spans="1:19">
      <c r="A567" t="s">
        <v>2302</v>
      </c>
      <c r="B567" t="s">
        <v>513</v>
      </c>
      <c r="C567" t="s">
        <v>2329</v>
      </c>
      <c r="D567" t="s">
        <v>2330</v>
      </c>
      <c r="E567" t="s">
        <v>2305</v>
      </c>
      <c r="F567">
        <v>96500</v>
      </c>
      <c r="G567" t="s">
        <v>2306</v>
      </c>
      <c r="H567">
        <v>84692215</v>
      </c>
      <c r="I567">
        <v>84692215</v>
      </c>
      <c r="J567" t="s">
        <v>2331</v>
      </c>
      <c r="K567" t="s">
        <v>519</v>
      </c>
      <c r="L567" t="s">
        <v>520</v>
      </c>
      <c r="M567">
        <v>146</v>
      </c>
      <c r="N567">
        <v>15</v>
      </c>
      <c r="O567">
        <v>111.6632333</v>
      </c>
      <c r="P567">
        <v>2.1499666670000002</v>
      </c>
      <c r="Q567" t="s">
        <v>218</v>
      </c>
      <c r="R567">
        <f t="shared" si="8"/>
        <v>9.7333333333333325</v>
      </c>
      <c r="S567" t="s">
        <v>288</v>
      </c>
    </row>
    <row r="568" spans="1:19">
      <c r="A568" t="s">
        <v>2302</v>
      </c>
      <c r="B568" t="s">
        <v>513</v>
      </c>
      <c r="C568" t="s">
        <v>2332</v>
      </c>
      <c r="D568" t="s">
        <v>2333</v>
      </c>
      <c r="E568" t="s">
        <v>2305</v>
      </c>
      <c r="F568">
        <v>96500</v>
      </c>
      <c r="G568" t="s">
        <v>2306</v>
      </c>
      <c r="H568" t="s">
        <v>523</v>
      </c>
      <c r="I568" t="s">
        <v>523</v>
      </c>
      <c r="J568" t="s">
        <v>2334</v>
      </c>
      <c r="K568" t="s">
        <v>519</v>
      </c>
      <c r="L568" t="s">
        <v>520</v>
      </c>
      <c r="M568">
        <v>39</v>
      </c>
      <c r="N568">
        <v>13</v>
      </c>
      <c r="O568">
        <v>111.68169</v>
      </c>
      <c r="P568">
        <v>2.076991</v>
      </c>
      <c r="Q568" t="s">
        <v>218</v>
      </c>
      <c r="R568">
        <f t="shared" si="8"/>
        <v>3</v>
      </c>
      <c r="S568" t="s">
        <v>288</v>
      </c>
    </row>
    <row r="569" spans="1:19">
      <c r="A569" t="s">
        <v>2302</v>
      </c>
      <c r="B569" t="s">
        <v>513</v>
      </c>
      <c r="C569" t="s">
        <v>2335</v>
      </c>
      <c r="D569" t="s">
        <v>2336</v>
      </c>
      <c r="E569" t="s">
        <v>2305</v>
      </c>
      <c r="F569">
        <v>96500</v>
      </c>
      <c r="G569" t="s">
        <v>2306</v>
      </c>
      <c r="H569" t="s">
        <v>523</v>
      </c>
      <c r="I569" t="s">
        <v>523</v>
      </c>
      <c r="J569" t="s">
        <v>2337</v>
      </c>
      <c r="K569" t="s">
        <v>519</v>
      </c>
      <c r="L569" t="s">
        <v>520</v>
      </c>
      <c r="M569">
        <v>7</v>
      </c>
      <c r="N569">
        <v>11</v>
      </c>
      <c r="O569">
        <v>111.7</v>
      </c>
      <c r="P569">
        <v>2.11</v>
      </c>
      <c r="Q569" t="s">
        <v>218</v>
      </c>
      <c r="R569">
        <f t="shared" si="8"/>
        <v>0.63636363636363635</v>
      </c>
      <c r="S569" t="s">
        <v>288</v>
      </c>
    </row>
    <row r="570" spans="1:19">
      <c r="A570" t="s">
        <v>2302</v>
      </c>
      <c r="B570" t="s">
        <v>513</v>
      </c>
      <c r="C570" t="s">
        <v>2338</v>
      </c>
      <c r="D570" t="s">
        <v>2339</v>
      </c>
      <c r="E570" t="s">
        <v>2305</v>
      </c>
      <c r="F570">
        <v>96500</v>
      </c>
      <c r="G570" t="s">
        <v>2306</v>
      </c>
      <c r="H570" t="s">
        <v>523</v>
      </c>
      <c r="I570" t="s">
        <v>523</v>
      </c>
      <c r="J570" t="s">
        <v>2340</v>
      </c>
      <c r="K570" t="s">
        <v>519</v>
      </c>
      <c r="L570" t="s">
        <v>520</v>
      </c>
      <c r="M570">
        <v>95</v>
      </c>
      <c r="N570">
        <v>16</v>
      </c>
      <c r="O570">
        <v>111.738124</v>
      </c>
      <c r="P570">
        <v>2.1542289999999999</v>
      </c>
      <c r="Q570" t="s">
        <v>218</v>
      </c>
      <c r="R570">
        <f t="shared" si="8"/>
        <v>5.9375</v>
      </c>
      <c r="S570" t="s">
        <v>288</v>
      </c>
    </row>
    <row r="571" spans="1:19">
      <c r="A571" t="s">
        <v>2302</v>
      </c>
      <c r="B571" t="s">
        <v>513</v>
      </c>
      <c r="C571" t="s">
        <v>2341</v>
      </c>
      <c r="D571" t="s">
        <v>2342</v>
      </c>
      <c r="E571" t="s">
        <v>2305</v>
      </c>
      <c r="F571">
        <v>96500</v>
      </c>
      <c r="G571" t="s">
        <v>2306</v>
      </c>
      <c r="H571" t="s">
        <v>523</v>
      </c>
      <c r="I571" t="s">
        <v>523</v>
      </c>
      <c r="J571" t="s">
        <v>2343</v>
      </c>
      <c r="K571" t="s">
        <v>519</v>
      </c>
      <c r="L571" t="s">
        <v>520</v>
      </c>
      <c r="M571">
        <v>35</v>
      </c>
      <c r="N571">
        <v>12</v>
      </c>
      <c r="O571">
        <v>111.7047</v>
      </c>
      <c r="P571">
        <v>2.1004999999999998</v>
      </c>
      <c r="Q571" t="s">
        <v>218</v>
      </c>
      <c r="R571">
        <f t="shared" si="8"/>
        <v>2.9166666666666665</v>
      </c>
      <c r="S571" t="s">
        <v>288</v>
      </c>
    </row>
    <row r="572" spans="1:19">
      <c r="A572" t="s">
        <v>2302</v>
      </c>
      <c r="B572" t="s">
        <v>513</v>
      </c>
      <c r="C572" t="s">
        <v>2344</v>
      </c>
      <c r="D572" t="s">
        <v>2345</v>
      </c>
      <c r="E572" t="s">
        <v>2305</v>
      </c>
      <c r="F572">
        <v>96500</v>
      </c>
      <c r="G572" t="s">
        <v>2306</v>
      </c>
      <c r="J572" t="s">
        <v>2346</v>
      </c>
      <c r="K572" t="s">
        <v>519</v>
      </c>
      <c r="L572" t="s">
        <v>520</v>
      </c>
      <c r="M572">
        <v>31</v>
      </c>
      <c r="N572">
        <v>12</v>
      </c>
      <c r="O572">
        <v>111.681175</v>
      </c>
      <c r="P572">
        <v>2.0836809999999999</v>
      </c>
      <c r="Q572" t="s">
        <v>218</v>
      </c>
      <c r="R572">
        <f t="shared" si="8"/>
        <v>2.5833333333333335</v>
      </c>
      <c r="S572" t="s">
        <v>288</v>
      </c>
    </row>
    <row r="573" spans="1:19">
      <c r="A573" t="s">
        <v>2302</v>
      </c>
      <c r="B573" t="s">
        <v>534</v>
      </c>
      <c r="C573" t="s">
        <v>2347</v>
      </c>
      <c r="D573" t="s">
        <v>2348</v>
      </c>
      <c r="E573" t="s">
        <v>2305</v>
      </c>
      <c r="F573">
        <v>96500</v>
      </c>
      <c r="G573" t="s">
        <v>2306</v>
      </c>
      <c r="H573">
        <v>84693597</v>
      </c>
      <c r="I573">
        <v>84693597</v>
      </c>
      <c r="J573" t="s">
        <v>2349</v>
      </c>
      <c r="K573" t="s">
        <v>519</v>
      </c>
      <c r="L573" t="s">
        <v>534</v>
      </c>
      <c r="M573">
        <v>335</v>
      </c>
      <c r="N573">
        <v>32</v>
      </c>
      <c r="O573">
        <v>111.66666669999999</v>
      </c>
      <c r="P573">
        <v>2.1666666999999999</v>
      </c>
      <c r="Q573" t="s">
        <v>218</v>
      </c>
      <c r="R573">
        <f t="shared" si="8"/>
        <v>10.46875</v>
      </c>
      <c r="S573" t="s">
        <v>288</v>
      </c>
    </row>
    <row r="574" spans="1:19">
      <c r="A574" t="s">
        <v>2302</v>
      </c>
      <c r="B574" t="s">
        <v>534</v>
      </c>
      <c r="C574" t="s">
        <v>2350</v>
      </c>
      <c r="D574" t="s">
        <v>2351</v>
      </c>
      <c r="E574" t="s">
        <v>2305</v>
      </c>
      <c r="F574">
        <v>96500</v>
      </c>
      <c r="G574" t="s">
        <v>2306</v>
      </c>
      <c r="H574">
        <v>84693115</v>
      </c>
      <c r="I574" t="s">
        <v>523</v>
      </c>
      <c r="J574" t="s">
        <v>2352</v>
      </c>
      <c r="K574" t="s">
        <v>519</v>
      </c>
      <c r="L574" t="s">
        <v>534</v>
      </c>
      <c r="M574">
        <v>193</v>
      </c>
      <c r="N574">
        <v>25</v>
      </c>
      <c r="O574">
        <v>111.675596</v>
      </c>
      <c r="P574">
        <v>2.073045</v>
      </c>
      <c r="Q574" t="s">
        <v>218</v>
      </c>
      <c r="R574">
        <f t="shared" si="8"/>
        <v>7.72</v>
      </c>
      <c r="S574" t="s">
        <v>288</v>
      </c>
    </row>
    <row r="575" spans="1:19">
      <c r="A575" t="s">
        <v>2302</v>
      </c>
      <c r="B575" t="s">
        <v>534</v>
      </c>
      <c r="C575" t="s">
        <v>2353</v>
      </c>
      <c r="D575" t="s">
        <v>2354</v>
      </c>
      <c r="E575" t="s">
        <v>2305</v>
      </c>
      <c r="F575">
        <v>96500</v>
      </c>
      <c r="G575" t="s">
        <v>2306</v>
      </c>
      <c r="J575" t="s">
        <v>2355</v>
      </c>
      <c r="K575" t="s">
        <v>519</v>
      </c>
      <c r="L575" t="s">
        <v>534</v>
      </c>
      <c r="M575">
        <v>142</v>
      </c>
      <c r="N575">
        <v>16</v>
      </c>
      <c r="O575">
        <v>111.6917725</v>
      </c>
      <c r="P575">
        <v>2.0747722999999998</v>
      </c>
      <c r="Q575" t="s">
        <v>218</v>
      </c>
      <c r="R575">
        <f t="shared" si="8"/>
        <v>8.875</v>
      </c>
      <c r="S575" t="s">
        <v>288</v>
      </c>
    </row>
    <row r="576" spans="1:19">
      <c r="A576" t="s">
        <v>2302</v>
      </c>
      <c r="B576" t="s">
        <v>534</v>
      </c>
      <c r="C576" t="s">
        <v>2356</v>
      </c>
      <c r="D576" t="s">
        <v>2357</v>
      </c>
      <c r="E576" t="s">
        <v>2305</v>
      </c>
      <c r="F576">
        <v>96500</v>
      </c>
      <c r="G576" t="s">
        <v>2306</v>
      </c>
      <c r="H576" t="s">
        <v>523</v>
      </c>
      <c r="I576" t="s">
        <v>523</v>
      </c>
      <c r="J576" t="s">
        <v>2358</v>
      </c>
      <c r="K576" t="s">
        <v>519</v>
      </c>
      <c r="L576" t="s">
        <v>534</v>
      </c>
      <c r="M576">
        <v>51</v>
      </c>
      <c r="N576">
        <v>13</v>
      </c>
      <c r="O576">
        <v>111.66471</v>
      </c>
      <c r="P576">
        <v>2.2650899999999998</v>
      </c>
      <c r="Q576" t="s">
        <v>218</v>
      </c>
      <c r="R576">
        <f t="shared" si="8"/>
        <v>3.9230769230769229</v>
      </c>
      <c r="S576" t="s">
        <v>288</v>
      </c>
    </row>
    <row r="577" spans="1:19">
      <c r="A577" t="s">
        <v>2302</v>
      </c>
      <c r="B577" t="s">
        <v>534</v>
      </c>
      <c r="C577" t="s">
        <v>2359</v>
      </c>
      <c r="D577" t="s">
        <v>2360</v>
      </c>
      <c r="E577" t="s">
        <v>2305</v>
      </c>
      <c r="F577">
        <v>96500</v>
      </c>
      <c r="G577" t="s">
        <v>2306</v>
      </c>
      <c r="H577" t="s">
        <v>523</v>
      </c>
      <c r="I577" t="s">
        <v>523</v>
      </c>
      <c r="J577" t="s">
        <v>2361</v>
      </c>
      <c r="K577" t="s">
        <v>519</v>
      </c>
      <c r="L577" t="s">
        <v>534</v>
      </c>
      <c r="M577">
        <v>63</v>
      </c>
      <c r="N577">
        <v>14</v>
      </c>
      <c r="O577">
        <v>111.71</v>
      </c>
      <c r="P577">
        <v>2.1</v>
      </c>
      <c r="Q577" t="s">
        <v>218</v>
      </c>
      <c r="R577">
        <f t="shared" si="8"/>
        <v>4.5</v>
      </c>
      <c r="S577" t="s">
        <v>288</v>
      </c>
    </row>
    <row r="578" spans="1:19">
      <c r="A578" t="s">
        <v>2302</v>
      </c>
      <c r="B578" t="s">
        <v>534</v>
      </c>
      <c r="C578" t="s">
        <v>2362</v>
      </c>
      <c r="D578" t="s">
        <v>2363</v>
      </c>
      <c r="E578" t="s">
        <v>2305</v>
      </c>
      <c r="F578">
        <v>96500</v>
      </c>
      <c r="G578" t="s">
        <v>2306</v>
      </c>
      <c r="H578" t="s">
        <v>523</v>
      </c>
      <c r="I578" t="s">
        <v>523</v>
      </c>
      <c r="J578" t="s">
        <v>2364</v>
      </c>
      <c r="K578" t="s">
        <v>519</v>
      </c>
      <c r="L578" t="s">
        <v>534</v>
      </c>
      <c r="M578">
        <v>24</v>
      </c>
      <c r="N578">
        <v>11</v>
      </c>
      <c r="O578">
        <v>111.7</v>
      </c>
      <c r="P578">
        <v>2.1800000000000002</v>
      </c>
      <c r="Q578" t="s">
        <v>218</v>
      </c>
      <c r="R578">
        <f t="shared" si="8"/>
        <v>2.1818181818181817</v>
      </c>
      <c r="S578" t="s">
        <v>288</v>
      </c>
    </row>
    <row r="579" spans="1:19">
      <c r="A579" t="s">
        <v>2302</v>
      </c>
      <c r="B579" t="s">
        <v>534</v>
      </c>
      <c r="C579" t="s">
        <v>2365</v>
      </c>
      <c r="D579" t="s">
        <v>2366</v>
      </c>
      <c r="E579" t="s">
        <v>2305</v>
      </c>
      <c r="F579">
        <v>96500</v>
      </c>
      <c r="G579" t="s">
        <v>2306</v>
      </c>
      <c r="J579" t="s">
        <v>2367</v>
      </c>
      <c r="K579" t="s">
        <v>519</v>
      </c>
      <c r="L579" t="s">
        <v>534</v>
      </c>
      <c r="M579">
        <v>6</v>
      </c>
      <c r="N579">
        <v>7</v>
      </c>
      <c r="O579">
        <v>111.62</v>
      </c>
      <c r="P579">
        <v>2.15</v>
      </c>
      <c r="Q579" t="s">
        <v>218</v>
      </c>
      <c r="R579">
        <f t="shared" ref="R579:R642" si="9">M579/N579</f>
        <v>0.8571428571428571</v>
      </c>
      <c r="S579" t="s">
        <v>288</v>
      </c>
    </row>
    <row r="580" spans="1:19">
      <c r="A580" t="s">
        <v>2302</v>
      </c>
      <c r="B580" t="s">
        <v>534</v>
      </c>
      <c r="C580" t="s">
        <v>2368</v>
      </c>
      <c r="D580" t="s">
        <v>2369</v>
      </c>
      <c r="E580" t="s">
        <v>2305</v>
      </c>
      <c r="F580">
        <v>96500</v>
      </c>
      <c r="G580" t="s">
        <v>2306</v>
      </c>
      <c r="H580" t="s">
        <v>523</v>
      </c>
      <c r="I580" t="s">
        <v>523</v>
      </c>
      <c r="J580" t="s">
        <v>2370</v>
      </c>
      <c r="K580" t="s">
        <v>519</v>
      </c>
      <c r="L580" t="s">
        <v>534</v>
      </c>
      <c r="M580">
        <v>207</v>
      </c>
      <c r="N580">
        <v>24</v>
      </c>
      <c r="O580">
        <v>111.6896167</v>
      </c>
      <c r="P580">
        <v>2.0615166669999998</v>
      </c>
      <c r="Q580" t="s">
        <v>218</v>
      </c>
      <c r="R580">
        <f t="shared" si="9"/>
        <v>8.625</v>
      </c>
      <c r="S580" t="s">
        <v>288</v>
      </c>
    </row>
    <row r="581" spans="1:19">
      <c r="A581" t="s">
        <v>2302</v>
      </c>
      <c r="B581" t="s">
        <v>534</v>
      </c>
      <c r="C581" t="s">
        <v>2371</v>
      </c>
      <c r="D581" t="s">
        <v>2372</v>
      </c>
      <c r="E581" t="s">
        <v>2305</v>
      </c>
      <c r="F581">
        <v>96500</v>
      </c>
      <c r="G581" t="s">
        <v>2306</v>
      </c>
      <c r="H581" t="s">
        <v>523</v>
      </c>
      <c r="I581" t="s">
        <v>523</v>
      </c>
      <c r="J581" t="s">
        <v>2373</v>
      </c>
      <c r="K581" t="s">
        <v>519</v>
      </c>
      <c r="L581" t="s">
        <v>534</v>
      </c>
      <c r="M581">
        <v>89</v>
      </c>
      <c r="N581">
        <v>12</v>
      </c>
      <c r="O581">
        <v>111.70861669999999</v>
      </c>
      <c r="P581">
        <v>2.10785</v>
      </c>
      <c r="Q581" t="s">
        <v>218</v>
      </c>
      <c r="R581">
        <f t="shared" si="9"/>
        <v>7.416666666666667</v>
      </c>
      <c r="S581" t="s">
        <v>288</v>
      </c>
    </row>
    <row r="582" spans="1:19">
      <c r="A582" t="s">
        <v>2302</v>
      </c>
      <c r="B582" t="s">
        <v>534</v>
      </c>
      <c r="C582" t="s">
        <v>2374</v>
      </c>
      <c r="D582" t="s">
        <v>2375</v>
      </c>
      <c r="E582" t="s">
        <v>2305</v>
      </c>
      <c r="F582">
        <v>96500</v>
      </c>
      <c r="G582" t="s">
        <v>2306</v>
      </c>
      <c r="H582" t="s">
        <v>523</v>
      </c>
      <c r="I582" t="s">
        <v>523</v>
      </c>
      <c r="J582" t="s">
        <v>2376</v>
      </c>
      <c r="K582" t="s">
        <v>519</v>
      </c>
      <c r="L582" t="s">
        <v>534</v>
      </c>
      <c r="M582">
        <v>93</v>
      </c>
      <c r="N582">
        <v>16</v>
      </c>
      <c r="O582">
        <v>111.768293</v>
      </c>
      <c r="P582">
        <v>2.0585490000000002</v>
      </c>
      <c r="Q582" t="s">
        <v>218</v>
      </c>
      <c r="R582">
        <f t="shared" si="9"/>
        <v>5.8125</v>
      </c>
      <c r="S582" t="s">
        <v>288</v>
      </c>
    </row>
    <row r="583" spans="1:19">
      <c r="A583" t="s">
        <v>2302</v>
      </c>
      <c r="B583" t="s">
        <v>534</v>
      </c>
      <c r="C583" t="s">
        <v>2377</v>
      </c>
      <c r="D583" t="s">
        <v>2378</v>
      </c>
      <c r="E583" t="s">
        <v>2305</v>
      </c>
      <c r="F583">
        <v>96500</v>
      </c>
      <c r="G583" t="s">
        <v>2306</v>
      </c>
      <c r="J583" t="s">
        <v>2379</v>
      </c>
      <c r="K583" t="s">
        <v>519</v>
      </c>
      <c r="L583" t="s">
        <v>534</v>
      </c>
      <c r="M583">
        <v>53</v>
      </c>
      <c r="N583">
        <v>13</v>
      </c>
      <c r="O583">
        <v>111.596718</v>
      </c>
      <c r="P583">
        <v>2.184034</v>
      </c>
      <c r="Q583" t="s">
        <v>218</v>
      </c>
      <c r="R583">
        <f t="shared" si="9"/>
        <v>4.0769230769230766</v>
      </c>
      <c r="S583" t="s">
        <v>288</v>
      </c>
    </row>
    <row r="584" spans="1:19">
      <c r="A584" t="s">
        <v>2302</v>
      </c>
      <c r="B584" t="s">
        <v>534</v>
      </c>
      <c r="C584" t="s">
        <v>2380</v>
      </c>
      <c r="D584" t="s">
        <v>2381</v>
      </c>
      <c r="E584" t="s">
        <v>2305</v>
      </c>
      <c r="F584">
        <v>96500</v>
      </c>
      <c r="G584" t="s">
        <v>2306</v>
      </c>
      <c r="H584" t="s">
        <v>523</v>
      </c>
      <c r="I584" t="s">
        <v>523</v>
      </c>
      <c r="J584" t="s">
        <v>2382</v>
      </c>
      <c r="K584" t="s">
        <v>519</v>
      </c>
      <c r="L584" t="s">
        <v>534</v>
      </c>
      <c r="M584">
        <v>41</v>
      </c>
      <c r="N584">
        <v>13</v>
      </c>
      <c r="O584">
        <v>111.63485</v>
      </c>
      <c r="P584">
        <v>2.2062200000000001</v>
      </c>
      <c r="Q584" t="s">
        <v>218</v>
      </c>
      <c r="R584">
        <f t="shared" si="9"/>
        <v>3.1538461538461537</v>
      </c>
      <c r="S584" t="s">
        <v>288</v>
      </c>
    </row>
    <row r="585" spans="1:19">
      <c r="A585" t="s">
        <v>2302</v>
      </c>
      <c r="B585" t="s">
        <v>534</v>
      </c>
      <c r="C585" t="s">
        <v>2383</v>
      </c>
      <c r="D585" t="s">
        <v>2384</v>
      </c>
      <c r="E585" t="s">
        <v>2385</v>
      </c>
      <c r="F585">
        <v>96500</v>
      </c>
      <c r="G585" t="s">
        <v>2306</v>
      </c>
      <c r="H585">
        <v>84693512</v>
      </c>
      <c r="I585">
        <v>84693512</v>
      </c>
      <c r="J585" t="s">
        <v>2386</v>
      </c>
      <c r="K585" t="s">
        <v>519</v>
      </c>
      <c r="L585" t="s">
        <v>520</v>
      </c>
      <c r="M585">
        <v>181</v>
      </c>
      <c r="N585">
        <v>19</v>
      </c>
      <c r="O585">
        <v>111.63977</v>
      </c>
      <c r="P585">
        <v>2.1631300000000002</v>
      </c>
      <c r="Q585" t="s">
        <v>218</v>
      </c>
      <c r="R585">
        <f t="shared" si="9"/>
        <v>9.526315789473685</v>
      </c>
      <c r="S585" t="s">
        <v>288</v>
      </c>
    </row>
    <row r="586" spans="1:19">
      <c r="A586" t="s">
        <v>2302</v>
      </c>
      <c r="B586" t="s">
        <v>534</v>
      </c>
      <c r="C586" t="s">
        <v>2387</v>
      </c>
      <c r="D586" t="s">
        <v>2388</v>
      </c>
      <c r="E586" t="s">
        <v>2305</v>
      </c>
      <c r="F586">
        <v>96500</v>
      </c>
      <c r="G586" t="s">
        <v>2306</v>
      </c>
      <c r="H586" t="s">
        <v>523</v>
      </c>
      <c r="I586" t="s">
        <v>523</v>
      </c>
      <c r="J586" t="s">
        <v>2389</v>
      </c>
      <c r="K586" t="s">
        <v>519</v>
      </c>
      <c r="L586" t="s">
        <v>534</v>
      </c>
      <c r="M586">
        <v>49</v>
      </c>
      <c r="N586">
        <v>14</v>
      </c>
      <c r="O586">
        <v>111.63333</v>
      </c>
      <c r="P586">
        <v>2.2125699999999999</v>
      </c>
      <c r="Q586" t="s">
        <v>218</v>
      </c>
      <c r="R586">
        <f t="shared" si="9"/>
        <v>3.5</v>
      </c>
      <c r="S586" t="s">
        <v>288</v>
      </c>
    </row>
    <row r="587" spans="1:19">
      <c r="A587" t="s">
        <v>2302</v>
      </c>
      <c r="B587" t="s">
        <v>534</v>
      </c>
      <c r="C587" t="s">
        <v>2390</v>
      </c>
      <c r="D587" t="s">
        <v>2391</v>
      </c>
      <c r="E587" t="s">
        <v>2305</v>
      </c>
      <c r="F587">
        <v>96500</v>
      </c>
      <c r="G587" t="s">
        <v>2306</v>
      </c>
      <c r="H587">
        <v>84695049</v>
      </c>
      <c r="I587" t="s">
        <v>523</v>
      </c>
      <c r="J587" t="s">
        <v>2392</v>
      </c>
      <c r="K587" t="s">
        <v>519</v>
      </c>
      <c r="L587" t="s">
        <v>534</v>
      </c>
      <c r="M587">
        <v>43</v>
      </c>
      <c r="N587">
        <v>13</v>
      </c>
      <c r="O587">
        <v>111.738124</v>
      </c>
      <c r="P587">
        <v>2.1542289999999999</v>
      </c>
      <c r="Q587" t="s">
        <v>218</v>
      </c>
      <c r="R587">
        <f t="shared" si="9"/>
        <v>3.3076923076923075</v>
      </c>
      <c r="S587" t="s">
        <v>288</v>
      </c>
    </row>
    <row r="588" spans="1:19">
      <c r="A588" t="s">
        <v>2302</v>
      </c>
      <c r="B588" t="s">
        <v>534</v>
      </c>
      <c r="C588" t="s">
        <v>2393</v>
      </c>
      <c r="D588" t="s">
        <v>2394</v>
      </c>
      <c r="E588" t="s">
        <v>2305</v>
      </c>
      <c r="F588">
        <v>96500</v>
      </c>
      <c r="G588" t="s">
        <v>2306</v>
      </c>
      <c r="H588" t="s">
        <v>523</v>
      </c>
      <c r="I588" t="s">
        <v>523</v>
      </c>
      <c r="J588" t="s">
        <v>2395</v>
      </c>
      <c r="K588" t="s">
        <v>519</v>
      </c>
      <c r="L588" t="s">
        <v>534</v>
      </c>
      <c r="M588">
        <v>82</v>
      </c>
      <c r="N588">
        <v>17</v>
      </c>
      <c r="O588">
        <v>111.7221167</v>
      </c>
      <c r="P588">
        <v>2.0415333329999998</v>
      </c>
      <c r="Q588" t="s">
        <v>218</v>
      </c>
      <c r="R588">
        <f t="shared" si="9"/>
        <v>4.8235294117647056</v>
      </c>
      <c r="S588" t="s">
        <v>288</v>
      </c>
    </row>
    <row r="589" spans="1:19">
      <c r="A589" t="s">
        <v>2302</v>
      </c>
      <c r="B589" t="s">
        <v>534</v>
      </c>
      <c r="C589" t="s">
        <v>2396</v>
      </c>
      <c r="D589" t="s">
        <v>2397</v>
      </c>
      <c r="E589" t="s">
        <v>2305</v>
      </c>
      <c r="F589">
        <v>96500</v>
      </c>
      <c r="G589" t="s">
        <v>2306</v>
      </c>
      <c r="J589" t="s">
        <v>2398</v>
      </c>
      <c r="K589" t="s">
        <v>519</v>
      </c>
      <c r="L589" t="s">
        <v>534</v>
      </c>
      <c r="M589">
        <v>59</v>
      </c>
      <c r="N589">
        <v>12</v>
      </c>
      <c r="O589">
        <v>111.6422833</v>
      </c>
      <c r="P589">
        <v>2.1192333329999999</v>
      </c>
      <c r="Q589" t="s">
        <v>218</v>
      </c>
      <c r="R589">
        <f t="shared" si="9"/>
        <v>4.916666666666667</v>
      </c>
      <c r="S589" t="s">
        <v>288</v>
      </c>
    </row>
    <row r="590" spans="1:19">
      <c r="A590" t="s">
        <v>2302</v>
      </c>
      <c r="B590" t="s">
        <v>534</v>
      </c>
      <c r="C590" t="s">
        <v>2399</v>
      </c>
      <c r="D590" t="s">
        <v>2400</v>
      </c>
      <c r="E590" t="s">
        <v>2305</v>
      </c>
      <c r="F590">
        <v>96500</v>
      </c>
      <c r="G590" t="s">
        <v>2306</v>
      </c>
      <c r="H590" t="s">
        <v>523</v>
      </c>
      <c r="I590" t="s">
        <v>523</v>
      </c>
      <c r="J590" t="s">
        <v>2401</v>
      </c>
      <c r="K590" t="s">
        <v>519</v>
      </c>
      <c r="L590" t="s">
        <v>534</v>
      </c>
      <c r="M590">
        <v>45</v>
      </c>
      <c r="N590">
        <v>12</v>
      </c>
      <c r="O590">
        <v>111.64687000000001</v>
      </c>
      <c r="P590">
        <v>2.00956</v>
      </c>
      <c r="Q590" t="s">
        <v>218</v>
      </c>
      <c r="R590">
        <f t="shared" si="9"/>
        <v>3.75</v>
      </c>
      <c r="S590" t="s">
        <v>288</v>
      </c>
    </row>
    <row r="591" spans="1:19">
      <c r="A591" t="s">
        <v>2402</v>
      </c>
      <c r="B591" t="s">
        <v>513</v>
      </c>
      <c r="C591" t="s">
        <v>2403</v>
      </c>
      <c r="D591" t="s">
        <v>2404</v>
      </c>
      <c r="E591" t="s">
        <v>2405</v>
      </c>
      <c r="F591">
        <v>98000</v>
      </c>
      <c r="G591" t="s">
        <v>2406</v>
      </c>
      <c r="H591">
        <v>85406022</v>
      </c>
      <c r="I591">
        <v>85471415</v>
      </c>
      <c r="J591" t="s">
        <v>2407</v>
      </c>
      <c r="K591" t="s">
        <v>519</v>
      </c>
      <c r="L591" t="s">
        <v>520</v>
      </c>
      <c r="M591">
        <v>84</v>
      </c>
      <c r="N591">
        <v>12</v>
      </c>
      <c r="O591">
        <v>113.9599833</v>
      </c>
      <c r="P591">
        <v>4.2395833329999997</v>
      </c>
      <c r="Q591" t="s">
        <v>135</v>
      </c>
      <c r="R591">
        <f t="shared" si="9"/>
        <v>7</v>
      </c>
      <c r="S591" t="s">
        <v>288</v>
      </c>
    </row>
    <row r="592" spans="1:19">
      <c r="A592" t="s">
        <v>2402</v>
      </c>
      <c r="B592" t="s">
        <v>513</v>
      </c>
      <c r="C592" t="s">
        <v>2408</v>
      </c>
      <c r="D592" t="s">
        <v>2409</v>
      </c>
      <c r="E592" t="s">
        <v>2405</v>
      </c>
      <c r="F592">
        <v>98000</v>
      </c>
      <c r="G592" t="s">
        <v>2406</v>
      </c>
      <c r="H592">
        <v>85435051</v>
      </c>
      <c r="I592">
        <v>85422304</v>
      </c>
      <c r="J592" t="s">
        <v>2410</v>
      </c>
      <c r="K592" t="s">
        <v>1059</v>
      </c>
      <c r="L592" t="s">
        <v>520</v>
      </c>
      <c r="M592">
        <v>1279</v>
      </c>
      <c r="N592">
        <v>67</v>
      </c>
      <c r="O592">
        <v>113.99815</v>
      </c>
      <c r="P592">
        <v>4.4222000000000001</v>
      </c>
      <c r="Q592" t="s">
        <v>135</v>
      </c>
      <c r="R592">
        <f t="shared" si="9"/>
        <v>19.089552238805972</v>
      </c>
      <c r="S592" t="s">
        <v>288</v>
      </c>
    </row>
    <row r="593" spans="1:19">
      <c r="A593" t="s">
        <v>2402</v>
      </c>
      <c r="B593" t="s">
        <v>513</v>
      </c>
      <c r="C593" t="s">
        <v>2411</v>
      </c>
      <c r="D593" t="s">
        <v>2412</v>
      </c>
      <c r="E593" t="s">
        <v>2413</v>
      </c>
      <c r="F593">
        <v>98000</v>
      </c>
      <c r="G593" t="s">
        <v>2406</v>
      </c>
      <c r="H593">
        <v>85655166</v>
      </c>
      <c r="I593">
        <v>85665849</v>
      </c>
      <c r="J593" t="s">
        <v>2414</v>
      </c>
      <c r="K593" t="s">
        <v>1059</v>
      </c>
      <c r="L593" t="s">
        <v>520</v>
      </c>
      <c r="M593">
        <v>1053</v>
      </c>
      <c r="N593">
        <v>58</v>
      </c>
      <c r="O593">
        <v>114.0044833</v>
      </c>
      <c r="P593">
        <v>4.4678166670000001</v>
      </c>
      <c r="Q593" t="s">
        <v>135</v>
      </c>
      <c r="R593">
        <f t="shared" si="9"/>
        <v>18.155172413793103</v>
      </c>
      <c r="S593" t="s">
        <v>288</v>
      </c>
    </row>
    <row r="594" spans="1:19">
      <c r="A594" t="s">
        <v>2402</v>
      </c>
      <c r="B594" t="s">
        <v>513</v>
      </c>
      <c r="C594" t="s">
        <v>2415</v>
      </c>
      <c r="D594" t="s">
        <v>2416</v>
      </c>
      <c r="E594" t="s">
        <v>2405</v>
      </c>
      <c r="F594">
        <v>98000</v>
      </c>
      <c r="G594" t="s">
        <v>2406</v>
      </c>
      <c r="H594">
        <v>85433515</v>
      </c>
      <c r="I594">
        <v>85420857</v>
      </c>
      <c r="J594" t="s">
        <v>2417</v>
      </c>
      <c r="K594" t="s">
        <v>1059</v>
      </c>
      <c r="L594" t="s">
        <v>520</v>
      </c>
      <c r="M594">
        <v>1155</v>
      </c>
      <c r="N594">
        <v>66</v>
      </c>
      <c r="O594">
        <v>113.9897833</v>
      </c>
      <c r="P594">
        <v>4.3927666670000001</v>
      </c>
      <c r="Q594" t="s">
        <v>135</v>
      </c>
      <c r="R594">
        <f t="shared" si="9"/>
        <v>17.5</v>
      </c>
      <c r="S594" t="s">
        <v>288</v>
      </c>
    </row>
    <row r="595" spans="1:19">
      <c r="A595" t="s">
        <v>2402</v>
      </c>
      <c r="B595" t="s">
        <v>513</v>
      </c>
      <c r="C595" t="s">
        <v>2418</v>
      </c>
      <c r="D595" t="s">
        <v>2419</v>
      </c>
      <c r="E595" t="s">
        <v>2405</v>
      </c>
      <c r="F595">
        <v>98000</v>
      </c>
      <c r="G595" t="s">
        <v>2406</v>
      </c>
      <c r="H595">
        <v>85652884</v>
      </c>
      <c r="I595">
        <v>85660884</v>
      </c>
      <c r="J595" t="s">
        <v>2420</v>
      </c>
      <c r="K595" t="s">
        <v>1059</v>
      </c>
      <c r="L595" t="s">
        <v>520</v>
      </c>
      <c r="M595">
        <v>1325</v>
      </c>
      <c r="N595">
        <v>57</v>
      </c>
      <c r="O595">
        <v>114.01403329999999</v>
      </c>
      <c r="P595">
        <v>4.4383999999999997</v>
      </c>
      <c r="Q595" t="s">
        <v>135</v>
      </c>
      <c r="R595">
        <f t="shared" si="9"/>
        <v>23.245614035087719</v>
      </c>
      <c r="S595" t="s">
        <v>288</v>
      </c>
    </row>
    <row r="596" spans="1:19">
      <c r="A596" t="s">
        <v>2402</v>
      </c>
      <c r="B596" t="s">
        <v>513</v>
      </c>
      <c r="C596" t="s">
        <v>2421</v>
      </c>
      <c r="D596" t="s">
        <v>2422</v>
      </c>
      <c r="E596" t="s">
        <v>2405</v>
      </c>
      <c r="F596">
        <v>98000</v>
      </c>
      <c r="G596" t="s">
        <v>2406</v>
      </c>
      <c r="H596">
        <v>85668126</v>
      </c>
      <c r="I596">
        <v>85688131</v>
      </c>
      <c r="J596" t="s">
        <v>2423</v>
      </c>
      <c r="K596" t="s">
        <v>1059</v>
      </c>
      <c r="L596" t="s">
        <v>520</v>
      </c>
      <c r="M596">
        <v>1302</v>
      </c>
      <c r="N596">
        <v>64</v>
      </c>
      <c r="O596">
        <v>114.0454781</v>
      </c>
      <c r="P596">
        <v>4.4798245999999997</v>
      </c>
      <c r="Q596" t="s">
        <v>135</v>
      </c>
      <c r="R596">
        <f t="shared" si="9"/>
        <v>20.34375</v>
      </c>
      <c r="S596" t="s">
        <v>288</v>
      </c>
    </row>
    <row r="597" spans="1:19">
      <c r="A597" t="s">
        <v>2402</v>
      </c>
      <c r="B597" t="s">
        <v>513</v>
      </c>
      <c r="C597" t="s">
        <v>2424</v>
      </c>
      <c r="D597" t="s">
        <v>2425</v>
      </c>
      <c r="E597" t="s">
        <v>2405</v>
      </c>
      <c r="F597">
        <v>98000</v>
      </c>
      <c r="G597" t="s">
        <v>2406</v>
      </c>
      <c r="H597">
        <v>85611791</v>
      </c>
      <c r="I597">
        <v>85617934</v>
      </c>
      <c r="J597" t="s">
        <v>2426</v>
      </c>
      <c r="K597" t="s">
        <v>1059</v>
      </c>
      <c r="L597" t="s">
        <v>520</v>
      </c>
      <c r="M597">
        <v>1547</v>
      </c>
      <c r="N597">
        <v>65</v>
      </c>
      <c r="O597">
        <v>114.0030167</v>
      </c>
      <c r="P597">
        <v>4.3425833330000003</v>
      </c>
      <c r="Q597" t="s">
        <v>135</v>
      </c>
      <c r="R597">
        <f t="shared" si="9"/>
        <v>23.8</v>
      </c>
      <c r="S597" t="s">
        <v>288</v>
      </c>
    </row>
    <row r="598" spans="1:19">
      <c r="A598" t="s">
        <v>2402</v>
      </c>
      <c r="B598" t="s">
        <v>513</v>
      </c>
      <c r="C598" t="s">
        <v>2427</v>
      </c>
      <c r="D598" t="s">
        <v>2428</v>
      </c>
      <c r="E598" t="s">
        <v>2405</v>
      </c>
      <c r="F598">
        <v>98000</v>
      </c>
      <c r="G598" t="s">
        <v>2406</v>
      </c>
      <c r="H598" t="s">
        <v>523</v>
      </c>
      <c r="I598" t="s">
        <v>523</v>
      </c>
      <c r="J598" t="s">
        <v>2429</v>
      </c>
      <c r="K598" t="s">
        <v>519</v>
      </c>
      <c r="L598" t="s">
        <v>534</v>
      </c>
      <c r="M598">
        <v>106</v>
      </c>
      <c r="N598">
        <v>16</v>
      </c>
      <c r="O598">
        <v>114.1030222</v>
      </c>
      <c r="P598">
        <v>3.9755332999999999</v>
      </c>
      <c r="Q598" t="s">
        <v>215</v>
      </c>
      <c r="R598">
        <f t="shared" si="9"/>
        <v>6.625</v>
      </c>
      <c r="S598" t="s">
        <v>288</v>
      </c>
    </row>
    <row r="599" spans="1:19">
      <c r="A599" t="s">
        <v>2402</v>
      </c>
      <c r="B599" t="s">
        <v>513</v>
      </c>
      <c r="C599" t="s">
        <v>2430</v>
      </c>
      <c r="D599" t="s">
        <v>2431</v>
      </c>
      <c r="E599" t="s">
        <v>2405</v>
      </c>
      <c r="F599">
        <v>98000</v>
      </c>
      <c r="G599" t="s">
        <v>2406</v>
      </c>
      <c r="H599">
        <v>85436671</v>
      </c>
      <c r="I599">
        <v>85436671</v>
      </c>
      <c r="J599" t="s">
        <v>2432</v>
      </c>
      <c r="K599" t="s">
        <v>1059</v>
      </c>
      <c r="L599" t="s">
        <v>534</v>
      </c>
      <c r="M599">
        <v>416</v>
      </c>
      <c r="N599">
        <v>29</v>
      </c>
      <c r="O599">
        <v>113.9922</v>
      </c>
      <c r="P599">
        <v>4.3954500000000003</v>
      </c>
      <c r="Q599" t="s">
        <v>135</v>
      </c>
      <c r="R599">
        <f t="shared" si="9"/>
        <v>14.344827586206897</v>
      </c>
      <c r="S599" t="s">
        <v>288</v>
      </c>
    </row>
    <row r="600" spans="1:19">
      <c r="A600" t="s">
        <v>2402</v>
      </c>
      <c r="B600" t="s">
        <v>513</v>
      </c>
      <c r="C600" t="s">
        <v>2433</v>
      </c>
      <c r="D600" t="s">
        <v>2434</v>
      </c>
      <c r="E600" t="s">
        <v>2405</v>
      </c>
      <c r="F600">
        <v>98000</v>
      </c>
      <c r="G600" t="s">
        <v>2406</v>
      </c>
      <c r="H600">
        <v>85414937</v>
      </c>
      <c r="I600" t="s">
        <v>523</v>
      </c>
      <c r="J600" t="s">
        <v>2435</v>
      </c>
      <c r="K600" t="s">
        <v>1059</v>
      </c>
      <c r="L600" t="s">
        <v>534</v>
      </c>
      <c r="M600">
        <v>156</v>
      </c>
      <c r="N600">
        <v>16</v>
      </c>
      <c r="O600">
        <v>113.9579667</v>
      </c>
      <c r="P600">
        <v>4.3026166669999997</v>
      </c>
      <c r="Q600" t="s">
        <v>135</v>
      </c>
      <c r="R600">
        <f t="shared" si="9"/>
        <v>9.75</v>
      </c>
      <c r="S600" t="s">
        <v>288</v>
      </c>
    </row>
    <row r="601" spans="1:19">
      <c r="A601" t="s">
        <v>2402</v>
      </c>
      <c r="B601" t="s">
        <v>1073</v>
      </c>
      <c r="C601" t="s">
        <v>2436</v>
      </c>
      <c r="D601" t="s">
        <v>2437</v>
      </c>
      <c r="E601" t="s">
        <v>2405</v>
      </c>
      <c r="F601">
        <v>98000</v>
      </c>
      <c r="G601" t="s">
        <v>2406</v>
      </c>
      <c r="H601">
        <v>85423930</v>
      </c>
      <c r="I601">
        <v>85428827</v>
      </c>
      <c r="J601" t="s">
        <v>2438</v>
      </c>
      <c r="K601" t="s">
        <v>1059</v>
      </c>
      <c r="L601" t="s">
        <v>520</v>
      </c>
      <c r="M601">
        <v>648</v>
      </c>
      <c r="N601">
        <v>52</v>
      </c>
      <c r="O601">
        <v>114.01765</v>
      </c>
      <c r="P601">
        <v>4.4141333329999997</v>
      </c>
      <c r="Q601" t="s">
        <v>135</v>
      </c>
      <c r="R601">
        <f t="shared" si="9"/>
        <v>12.461538461538462</v>
      </c>
      <c r="S601" t="s">
        <v>288</v>
      </c>
    </row>
    <row r="602" spans="1:19">
      <c r="A602" t="s">
        <v>2402</v>
      </c>
      <c r="B602" t="s">
        <v>534</v>
      </c>
      <c r="C602" t="s">
        <v>2439</v>
      </c>
      <c r="D602" t="s">
        <v>2440</v>
      </c>
      <c r="E602" t="s">
        <v>2405</v>
      </c>
      <c r="F602">
        <v>98000</v>
      </c>
      <c r="G602" t="s">
        <v>2406</v>
      </c>
      <c r="H602">
        <v>85651232</v>
      </c>
      <c r="I602">
        <v>85652014</v>
      </c>
      <c r="J602" t="s">
        <v>2441</v>
      </c>
      <c r="K602" t="s">
        <v>1059</v>
      </c>
      <c r="L602" t="s">
        <v>534</v>
      </c>
      <c r="M602">
        <v>865</v>
      </c>
      <c r="N602">
        <v>71</v>
      </c>
      <c r="O602">
        <v>114.0073</v>
      </c>
      <c r="P602">
        <v>4.4276999999999997</v>
      </c>
      <c r="Q602" t="s">
        <v>135</v>
      </c>
      <c r="R602">
        <f t="shared" si="9"/>
        <v>12.183098591549296</v>
      </c>
      <c r="S602" t="s">
        <v>288</v>
      </c>
    </row>
    <row r="603" spans="1:19">
      <c r="A603" t="s">
        <v>2402</v>
      </c>
      <c r="B603" t="s">
        <v>534</v>
      </c>
      <c r="C603" t="s">
        <v>2442</v>
      </c>
      <c r="D603" t="s">
        <v>2443</v>
      </c>
      <c r="E603" t="s">
        <v>2405</v>
      </c>
      <c r="F603">
        <v>98000</v>
      </c>
      <c r="G603" t="s">
        <v>2406</v>
      </c>
      <c r="H603" t="s">
        <v>523</v>
      </c>
      <c r="I603" t="s">
        <v>523</v>
      </c>
      <c r="J603" t="s">
        <v>2444</v>
      </c>
      <c r="K603" t="s">
        <v>519</v>
      </c>
      <c r="L603" t="s">
        <v>534</v>
      </c>
      <c r="M603">
        <v>391</v>
      </c>
      <c r="N603">
        <v>31</v>
      </c>
      <c r="O603">
        <v>114.0950507</v>
      </c>
      <c r="P603">
        <v>3.9725071000000001</v>
      </c>
      <c r="Q603" t="s">
        <v>215</v>
      </c>
      <c r="R603">
        <f t="shared" si="9"/>
        <v>12.612903225806452</v>
      </c>
      <c r="S603" t="s">
        <v>288</v>
      </c>
    </row>
    <row r="604" spans="1:19">
      <c r="A604" t="s">
        <v>2402</v>
      </c>
      <c r="B604" t="s">
        <v>534</v>
      </c>
      <c r="C604" t="s">
        <v>2445</v>
      </c>
      <c r="D604" t="s">
        <v>2446</v>
      </c>
      <c r="E604" t="s">
        <v>2405</v>
      </c>
      <c r="F604">
        <v>98000</v>
      </c>
      <c r="G604" t="s">
        <v>2406</v>
      </c>
      <c r="H604">
        <v>85429506</v>
      </c>
      <c r="I604">
        <v>85429506</v>
      </c>
      <c r="J604" t="s">
        <v>2447</v>
      </c>
      <c r="K604" t="s">
        <v>1059</v>
      </c>
      <c r="L604" t="s">
        <v>534</v>
      </c>
      <c r="M604">
        <v>1074</v>
      </c>
      <c r="N604">
        <v>77</v>
      </c>
      <c r="O604">
        <v>113.9954</v>
      </c>
      <c r="P604">
        <v>4.4010499999999997</v>
      </c>
      <c r="Q604" t="s">
        <v>135</v>
      </c>
      <c r="R604">
        <f t="shared" si="9"/>
        <v>13.948051948051948</v>
      </c>
      <c r="S604" t="s">
        <v>288</v>
      </c>
    </row>
    <row r="605" spans="1:19">
      <c r="A605" t="s">
        <v>2402</v>
      </c>
      <c r="B605" t="s">
        <v>534</v>
      </c>
      <c r="C605" t="s">
        <v>2448</v>
      </c>
      <c r="D605" t="s">
        <v>2449</v>
      </c>
      <c r="E605" t="s">
        <v>5104</v>
      </c>
      <c r="F605">
        <v>98000</v>
      </c>
      <c r="G605" t="s">
        <v>5086</v>
      </c>
      <c r="H605">
        <v>85412096</v>
      </c>
      <c r="I605">
        <v>85412961</v>
      </c>
      <c r="J605" t="s">
        <v>2450</v>
      </c>
      <c r="K605" t="s">
        <v>519</v>
      </c>
      <c r="L605" t="s">
        <v>534</v>
      </c>
      <c r="M605">
        <v>227</v>
      </c>
      <c r="N605">
        <v>21</v>
      </c>
      <c r="O605">
        <v>113.92526669999999</v>
      </c>
      <c r="P605">
        <v>4.2483000000000004</v>
      </c>
      <c r="Q605" t="s">
        <v>135</v>
      </c>
      <c r="R605">
        <f t="shared" si="9"/>
        <v>10.80952380952381</v>
      </c>
      <c r="S605" t="s">
        <v>288</v>
      </c>
    </row>
    <row r="606" spans="1:19">
      <c r="A606" t="s">
        <v>2402</v>
      </c>
      <c r="B606" t="s">
        <v>534</v>
      </c>
      <c r="C606" t="s">
        <v>2451</v>
      </c>
      <c r="D606" t="s">
        <v>2452</v>
      </c>
      <c r="E606" t="s">
        <v>2405</v>
      </c>
      <c r="F606">
        <v>98000</v>
      </c>
      <c r="G606" t="s">
        <v>2406</v>
      </c>
      <c r="H606" t="s">
        <v>523</v>
      </c>
      <c r="I606" t="s">
        <v>523</v>
      </c>
      <c r="J606" t="s">
        <v>2453</v>
      </c>
      <c r="K606" t="s">
        <v>519</v>
      </c>
      <c r="L606" t="s">
        <v>534</v>
      </c>
      <c r="M606">
        <v>93</v>
      </c>
      <c r="N606">
        <v>13</v>
      </c>
      <c r="O606">
        <v>113.8802833</v>
      </c>
      <c r="P606">
        <v>4.1826333330000001</v>
      </c>
      <c r="Q606" t="s">
        <v>135</v>
      </c>
      <c r="R606">
        <f t="shared" si="9"/>
        <v>7.1538461538461542</v>
      </c>
      <c r="S606" t="s">
        <v>288</v>
      </c>
    </row>
    <row r="607" spans="1:19">
      <c r="A607" t="s">
        <v>2402</v>
      </c>
      <c r="B607" t="s">
        <v>534</v>
      </c>
      <c r="C607" t="s">
        <v>2454</v>
      </c>
      <c r="D607" t="s">
        <v>2455</v>
      </c>
      <c r="E607" t="s">
        <v>2405</v>
      </c>
      <c r="F607">
        <v>98000</v>
      </c>
      <c r="G607" t="s">
        <v>2406</v>
      </c>
      <c r="H607">
        <v>85434759</v>
      </c>
      <c r="I607">
        <v>85434759</v>
      </c>
      <c r="J607" t="s">
        <v>2456</v>
      </c>
      <c r="K607" t="s">
        <v>1059</v>
      </c>
      <c r="L607" t="s">
        <v>534</v>
      </c>
      <c r="M607">
        <v>456</v>
      </c>
      <c r="N607">
        <v>30</v>
      </c>
      <c r="O607">
        <v>113.97580000000001</v>
      </c>
      <c r="P607">
        <v>4.3467833330000003</v>
      </c>
      <c r="Q607" t="s">
        <v>135</v>
      </c>
      <c r="R607">
        <f t="shared" si="9"/>
        <v>15.2</v>
      </c>
      <c r="S607" t="s">
        <v>288</v>
      </c>
    </row>
    <row r="608" spans="1:19">
      <c r="A608" t="s">
        <v>2402</v>
      </c>
      <c r="B608" t="s">
        <v>534</v>
      </c>
      <c r="C608" t="s">
        <v>2457</v>
      </c>
      <c r="D608" t="s">
        <v>2458</v>
      </c>
      <c r="E608" t="s">
        <v>2405</v>
      </c>
      <c r="F608">
        <v>98000</v>
      </c>
      <c r="G608" t="s">
        <v>2406</v>
      </c>
      <c r="H608">
        <v>85406384</v>
      </c>
      <c r="I608" t="s">
        <v>523</v>
      </c>
      <c r="J608" t="s">
        <v>2459</v>
      </c>
      <c r="K608" t="s">
        <v>519</v>
      </c>
      <c r="L608" t="s">
        <v>534</v>
      </c>
      <c r="M608">
        <v>82</v>
      </c>
      <c r="N608">
        <v>15</v>
      </c>
      <c r="O608">
        <v>113.9871588</v>
      </c>
      <c r="P608">
        <v>4.5889775999999998</v>
      </c>
      <c r="Q608" t="s">
        <v>135</v>
      </c>
      <c r="R608">
        <f t="shared" si="9"/>
        <v>5.4666666666666668</v>
      </c>
      <c r="S608" t="s">
        <v>288</v>
      </c>
    </row>
    <row r="609" spans="1:19">
      <c r="A609" t="s">
        <v>2402</v>
      </c>
      <c r="B609" t="s">
        <v>534</v>
      </c>
      <c r="C609" t="s">
        <v>2460</v>
      </c>
      <c r="D609" t="s">
        <v>2461</v>
      </c>
      <c r="E609" t="s">
        <v>2405</v>
      </c>
      <c r="F609">
        <v>98000</v>
      </c>
      <c r="G609" t="s">
        <v>2406</v>
      </c>
      <c r="H609">
        <v>85472944</v>
      </c>
      <c r="I609">
        <v>85472673</v>
      </c>
      <c r="J609" t="s">
        <v>2462</v>
      </c>
      <c r="K609" t="s">
        <v>519</v>
      </c>
      <c r="L609" t="s">
        <v>534</v>
      </c>
      <c r="M609">
        <v>537</v>
      </c>
      <c r="N609">
        <v>44</v>
      </c>
      <c r="O609">
        <v>114.007616</v>
      </c>
      <c r="P609">
        <v>4.5505649000000004</v>
      </c>
      <c r="Q609" t="s">
        <v>135</v>
      </c>
      <c r="R609">
        <f t="shared" si="9"/>
        <v>12.204545454545455</v>
      </c>
      <c r="S609" t="s">
        <v>288</v>
      </c>
    </row>
    <row r="610" spans="1:19">
      <c r="A610" t="s">
        <v>2402</v>
      </c>
      <c r="B610" t="s">
        <v>534</v>
      </c>
      <c r="C610" t="s">
        <v>2463</v>
      </c>
      <c r="D610" t="s">
        <v>2464</v>
      </c>
      <c r="E610" t="s">
        <v>2405</v>
      </c>
      <c r="F610">
        <v>98000</v>
      </c>
      <c r="G610" t="s">
        <v>2406</v>
      </c>
      <c r="H610">
        <v>85612553</v>
      </c>
      <c r="I610">
        <v>85612810</v>
      </c>
      <c r="J610" t="s">
        <v>2465</v>
      </c>
      <c r="K610" t="s">
        <v>1059</v>
      </c>
      <c r="L610" t="s">
        <v>534</v>
      </c>
      <c r="M610">
        <v>758</v>
      </c>
      <c r="N610">
        <v>44</v>
      </c>
      <c r="O610">
        <v>114.02500000000001</v>
      </c>
      <c r="P610">
        <v>4.3029666669999997</v>
      </c>
      <c r="Q610" t="s">
        <v>135</v>
      </c>
      <c r="R610">
        <f t="shared" si="9"/>
        <v>17.227272727272727</v>
      </c>
      <c r="S610" t="s">
        <v>288</v>
      </c>
    </row>
    <row r="611" spans="1:19">
      <c r="A611" t="s">
        <v>2402</v>
      </c>
      <c r="B611" t="s">
        <v>534</v>
      </c>
      <c r="C611" t="s">
        <v>2466</v>
      </c>
      <c r="D611" t="s">
        <v>2467</v>
      </c>
      <c r="E611" t="s">
        <v>2405</v>
      </c>
      <c r="F611">
        <v>98000</v>
      </c>
      <c r="G611" t="s">
        <v>2406</v>
      </c>
      <c r="H611" t="s">
        <v>523</v>
      </c>
      <c r="I611" t="s">
        <v>523</v>
      </c>
      <c r="J611" t="s">
        <v>2468</v>
      </c>
      <c r="K611" t="s">
        <v>519</v>
      </c>
      <c r="L611" t="s">
        <v>534</v>
      </c>
      <c r="M611">
        <v>74</v>
      </c>
      <c r="N611">
        <v>11</v>
      </c>
      <c r="O611">
        <v>114.02883799999999</v>
      </c>
      <c r="P611">
        <v>4.1598829999999998</v>
      </c>
      <c r="Q611" t="s">
        <v>215</v>
      </c>
      <c r="R611">
        <f t="shared" si="9"/>
        <v>6.7272727272727275</v>
      </c>
      <c r="S611" t="s">
        <v>288</v>
      </c>
    </row>
    <row r="612" spans="1:19">
      <c r="A612" t="s">
        <v>2402</v>
      </c>
      <c r="B612" t="s">
        <v>534</v>
      </c>
      <c r="C612" t="s">
        <v>2469</v>
      </c>
      <c r="D612" t="s">
        <v>2470</v>
      </c>
      <c r="E612" t="s">
        <v>2405</v>
      </c>
      <c r="F612">
        <v>98000</v>
      </c>
      <c r="G612" t="s">
        <v>2406</v>
      </c>
      <c r="H612">
        <v>85655033</v>
      </c>
      <c r="I612">
        <v>85655968</v>
      </c>
      <c r="J612" t="s">
        <v>2471</v>
      </c>
      <c r="K612" t="s">
        <v>1059</v>
      </c>
      <c r="L612" t="s">
        <v>534</v>
      </c>
      <c r="M612">
        <v>1305</v>
      </c>
      <c r="N612">
        <v>77</v>
      </c>
      <c r="O612">
        <v>114.0044833</v>
      </c>
      <c r="P612">
        <v>4.4688333330000001</v>
      </c>
      <c r="Q612" t="s">
        <v>135</v>
      </c>
      <c r="R612">
        <f t="shared" si="9"/>
        <v>16.948051948051948</v>
      </c>
      <c r="S612" t="s">
        <v>288</v>
      </c>
    </row>
    <row r="613" spans="1:19">
      <c r="A613" t="s">
        <v>2402</v>
      </c>
      <c r="B613" t="s">
        <v>534</v>
      </c>
      <c r="C613" t="s">
        <v>2472</v>
      </c>
      <c r="D613" t="s">
        <v>2473</v>
      </c>
      <c r="E613" t="s">
        <v>2405</v>
      </c>
      <c r="F613">
        <v>98000</v>
      </c>
      <c r="G613" t="s">
        <v>2406</v>
      </c>
      <c r="H613">
        <v>85652845</v>
      </c>
      <c r="I613">
        <v>85652845</v>
      </c>
      <c r="J613" t="s">
        <v>2474</v>
      </c>
      <c r="K613" t="s">
        <v>1059</v>
      </c>
      <c r="L613" t="s">
        <v>534</v>
      </c>
      <c r="M613">
        <v>1574</v>
      </c>
      <c r="N613">
        <v>83</v>
      </c>
      <c r="O613">
        <v>114.04421670000001</v>
      </c>
      <c r="P613">
        <v>4.4554166669999997</v>
      </c>
      <c r="Q613" t="s">
        <v>135</v>
      </c>
      <c r="R613">
        <f t="shared" si="9"/>
        <v>18.963855421686748</v>
      </c>
      <c r="S613" t="s">
        <v>288</v>
      </c>
    </row>
    <row r="614" spans="1:19">
      <c r="A614" t="s">
        <v>2402</v>
      </c>
      <c r="B614" t="s">
        <v>534</v>
      </c>
      <c r="C614" t="s">
        <v>2475</v>
      </c>
      <c r="D614" t="s">
        <v>2476</v>
      </c>
      <c r="E614" t="s">
        <v>2405</v>
      </c>
      <c r="F614">
        <v>98000</v>
      </c>
      <c r="G614" t="s">
        <v>2406</v>
      </c>
      <c r="H614">
        <v>85411590</v>
      </c>
      <c r="I614">
        <v>85411595</v>
      </c>
      <c r="J614" t="s">
        <v>2477</v>
      </c>
      <c r="K614" t="s">
        <v>1059</v>
      </c>
      <c r="L614" t="s">
        <v>534</v>
      </c>
      <c r="M614">
        <v>546</v>
      </c>
      <c r="N614">
        <v>47</v>
      </c>
      <c r="O614">
        <v>113.99947</v>
      </c>
      <c r="P614">
        <v>4.4084199999999996</v>
      </c>
      <c r="Q614" t="s">
        <v>135</v>
      </c>
      <c r="R614">
        <f t="shared" si="9"/>
        <v>11.617021276595745</v>
      </c>
      <c r="S614" t="s">
        <v>288</v>
      </c>
    </row>
    <row r="615" spans="1:19">
      <c r="A615" t="s">
        <v>2402</v>
      </c>
      <c r="B615" t="s">
        <v>1828</v>
      </c>
      <c r="C615" t="s">
        <v>2478</v>
      </c>
      <c r="D615" t="s">
        <v>2479</v>
      </c>
      <c r="E615" t="s">
        <v>2405</v>
      </c>
      <c r="F615">
        <v>98000</v>
      </c>
      <c r="G615" t="s">
        <v>2406</v>
      </c>
      <c r="H615">
        <v>85653246</v>
      </c>
      <c r="I615">
        <v>85653246</v>
      </c>
      <c r="J615" t="s">
        <v>2480</v>
      </c>
      <c r="K615" t="s">
        <v>1059</v>
      </c>
      <c r="L615" t="s">
        <v>534</v>
      </c>
      <c r="M615">
        <v>37</v>
      </c>
      <c r="N615">
        <v>32</v>
      </c>
      <c r="O615">
        <v>114.0076167</v>
      </c>
      <c r="P615">
        <v>4.4267333329999996</v>
      </c>
      <c r="Q615" t="s">
        <v>135</v>
      </c>
      <c r="R615">
        <f t="shared" si="9"/>
        <v>1.15625</v>
      </c>
      <c r="S615" t="s">
        <v>288</v>
      </c>
    </row>
    <row r="616" spans="1:19">
      <c r="A616" t="s">
        <v>2402</v>
      </c>
      <c r="B616" t="s">
        <v>534</v>
      </c>
      <c r="C616" t="s">
        <v>2481</v>
      </c>
      <c r="D616" t="s">
        <v>2482</v>
      </c>
      <c r="E616" t="s">
        <v>2405</v>
      </c>
      <c r="F616">
        <v>98000</v>
      </c>
      <c r="G616" t="s">
        <v>5086</v>
      </c>
      <c r="H616">
        <v>85652750</v>
      </c>
      <c r="I616">
        <v>85652750</v>
      </c>
      <c r="J616" t="s">
        <v>2483</v>
      </c>
      <c r="K616" t="s">
        <v>1059</v>
      </c>
      <c r="L616" t="s">
        <v>534</v>
      </c>
      <c r="M616">
        <v>941</v>
      </c>
      <c r="N616">
        <v>60</v>
      </c>
      <c r="O616">
        <v>114.0198833</v>
      </c>
      <c r="P616">
        <v>4.4217166670000001</v>
      </c>
      <c r="Q616" t="s">
        <v>135</v>
      </c>
      <c r="R616">
        <f t="shared" si="9"/>
        <v>15.683333333333334</v>
      </c>
      <c r="S616" t="s">
        <v>288</v>
      </c>
    </row>
    <row r="617" spans="1:19">
      <c r="A617" t="s">
        <v>2402</v>
      </c>
      <c r="B617" t="s">
        <v>534</v>
      </c>
      <c r="C617" t="s">
        <v>2484</v>
      </c>
      <c r="D617" t="s">
        <v>2485</v>
      </c>
      <c r="E617" t="s">
        <v>2405</v>
      </c>
      <c r="F617">
        <v>98000</v>
      </c>
      <c r="G617" t="s">
        <v>2406</v>
      </c>
      <c r="H617">
        <v>85423350</v>
      </c>
      <c r="I617">
        <v>85423350</v>
      </c>
      <c r="J617" t="s">
        <v>2486</v>
      </c>
      <c r="K617" t="s">
        <v>1059</v>
      </c>
      <c r="L617" t="s">
        <v>534</v>
      </c>
      <c r="M617">
        <v>145</v>
      </c>
      <c r="N617">
        <v>19</v>
      </c>
      <c r="O617">
        <v>113.99238649999999</v>
      </c>
      <c r="P617">
        <v>4.4171322999999996</v>
      </c>
      <c r="Q617" t="s">
        <v>135</v>
      </c>
      <c r="R617">
        <f t="shared" si="9"/>
        <v>7.6315789473684212</v>
      </c>
      <c r="S617" t="s">
        <v>288</v>
      </c>
    </row>
    <row r="618" spans="1:19">
      <c r="A618" t="s">
        <v>2402</v>
      </c>
      <c r="B618" t="s">
        <v>534</v>
      </c>
      <c r="C618" t="s">
        <v>2487</v>
      </c>
      <c r="D618" t="s">
        <v>2488</v>
      </c>
      <c r="E618" t="s">
        <v>2405</v>
      </c>
      <c r="F618">
        <v>98000</v>
      </c>
      <c r="G618" t="s">
        <v>2406</v>
      </c>
      <c r="H618">
        <v>85615545</v>
      </c>
      <c r="I618">
        <v>85615545</v>
      </c>
      <c r="J618" t="s">
        <v>2489</v>
      </c>
      <c r="K618" t="s">
        <v>1059</v>
      </c>
      <c r="L618" t="s">
        <v>534</v>
      </c>
      <c r="M618">
        <v>361</v>
      </c>
      <c r="N618">
        <v>31</v>
      </c>
      <c r="O618">
        <v>113.99005</v>
      </c>
      <c r="P618">
        <v>4.3487</v>
      </c>
      <c r="Q618" t="s">
        <v>135</v>
      </c>
      <c r="R618">
        <f t="shared" si="9"/>
        <v>11.64516129032258</v>
      </c>
      <c r="S618" t="s">
        <v>288</v>
      </c>
    </row>
    <row r="619" spans="1:19">
      <c r="A619" t="s">
        <v>2402</v>
      </c>
      <c r="B619" t="s">
        <v>534</v>
      </c>
      <c r="C619" t="s">
        <v>2490</v>
      </c>
      <c r="D619" t="s">
        <v>2491</v>
      </c>
      <c r="E619" t="s">
        <v>2405</v>
      </c>
      <c r="F619">
        <v>98000</v>
      </c>
      <c r="G619" t="s">
        <v>2406</v>
      </c>
      <c r="H619">
        <v>85410689</v>
      </c>
      <c r="I619">
        <v>85410689</v>
      </c>
      <c r="J619" t="s">
        <v>2492</v>
      </c>
      <c r="K619" t="s">
        <v>1059</v>
      </c>
      <c r="L619" t="s">
        <v>534</v>
      </c>
      <c r="M619">
        <v>225</v>
      </c>
      <c r="N619">
        <v>29</v>
      </c>
      <c r="O619">
        <v>113.9909</v>
      </c>
      <c r="P619">
        <v>4.4022833329999997</v>
      </c>
      <c r="Q619" t="s">
        <v>135</v>
      </c>
      <c r="R619">
        <f t="shared" si="9"/>
        <v>7.7586206896551726</v>
      </c>
      <c r="S619" t="s">
        <v>288</v>
      </c>
    </row>
    <row r="620" spans="1:19">
      <c r="A620" t="s">
        <v>2402</v>
      </c>
      <c r="B620" t="s">
        <v>534</v>
      </c>
      <c r="C620" t="s">
        <v>2493</v>
      </c>
      <c r="D620" t="s">
        <v>2494</v>
      </c>
      <c r="E620" t="s">
        <v>2405</v>
      </c>
      <c r="F620">
        <v>98000</v>
      </c>
      <c r="G620" t="s">
        <v>2406</v>
      </c>
      <c r="H620">
        <v>85660140</v>
      </c>
      <c r="I620">
        <v>85654140</v>
      </c>
      <c r="J620" t="s">
        <v>2495</v>
      </c>
      <c r="K620" t="s">
        <v>519</v>
      </c>
      <c r="L620" t="s">
        <v>534</v>
      </c>
      <c r="M620">
        <v>1283</v>
      </c>
      <c r="N620">
        <v>63</v>
      </c>
      <c r="O620">
        <v>114.0125</v>
      </c>
      <c r="P620">
        <v>4.48665</v>
      </c>
      <c r="Q620" t="s">
        <v>135</v>
      </c>
      <c r="R620">
        <f t="shared" si="9"/>
        <v>20.365079365079364</v>
      </c>
      <c r="S620" t="s">
        <v>288</v>
      </c>
    </row>
    <row r="621" spans="1:19">
      <c r="A621" t="s">
        <v>2402</v>
      </c>
      <c r="B621" t="s">
        <v>534</v>
      </c>
      <c r="C621" t="s">
        <v>2496</v>
      </c>
      <c r="D621" t="s">
        <v>2497</v>
      </c>
      <c r="E621" t="s">
        <v>2405</v>
      </c>
      <c r="F621">
        <v>98000</v>
      </c>
      <c r="G621" t="s">
        <v>2406</v>
      </c>
      <c r="H621" t="s">
        <v>523</v>
      </c>
      <c r="I621" t="s">
        <v>523</v>
      </c>
      <c r="J621" t="s">
        <v>2498</v>
      </c>
      <c r="K621" t="s">
        <v>519</v>
      </c>
      <c r="L621" t="s">
        <v>534</v>
      </c>
      <c r="M621">
        <v>104</v>
      </c>
      <c r="N621">
        <v>12</v>
      </c>
      <c r="O621">
        <v>114.08552349999999</v>
      </c>
      <c r="P621">
        <v>3.8930384</v>
      </c>
      <c r="Q621" t="s">
        <v>215</v>
      </c>
      <c r="R621">
        <f t="shared" si="9"/>
        <v>8.6666666666666661</v>
      </c>
      <c r="S621" t="s">
        <v>288</v>
      </c>
    </row>
    <row r="622" spans="1:19">
      <c r="A622" t="s">
        <v>2402</v>
      </c>
      <c r="B622" t="s">
        <v>534</v>
      </c>
      <c r="C622" t="s">
        <v>2499</v>
      </c>
      <c r="D622" t="s">
        <v>2500</v>
      </c>
      <c r="E622" t="s">
        <v>2405</v>
      </c>
      <c r="F622">
        <v>98000</v>
      </c>
      <c r="G622" t="s">
        <v>2406</v>
      </c>
      <c r="H622" t="s">
        <v>523</v>
      </c>
      <c r="I622" t="s">
        <v>523</v>
      </c>
      <c r="J622" t="s">
        <v>2501</v>
      </c>
      <c r="K622" t="s">
        <v>519</v>
      </c>
      <c r="L622" t="s">
        <v>534</v>
      </c>
      <c r="M622">
        <v>32</v>
      </c>
      <c r="N622">
        <v>11</v>
      </c>
      <c r="O622">
        <v>114.01431669999999</v>
      </c>
      <c r="P622">
        <v>4.0240499999999999</v>
      </c>
      <c r="Q622" t="s">
        <v>215</v>
      </c>
      <c r="R622">
        <f t="shared" si="9"/>
        <v>2.9090909090909092</v>
      </c>
      <c r="S622" t="s">
        <v>288</v>
      </c>
    </row>
    <row r="623" spans="1:19">
      <c r="A623" t="s">
        <v>2402</v>
      </c>
      <c r="B623" t="s">
        <v>534</v>
      </c>
      <c r="C623" t="s">
        <v>2502</v>
      </c>
      <c r="D623" t="s">
        <v>2503</v>
      </c>
      <c r="E623" t="s">
        <v>2405</v>
      </c>
      <c r="F623">
        <v>98000</v>
      </c>
      <c r="G623" t="s">
        <v>5086</v>
      </c>
      <c r="H623" t="s">
        <v>523</v>
      </c>
      <c r="I623" t="s">
        <v>523</v>
      </c>
      <c r="J623" t="s">
        <v>2504</v>
      </c>
      <c r="K623" t="s">
        <v>519</v>
      </c>
      <c r="L623" t="s">
        <v>534</v>
      </c>
      <c r="M623">
        <v>60</v>
      </c>
      <c r="N623">
        <v>12</v>
      </c>
      <c r="O623">
        <v>114.12915</v>
      </c>
      <c r="P623">
        <v>4.1989166999999998</v>
      </c>
      <c r="Q623" t="s">
        <v>215</v>
      </c>
      <c r="R623">
        <f t="shared" si="9"/>
        <v>5</v>
      </c>
      <c r="S623" t="s">
        <v>288</v>
      </c>
    </row>
    <row r="624" spans="1:19">
      <c r="A624" t="s">
        <v>2402</v>
      </c>
      <c r="B624" t="s">
        <v>534</v>
      </c>
      <c r="C624" t="s">
        <v>2505</v>
      </c>
      <c r="D624" t="s">
        <v>2506</v>
      </c>
      <c r="E624" t="s">
        <v>2405</v>
      </c>
      <c r="F624">
        <v>98000</v>
      </c>
      <c r="G624" t="s">
        <v>2406</v>
      </c>
      <c r="H624" t="s">
        <v>523</v>
      </c>
      <c r="I624" t="s">
        <v>523</v>
      </c>
      <c r="J624" t="s">
        <v>2507</v>
      </c>
      <c r="K624" t="s">
        <v>519</v>
      </c>
      <c r="L624" t="s">
        <v>534</v>
      </c>
      <c r="M624">
        <v>54</v>
      </c>
      <c r="N624">
        <v>12</v>
      </c>
      <c r="O624">
        <v>113.9733028</v>
      </c>
      <c r="P624">
        <v>4.1078777999999998</v>
      </c>
      <c r="Q624" t="s">
        <v>148</v>
      </c>
      <c r="R624">
        <f t="shared" si="9"/>
        <v>4.5</v>
      </c>
      <c r="S624" t="s">
        <v>288</v>
      </c>
    </row>
    <row r="625" spans="1:19">
      <c r="A625" t="s">
        <v>2402</v>
      </c>
      <c r="B625" t="s">
        <v>534</v>
      </c>
      <c r="C625" t="s">
        <v>2508</v>
      </c>
      <c r="D625" t="s">
        <v>2509</v>
      </c>
      <c r="E625" t="s">
        <v>2405</v>
      </c>
      <c r="F625">
        <v>98000</v>
      </c>
      <c r="G625" t="s">
        <v>2406</v>
      </c>
      <c r="H625" t="s">
        <v>523</v>
      </c>
      <c r="I625" t="s">
        <v>523</v>
      </c>
      <c r="J625" t="s">
        <v>2510</v>
      </c>
      <c r="K625" t="s">
        <v>519</v>
      </c>
      <c r="L625" t="s">
        <v>534</v>
      </c>
      <c r="M625">
        <v>13</v>
      </c>
      <c r="N625">
        <v>9</v>
      </c>
      <c r="O625">
        <v>114.11855</v>
      </c>
      <c r="P625">
        <v>3.9206333</v>
      </c>
      <c r="Q625" t="s">
        <v>215</v>
      </c>
      <c r="R625">
        <f t="shared" si="9"/>
        <v>1.4444444444444444</v>
      </c>
      <c r="S625" t="s">
        <v>288</v>
      </c>
    </row>
    <row r="626" spans="1:19">
      <c r="A626" t="s">
        <v>2402</v>
      </c>
      <c r="B626" t="s">
        <v>534</v>
      </c>
      <c r="C626" t="s">
        <v>2511</v>
      </c>
      <c r="D626" t="s">
        <v>2512</v>
      </c>
      <c r="E626" t="s">
        <v>2405</v>
      </c>
      <c r="F626">
        <v>98000</v>
      </c>
      <c r="G626" t="s">
        <v>2406</v>
      </c>
      <c r="H626" t="s">
        <v>523</v>
      </c>
      <c r="I626" t="s">
        <v>523</v>
      </c>
      <c r="J626" t="s">
        <v>2513</v>
      </c>
      <c r="K626" t="s">
        <v>519</v>
      </c>
      <c r="L626" t="s">
        <v>534</v>
      </c>
      <c r="M626">
        <v>38</v>
      </c>
      <c r="N626">
        <v>11</v>
      </c>
      <c r="O626">
        <v>114.135436</v>
      </c>
      <c r="P626">
        <v>3.7681399999999998</v>
      </c>
      <c r="Q626" t="s">
        <v>215</v>
      </c>
      <c r="R626">
        <f t="shared" si="9"/>
        <v>3.4545454545454546</v>
      </c>
      <c r="S626" t="s">
        <v>288</v>
      </c>
    </row>
    <row r="627" spans="1:19">
      <c r="A627" t="s">
        <v>2402</v>
      </c>
      <c r="B627" t="s">
        <v>534</v>
      </c>
      <c r="C627" t="s">
        <v>2514</v>
      </c>
      <c r="D627" t="s">
        <v>2515</v>
      </c>
      <c r="E627" t="s">
        <v>2405</v>
      </c>
      <c r="F627">
        <v>98000</v>
      </c>
      <c r="G627" t="s">
        <v>2406</v>
      </c>
      <c r="H627" t="s">
        <v>523</v>
      </c>
      <c r="I627" t="s">
        <v>523</v>
      </c>
      <c r="J627" t="s">
        <v>2516</v>
      </c>
      <c r="K627" t="s">
        <v>519</v>
      </c>
      <c r="L627" t="s">
        <v>534</v>
      </c>
      <c r="M627">
        <v>37</v>
      </c>
      <c r="N627">
        <v>11</v>
      </c>
      <c r="O627">
        <v>114.0542221</v>
      </c>
      <c r="P627">
        <v>4.1574188000000003</v>
      </c>
      <c r="Q627" t="s">
        <v>215</v>
      </c>
      <c r="R627">
        <f t="shared" si="9"/>
        <v>3.3636363636363638</v>
      </c>
      <c r="S627" t="s">
        <v>288</v>
      </c>
    </row>
    <row r="628" spans="1:19">
      <c r="A628" t="s">
        <v>2402</v>
      </c>
      <c r="B628" t="s">
        <v>534</v>
      </c>
      <c r="C628" t="s">
        <v>2517</v>
      </c>
      <c r="D628" t="s">
        <v>2518</v>
      </c>
      <c r="E628" t="s">
        <v>2519</v>
      </c>
      <c r="F628">
        <v>98000</v>
      </c>
      <c r="G628" t="s">
        <v>2406</v>
      </c>
      <c r="H628" t="s">
        <v>523</v>
      </c>
      <c r="I628" t="s">
        <v>523</v>
      </c>
      <c r="J628" t="s">
        <v>2520</v>
      </c>
      <c r="K628" t="s">
        <v>519</v>
      </c>
      <c r="L628" t="s">
        <v>534</v>
      </c>
      <c r="M628">
        <v>47</v>
      </c>
      <c r="N628">
        <v>12</v>
      </c>
      <c r="O628">
        <v>114.0540944</v>
      </c>
      <c r="P628">
        <v>3.9995916999999999</v>
      </c>
      <c r="Q628" t="s">
        <v>215</v>
      </c>
      <c r="R628">
        <f t="shared" si="9"/>
        <v>3.9166666666666665</v>
      </c>
      <c r="S628" t="s">
        <v>288</v>
      </c>
    </row>
    <row r="629" spans="1:19">
      <c r="A629" t="s">
        <v>2402</v>
      </c>
      <c r="B629" t="s">
        <v>534</v>
      </c>
      <c r="C629" t="s">
        <v>2521</v>
      </c>
      <c r="D629" t="s">
        <v>2522</v>
      </c>
      <c r="E629" t="s">
        <v>2405</v>
      </c>
      <c r="F629">
        <v>98000</v>
      </c>
      <c r="G629" t="s">
        <v>2406</v>
      </c>
      <c r="H629" t="s">
        <v>523</v>
      </c>
      <c r="I629" t="s">
        <v>523</v>
      </c>
      <c r="J629" t="s">
        <v>2523</v>
      </c>
      <c r="K629" t="s">
        <v>519</v>
      </c>
      <c r="L629" t="s">
        <v>534</v>
      </c>
      <c r="M629">
        <v>64</v>
      </c>
      <c r="N629">
        <v>13</v>
      </c>
      <c r="O629">
        <v>114.11631</v>
      </c>
      <c r="P629">
        <v>3.7414200000000002</v>
      </c>
      <c r="Q629" t="s">
        <v>215</v>
      </c>
      <c r="R629">
        <f t="shared" si="9"/>
        <v>4.9230769230769234</v>
      </c>
      <c r="S629" t="s">
        <v>288</v>
      </c>
    </row>
    <row r="630" spans="1:19">
      <c r="A630" t="s">
        <v>2402</v>
      </c>
      <c r="B630" t="s">
        <v>534</v>
      </c>
      <c r="C630" t="s">
        <v>2524</v>
      </c>
      <c r="D630" t="s">
        <v>2525</v>
      </c>
      <c r="E630" t="s">
        <v>2405</v>
      </c>
      <c r="F630">
        <v>98000</v>
      </c>
      <c r="G630" t="s">
        <v>2406</v>
      </c>
      <c r="H630">
        <v>85434952</v>
      </c>
      <c r="I630">
        <v>85434952</v>
      </c>
      <c r="J630" t="s">
        <v>2526</v>
      </c>
      <c r="K630" t="s">
        <v>1059</v>
      </c>
      <c r="L630" t="s">
        <v>534</v>
      </c>
      <c r="M630">
        <v>424</v>
      </c>
      <c r="N630">
        <v>43</v>
      </c>
      <c r="O630">
        <v>113.9788667</v>
      </c>
      <c r="P630">
        <v>4.3792166669999997</v>
      </c>
      <c r="Q630" t="s">
        <v>135</v>
      </c>
      <c r="R630">
        <f t="shared" si="9"/>
        <v>9.8604651162790695</v>
      </c>
      <c r="S630" t="s">
        <v>288</v>
      </c>
    </row>
    <row r="631" spans="1:19">
      <c r="A631" t="s">
        <v>2402</v>
      </c>
      <c r="B631" t="s">
        <v>534</v>
      </c>
      <c r="C631" t="s">
        <v>2527</v>
      </c>
      <c r="D631" t="s">
        <v>2528</v>
      </c>
      <c r="E631" t="s">
        <v>2405</v>
      </c>
      <c r="F631">
        <v>98000</v>
      </c>
      <c r="G631" t="s">
        <v>2406</v>
      </c>
      <c r="H631">
        <v>85410566</v>
      </c>
      <c r="I631">
        <v>85410566</v>
      </c>
      <c r="J631" t="s">
        <v>2529</v>
      </c>
      <c r="K631" t="s">
        <v>1059</v>
      </c>
      <c r="L631" t="s">
        <v>520</v>
      </c>
      <c r="M631">
        <v>593</v>
      </c>
      <c r="N631">
        <v>44</v>
      </c>
      <c r="O631">
        <v>113.98363329999999</v>
      </c>
      <c r="P631">
        <v>4.3840500000000002</v>
      </c>
      <c r="Q631" t="s">
        <v>135</v>
      </c>
      <c r="R631">
        <f t="shared" si="9"/>
        <v>13.477272727272727</v>
      </c>
      <c r="S631" t="s">
        <v>288</v>
      </c>
    </row>
    <row r="632" spans="1:19">
      <c r="A632" t="s">
        <v>2402</v>
      </c>
      <c r="B632" t="s">
        <v>534</v>
      </c>
      <c r="C632" t="s">
        <v>2530</v>
      </c>
      <c r="D632" t="s">
        <v>1879</v>
      </c>
      <c r="E632" t="s">
        <v>2405</v>
      </c>
      <c r="F632">
        <v>98000</v>
      </c>
      <c r="G632" t="s">
        <v>2406</v>
      </c>
      <c r="H632">
        <v>85432414</v>
      </c>
      <c r="I632">
        <v>85432414</v>
      </c>
      <c r="J632" t="s">
        <v>2531</v>
      </c>
      <c r="K632" t="s">
        <v>1059</v>
      </c>
      <c r="L632" t="s">
        <v>520</v>
      </c>
      <c r="M632">
        <v>590</v>
      </c>
      <c r="N632">
        <v>48</v>
      </c>
      <c r="O632">
        <v>113.9896</v>
      </c>
      <c r="P632">
        <v>4.39215</v>
      </c>
      <c r="Q632" t="s">
        <v>135</v>
      </c>
      <c r="R632">
        <f t="shared" si="9"/>
        <v>12.291666666666666</v>
      </c>
      <c r="S632" t="s">
        <v>288</v>
      </c>
    </row>
    <row r="633" spans="1:19">
      <c r="A633" t="s">
        <v>2402</v>
      </c>
      <c r="B633" t="s">
        <v>534</v>
      </c>
      <c r="C633" t="s">
        <v>2532</v>
      </c>
      <c r="D633" t="s">
        <v>2533</v>
      </c>
      <c r="E633" t="s">
        <v>2405</v>
      </c>
      <c r="F633">
        <v>98000</v>
      </c>
      <c r="G633" t="s">
        <v>2406</v>
      </c>
      <c r="H633">
        <v>85617042</v>
      </c>
      <c r="I633">
        <v>85611042</v>
      </c>
      <c r="J633" t="s">
        <v>2534</v>
      </c>
      <c r="K633" t="s">
        <v>1059</v>
      </c>
      <c r="L633" t="s">
        <v>534</v>
      </c>
      <c r="M633">
        <v>1439</v>
      </c>
      <c r="N633">
        <v>71</v>
      </c>
      <c r="O633">
        <v>113.99805000000001</v>
      </c>
      <c r="P633">
        <v>4.31975</v>
      </c>
      <c r="Q633" t="s">
        <v>135</v>
      </c>
      <c r="R633">
        <f t="shared" si="9"/>
        <v>20.267605633802816</v>
      </c>
      <c r="S633" t="s">
        <v>288</v>
      </c>
    </row>
    <row r="634" spans="1:19">
      <c r="A634" t="s">
        <v>2402</v>
      </c>
      <c r="B634" t="s">
        <v>534</v>
      </c>
      <c r="C634" t="s">
        <v>2535</v>
      </c>
      <c r="D634" t="s">
        <v>2536</v>
      </c>
      <c r="E634" t="s">
        <v>2405</v>
      </c>
      <c r="F634">
        <v>98000</v>
      </c>
      <c r="G634" t="s">
        <v>2406</v>
      </c>
      <c r="H634">
        <v>85659510</v>
      </c>
      <c r="I634">
        <v>85651510</v>
      </c>
      <c r="J634" t="s">
        <v>2537</v>
      </c>
      <c r="K634" t="s">
        <v>1059</v>
      </c>
      <c r="L634" t="s">
        <v>534</v>
      </c>
      <c r="M634">
        <v>1353</v>
      </c>
      <c r="N634">
        <v>75</v>
      </c>
      <c r="O634">
        <v>114.0275</v>
      </c>
      <c r="P634">
        <v>4.4794166669999997</v>
      </c>
      <c r="Q634" t="s">
        <v>135</v>
      </c>
      <c r="R634">
        <f t="shared" si="9"/>
        <v>18.04</v>
      </c>
      <c r="S634" t="s">
        <v>288</v>
      </c>
    </row>
    <row r="635" spans="1:19">
      <c r="A635" t="s">
        <v>2538</v>
      </c>
      <c r="B635" t="s">
        <v>513</v>
      </c>
      <c r="C635" t="s">
        <v>2539</v>
      </c>
      <c r="D635" t="s">
        <v>2540</v>
      </c>
      <c r="E635" t="s">
        <v>2541</v>
      </c>
      <c r="F635">
        <v>96400</v>
      </c>
      <c r="G635" t="s">
        <v>2542</v>
      </c>
      <c r="H635">
        <v>84872010</v>
      </c>
      <c r="I635">
        <v>84872010</v>
      </c>
      <c r="J635" t="s">
        <v>2543</v>
      </c>
      <c r="K635" t="s">
        <v>519</v>
      </c>
      <c r="L635" t="s">
        <v>520</v>
      </c>
      <c r="M635">
        <v>453</v>
      </c>
      <c r="N635">
        <v>33</v>
      </c>
      <c r="O635">
        <v>112.094714</v>
      </c>
      <c r="P635">
        <v>2.8982420000000002</v>
      </c>
      <c r="Q635" t="s">
        <v>136</v>
      </c>
      <c r="R635">
        <f t="shared" si="9"/>
        <v>13.727272727272727</v>
      </c>
      <c r="S635" t="s">
        <v>288</v>
      </c>
    </row>
    <row r="636" spans="1:19">
      <c r="A636" t="s">
        <v>2538</v>
      </c>
      <c r="B636" t="s">
        <v>513</v>
      </c>
      <c r="C636" t="s">
        <v>2544</v>
      </c>
      <c r="D636" t="s">
        <v>2545</v>
      </c>
      <c r="E636" t="s">
        <v>2541</v>
      </c>
      <c r="F636">
        <v>96400</v>
      </c>
      <c r="G636" t="s">
        <v>2542</v>
      </c>
      <c r="H636">
        <v>86484776</v>
      </c>
      <c r="I636" t="s">
        <v>523</v>
      </c>
      <c r="J636" t="s">
        <v>2546</v>
      </c>
      <c r="K636" t="s">
        <v>519</v>
      </c>
      <c r="L636" t="s">
        <v>520</v>
      </c>
      <c r="M636">
        <v>102</v>
      </c>
      <c r="N636">
        <v>13</v>
      </c>
      <c r="O636">
        <v>112.541353</v>
      </c>
      <c r="P636">
        <v>2.9327649999999998</v>
      </c>
      <c r="Q636" t="s">
        <v>136</v>
      </c>
      <c r="R636">
        <f t="shared" si="9"/>
        <v>7.8461538461538458</v>
      </c>
      <c r="S636" t="s">
        <v>288</v>
      </c>
    </row>
    <row r="637" spans="1:19">
      <c r="A637" t="s">
        <v>2538</v>
      </c>
      <c r="B637" t="s">
        <v>513</v>
      </c>
      <c r="C637" t="s">
        <v>2547</v>
      </c>
      <c r="D637" t="s">
        <v>2548</v>
      </c>
      <c r="E637" t="s">
        <v>2541</v>
      </c>
      <c r="F637">
        <v>96400</v>
      </c>
      <c r="G637" t="s">
        <v>2542</v>
      </c>
      <c r="H637">
        <v>84875419</v>
      </c>
      <c r="I637" t="s">
        <v>523</v>
      </c>
      <c r="J637" t="s">
        <v>2549</v>
      </c>
      <c r="K637" t="s">
        <v>519</v>
      </c>
      <c r="L637" t="s">
        <v>520</v>
      </c>
      <c r="M637">
        <v>55</v>
      </c>
      <c r="N637">
        <v>11</v>
      </c>
      <c r="O637">
        <v>112.14565</v>
      </c>
      <c r="P637">
        <v>2.8797280000000001</v>
      </c>
      <c r="Q637" t="s">
        <v>136</v>
      </c>
      <c r="R637">
        <f t="shared" si="9"/>
        <v>5</v>
      </c>
      <c r="S637" t="s">
        <v>288</v>
      </c>
    </row>
    <row r="638" spans="1:19">
      <c r="A638" t="s">
        <v>2538</v>
      </c>
      <c r="B638" t="s">
        <v>1073</v>
      </c>
      <c r="C638" t="s">
        <v>2550</v>
      </c>
      <c r="D638" t="s">
        <v>2551</v>
      </c>
      <c r="E638" t="s">
        <v>2552</v>
      </c>
      <c r="F638">
        <v>96400</v>
      </c>
      <c r="G638" t="s">
        <v>2542</v>
      </c>
      <c r="H638">
        <v>84872189</v>
      </c>
      <c r="I638">
        <v>84871859</v>
      </c>
      <c r="J638" t="s">
        <v>2553</v>
      </c>
      <c r="K638" t="s">
        <v>519</v>
      </c>
      <c r="L638" t="s">
        <v>520</v>
      </c>
      <c r="M638">
        <v>248</v>
      </c>
      <c r="N638">
        <v>17</v>
      </c>
      <c r="O638">
        <v>112.073976</v>
      </c>
      <c r="P638">
        <v>2.8833609999999998</v>
      </c>
      <c r="Q638" t="s">
        <v>136</v>
      </c>
      <c r="R638">
        <f t="shared" si="9"/>
        <v>14.588235294117647</v>
      </c>
      <c r="S638" t="s">
        <v>288</v>
      </c>
    </row>
    <row r="639" spans="1:19">
      <c r="A639" t="s">
        <v>2538</v>
      </c>
      <c r="B639" t="s">
        <v>534</v>
      </c>
      <c r="C639" t="s">
        <v>2554</v>
      </c>
      <c r="D639" t="s">
        <v>2555</v>
      </c>
      <c r="E639" t="s">
        <v>2556</v>
      </c>
      <c r="F639">
        <v>96400</v>
      </c>
      <c r="G639" t="s">
        <v>2542</v>
      </c>
      <c r="H639" t="s">
        <v>523</v>
      </c>
      <c r="I639" t="s">
        <v>523</v>
      </c>
      <c r="J639" t="s">
        <v>2557</v>
      </c>
      <c r="K639" t="s">
        <v>519</v>
      </c>
      <c r="L639" t="s">
        <v>534</v>
      </c>
      <c r="M639">
        <v>57</v>
      </c>
      <c r="N639">
        <v>14</v>
      </c>
      <c r="O639">
        <v>112.291104</v>
      </c>
      <c r="P639">
        <v>2.5963989999999999</v>
      </c>
      <c r="Q639" t="s">
        <v>136</v>
      </c>
      <c r="R639">
        <f t="shared" si="9"/>
        <v>4.0714285714285712</v>
      </c>
      <c r="S639" t="s">
        <v>288</v>
      </c>
    </row>
    <row r="640" spans="1:19">
      <c r="A640" t="s">
        <v>2538</v>
      </c>
      <c r="B640" t="s">
        <v>534</v>
      </c>
      <c r="C640" t="s">
        <v>2558</v>
      </c>
      <c r="D640" t="s">
        <v>2559</v>
      </c>
      <c r="E640" t="s">
        <v>2560</v>
      </c>
      <c r="F640">
        <v>96400</v>
      </c>
      <c r="G640" t="s">
        <v>2542</v>
      </c>
      <c r="H640">
        <v>84871172</v>
      </c>
      <c r="I640">
        <v>84871172</v>
      </c>
      <c r="J640" t="s">
        <v>2561</v>
      </c>
      <c r="K640" t="s">
        <v>519</v>
      </c>
      <c r="L640" t="s">
        <v>534</v>
      </c>
      <c r="M640">
        <v>316</v>
      </c>
      <c r="N640">
        <v>32</v>
      </c>
      <c r="O640">
        <v>112.097138</v>
      </c>
      <c r="P640">
        <v>2.8935919999999999</v>
      </c>
      <c r="Q640" t="s">
        <v>136</v>
      </c>
      <c r="R640">
        <f t="shared" si="9"/>
        <v>9.875</v>
      </c>
      <c r="S640" t="s">
        <v>288</v>
      </c>
    </row>
    <row r="641" spans="1:19">
      <c r="A641" t="s">
        <v>2538</v>
      </c>
      <c r="B641" t="s">
        <v>534</v>
      </c>
      <c r="C641" t="s">
        <v>2562</v>
      </c>
      <c r="D641" t="s">
        <v>2563</v>
      </c>
      <c r="E641" t="s">
        <v>2541</v>
      </c>
      <c r="F641">
        <v>96400</v>
      </c>
      <c r="G641" t="s">
        <v>2542</v>
      </c>
      <c r="H641">
        <v>84875691</v>
      </c>
      <c r="I641" t="s">
        <v>523</v>
      </c>
      <c r="J641" t="s">
        <v>2564</v>
      </c>
      <c r="K641" t="s">
        <v>519</v>
      </c>
      <c r="L641" t="s">
        <v>534</v>
      </c>
      <c r="M641">
        <v>194</v>
      </c>
      <c r="N641">
        <v>22</v>
      </c>
      <c r="O641">
        <v>111.9868183</v>
      </c>
      <c r="P641">
        <v>2.8847515000000001</v>
      </c>
      <c r="Q641" t="s">
        <v>136</v>
      </c>
      <c r="R641">
        <f t="shared" si="9"/>
        <v>8.8181818181818183</v>
      </c>
      <c r="S641" t="s">
        <v>288</v>
      </c>
    </row>
    <row r="642" spans="1:19">
      <c r="A642" t="s">
        <v>2538</v>
      </c>
      <c r="B642" t="s">
        <v>534</v>
      </c>
      <c r="C642" t="s">
        <v>2565</v>
      </c>
      <c r="D642" t="s">
        <v>2566</v>
      </c>
      <c r="E642" t="s">
        <v>2541</v>
      </c>
      <c r="F642">
        <v>96400</v>
      </c>
      <c r="G642" t="s">
        <v>2542</v>
      </c>
      <c r="H642" t="s">
        <v>523</v>
      </c>
      <c r="I642" t="s">
        <v>523</v>
      </c>
      <c r="J642" t="s">
        <v>2567</v>
      </c>
      <c r="K642" t="s">
        <v>519</v>
      </c>
      <c r="L642" t="s">
        <v>534</v>
      </c>
      <c r="M642">
        <v>81</v>
      </c>
      <c r="N642">
        <v>12</v>
      </c>
      <c r="O642">
        <v>112.186317</v>
      </c>
      <c r="P642">
        <v>2.835404</v>
      </c>
      <c r="Q642" t="s">
        <v>136</v>
      </c>
      <c r="R642">
        <f t="shared" si="9"/>
        <v>6.75</v>
      </c>
      <c r="S642" t="s">
        <v>288</v>
      </c>
    </row>
    <row r="643" spans="1:19">
      <c r="A643" t="s">
        <v>2538</v>
      </c>
      <c r="B643" t="s">
        <v>534</v>
      </c>
      <c r="C643" t="s">
        <v>2568</v>
      </c>
      <c r="D643" t="s">
        <v>2569</v>
      </c>
      <c r="E643" t="s">
        <v>2541</v>
      </c>
      <c r="F643">
        <v>96400</v>
      </c>
      <c r="G643" t="s">
        <v>2542</v>
      </c>
      <c r="H643">
        <v>84875690</v>
      </c>
      <c r="I643" t="s">
        <v>523</v>
      </c>
      <c r="J643" t="s">
        <v>2570</v>
      </c>
      <c r="K643" t="s">
        <v>519</v>
      </c>
      <c r="L643" t="s">
        <v>534</v>
      </c>
      <c r="M643">
        <v>105</v>
      </c>
      <c r="N643">
        <v>18</v>
      </c>
      <c r="O643">
        <v>112.158877</v>
      </c>
      <c r="P643">
        <v>2.8643580000000002</v>
      </c>
      <c r="Q643" t="s">
        <v>136</v>
      </c>
      <c r="R643">
        <f t="shared" ref="R643:R706" si="10">M643/N643</f>
        <v>5.833333333333333</v>
      </c>
      <c r="S643" t="s">
        <v>288</v>
      </c>
    </row>
    <row r="644" spans="1:19">
      <c r="A644" t="s">
        <v>2538</v>
      </c>
      <c r="B644" t="s">
        <v>534</v>
      </c>
      <c r="C644" t="s">
        <v>2571</v>
      </c>
      <c r="D644" t="s">
        <v>2572</v>
      </c>
      <c r="E644" t="s">
        <v>2573</v>
      </c>
      <c r="F644">
        <v>96400</v>
      </c>
      <c r="G644" t="s">
        <v>2542</v>
      </c>
      <c r="H644" t="s">
        <v>523</v>
      </c>
      <c r="I644" t="s">
        <v>523</v>
      </c>
      <c r="J644" t="s">
        <v>2574</v>
      </c>
      <c r="K644" t="s">
        <v>519</v>
      </c>
      <c r="L644" t="s">
        <v>534</v>
      </c>
      <c r="M644">
        <v>125</v>
      </c>
      <c r="N644">
        <v>16</v>
      </c>
      <c r="O644">
        <v>112.138226</v>
      </c>
      <c r="P644">
        <v>2.8926539999999998</v>
      </c>
      <c r="Q644" t="s">
        <v>136</v>
      </c>
      <c r="R644">
        <f t="shared" si="10"/>
        <v>7.8125</v>
      </c>
      <c r="S644" t="s">
        <v>288</v>
      </c>
    </row>
    <row r="645" spans="1:19">
      <c r="A645" t="s">
        <v>2538</v>
      </c>
      <c r="B645" t="s">
        <v>534</v>
      </c>
      <c r="C645" t="s">
        <v>2575</v>
      </c>
      <c r="D645" t="s">
        <v>2576</v>
      </c>
      <c r="E645" t="s">
        <v>2541</v>
      </c>
      <c r="F645">
        <v>96400</v>
      </c>
      <c r="G645" t="s">
        <v>2542</v>
      </c>
      <c r="H645">
        <v>84872237</v>
      </c>
      <c r="I645">
        <v>84872237</v>
      </c>
      <c r="J645" t="s">
        <v>2577</v>
      </c>
      <c r="K645" t="s">
        <v>519</v>
      </c>
      <c r="L645" t="s">
        <v>534</v>
      </c>
      <c r="M645">
        <v>240</v>
      </c>
      <c r="N645">
        <v>27</v>
      </c>
      <c r="O645">
        <v>112.07168900000001</v>
      </c>
      <c r="P645">
        <v>2.8868770000000001</v>
      </c>
      <c r="Q645" t="s">
        <v>136</v>
      </c>
      <c r="R645">
        <f t="shared" si="10"/>
        <v>8.8888888888888893</v>
      </c>
      <c r="S645" t="s">
        <v>288</v>
      </c>
    </row>
    <row r="646" spans="1:19">
      <c r="A646" t="s">
        <v>2538</v>
      </c>
      <c r="B646" t="s">
        <v>534</v>
      </c>
      <c r="C646" t="s">
        <v>2578</v>
      </c>
      <c r="D646" t="s">
        <v>1943</v>
      </c>
      <c r="E646" t="s">
        <v>2541</v>
      </c>
      <c r="F646">
        <v>96400</v>
      </c>
      <c r="G646" t="s">
        <v>2542</v>
      </c>
      <c r="H646">
        <v>84872403</v>
      </c>
      <c r="I646">
        <v>84872403</v>
      </c>
      <c r="J646" t="s">
        <v>2579</v>
      </c>
      <c r="K646" t="s">
        <v>519</v>
      </c>
      <c r="L646" t="s">
        <v>534</v>
      </c>
      <c r="M646">
        <v>303</v>
      </c>
      <c r="N646">
        <v>31</v>
      </c>
      <c r="O646">
        <v>112.109476</v>
      </c>
      <c r="P646">
        <v>2.909783</v>
      </c>
      <c r="Q646" t="s">
        <v>136</v>
      </c>
      <c r="R646">
        <f t="shared" si="10"/>
        <v>9.7741935483870961</v>
      </c>
      <c r="S646" t="s">
        <v>288</v>
      </c>
    </row>
    <row r="647" spans="1:19">
      <c r="A647" t="s">
        <v>2538</v>
      </c>
      <c r="B647" t="s">
        <v>534</v>
      </c>
      <c r="C647" t="s">
        <v>2580</v>
      </c>
      <c r="D647" t="s">
        <v>2581</v>
      </c>
      <c r="E647" t="s">
        <v>2541</v>
      </c>
      <c r="F647">
        <v>96400</v>
      </c>
      <c r="G647" t="s">
        <v>2542</v>
      </c>
      <c r="H647">
        <v>84872007</v>
      </c>
      <c r="I647">
        <v>84872007</v>
      </c>
      <c r="J647" t="s">
        <v>2582</v>
      </c>
      <c r="K647" t="s">
        <v>519</v>
      </c>
      <c r="L647" t="s">
        <v>534</v>
      </c>
      <c r="M647">
        <v>199</v>
      </c>
      <c r="N647">
        <v>20</v>
      </c>
      <c r="O647">
        <v>112.07995200000001</v>
      </c>
      <c r="P647">
        <v>2.8865449999999999</v>
      </c>
      <c r="Q647" t="s">
        <v>136</v>
      </c>
      <c r="R647">
        <f t="shared" si="10"/>
        <v>9.9499999999999993</v>
      </c>
      <c r="S647" t="s">
        <v>288</v>
      </c>
    </row>
    <row r="648" spans="1:19">
      <c r="A648" t="s">
        <v>2538</v>
      </c>
      <c r="B648" t="s">
        <v>534</v>
      </c>
      <c r="C648" t="s">
        <v>2583</v>
      </c>
      <c r="D648" t="s">
        <v>2584</v>
      </c>
      <c r="E648" t="s">
        <v>2541</v>
      </c>
      <c r="F648">
        <v>96400</v>
      </c>
      <c r="G648" t="s">
        <v>2542</v>
      </c>
      <c r="H648" t="s">
        <v>523</v>
      </c>
      <c r="I648" t="s">
        <v>523</v>
      </c>
      <c r="J648" t="s">
        <v>2585</v>
      </c>
      <c r="K648" t="s">
        <v>519</v>
      </c>
      <c r="L648" t="s">
        <v>534</v>
      </c>
      <c r="M648">
        <v>112</v>
      </c>
      <c r="N648">
        <v>15</v>
      </c>
      <c r="O648">
        <v>112.586856</v>
      </c>
      <c r="P648">
        <v>3.015002</v>
      </c>
      <c r="Q648" t="s">
        <v>136</v>
      </c>
      <c r="R648">
        <f t="shared" si="10"/>
        <v>7.4666666666666668</v>
      </c>
      <c r="S648" t="s">
        <v>288</v>
      </c>
    </row>
    <row r="649" spans="1:19">
      <c r="A649" t="s">
        <v>2538</v>
      </c>
      <c r="B649" t="s">
        <v>534</v>
      </c>
      <c r="C649" t="s">
        <v>2586</v>
      </c>
      <c r="D649" t="s">
        <v>2587</v>
      </c>
      <c r="E649" t="s">
        <v>2541</v>
      </c>
      <c r="F649">
        <v>96400</v>
      </c>
      <c r="G649" t="s">
        <v>2542</v>
      </c>
      <c r="H649" t="s">
        <v>523</v>
      </c>
      <c r="I649" t="s">
        <v>523</v>
      </c>
      <c r="J649" t="s">
        <v>2588</v>
      </c>
      <c r="K649" t="s">
        <v>519</v>
      </c>
      <c r="L649" t="s">
        <v>534</v>
      </c>
      <c r="M649">
        <v>41</v>
      </c>
      <c r="N649">
        <v>13</v>
      </c>
      <c r="O649">
        <v>112.202881</v>
      </c>
      <c r="P649">
        <v>2.791032</v>
      </c>
      <c r="Q649" t="s">
        <v>136</v>
      </c>
      <c r="R649">
        <f t="shared" si="10"/>
        <v>3.1538461538461537</v>
      </c>
      <c r="S649" t="s">
        <v>288</v>
      </c>
    </row>
    <row r="650" spans="1:19">
      <c r="A650" t="s">
        <v>2538</v>
      </c>
      <c r="B650" t="s">
        <v>534</v>
      </c>
      <c r="C650" t="s">
        <v>2589</v>
      </c>
      <c r="D650" t="s">
        <v>2590</v>
      </c>
      <c r="E650" t="s">
        <v>2541</v>
      </c>
      <c r="F650">
        <v>96400</v>
      </c>
      <c r="G650" t="s">
        <v>2542</v>
      </c>
      <c r="H650" t="s">
        <v>523</v>
      </c>
      <c r="I650" t="s">
        <v>523</v>
      </c>
      <c r="J650" t="s">
        <v>2591</v>
      </c>
      <c r="K650" t="s">
        <v>519</v>
      </c>
      <c r="L650" t="s">
        <v>534</v>
      </c>
      <c r="M650">
        <v>75</v>
      </c>
      <c r="N650">
        <v>13</v>
      </c>
      <c r="O650">
        <v>112.26269499999999</v>
      </c>
      <c r="P650">
        <v>2.6383529999999999</v>
      </c>
      <c r="Q650" t="s">
        <v>136</v>
      </c>
      <c r="R650">
        <f t="shared" si="10"/>
        <v>5.7692307692307692</v>
      </c>
      <c r="S650" t="s">
        <v>288</v>
      </c>
    </row>
    <row r="651" spans="1:19">
      <c r="A651" t="s">
        <v>2538</v>
      </c>
      <c r="B651" t="s">
        <v>534</v>
      </c>
      <c r="C651" t="s">
        <v>2592</v>
      </c>
      <c r="D651" t="s">
        <v>2593</v>
      </c>
      <c r="E651" t="s">
        <v>2541</v>
      </c>
      <c r="F651">
        <v>96400</v>
      </c>
      <c r="G651" t="s">
        <v>2542</v>
      </c>
      <c r="H651">
        <v>84871161</v>
      </c>
      <c r="I651">
        <v>84873512</v>
      </c>
      <c r="J651" t="s">
        <v>2594</v>
      </c>
      <c r="K651" t="s">
        <v>519</v>
      </c>
      <c r="L651" t="s">
        <v>534</v>
      </c>
      <c r="M651">
        <v>309</v>
      </c>
      <c r="N651">
        <v>42</v>
      </c>
      <c r="O651">
        <v>112.079412</v>
      </c>
      <c r="P651">
        <v>2.8865560000000001</v>
      </c>
      <c r="Q651" t="s">
        <v>136</v>
      </c>
      <c r="R651">
        <f t="shared" si="10"/>
        <v>7.3571428571428568</v>
      </c>
      <c r="S651" t="s">
        <v>288</v>
      </c>
    </row>
    <row r="652" spans="1:19">
      <c r="A652" t="s">
        <v>2538</v>
      </c>
      <c r="B652" t="s">
        <v>534</v>
      </c>
      <c r="C652" t="s">
        <v>2595</v>
      </c>
      <c r="D652" t="s">
        <v>2596</v>
      </c>
      <c r="E652" t="s">
        <v>2541</v>
      </c>
      <c r="F652">
        <v>96400</v>
      </c>
      <c r="G652" t="s">
        <v>2542</v>
      </c>
      <c r="H652" t="s">
        <v>523</v>
      </c>
      <c r="I652" t="s">
        <v>523</v>
      </c>
      <c r="J652" t="s">
        <v>2597</v>
      </c>
      <c r="K652" t="s">
        <v>519</v>
      </c>
      <c r="L652" t="s">
        <v>534</v>
      </c>
      <c r="M652">
        <v>15</v>
      </c>
      <c r="N652">
        <v>10</v>
      </c>
      <c r="O652">
        <v>112.223468</v>
      </c>
      <c r="P652">
        <v>2.6873049999999998</v>
      </c>
      <c r="Q652" t="s">
        <v>136</v>
      </c>
      <c r="R652">
        <f t="shared" si="10"/>
        <v>1.5</v>
      </c>
      <c r="S652" t="s">
        <v>288</v>
      </c>
    </row>
    <row r="653" spans="1:19">
      <c r="A653" t="s">
        <v>2538</v>
      </c>
      <c r="B653" t="s">
        <v>534</v>
      </c>
      <c r="C653" t="s">
        <v>2598</v>
      </c>
      <c r="D653" t="s">
        <v>2599</v>
      </c>
      <c r="E653" t="s">
        <v>2541</v>
      </c>
      <c r="F653">
        <v>96400</v>
      </c>
      <c r="G653" t="s">
        <v>2542</v>
      </c>
      <c r="H653">
        <v>86484801</v>
      </c>
      <c r="I653" t="s">
        <v>523</v>
      </c>
      <c r="J653" t="s">
        <v>2600</v>
      </c>
      <c r="K653" t="s">
        <v>519</v>
      </c>
      <c r="L653" t="s">
        <v>534</v>
      </c>
      <c r="M653">
        <v>174</v>
      </c>
      <c r="N653">
        <v>25</v>
      </c>
      <c r="O653">
        <v>112.543082</v>
      </c>
      <c r="P653">
        <v>2.9281860000000002</v>
      </c>
      <c r="Q653" t="s">
        <v>136</v>
      </c>
      <c r="R653">
        <f t="shared" si="10"/>
        <v>6.96</v>
      </c>
      <c r="S653" t="s">
        <v>288</v>
      </c>
    </row>
    <row r="654" spans="1:19">
      <c r="A654" t="s">
        <v>2538</v>
      </c>
      <c r="B654" t="s">
        <v>534</v>
      </c>
      <c r="C654" t="s">
        <v>2601</v>
      </c>
      <c r="D654" t="s">
        <v>2602</v>
      </c>
      <c r="E654" t="s">
        <v>2541</v>
      </c>
      <c r="F654">
        <v>96400</v>
      </c>
      <c r="G654" t="s">
        <v>2542</v>
      </c>
      <c r="H654">
        <v>84875044</v>
      </c>
      <c r="I654" t="s">
        <v>523</v>
      </c>
      <c r="J654" t="s">
        <v>2603</v>
      </c>
      <c r="K654" t="s">
        <v>519</v>
      </c>
      <c r="L654" t="s">
        <v>534</v>
      </c>
      <c r="M654">
        <v>69</v>
      </c>
      <c r="N654">
        <v>14</v>
      </c>
      <c r="O654">
        <v>112.148087</v>
      </c>
      <c r="P654">
        <v>2.8796539999999999</v>
      </c>
      <c r="Q654" t="s">
        <v>136</v>
      </c>
      <c r="R654">
        <f t="shared" si="10"/>
        <v>4.9285714285714288</v>
      </c>
      <c r="S654" t="s">
        <v>288</v>
      </c>
    </row>
    <row r="655" spans="1:19">
      <c r="A655" t="s">
        <v>2538</v>
      </c>
      <c r="B655" t="s">
        <v>534</v>
      </c>
      <c r="C655" t="s">
        <v>2604</v>
      </c>
      <c r="D655" t="s">
        <v>2605</v>
      </c>
      <c r="E655" t="s">
        <v>2541</v>
      </c>
      <c r="F655">
        <v>96400</v>
      </c>
      <c r="G655" t="s">
        <v>2542</v>
      </c>
      <c r="H655" t="s">
        <v>523</v>
      </c>
      <c r="I655" t="s">
        <v>523</v>
      </c>
      <c r="J655" t="s">
        <v>2606</v>
      </c>
      <c r="K655" t="s">
        <v>519</v>
      </c>
      <c r="L655" t="s">
        <v>534</v>
      </c>
      <c r="M655">
        <v>50</v>
      </c>
      <c r="N655">
        <v>13</v>
      </c>
      <c r="O655">
        <v>112.39405600000001</v>
      </c>
      <c r="P655">
        <v>2.7720560000000001</v>
      </c>
      <c r="Q655" t="s">
        <v>136</v>
      </c>
      <c r="R655">
        <f t="shared" si="10"/>
        <v>3.8461538461538463</v>
      </c>
      <c r="S655" t="s">
        <v>288</v>
      </c>
    </row>
    <row r="656" spans="1:19">
      <c r="A656" t="s">
        <v>2538</v>
      </c>
      <c r="B656" t="s">
        <v>534</v>
      </c>
      <c r="C656" t="s">
        <v>2607</v>
      </c>
      <c r="D656" t="s">
        <v>2608</v>
      </c>
      <c r="E656" t="s">
        <v>2541</v>
      </c>
      <c r="F656">
        <v>96400</v>
      </c>
      <c r="G656" t="s">
        <v>2542</v>
      </c>
      <c r="H656" t="s">
        <v>523</v>
      </c>
      <c r="I656" t="s">
        <v>523</v>
      </c>
      <c r="J656" t="s">
        <v>2609</v>
      </c>
      <c r="K656" t="s">
        <v>519</v>
      </c>
      <c r="L656" t="s">
        <v>534</v>
      </c>
      <c r="M656">
        <v>147</v>
      </c>
      <c r="N656">
        <v>14</v>
      </c>
      <c r="O656">
        <v>112.346687</v>
      </c>
      <c r="P656">
        <v>2.9757479999999998</v>
      </c>
      <c r="Q656" t="s">
        <v>136</v>
      </c>
      <c r="R656">
        <f t="shared" si="10"/>
        <v>10.5</v>
      </c>
      <c r="S656" t="s">
        <v>288</v>
      </c>
    </row>
    <row r="657" spans="1:19">
      <c r="A657" t="s">
        <v>2538</v>
      </c>
      <c r="B657" t="s">
        <v>534</v>
      </c>
      <c r="C657" t="s">
        <v>2610</v>
      </c>
      <c r="D657" t="s">
        <v>2611</v>
      </c>
      <c r="E657" t="s">
        <v>2541</v>
      </c>
      <c r="F657">
        <v>96400</v>
      </c>
      <c r="G657" t="s">
        <v>2542</v>
      </c>
      <c r="H657" t="s">
        <v>523</v>
      </c>
      <c r="I657" t="s">
        <v>523</v>
      </c>
      <c r="J657" t="s">
        <v>2612</v>
      </c>
      <c r="K657" t="s">
        <v>519</v>
      </c>
      <c r="L657" t="s">
        <v>534</v>
      </c>
      <c r="M657">
        <v>107</v>
      </c>
      <c r="N657">
        <v>14</v>
      </c>
      <c r="O657">
        <v>112.38379999999999</v>
      </c>
      <c r="P657">
        <v>2.8641999999999999</v>
      </c>
      <c r="Q657" t="s">
        <v>136</v>
      </c>
      <c r="R657">
        <f t="shared" si="10"/>
        <v>7.6428571428571432</v>
      </c>
      <c r="S657" t="s">
        <v>288</v>
      </c>
    </row>
    <row r="658" spans="1:19">
      <c r="A658" t="s">
        <v>2538</v>
      </c>
      <c r="B658" t="s">
        <v>534</v>
      </c>
      <c r="C658" t="s">
        <v>2613</v>
      </c>
      <c r="D658" t="s">
        <v>2614</v>
      </c>
      <c r="E658" t="s">
        <v>2541</v>
      </c>
      <c r="F658">
        <v>96400</v>
      </c>
      <c r="G658" t="s">
        <v>2542</v>
      </c>
      <c r="H658" t="s">
        <v>523</v>
      </c>
      <c r="I658" t="s">
        <v>523</v>
      </c>
      <c r="J658" t="s">
        <v>2615</v>
      </c>
      <c r="K658" t="s">
        <v>519</v>
      </c>
      <c r="L658" t="s">
        <v>534</v>
      </c>
      <c r="M658">
        <v>106</v>
      </c>
      <c r="N658">
        <v>13</v>
      </c>
      <c r="O658">
        <v>112.5133527</v>
      </c>
      <c r="P658">
        <v>3.0079110999999998</v>
      </c>
      <c r="Q658" t="s">
        <v>136</v>
      </c>
      <c r="R658">
        <f t="shared" si="10"/>
        <v>8.1538461538461533</v>
      </c>
      <c r="S658" t="s">
        <v>288</v>
      </c>
    </row>
    <row r="659" spans="1:19">
      <c r="A659" t="s">
        <v>2538</v>
      </c>
      <c r="B659" t="s">
        <v>534</v>
      </c>
      <c r="C659" t="s">
        <v>2616</v>
      </c>
      <c r="D659" t="s">
        <v>2617</v>
      </c>
      <c r="E659" t="s">
        <v>2541</v>
      </c>
      <c r="F659">
        <v>96400</v>
      </c>
      <c r="G659" t="s">
        <v>2542</v>
      </c>
      <c r="H659" t="s">
        <v>523</v>
      </c>
      <c r="I659" t="s">
        <v>523</v>
      </c>
      <c r="J659" t="s">
        <v>2618</v>
      </c>
      <c r="K659" t="s">
        <v>519</v>
      </c>
      <c r="L659" t="s">
        <v>534</v>
      </c>
      <c r="M659">
        <v>203</v>
      </c>
      <c r="N659">
        <v>24</v>
      </c>
      <c r="O659">
        <v>112.22407800000001</v>
      </c>
      <c r="P659">
        <v>2.9437859999999998</v>
      </c>
      <c r="Q659" t="s">
        <v>136</v>
      </c>
      <c r="R659">
        <f t="shared" si="10"/>
        <v>8.4583333333333339</v>
      </c>
      <c r="S659" t="s">
        <v>288</v>
      </c>
    </row>
    <row r="660" spans="1:19">
      <c r="A660" t="s">
        <v>2538</v>
      </c>
      <c r="B660" t="s">
        <v>534</v>
      </c>
      <c r="C660" t="s">
        <v>2619</v>
      </c>
      <c r="D660" t="s">
        <v>2620</v>
      </c>
      <c r="E660" t="s">
        <v>2541</v>
      </c>
      <c r="F660">
        <v>96400</v>
      </c>
      <c r="G660" t="s">
        <v>2542</v>
      </c>
      <c r="H660" t="s">
        <v>523</v>
      </c>
      <c r="I660" t="s">
        <v>523</v>
      </c>
      <c r="J660" t="s">
        <v>2621</v>
      </c>
      <c r="K660" t="s">
        <v>519</v>
      </c>
      <c r="L660" t="s">
        <v>534</v>
      </c>
      <c r="M660">
        <v>234</v>
      </c>
      <c r="N660">
        <v>19</v>
      </c>
      <c r="O660">
        <v>112.361906</v>
      </c>
      <c r="P660">
        <v>2.7022170000000001</v>
      </c>
      <c r="Q660" t="s">
        <v>136</v>
      </c>
      <c r="R660">
        <f t="shared" si="10"/>
        <v>12.315789473684211</v>
      </c>
      <c r="S660" t="s">
        <v>288</v>
      </c>
    </row>
    <row r="661" spans="1:19">
      <c r="A661" t="s">
        <v>2538</v>
      </c>
      <c r="B661" t="s">
        <v>534</v>
      </c>
      <c r="C661" t="s">
        <v>2622</v>
      </c>
      <c r="D661" t="s">
        <v>2623</v>
      </c>
      <c r="E661" t="s">
        <v>2541</v>
      </c>
      <c r="F661">
        <v>96400</v>
      </c>
      <c r="G661" t="s">
        <v>2542</v>
      </c>
      <c r="H661">
        <v>84894143</v>
      </c>
      <c r="I661" t="s">
        <v>523</v>
      </c>
      <c r="J661" t="s">
        <v>2624</v>
      </c>
      <c r="K661" t="s">
        <v>519</v>
      </c>
      <c r="L661" t="s">
        <v>534</v>
      </c>
      <c r="M661">
        <v>153</v>
      </c>
      <c r="N661">
        <v>17</v>
      </c>
      <c r="O661">
        <v>112.322</v>
      </c>
      <c r="P661">
        <v>2.6244550000000002</v>
      </c>
      <c r="Q661" t="s">
        <v>136</v>
      </c>
      <c r="R661">
        <f t="shared" si="10"/>
        <v>9</v>
      </c>
      <c r="S661" t="s">
        <v>288</v>
      </c>
    </row>
    <row r="662" spans="1:19">
      <c r="A662" t="s">
        <v>2538</v>
      </c>
      <c r="B662" t="s">
        <v>534</v>
      </c>
      <c r="C662" t="s">
        <v>2625</v>
      </c>
      <c r="D662" t="s">
        <v>2626</v>
      </c>
      <c r="E662" t="s">
        <v>2541</v>
      </c>
      <c r="F662">
        <v>96400</v>
      </c>
      <c r="G662" t="s">
        <v>2542</v>
      </c>
      <c r="H662">
        <v>84871936</v>
      </c>
      <c r="I662">
        <v>84872937</v>
      </c>
      <c r="J662" t="s">
        <v>2627</v>
      </c>
      <c r="K662" t="s">
        <v>519</v>
      </c>
      <c r="L662" t="s">
        <v>520</v>
      </c>
      <c r="M662">
        <v>394</v>
      </c>
      <c r="N662">
        <v>29</v>
      </c>
      <c r="O662">
        <v>112.08681199999999</v>
      </c>
      <c r="P662">
        <v>2.901408</v>
      </c>
      <c r="Q662" t="s">
        <v>136</v>
      </c>
      <c r="R662">
        <f t="shared" si="10"/>
        <v>13.586206896551724</v>
      </c>
      <c r="S662" t="s">
        <v>288</v>
      </c>
    </row>
    <row r="663" spans="1:19">
      <c r="A663" t="s">
        <v>2538</v>
      </c>
      <c r="B663" t="s">
        <v>534</v>
      </c>
      <c r="C663" t="s">
        <v>2628</v>
      </c>
      <c r="D663" t="s">
        <v>2629</v>
      </c>
      <c r="E663" t="s">
        <v>2541</v>
      </c>
      <c r="F663">
        <v>96400</v>
      </c>
      <c r="G663" t="s">
        <v>2542</v>
      </c>
      <c r="H663" t="s">
        <v>523</v>
      </c>
      <c r="I663" t="s">
        <v>523</v>
      </c>
      <c r="J663" t="s">
        <v>2630</v>
      </c>
      <c r="K663" t="s">
        <v>519</v>
      </c>
      <c r="L663" t="s">
        <v>534</v>
      </c>
      <c r="M663">
        <v>98</v>
      </c>
      <c r="N663">
        <v>14</v>
      </c>
      <c r="O663">
        <v>112.42695000000001</v>
      </c>
      <c r="P663">
        <v>2.7058610000000001</v>
      </c>
      <c r="Q663" t="s">
        <v>136</v>
      </c>
      <c r="R663">
        <f t="shared" si="10"/>
        <v>7</v>
      </c>
      <c r="S663" t="s">
        <v>288</v>
      </c>
    </row>
    <row r="664" spans="1:19">
      <c r="A664" t="s">
        <v>2631</v>
      </c>
      <c r="B664" t="s">
        <v>513</v>
      </c>
      <c r="C664" t="s">
        <v>2632</v>
      </c>
      <c r="D664" t="s">
        <v>2633</v>
      </c>
      <c r="E664" t="s">
        <v>2634</v>
      </c>
      <c r="F664">
        <v>94200</v>
      </c>
      <c r="G664" t="s">
        <v>1708</v>
      </c>
      <c r="H664">
        <v>82863040</v>
      </c>
      <c r="I664">
        <v>82863040</v>
      </c>
      <c r="J664" t="s">
        <v>2635</v>
      </c>
      <c r="K664" t="s">
        <v>519</v>
      </c>
      <c r="L664" t="s">
        <v>534</v>
      </c>
      <c r="M664">
        <v>224</v>
      </c>
      <c r="N664">
        <v>19</v>
      </c>
      <c r="O664">
        <v>110.40773</v>
      </c>
      <c r="P664">
        <v>1.3118590000000001</v>
      </c>
      <c r="Q664" t="s">
        <v>128</v>
      </c>
      <c r="R664">
        <f t="shared" si="10"/>
        <v>11.789473684210526</v>
      </c>
      <c r="S664" t="s">
        <v>288</v>
      </c>
    </row>
    <row r="665" spans="1:19">
      <c r="A665" t="s">
        <v>2631</v>
      </c>
      <c r="B665" t="s">
        <v>513</v>
      </c>
      <c r="C665" t="s">
        <v>2636</v>
      </c>
      <c r="D665" t="s">
        <v>2637</v>
      </c>
      <c r="E665" t="s">
        <v>2638</v>
      </c>
      <c r="F665">
        <v>93250</v>
      </c>
      <c r="G665" t="s">
        <v>1708</v>
      </c>
      <c r="H665">
        <v>82611108</v>
      </c>
      <c r="I665">
        <v>82626239</v>
      </c>
      <c r="J665" t="s">
        <v>2639</v>
      </c>
      <c r="K665" t="s">
        <v>1059</v>
      </c>
      <c r="L665" t="s">
        <v>520</v>
      </c>
      <c r="M665">
        <v>1429</v>
      </c>
      <c r="N665">
        <v>69</v>
      </c>
      <c r="O665">
        <v>110.325425</v>
      </c>
      <c r="P665">
        <v>1.424636</v>
      </c>
      <c r="Q665" t="s">
        <v>128</v>
      </c>
      <c r="R665">
        <f t="shared" si="10"/>
        <v>20.710144927536231</v>
      </c>
      <c r="S665" t="s">
        <v>288</v>
      </c>
    </row>
    <row r="666" spans="1:19">
      <c r="A666" t="s">
        <v>2631</v>
      </c>
      <c r="B666" t="s">
        <v>513</v>
      </c>
      <c r="C666" t="s">
        <v>2640</v>
      </c>
      <c r="D666" t="s">
        <v>2641</v>
      </c>
      <c r="E666" t="s">
        <v>2638</v>
      </c>
      <c r="F666">
        <v>93050</v>
      </c>
      <c r="G666" t="s">
        <v>1708</v>
      </c>
      <c r="H666">
        <v>82377162</v>
      </c>
      <c r="I666">
        <v>82370180</v>
      </c>
      <c r="J666" t="s">
        <v>2642</v>
      </c>
      <c r="K666" t="s">
        <v>1059</v>
      </c>
      <c r="L666" t="s">
        <v>520</v>
      </c>
      <c r="M666">
        <v>70</v>
      </c>
      <c r="N666">
        <v>12</v>
      </c>
      <c r="O666">
        <v>110.350027</v>
      </c>
      <c r="P666">
        <v>1.466601</v>
      </c>
      <c r="Q666" t="s">
        <v>138</v>
      </c>
      <c r="R666">
        <f t="shared" si="10"/>
        <v>5.833333333333333</v>
      </c>
      <c r="S666" t="s">
        <v>288</v>
      </c>
    </row>
    <row r="667" spans="1:19">
      <c r="A667" t="s">
        <v>2631</v>
      </c>
      <c r="B667" t="s">
        <v>513</v>
      </c>
      <c r="C667" t="s">
        <v>2643</v>
      </c>
      <c r="D667" t="s">
        <v>2644</v>
      </c>
      <c r="E667" t="s">
        <v>2638</v>
      </c>
      <c r="F667">
        <v>93150</v>
      </c>
      <c r="G667" t="s">
        <v>1708</v>
      </c>
      <c r="H667">
        <v>82610937</v>
      </c>
      <c r="I667">
        <v>82610937</v>
      </c>
      <c r="J667" t="s">
        <v>2645</v>
      </c>
      <c r="K667" t="s">
        <v>1059</v>
      </c>
      <c r="L667" t="s">
        <v>520</v>
      </c>
      <c r="M667">
        <v>186</v>
      </c>
      <c r="N667">
        <v>16</v>
      </c>
      <c r="O667">
        <v>110.32016900000001</v>
      </c>
      <c r="P667">
        <v>1.359656</v>
      </c>
      <c r="Q667" t="s">
        <v>128</v>
      </c>
      <c r="R667">
        <f t="shared" si="10"/>
        <v>11.625</v>
      </c>
      <c r="S667" t="s">
        <v>288</v>
      </c>
    </row>
    <row r="668" spans="1:19">
      <c r="A668" t="s">
        <v>2631</v>
      </c>
      <c r="B668" t="s">
        <v>513</v>
      </c>
      <c r="C668" t="s">
        <v>2646</v>
      </c>
      <c r="D668" t="s">
        <v>2647</v>
      </c>
      <c r="E668" t="s">
        <v>2648</v>
      </c>
      <c r="F668">
        <v>93250</v>
      </c>
      <c r="G668" t="s">
        <v>1708</v>
      </c>
      <c r="H668">
        <v>82572632</v>
      </c>
      <c r="I668">
        <v>82462445</v>
      </c>
      <c r="J668" t="s">
        <v>2649</v>
      </c>
      <c r="K668" t="s">
        <v>1059</v>
      </c>
      <c r="L668" t="s">
        <v>520</v>
      </c>
      <c r="M668">
        <v>1044</v>
      </c>
      <c r="N668">
        <v>49</v>
      </c>
      <c r="O668">
        <v>110.3326</v>
      </c>
      <c r="P668">
        <v>1.5018833330000001</v>
      </c>
      <c r="Q668" t="s">
        <v>128</v>
      </c>
      <c r="R668">
        <f t="shared" si="10"/>
        <v>21.306122448979593</v>
      </c>
      <c r="S668" t="s">
        <v>288</v>
      </c>
    </row>
    <row r="669" spans="1:19">
      <c r="A669" t="s">
        <v>2631</v>
      </c>
      <c r="B669" t="s">
        <v>513</v>
      </c>
      <c r="C669" t="s">
        <v>2650</v>
      </c>
      <c r="D669" t="s">
        <v>2651</v>
      </c>
      <c r="E669" t="s">
        <v>2638</v>
      </c>
      <c r="F669">
        <v>93150</v>
      </c>
      <c r="G669" t="s">
        <v>1708</v>
      </c>
      <c r="H669">
        <v>82370094</v>
      </c>
      <c r="I669">
        <v>82641102</v>
      </c>
      <c r="J669" t="s">
        <v>2652</v>
      </c>
      <c r="K669" t="s">
        <v>1059</v>
      </c>
      <c r="L669" t="s">
        <v>520</v>
      </c>
      <c r="M669">
        <v>624</v>
      </c>
      <c r="N669">
        <v>42</v>
      </c>
      <c r="O669">
        <v>110.25579999999999</v>
      </c>
      <c r="P669">
        <v>1.576333333</v>
      </c>
      <c r="Q669" t="s">
        <v>128</v>
      </c>
      <c r="R669">
        <f t="shared" si="10"/>
        <v>14.857142857142858</v>
      </c>
      <c r="S669" t="s">
        <v>288</v>
      </c>
    </row>
    <row r="670" spans="1:19">
      <c r="A670" t="s">
        <v>2631</v>
      </c>
      <c r="B670" t="s">
        <v>513</v>
      </c>
      <c r="C670" t="s">
        <v>2653</v>
      </c>
      <c r="D670" t="s">
        <v>2654</v>
      </c>
      <c r="E670" t="s">
        <v>2638</v>
      </c>
      <c r="F670">
        <v>93150</v>
      </c>
      <c r="G670" t="s">
        <v>1708</v>
      </c>
      <c r="H670">
        <v>82628975</v>
      </c>
      <c r="I670">
        <v>82629259</v>
      </c>
      <c r="J670" t="s">
        <v>2655</v>
      </c>
      <c r="K670" t="s">
        <v>1059</v>
      </c>
      <c r="L670" t="s">
        <v>520</v>
      </c>
      <c r="M670">
        <v>152</v>
      </c>
      <c r="N670">
        <v>11</v>
      </c>
      <c r="O670">
        <v>110.31178300000001</v>
      </c>
      <c r="P670">
        <v>1.462367</v>
      </c>
      <c r="Q670" t="s">
        <v>128</v>
      </c>
      <c r="R670">
        <f t="shared" si="10"/>
        <v>13.818181818181818</v>
      </c>
      <c r="S670" t="s">
        <v>288</v>
      </c>
    </row>
    <row r="671" spans="1:19">
      <c r="A671" t="s">
        <v>2631</v>
      </c>
      <c r="B671" t="s">
        <v>513</v>
      </c>
      <c r="C671" t="s">
        <v>2656</v>
      </c>
      <c r="D671" t="s">
        <v>2657</v>
      </c>
      <c r="E671" t="s">
        <v>2638</v>
      </c>
      <c r="F671">
        <v>93250</v>
      </c>
      <c r="G671" t="s">
        <v>1708</v>
      </c>
      <c r="H671">
        <v>82681292</v>
      </c>
      <c r="I671">
        <v>82681292</v>
      </c>
      <c r="J671" t="s">
        <v>2658</v>
      </c>
      <c r="K671" t="s">
        <v>1059</v>
      </c>
      <c r="L671" t="s">
        <v>520</v>
      </c>
      <c r="M671">
        <v>172</v>
      </c>
      <c r="N671">
        <v>15</v>
      </c>
      <c r="O671">
        <v>110.27076700000001</v>
      </c>
      <c r="P671">
        <v>1.5116830000000001</v>
      </c>
      <c r="Q671" t="s">
        <v>128</v>
      </c>
      <c r="R671">
        <f t="shared" si="10"/>
        <v>11.466666666666667</v>
      </c>
      <c r="S671" t="s">
        <v>288</v>
      </c>
    </row>
    <row r="672" spans="1:19">
      <c r="A672" t="s">
        <v>2631</v>
      </c>
      <c r="B672" t="s">
        <v>513</v>
      </c>
      <c r="C672" t="s">
        <v>2659</v>
      </c>
      <c r="D672" t="s">
        <v>2660</v>
      </c>
      <c r="E672" t="s">
        <v>2638</v>
      </c>
      <c r="F672">
        <v>93150</v>
      </c>
      <c r="G672" t="s">
        <v>1708</v>
      </c>
      <c r="H672">
        <v>82374239</v>
      </c>
      <c r="I672">
        <v>82370196</v>
      </c>
      <c r="J672" t="s">
        <v>2661</v>
      </c>
      <c r="K672" t="s">
        <v>1059</v>
      </c>
      <c r="L672" t="s">
        <v>520</v>
      </c>
      <c r="M672">
        <v>71</v>
      </c>
      <c r="N672">
        <v>13</v>
      </c>
      <c r="O672">
        <v>110.28191700000001</v>
      </c>
      <c r="P672">
        <v>1.4493830000000001</v>
      </c>
      <c r="Q672" t="s">
        <v>128</v>
      </c>
      <c r="R672">
        <f t="shared" si="10"/>
        <v>5.4615384615384617</v>
      </c>
      <c r="S672" t="s">
        <v>288</v>
      </c>
    </row>
    <row r="673" spans="1:19">
      <c r="A673" t="s">
        <v>2631</v>
      </c>
      <c r="B673" t="s">
        <v>513</v>
      </c>
      <c r="C673" t="s">
        <v>2662</v>
      </c>
      <c r="D673" t="s">
        <v>2663</v>
      </c>
      <c r="E673" t="s">
        <v>2638</v>
      </c>
      <c r="F673">
        <v>93150</v>
      </c>
      <c r="G673" t="s">
        <v>1708</v>
      </c>
      <c r="H673">
        <v>82370695</v>
      </c>
      <c r="I673">
        <v>82378059</v>
      </c>
      <c r="J673" t="s">
        <v>2664</v>
      </c>
      <c r="K673" t="s">
        <v>1059</v>
      </c>
      <c r="L673" t="s">
        <v>520</v>
      </c>
      <c r="M673">
        <v>137</v>
      </c>
      <c r="N673">
        <v>12</v>
      </c>
      <c r="O673">
        <v>110.32</v>
      </c>
      <c r="P673">
        <v>1.53</v>
      </c>
      <c r="Q673" t="s">
        <v>128</v>
      </c>
      <c r="R673">
        <f t="shared" si="10"/>
        <v>11.416666666666666</v>
      </c>
      <c r="S673" t="s">
        <v>288</v>
      </c>
    </row>
    <row r="674" spans="1:19">
      <c r="A674" t="s">
        <v>2631</v>
      </c>
      <c r="B674" t="s">
        <v>513</v>
      </c>
      <c r="C674" t="s">
        <v>2665</v>
      </c>
      <c r="D674" t="s">
        <v>2666</v>
      </c>
      <c r="E674" t="s">
        <v>2638</v>
      </c>
      <c r="F674">
        <v>93150</v>
      </c>
      <c r="G674" t="s">
        <v>1708</v>
      </c>
      <c r="H674">
        <v>82256866</v>
      </c>
      <c r="I674">
        <v>82256860</v>
      </c>
      <c r="J674" t="s">
        <v>2667</v>
      </c>
      <c r="K674" t="s">
        <v>1059</v>
      </c>
      <c r="L674" t="s">
        <v>520</v>
      </c>
      <c r="M674">
        <v>1124</v>
      </c>
      <c r="N674">
        <v>64</v>
      </c>
      <c r="O674">
        <v>110.31826700000001</v>
      </c>
      <c r="P674">
        <v>1.5339499999999999</v>
      </c>
      <c r="Q674" t="s">
        <v>128</v>
      </c>
      <c r="R674">
        <f t="shared" si="10"/>
        <v>17.5625</v>
      </c>
      <c r="S674" t="s">
        <v>288</v>
      </c>
    </row>
    <row r="675" spans="1:19">
      <c r="A675" t="s">
        <v>2631</v>
      </c>
      <c r="B675" t="s">
        <v>513</v>
      </c>
      <c r="C675" t="s">
        <v>2668</v>
      </c>
      <c r="D675" t="s">
        <v>2669</v>
      </c>
      <c r="E675" t="s">
        <v>2638</v>
      </c>
      <c r="F675">
        <v>93150</v>
      </c>
      <c r="G675" t="s">
        <v>1708</v>
      </c>
      <c r="H675">
        <v>82683630</v>
      </c>
      <c r="I675">
        <v>82683630</v>
      </c>
      <c r="J675" t="s">
        <v>2670</v>
      </c>
      <c r="K675" t="s">
        <v>1059</v>
      </c>
      <c r="L675" t="s">
        <v>520</v>
      </c>
      <c r="M675">
        <v>137</v>
      </c>
      <c r="N675">
        <v>15</v>
      </c>
      <c r="O675">
        <v>110.28698300000001</v>
      </c>
      <c r="P675">
        <v>1.4770000000000001</v>
      </c>
      <c r="Q675" t="s">
        <v>128</v>
      </c>
      <c r="R675">
        <f t="shared" si="10"/>
        <v>9.1333333333333329</v>
      </c>
      <c r="S675" t="s">
        <v>288</v>
      </c>
    </row>
    <row r="676" spans="1:19">
      <c r="A676" t="s">
        <v>2631</v>
      </c>
      <c r="B676" t="s">
        <v>513</v>
      </c>
      <c r="C676" t="s">
        <v>2671</v>
      </c>
      <c r="D676" t="s">
        <v>2672</v>
      </c>
      <c r="E676" t="s">
        <v>2638</v>
      </c>
      <c r="F676">
        <v>93150</v>
      </c>
      <c r="G676" t="s">
        <v>1708</v>
      </c>
      <c r="H676">
        <v>82372094</v>
      </c>
      <c r="I676" t="s">
        <v>523</v>
      </c>
      <c r="J676" t="s">
        <v>2673</v>
      </c>
      <c r="K676" t="s">
        <v>519</v>
      </c>
      <c r="L676" t="s">
        <v>520</v>
      </c>
      <c r="M676">
        <v>52</v>
      </c>
      <c r="N676">
        <v>11</v>
      </c>
      <c r="O676">
        <v>110.268</v>
      </c>
      <c r="P676">
        <v>1.5013000000000001</v>
      </c>
      <c r="Q676" t="s">
        <v>128</v>
      </c>
      <c r="R676">
        <f t="shared" si="10"/>
        <v>4.7272727272727275</v>
      </c>
      <c r="S676" t="s">
        <v>288</v>
      </c>
    </row>
    <row r="677" spans="1:19">
      <c r="A677" t="s">
        <v>2631</v>
      </c>
      <c r="B677" t="s">
        <v>513</v>
      </c>
      <c r="C677" t="s">
        <v>2674</v>
      </c>
      <c r="D677" t="s">
        <v>2675</v>
      </c>
      <c r="E677" t="s">
        <v>2638</v>
      </c>
      <c r="F677">
        <v>93150</v>
      </c>
      <c r="G677" t="s">
        <v>1708</v>
      </c>
      <c r="H677">
        <v>82370397</v>
      </c>
      <c r="I677">
        <v>82370401</v>
      </c>
      <c r="J677" t="s">
        <v>2676</v>
      </c>
      <c r="K677" t="s">
        <v>1059</v>
      </c>
      <c r="L677" t="s">
        <v>520</v>
      </c>
      <c r="M677">
        <v>91</v>
      </c>
      <c r="N677">
        <v>12</v>
      </c>
      <c r="O677">
        <v>110.279233</v>
      </c>
      <c r="P677">
        <v>1.54575</v>
      </c>
      <c r="Q677" t="s">
        <v>128</v>
      </c>
      <c r="R677">
        <f t="shared" si="10"/>
        <v>7.583333333333333</v>
      </c>
      <c r="S677" t="s">
        <v>288</v>
      </c>
    </row>
    <row r="678" spans="1:19">
      <c r="A678" t="s">
        <v>2631</v>
      </c>
      <c r="B678" t="s">
        <v>513</v>
      </c>
      <c r="C678" t="s">
        <v>2677</v>
      </c>
      <c r="D678" t="s">
        <v>2678</v>
      </c>
      <c r="E678" t="s">
        <v>2679</v>
      </c>
      <c r="F678">
        <v>93250</v>
      </c>
      <c r="G678" t="s">
        <v>1708</v>
      </c>
      <c r="H678">
        <v>82685870</v>
      </c>
      <c r="I678">
        <v>82685870</v>
      </c>
      <c r="J678" t="s">
        <v>2680</v>
      </c>
      <c r="K678" t="s">
        <v>519</v>
      </c>
      <c r="L678" t="s">
        <v>520</v>
      </c>
      <c r="M678">
        <v>222</v>
      </c>
      <c r="N678">
        <v>17</v>
      </c>
      <c r="O678">
        <v>110.249883</v>
      </c>
      <c r="P678">
        <v>1.506283</v>
      </c>
      <c r="Q678" t="s">
        <v>128</v>
      </c>
      <c r="R678">
        <f t="shared" si="10"/>
        <v>13.058823529411764</v>
      </c>
      <c r="S678" t="s">
        <v>288</v>
      </c>
    </row>
    <row r="679" spans="1:19">
      <c r="A679" t="s">
        <v>2631</v>
      </c>
      <c r="B679" t="s">
        <v>513</v>
      </c>
      <c r="C679" t="s">
        <v>2681</v>
      </c>
      <c r="D679" t="s">
        <v>2682</v>
      </c>
      <c r="E679" t="s">
        <v>2638</v>
      </c>
      <c r="F679">
        <v>93250</v>
      </c>
      <c r="G679" t="s">
        <v>1708</v>
      </c>
      <c r="H679">
        <v>168833192</v>
      </c>
      <c r="I679" t="s">
        <v>523</v>
      </c>
      <c r="J679" t="s">
        <v>2683</v>
      </c>
      <c r="K679" t="s">
        <v>519</v>
      </c>
      <c r="L679" t="s">
        <v>520</v>
      </c>
      <c r="M679">
        <v>35</v>
      </c>
      <c r="N679">
        <v>10</v>
      </c>
      <c r="O679">
        <v>110.3703648</v>
      </c>
      <c r="P679">
        <v>1.4802987000000001</v>
      </c>
      <c r="Q679" t="s">
        <v>128</v>
      </c>
      <c r="R679">
        <f t="shared" si="10"/>
        <v>3.5</v>
      </c>
      <c r="S679" t="s">
        <v>288</v>
      </c>
    </row>
    <row r="680" spans="1:19">
      <c r="A680" t="s">
        <v>2631</v>
      </c>
      <c r="B680" t="s">
        <v>513</v>
      </c>
      <c r="C680" t="s">
        <v>2684</v>
      </c>
      <c r="D680" t="s">
        <v>2685</v>
      </c>
      <c r="E680" t="s">
        <v>2638</v>
      </c>
      <c r="F680">
        <v>93150</v>
      </c>
      <c r="G680" t="s">
        <v>1708</v>
      </c>
      <c r="H680">
        <v>82641206</v>
      </c>
      <c r="I680">
        <v>82642517</v>
      </c>
      <c r="J680" t="s">
        <v>2686</v>
      </c>
      <c r="K680" t="s">
        <v>1059</v>
      </c>
      <c r="L680" t="s">
        <v>520</v>
      </c>
      <c r="M680">
        <v>414</v>
      </c>
      <c r="N680">
        <v>28</v>
      </c>
      <c r="O680">
        <v>110.257217</v>
      </c>
      <c r="P680">
        <v>1.5536000000000001</v>
      </c>
      <c r="Q680" t="s">
        <v>128</v>
      </c>
      <c r="R680">
        <f t="shared" si="10"/>
        <v>14.785714285714286</v>
      </c>
      <c r="S680" t="s">
        <v>288</v>
      </c>
    </row>
    <row r="681" spans="1:19">
      <c r="A681" t="s">
        <v>2631</v>
      </c>
      <c r="B681" t="s">
        <v>513</v>
      </c>
      <c r="C681" t="s">
        <v>2687</v>
      </c>
      <c r="D681" t="s">
        <v>2688</v>
      </c>
      <c r="E681" t="s">
        <v>2638</v>
      </c>
      <c r="F681">
        <v>93150</v>
      </c>
      <c r="G681" t="s">
        <v>1708</v>
      </c>
      <c r="H681">
        <v>82572720</v>
      </c>
      <c r="I681">
        <v>82457492</v>
      </c>
      <c r="J681" t="s">
        <v>2689</v>
      </c>
      <c r="K681" t="s">
        <v>1059</v>
      </c>
      <c r="L681" t="s">
        <v>520</v>
      </c>
      <c r="M681">
        <v>362</v>
      </c>
      <c r="N681">
        <v>27</v>
      </c>
      <c r="O681">
        <v>110.3197</v>
      </c>
      <c r="P681">
        <v>1.4898</v>
      </c>
      <c r="Q681" t="s">
        <v>128</v>
      </c>
      <c r="R681">
        <f t="shared" si="10"/>
        <v>13.407407407407407</v>
      </c>
      <c r="S681" t="s">
        <v>288</v>
      </c>
    </row>
    <row r="682" spans="1:19">
      <c r="A682" t="s">
        <v>2631</v>
      </c>
      <c r="B682" t="s">
        <v>513</v>
      </c>
      <c r="C682" t="s">
        <v>2690</v>
      </c>
      <c r="D682" t="s">
        <v>2691</v>
      </c>
      <c r="E682" t="s">
        <v>2692</v>
      </c>
      <c r="F682">
        <v>93250</v>
      </c>
      <c r="G682" t="s">
        <v>1708</v>
      </c>
      <c r="H682">
        <v>82381680</v>
      </c>
      <c r="I682" t="s">
        <v>523</v>
      </c>
      <c r="J682" t="s">
        <v>2693</v>
      </c>
      <c r="K682" t="s">
        <v>1059</v>
      </c>
      <c r="L682" t="s">
        <v>520</v>
      </c>
      <c r="M682">
        <v>640</v>
      </c>
      <c r="N682">
        <v>37</v>
      </c>
      <c r="O682">
        <v>110.332033</v>
      </c>
      <c r="P682">
        <v>1.4609749999999999</v>
      </c>
      <c r="Q682" t="s">
        <v>138</v>
      </c>
      <c r="R682">
        <f t="shared" si="10"/>
        <v>17.297297297297298</v>
      </c>
      <c r="S682" t="s">
        <v>288</v>
      </c>
    </row>
    <row r="683" spans="1:19">
      <c r="A683" t="s">
        <v>2631</v>
      </c>
      <c r="B683" t="s">
        <v>513</v>
      </c>
      <c r="C683" t="s">
        <v>2694</v>
      </c>
      <c r="D683" t="s">
        <v>2695</v>
      </c>
      <c r="E683" t="s">
        <v>2638</v>
      </c>
      <c r="F683">
        <v>93150</v>
      </c>
      <c r="G683" t="s">
        <v>1708</v>
      </c>
      <c r="H683">
        <v>82863357</v>
      </c>
      <c r="I683">
        <v>82863357</v>
      </c>
      <c r="J683" t="s">
        <v>2696</v>
      </c>
      <c r="K683" t="s">
        <v>1059</v>
      </c>
      <c r="L683" t="s">
        <v>520</v>
      </c>
      <c r="M683">
        <v>879</v>
      </c>
      <c r="N683">
        <v>46</v>
      </c>
      <c r="O683">
        <v>110.39811400000001</v>
      </c>
      <c r="P683">
        <v>1.3669279999999999</v>
      </c>
      <c r="Q683" t="s">
        <v>128</v>
      </c>
      <c r="R683">
        <f t="shared" si="10"/>
        <v>19.108695652173914</v>
      </c>
      <c r="S683" t="s">
        <v>288</v>
      </c>
    </row>
    <row r="684" spans="1:19">
      <c r="A684" t="s">
        <v>2631</v>
      </c>
      <c r="B684" t="s">
        <v>513</v>
      </c>
      <c r="C684" t="s">
        <v>2697</v>
      </c>
      <c r="D684" t="s">
        <v>2698</v>
      </c>
      <c r="E684" t="s">
        <v>2638</v>
      </c>
      <c r="F684">
        <v>93150</v>
      </c>
      <c r="G684" t="s">
        <v>1708</v>
      </c>
      <c r="H684">
        <v>82614988</v>
      </c>
      <c r="I684">
        <v>82614988</v>
      </c>
      <c r="J684" t="s">
        <v>2699</v>
      </c>
      <c r="K684" t="s">
        <v>1059</v>
      </c>
      <c r="L684" t="s">
        <v>520</v>
      </c>
      <c r="M684">
        <v>163</v>
      </c>
      <c r="N684">
        <v>15</v>
      </c>
      <c r="O684">
        <v>110.3533333</v>
      </c>
      <c r="P684">
        <v>1.4771666670000001</v>
      </c>
      <c r="Q684" t="s">
        <v>128</v>
      </c>
      <c r="R684">
        <f t="shared" si="10"/>
        <v>10.866666666666667</v>
      </c>
      <c r="S684" t="s">
        <v>288</v>
      </c>
    </row>
    <row r="685" spans="1:19">
      <c r="A685" t="s">
        <v>2631</v>
      </c>
      <c r="B685" t="s">
        <v>513</v>
      </c>
      <c r="C685" t="s">
        <v>2700</v>
      </c>
      <c r="D685" t="s">
        <v>2701</v>
      </c>
      <c r="E685" t="s">
        <v>2638</v>
      </c>
      <c r="F685">
        <v>93250</v>
      </c>
      <c r="G685" t="s">
        <v>1708</v>
      </c>
      <c r="H685">
        <v>82681145</v>
      </c>
      <c r="I685">
        <v>82681145</v>
      </c>
      <c r="J685" t="s">
        <v>2702</v>
      </c>
      <c r="K685" t="s">
        <v>1059</v>
      </c>
      <c r="L685" t="s">
        <v>520</v>
      </c>
      <c r="M685">
        <v>308</v>
      </c>
      <c r="N685">
        <v>25</v>
      </c>
      <c r="O685">
        <v>110.2894</v>
      </c>
      <c r="P685">
        <v>1.5099499999999999</v>
      </c>
      <c r="Q685" t="s">
        <v>128</v>
      </c>
      <c r="R685">
        <f t="shared" si="10"/>
        <v>12.32</v>
      </c>
      <c r="S685" t="s">
        <v>288</v>
      </c>
    </row>
    <row r="686" spans="1:19">
      <c r="A686" t="s">
        <v>2631</v>
      </c>
      <c r="B686" t="s">
        <v>513</v>
      </c>
      <c r="C686" t="s">
        <v>2703</v>
      </c>
      <c r="D686" t="s">
        <v>2704</v>
      </c>
      <c r="E686" t="s">
        <v>2638</v>
      </c>
      <c r="F686">
        <v>93150</v>
      </c>
      <c r="G686" t="s">
        <v>1708</v>
      </c>
      <c r="H686" t="s">
        <v>523</v>
      </c>
      <c r="I686">
        <v>82375727</v>
      </c>
      <c r="J686" t="s">
        <v>2705</v>
      </c>
      <c r="K686" t="s">
        <v>519</v>
      </c>
      <c r="L686" t="s">
        <v>520</v>
      </c>
      <c r="M686">
        <v>156</v>
      </c>
      <c r="N686">
        <v>14</v>
      </c>
      <c r="O686">
        <v>110.23820000000001</v>
      </c>
      <c r="P686">
        <v>1.526983</v>
      </c>
      <c r="Q686" t="s">
        <v>128</v>
      </c>
      <c r="R686">
        <f t="shared" si="10"/>
        <v>11.142857142857142</v>
      </c>
      <c r="S686" t="s">
        <v>288</v>
      </c>
    </row>
    <row r="687" spans="1:19">
      <c r="A687" t="s">
        <v>2631</v>
      </c>
      <c r="B687" t="s">
        <v>513</v>
      </c>
      <c r="C687" t="s">
        <v>2706</v>
      </c>
      <c r="D687" t="s">
        <v>2707</v>
      </c>
      <c r="E687" t="s">
        <v>2638</v>
      </c>
      <c r="F687">
        <v>93150</v>
      </c>
      <c r="G687" t="s">
        <v>1708</v>
      </c>
      <c r="H687">
        <v>82612341</v>
      </c>
      <c r="I687">
        <v>82619206</v>
      </c>
      <c r="J687" t="s">
        <v>2708</v>
      </c>
      <c r="K687" t="s">
        <v>1059</v>
      </c>
      <c r="L687" t="s">
        <v>520</v>
      </c>
      <c r="M687">
        <v>1105</v>
      </c>
      <c r="N687">
        <v>60</v>
      </c>
      <c r="O687">
        <v>110.33029999999999</v>
      </c>
      <c r="P687">
        <v>1.4716670000000001</v>
      </c>
      <c r="Q687" t="s">
        <v>128</v>
      </c>
      <c r="R687">
        <f t="shared" si="10"/>
        <v>18.416666666666668</v>
      </c>
      <c r="S687" t="s">
        <v>288</v>
      </c>
    </row>
    <row r="688" spans="1:19">
      <c r="A688" t="s">
        <v>2631</v>
      </c>
      <c r="B688" t="s">
        <v>513</v>
      </c>
      <c r="C688" t="s">
        <v>2709</v>
      </c>
      <c r="D688" t="s">
        <v>2710</v>
      </c>
      <c r="E688" t="s">
        <v>2638</v>
      </c>
      <c r="F688">
        <v>93150</v>
      </c>
      <c r="G688" t="s">
        <v>1708</v>
      </c>
      <c r="H688">
        <v>82640185</v>
      </c>
      <c r="I688">
        <v>82640108</v>
      </c>
      <c r="J688" t="s">
        <v>2711</v>
      </c>
      <c r="K688" t="s">
        <v>519</v>
      </c>
      <c r="L688" t="s">
        <v>534</v>
      </c>
      <c r="M688">
        <v>127</v>
      </c>
      <c r="N688">
        <v>15</v>
      </c>
      <c r="O688">
        <v>110.337056</v>
      </c>
      <c r="P688">
        <v>1.4907539999999999</v>
      </c>
      <c r="Q688" t="s">
        <v>128</v>
      </c>
      <c r="R688">
        <f t="shared" si="10"/>
        <v>8.4666666666666668</v>
      </c>
      <c r="S688" t="s">
        <v>288</v>
      </c>
    </row>
    <row r="689" spans="1:19">
      <c r="A689" t="s">
        <v>2631</v>
      </c>
      <c r="B689" t="s">
        <v>513</v>
      </c>
      <c r="C689" t="s">
        <v>2712</v>
      </c>
      <c r="D689" t="s">
        <v>2713</v>
      </c>
      <c r="E689" t="s">
        <v>2638</v>
      </c>
      <c r="F689">
        <v>93150</v>
      </c>
      <c r="G689" t="s">
        <v>1708</v>
      </c>
      <c r="H689">
        <v>82867415</v>
      </c>
      <c r="I689">
        <v>82867415</v>
      </c>
      <c r="J689" t="s">
        <v>2714</v>
      </c>
      <c r="K689" t="s">
        <v>519</v>
      </c>
      <c r="L689" t="s">
        <v>534</v>
      </c>
      <c r="M689">
        <v>344</v>
      </c>
      <c r="N689">
        <v>29</v>
      </c>
      <c r="O689">
        <v>110.412415</v>
      </c>
      <c r="P689">
        <v>1.2965960000000001</v>
      </c>
      <c r="Q689" t="s">
        <v>128</v>
      </c>
      <c r="R689">
        <f t="shared" si="10"/>
        <v>11.862068965517242</v>
      </c>
      <c r="S689" t="s">
        <v>288</v>
      </c>
    </row>
    <row r="690" spans="1:19">
      <c r="A690" t="s">
        <v>2631</v>
      </c>
      <c r="B690" t="s">
        <v>534</v>
      </c>
      <c r="C690" t="s">
        <v>2715</v>
      </c>
      <c r="D690" t="s">
        <v>2716</v>
      </c>
      <c r="E690" t="s">
        <v>2638</v>
      </c>
      <c r="F690">
        <v>93150</v>
      </c>
      <c r="G690" t="s">
        <v>1708</v>
      </c>
      <c r="H690" t="s">
        <v>523</v>
      </c>
      <c r="I690" t="s">
        <v>523</v>
      </c>
      <c r="J690" t="s">
        <v>2717</v>
      </c>
      <c r="K690" t="s">
        <v>1059</v>
      </c>
      <c r="L690" t="s">
        <v>534</v>
      </c>
      <c r="M690">
        <v>186</v>
      </c>
      <c r="N690">
        <v>24</v>
      </c>
      <c r="O690">
        <v>110.28316700000001</v>
      </c>
      <c r="P690">
        <v>1.447433</v>
      </c>
      <c r="Q690" t="s">
        <v>128</v>
      </c>
      <c r="R690">
        <f t="shared" si="10"/>
        <v>7.75</v>
      </c>
      <c r="S690" t="s">
        <v>288</v>
      </c>
    </row>
    <row r="691" spans="1:19">
      <c r="A691" t="s">
        <v>2631</v>
      </c>
      <c r="B691" t="s">
        <v>534</v>
      </c>
      <c r="C691" t="s">
        <v>2718</v>
      </c>
      <c r="D691" t="s">
        <v>2719</v>
      </c>
      <c r="E691" t="s">
        <v>2638</v>
      </c>
      <c r="F691">
        <v>93150</v>
      </c>
      <c r="G691" t="s">
        <v>1708</v>
      </c>
      <c r="H691" t="s">
        <v>523</v>
      </c>
      <c r="I691" t="s">
        <v>523</v>
      </c>
      <c r="J691" t="s">
        <v>2720</v>
      </c>
      <c r="K691" t="s">
        <v>519</v>
      </c>
      <c r="L691" t="s">
        <v>534</v>
      </c>
      <c r="M691">
        <v>88</v>
      </c>
      <c r="N691">
        <v>14</v>
      </c>
      <c r="O691">
        <v>110.26278000000001</v>
      </c>
      <c r="P691">
        <v>1.241487</v>
      </c>
      <c r="Q691" t="s">
        <v>128</v>
      </c>
      <c r="R691">
        <f t="shared" si="10"/>
        <v>6.2857142857142856</v>
      </c>
      <c r="S691" t="s">
        <v>288</v>
      </c>
    </row>
    <row r="692" spans="1:19">
      <c r="A692" t="s">
        <v>2631</v>
      </c>
      <c r="B692" t="s">
        <v>534</v>
      </c>
      <c r="C692" t="s">
        <v>2721</v>
      </c>
      <c r="D692" t="s">
        <v>2722</v>
      </c>
      <c r="E692" t="s">
        <v>2638</v>
      </c>
      <c r="F692">
        <v>93150</v>
      </c>
      <c r="G692" t="s">
        <v>1708</v>
      </c>
      <c r="H692" t="s">
        <v>523</v>
      </c>
      <c r="I692" t="s">
        <v>523</v>
      </c>
      <c r="J692" t="s">
        <v>2723</v>
      </c>
      <c r="K692" t="s">
        <v>519</v>
      </c>
      <c r="L692" t="s">
        <v>534</v>
      </c>
      <c r="M692">
        <v>190</v>
      </c>
      <c r="N692">
        <v>19</v>
      </c>
      <c r="O692">
        <v>110.498059</v>
      </c>
      <c r="P692">
        <v>1.60981</v>
      </c>
      <c r="Q692" t="s">
        <v>128</v>
      </c>
      <c r="R692">
        <f t="shared" si="10"/>
        <v>10</v>
      </c>
      <c r="S692" t="s">
        <v>288</v>
      </c>
    </row>
    <row r="693" spans="1:19">
      <c r="A693" t="s">
        <v>2631</v>
      </c>
      <c r="B693" t="s">
        <v>534</v>
      </c>
      <c r="C693" t="s">
        <v>2724</v>
      </c>
      <c r="D693" t="s">
        <v>2725</v>
      </c>
      <c r="E693" t="s">
        <v>2638</v>
      </c>
      <c r="F693">
        <v>93150</v>
      </c>
      <c r="G693" t="s">
        <v>1708</v>
      </c>
      <c r="H693" t="s">
        <v>523</v>
      </c>
      <c r="I693" t="s">
        <v>523</v>
      </c>
      <c r="J693" t="s">
        <v>2726</v>
      </c>
      <c r="K693" t="s">
        <v>519</v>
      </c>
      <c r="L693" t="s">
        <v>534</v>
      </c>
      <c r="M693">
        <v>70</v>
      </c>
      <c r="N693">
        <v>12</v>
      </c>
      <c r="O693">
        <v>110.423396</v>
      </c>
      <c r="P693">
        <v>1.502961</v>
      </c>
      <c r="Q693" t="s">
        <v>128</v>
      </c>
      <c r="R693">
        <f t="shared" si="10"/>
        <v>5.833333333333333</v>
      </c>
      <c r="S693" t="s">
        <v>288</v>
      </c>
    </row>
    <row r="694" spans="1:19">
      <c r="A694" t="s">
        <v>2631</v>
      </c>
      <c r="B694" t="s">
        <v>534</v>
      </c>
      <c r="C694" t="s">
        <v>2727</v>
      </c>
      <c r="D694" t="s">
        <v>2728</v>
      </c>
      <c r="E694" t="s">
        <v>2638</v>
      </c>
      <c r="F694">
        <v>93150</v>
      </c>
      <c r="G694" t="s">
        <v>1708</v>
      </c>
      <c r="J694" t="s">
        <v>2729</v>
      </c>
      <c r="K694" t="s">
        <v>519</v>
      </c>
      <c r="L694" t="s">
        <v>520</v>
      </c>
      <c r="M694">
        <v>51</v>
      </c>
      <c r="N694">
        <v>12</v>
      </c>
      <c r="O694">
        <v>110.319463</v>
      </c>
      <c r="P694">
        <v>1.2642880000000001</v>
      </c>
      <c r="Q694" t="s">
        <v>128</v>
      </c>
      <c r="R694">
        <f t="shared" si="10"/>
        <v>4.25</v>
      </c>
      <c r="S694" t="s">
        <v>288</v>
      </c>
    </row>
    <row r="695" spans="1:19">
      <c r="A695" t="s">
        <v>2631</v>
      </c>
      <c r="B695" t="s">
        <v>534</v>
      </c>
      <c r="C695" t="s">
        <v>2730</v>
      </c>
      <c r="D695" t="s">
        <v>2731</v>
      </c>
      <c r="E695" t="s">
        <v>2638</v>
      </c>
      <c r="F695">
        <v>93150</v>
      </c>
      <c r="G695" t="s">
        <v>1708</v>
      </c>
      <c r="H695">
        <v>82685244</v>
      </c>
      <c r="I695">
        <v>82688657</v>
      </c>
      <c r="J695" t="s">
        <v>2732</v>
      </c>
      <c r="K695" t="s">
        <v>1059</v>
      </c>
      <c r="L695" t="s">
        <v>520</v>
      </c>
      <c r="M695">
        <v>420</v>
      </c>
      <c r="N695">
        <v>31</v>
      </c>
      <c r="O695">
        <v>110.3202167</v>
      </c>
      <c r="P695">
        <v>1.5148999999999999</v>
      </c>
      <c r="Q695" t="s">
        <v>128</v>
      </c>
      <c r="R695">
        <f t="shared" si="10"/>
        <v>13.548387096774194</v>
      </c>
      <c r="S695" t="s">
        <v>288</v>
      </c>
    </row>
    <row r="696" spans="1:19">
      <c r="A696" t="s">
        <v>2631</v>
      </c>
      <c r="B696" t="s">
        <v>534</v>
      </c>
      <c r="C696" t="s">
        <v>2733</v>
      </c>
      <c r="D696" t="s">
        <v>2734</v>
      </c>
      <c r="E696" t="s">
        <v>2638</v>
      </c>
      <c r="F696">
        <v>93150</v>
      </c>
      <c r="G696" t="s">
        <v>1708</v>
      </c>
      <c r="H696" t="s">
        <v>523</v>
      </c>
      <c r="I696" t="s">
        <v>523</v>
      </c>
      <c r="J696" t="s">
        <v>2735</v>
      </c>
      <c r="K696" t="s">
        <v>519</v>
      </c>
      <c r="L696" t="s">
        <v>520</v>
      </c>
      <c r="M696">
        <v>336</v>
      </c>
      <c r="N696">
        <v>30</v>
      </c>
      <c r="O696">
        <v>110.312262</v>
      </c>
      <c r="P696">
        <v>1.3534908000000001</v>
      </c>
      <c r="Q696" t="s">
        <v>128</v>
      </c>
      <c r="R696">
        <f t="shared" si="10"/>
        <v>11.2</v>
      </c>
      <c r="S696" t="s">
        <v>288</v>
      </c>
    </row>
    <row r="697" spans="1:19">
      <c r="A697" t="s">
        <v>2631</v>
      </c>
      <c r="B697" t="s">
        <v>534</v>
      </c>
      <c r="C697" t="s">
        <v>2736</v>
      </c>
      <c r="D697" t="s">
        <v>2737</v>
      </c>
      <c r="E697" t="s">
        <v>2738</v>
      </c>
      <c r="F697">
        <v>93250</v>
      </c>
      <c r="G697" t="s">
        <v>1708</v>
      </c>
      <c r="H697">
        <v>82451930</v>
      </c>
      <c r="I697">
        <v>82451930</v>
      </c>
      <c r="J697" t="s">
        <v>2739</v>
      </c>
      <c r="K697" t="s">
        <v>1059</v>
      </c>
      <c r="L697" t="s">
        <v>534</v>
      </c>
      <c r="M697">
        <v>679</v>
      </c>
      <c r="N697">
        <v>61</v>
      </c>
      <c r="O697">
        <v>110.3135</v>
      </c>
      <c r="P697">
        <v>1.495833</v>
      </c>
      <c r="Q697" t="s">
        <v>128</v>
      </c>
      <c r="R697">
        <f t="shared" si="10"/>
        <v>11.131147540983607</v>
      </c>
      <c r="S697" t="s">
        <v>288</v>
      </c>
    </row>
    <row r="698" spans="1:19">
      <c r="A698" t="s">
        <v>2631</v>
      </c>
      <c r="B698" t="s">
        <v>534</v>
      </c>
      <c r="C698" t="s">
        <v>2740</v>
      </c>
      <c r="D698" t="s">
        <v>2741</v>
      </c>
      <c r="E698" t="s">
        <v>2638</v>
      </c>
      <c r="F698">
        <v>93150</v>
      </c>
      <c r="G698" t="s">
        <v>1708</v>
      </c>
      <c r="H698">
        <v>82612450</v>
      </c>
      <c r="I698">
        <v>82612450</v>
      </c>
      <c r="J698" t="s">
        <v>2742</v>
      </c>
      <c r="K698" t="s">
        <v>1059</v>
      </c>
      <c r="L698" t="s">
        <v>534</v>
      </c>
      <c r="M698">
        <v>325</v>
      </c>
      <c r="N698">
        <v>30</v>
      </c>
      <c r="O698">
        <v>110.322717</v>
      </c>
      <c r="P698">
        <v>1.4742500000000001</v>
      </c>
      <c r="Q698" t="s">
        <v>128</v>
      </c>
      <c r="R698">
        <f t="shared" si="10"/>
        <v>10.833333333333334</v>
      </c>
      <c r="S698" t="s">
        <v>288</v>
      </c>
    </row>
    <row r="699" spans="1:19">
      <c r="A699" t="s">
        <v>2631</v>
      </c>
      <c r="B699" t="s">
        <v>534</v>
      </c>
      <c r="C699" t="s">
        <v>2743</v>
      </c>
      <c r="D699" t="s">
        <v>2744</v>
      </c>
      <c r="E699" t="s">
        <v>2638</v>
      </c>
      <c r="F699">
        <v>93150</v>
      </c>
      <c r="G699" t="s">
        <v>1708</v>
      </c>
      <c r="H699" t="s">
        <v>523</v>
      </c>
      <c r="I699" t="s">
        <v>523</v>
      </c>
      <c r="J699" t="s">
        <v>2745</v>
      </c>
      <c r="K699" t="s">
        <v>519</v>
      </c>
      <c r="L699" t="s">
        <v>534</v>
      </c>
      <c r="M699">
        <v>133</v>
      </c>
      <c r="N699">
        <v>17</v>
      </c>
      <c r="O699">
        <v>110.23166670000001</v>
      </c>
      <c r="P699">
        <v>1.1833332999999999</v>
      </c>
      <c r="Q699" t="s">
        <v>128</v>
      </c>
      <c r="R699">
        <f t="shared" si="10"/>
        <v>7.8235294117647056</v>
      </c>
      <c r="S699" t="s">
        <v>288</v>
      </c>
    </row>
    <row r="700" spans="1:19">
      <c r="A700" t="s">
        <v>2631</v>
      </c>
      <c r="B700" t="s">
        <v>534</v>
      </c>
      <c r="C700" t="s">
        <v>2746</v>
      </c>
      <c r="D700" t="s">
        <v>2747</v>
      </c>
      <c r="E700" t="s">
        <v>2638</v>
      </c>
      <c r="F700">
        <v>93150</v>
      </c>
      <c r="G700" t="s">
        <v>1708</v>
      </c>
      <c r="H700" t="s">
        <v>523</v>
      </c>
      <c r="I700" t="s">
        <v>523</v>
      </c>
      <c r="J700" t="s">
        <v>2748</v>
      </c>
      <c r="K700" t="s">
        <v>519</v>
      </c>
      <c r="L700" t="s">
        <v>520</v>
      </c>
      <c r="M700">
        <v>130</v>
      </c>
      <c r="N700">
        <v>16</v>
      </c>
      <c r="O700">
        <v>110.34666799999999</v>
      </c>
      <c r="P700">
        <v>1.2172430000000001</v>
      </c>
      <c r="Q700" t="s">
        <v>128</v>
      </c>
      <c r="R700">
        <f t="shared" si="10"/>
        <v>8.125</v>
      </c>
      <c r="S700" t="s">
        <v>288</v>
      </c>
    </row>
    <row r="701" spans="1:19">
      <c r="A701" t="s">
        <v>2631</v>
      </c>
      <c r="B701" t="s">
        <v>534</v>
      </c>
      <c r="C701" t="s">
        <v>2749</v>
      </c>
      <c r="D701" t="s">
        <v>2750</v>
      </c>
      <c r="E701" t="s">
        <v>2751</v>
      </c>
      <c r="F701">
        <v>93250</v>
      </c>
      <c r="G701" t="s">
        <v>1708</v>
      </c>
      <c r="H701">
        <v>82656108</v>
      </c>
      <c r="I701">
        <v>82656109</v>
      </c>
      <c r="J701" t="s">
        <v>2752</v>
      </c>
      <c r="K701" t="s">
        <v>519</v>
      </c>
      <c r="L701" t="s">
        <v>534</v>
      </c>
      <c r="M701">
        <v>343</v>
      </c>
      <c r="N701">
        <v>28</v>
      </c>
      <c r="O701">
        <v>110.32449</v>
      </c>
      <c r="P701">
        <v>1.4217470000000001</v>
      </c>
      <c r="Q701" t="s">
        <v>128</v>
      </c>
      <c r="R701">
        <f t="shared" si="10"/>
        <v>12.25</v>
      </c>
      <c r="S701" t="s">
        <v>288</v>
      </c>
    </row>
    <row r="702" spans="1:19">
      <c r="A702" t="s">
        <v>2631</v>
      </c>
      <c r="B702" t="s">
        <v>534</v>
      </c>
      <c r="C702" t="s">
        <v>2753</v>
      </c>
      <c r="D702" t="s">
        <v>2754</v>
      </c>
      <c r="E702" t="s">
        <v>2638</v>
      </c>
      <c r="F702">
        <v>93150</v>
      </c>
      <c r="G702" t="s">
        <v>1708</v>
      </c>
      <c r="H702" t="s">
        <v>523</v>
      </c>
      <c r="I702" t="s">
        <v>523</v>
      </c>
      <c r="J702" t="s">
        <v>2755</v>
      </c>
      <c r="K702" t="s">
        <v>1059</v>
      </c>
      <c r="L702" t="s">
        <v>534</v>
      </c>
      <c r="M702">
        <v>654</v>
      </c>
      <c r="N702">
        <v>45</v>
      </c>
      <c r="O702">
        <v>110.237133</v>
      </c>
      <c r="P702">
        <v>1.582233</v>
      </c>
      <c r="Q702" t="s">
        <v>128</v>
      </c>
      <c r="R702">
        <f t="shared" si="10"/>
        <v>14.533333333333333</v>
      </c>
      <c r="S702" t="s">
        <v>288</v>
      </c>
    </row>
    <row r="703" spans="1:19">
      <c r="A703" t="s">
        <v>2631</v>
      </c>
      <c r="B703" t="s">
        <v>534</v>
      </c>
      <c r="C703" t="s">
        <v>2756</v>
      </c>
      <c r="D703" t="s">
        <v>2757</v>
      </c>
      <c r="E703" t="s">
        <v>2758</v>
      </c>
      <c r="F703">
        <v>93050</v>
      </c>
      <c r="G703" t="s">
        <v>1708</v>
      </c>
      <c r="H703">
        <v>82648035</v>
      </c>
      <c r="I703">
        <v>82647630</v>
      </c>
      <c r="J703" t="s">
        <v>2759</v>
      </c>
      <c r="K703" t="s">
        <v>1059</v>
      </c>
      <c r="L703" t="s">
        <v>534</v>
      </c>
      <c r="M703">
        <v>1119</v>
      </c>
      <c r="N703">
        <v>70</v>
      </c>
      <c r="O703">
        <v>110.29778330000001</v>
      </c>
      <c r="P703">
        <v>1.5784499999999999</v>
      </c>
      <c r="Q703" t="s">
        <v>128</v>
      </c>
      <c r="R703">
        <f t="shared" si="10"/>
        <v>15.985714285714286</v>
      </c>
      <c r="S703" t="s">
        <v>288</v>
      </c>
    </row>
    <row r="704" spans="1:19">
      <c r="A704" t="s">
        <v>2631</v>
      </c>
      <c r="B704" t="s">
        <v>534</v>
      </c>
      <c r="C704" t="s">
        <v>2760</v>
      </c>
      <c r="D704" t="s">
        <v>2761</v>
      </c>
      <c r="E704" t="s">
        <v>2638</v>
      </c>
      <c r="F704">
        <v>93150</v>
      </c>
      <c r="G704" t="s">
        <v>1708</v>
      </c>
      <c r="H704" t="s">
        <v>523</v>
      </c>
      <c r="I704" t="s">
        <v>523</v>
      </c>
      <c r="J704" t="s">
        <v>2762</v>
      </c>
      <c r="K704" t="s">
        <v>519</v>
      </c>
      <c r="L704" t="s">
        <v>534</v>
      </c>
      <c r="M704">
        <v>81</v>
      </c>
      <c r="N704">
        <v>14</v>
      </c>
      <c r="O704">
        <v>110.25</v>
      </c>
      <c r="P704">
        <v>1.19</v>
      </c>
      <c r="Q704" t="s">
        <v>128</v>
      </c>
      <c r="R704">
        <f t="shared" si="10"/>
        <v>5.7857142857142856</v>
      </c>
      <c r="S704" t="s">
        <v>288</v>
      </c>
    </row>
    <row r="705" spans="1:19">
      <c r="A705" t="s">
        <v>2631</v>
      </c>
      <c r="B705" t="s">
        <v>534</v>
      </c>
      <c r="C705" t="s">
        <v>2763</v>
      </c>
      <c r="D705" t="s">
        <v>2764</v>
      </c>
      <c r="E705" t="s">
        <v>5105</v>
      </c>
      <c r="F705">
        <v>93150</v>
      </c>
      <c r="G705" t="s">
        <v>1708</v>
      </c>
      <c r="H705" t="s">
        <v>523</v>
      </c>
      <c r="I705" t="s">
        <v>523</v>
      </c>
      <c r="J705" t="s">
        <v>2765</v>
      </c>
      <c r="K705" t="s">
        <v>519</v>
      </c>
      <c r="L705" t="s">
        <v>520</v>
      </c>
      <c r="M705">
        <v>73</v>
      </c>
      <c r="N705">
        <v>13</v>
      </c>
      <c r="O705">
        <v>110.38</v>
      </c>
      <c r="P705">
        <v>1.22</v>
      </c>
      <c r="Q705" t="s">
        <v>128</v>
      </c>
      <c r="R705">
        <f t="shared" si="10"/>
        <v>5.615384615384615</v>
      </c>
      <c r="S705" t="s">
        <v>288</v>
      </c>
    </row>
    <row r="706" spans="1:19">
      <c r="A706" t="s">
        <v>2631</v>
      </c>
      <c r="B706" t="s">
        <v>534</v>
      </c>
      <c r="C706" t="s">
        <v>2766</v>
      </c>
      <c r="D706" t="s">
        <v>2767</v>
      </c>
      <c r="E706" t="s">
        <v>2638</v>
      </c>
      <c r="F706">
        <v>93150</v>
      </c>
      <c r="G706" t="s">
        <v>1708</v>
      </c>
      <c r="H706" t="s">
        <v>523</v>
      </c>
      <c r="I706" t="s">
        <v>523</v>
      </c>
      <c r="J706" t="s">
        <v>2768</v>
      </c>
      <c r="K706" t="s">
        <v>519</v>
      </c>
      <c r="L706" t="s">
        <v>534</v>
      </c>
      <c r="M706">
        <v>127</v>
      </c>
      <c r="N706">
        <v>17</v>
      </c>
      <c r="O706">
        <v>110.39</v>
      </c>
      <c r="P706">
        <v>1.33</v>
      </c>
      <c r="Q706" t="s">
        <v>128</v>
      </c>
      <c r="R706">
        <f t="shared" si="10"/>
        <v>7.4705882352941178</v>
      </c>
      <c r="S706" t="s">
        <v>288</v>
      </c>
    </row>
    <row r="707" spans="1:19">
      <c r="A707" t="s">
        <v>2631</v>
      </c>
      <c r="B707" t="s">
        <v>534</v>
      </c>
      <c r="C707" t="s">
        <v>2769</v>
      </c>
      <c r="D707" t="s">
        <v>2770</v>
      </c>
      <c r="E707" t="s">
        <v>2638</v>
      </c>
      <c r="F707">
        <v>93150</v>
      </c>
      <c r="G707" t="s">
        <v>1708</v>
      </c>
      <c r="H707" t="s">
        <v>523</v>
      </c>
      <c r="I707" t="s">
        <v>523</v>
      </c>
      <c r="J707" t="s">
        <v>2771</v>
      </c>
      <c r="K707" t="s">
        <v>519</v>
      </c>
      <c r="L707" t="s">
        <v>534</v>
      </c>
      <c r="M707">
        <v>242</v>
      </c>
      <c r="N707">
        <v>22</v>
      </c>
      <c r="O707">
        <v>110.29407999999999</v>
      </c>
      <c r="P707">
        <v>1.411338</v>
      </c>
      <c r="Q707" t="s">
        <v>128</v>
      </c>
      <c r="R707">
        <f t="shared" ref="R707:R770" si="11">M707/N707</f>
        <v>11</v>
      </c>
      <c r="S707" t="s">
        <v>288</v>
      </c>
    </row>
    <row r="708" spans="1:19">
      <c r="A708" t="s">
        <v>2631</v>
      </c>
      <c r="B708" t="s">
        <v>534</v>
      </c>
      <c r="C708" t="s">
        <v>2772</v>
      </c>
      <c r="D708" t="s">
        <v>2773</v>
      </c>
      <c r="E708" t="s">
        <v>2638</v>
      </c>
      <c r="F708">
        <v>93150</v>
      </c>
      <c r="G708" t="s">
        <v>1708</v>
      </c>
      <c r="H708" t="s">
        <v>523</v>
      </c>
      <c r="I708" t="s">
        <v>523</v>
      </c>
      <c r="J708" t="s">
        <v>2774</v>
      </c>
      <c r="K708" t="s">
        <v>519</v>
      </c>
      <c r="L708" t="s">
        <v>534</v>
      </c>
      <c r="M708">
        <v>38</v>
      </c>
      <c r="N708">
        <v>14</v>
      </c>
      <c r="O708">
        <v>110.522633</v>
      </c>
      <c r="P708">
        <v>1.2143280000000001</v>
      </c>
      <c r="Q708" t="s">
        <v>143</v>
      </c>
      <c r="R708">
        <f t="shared" si="11"/>
        <v>2.7142857142857144</v>
      </c>
      <c r="S708" t="s">
        <v>288</v>
      </c>
    </row>
    <row r="709" spans="1:19">
      <c r="A709" t="s">
        <v>2631</v>
      </c>
      <c r="B709" t="s">
        <v>534</v>
      </c>
      <c r="C709" t="s">
        <v>2775</v>
      </c>
      <c r="D709" t="s">
        <v>2776</v>
      </c>
      <c r="E709" t="s">
        <v>2777</v>
      </c>
      <c r="F709">
        <v>93150</v>
      </c>
      <c r="G709" t="s">
        <v>1708</v>
      </c>
      <c r="H709" t="s">
        <v>523</v>
      </c>
      <c r="I709" t="s">
        <v>523</v>
      </c>
      <c r="J709" t="s">
        <v>2778</v>
      </c>
      <c r="K709" t="s">
        <v>519</v>
      </c>
      <c r="L709" t="s">
        <v>534</v>
      </c>
      <c r="M709">
        <v>87</v>
      </c>
      <c r="N709">
        <v>18</v>
      </c>
      <c r="O709">
        <v>110.259733</v>
      </c>
      <c r="P709">
        <v>1.244318</v>
      </c>
      <c r="Q709" t="s">
        <v>128</v>
      </c>
      <c r="R709">
        <f t="shared" si="11"/>
        <v>4.833333333333333</v>
      </c>
      <c r="S709" t="s">
        <v>288</v>
      </c>
    </row>
    <row r="710" spans="1:19">
      <c r="A710" t="s">
        <v>2631</v>
      </c>
      <c r="B710" t="s">
        <v>534</v>
      </c>
      <c r="C710" t="s">
        <v>2779</v>
      </c>
      <c r="D710" t="s">
        <v>2780</v>
      </c>
      <c r="E710" t="s">
        <v>2638</v>
      </c>
      <c r="F710">
        <v>93150</v>
      </c>
      <c r="G710" t="s">
        <v>1708</v>
      </c>
      <c r="H710" t="s">
        <v>523</v>
      </c>
      <c r="I710" t="s">
        <v>523</v>
      </c>
      <c r="J710" t="s">
        <v>2781</v>
      </c>
      <c r="K710" t="s">
        <v>519</v>
      </c>
      <c r="L710" t="s">
        <v>520</v>
      </c>
      <c r="M710">
        <v>97</v>
      </c>
      <c r="N710">
        <v>13</v>
      </c>
      <c r="O710">
        <v>110.35</v>
      </c>
      <c r="P710">
        <v>1.2</v>
      </c>
      <c r="Q710" t="s">
        <v>128</v>
      </c>
      <c r="R710">
        <f t="shared" si="11"/>
        <v>7.4615384615384617</v>
      </c>
      <c r="S710" t="s">
        <v>288</v>
      </c>
    </row>
    <row r="711" spans="1:19">
      <c r="A711" t="s">
        <v>2631</v>
      </c>
      <c r="B711" t="s">
        <v>534</v>
      </c>
      <c r="C711" t="s">
        <v>2782</v>
      </c>
      <c r="D711" t="s">
        <v>2783</v>
      </c>
      <c r="E711" t="s">
        <v>2638</v>
      </c>
      <c r="F711">
        <v>93150</v>
      </c>
      <c r="G711" t="s">
        <v>1708</v>
      </c>
      <c r="H711">
        <v>82645418</v>
      </c>
      <c r="I711">
        <v>82645428</v>
      </c>
      <c r="J711" t="s">
        <v>2784</v>
      </c>
      <c r="K711" t="s">
        <v>1059</v>
      </c>
      <c r="L711" t="s">
        <v>534</v>
      </c>
      <c r="M711">
        <v>736</v>
      </c>
      <c r="N711">
        <v>60</v>
      </c>
      <c r="O711">
        <v>110.3062333</v>
      </c>
      <c r="P711">
        <v>1.5787</v>
      </c>
      <c r="Q711" t="s">
        <v>128</v>
      </c>
      <c r="R711">
        <f t="shared" si="11"/>
        <v>12.266666666666667</v>
      </c>
      <c r="S711" t="s">
        <v>288</v>
      </c>
    </row>
    <row r="712" spans="1:19">
      <c r="A712" t="s">
        <v>2631</v>
      </c>
      <c r="B712" t="s">
        <v>534</v>
      </c>
      <c r="C712" t="s">
        <v>2785</v>
      </c>
      <c r="D712" t="s">
        <v>2786</v>
      </c>
      <c r="E712" t="s">
        <v>5105</v>
      </c>
      <c r="F712">
        <v>93150</v>
      </c>
      <c r="G712" t="s">
        <v>1708</v>
      </c>
      <c r="H712" t="s">
        <v>523</v>
      </c>
      <c r="I712" t="s">
        <v>523</v>
      </c>
      <c r="J712" t="s">
        <v>2787</v>
      </c>
      <c r="K712" t="s">
        <v>519</v>
      </c>
      <c r="L712" t="s">
        <v>534</v>
      </c>
      <c r="M712">
        <v>115</v>
      </c>
      <c r="N712">
        <v>12</v>
      </c>
      <c r="O712">
        <v>110.28052</v>
      </c>
      <c r="P712">
        <v>1.284756</v>
      </c>
      <c r="Q712" t="s">
        <v>128</v>
      </c>
      <c r="R712">
        <f t="shared" si="11"/>
        <v>9.5833333333333339</v>
      </c>
      <c r="S712" t="s">
        <v>288</v>
      </c>
    </row>
    <row r="713" spans="1:19">
      <c r="A713" t="s">
        <v>2631</v>
      </c>
      <c r="B713" t="s">
        <v>534</v>
      </c>
      <c r="C713" t="s">
        <v>2788</v>
      </c>
      <c r="D713" t="s">
        <v>2789</v>
      </c>
      <c r="E713" t="s">
        <v>2638</v>
      </c>
      <c r="F713">
        <v>93150</v>
      </c>
      <c r="G713" t="s">
        <v>1708</v>
      </c>
      <c r="H713">
        <v>82380885</v>
      </c>
      <c r="I713" t="s">
        <v>523</v>
      </c>
      <c r="J713" t="s">
        <v>2790</v>
      </c>
      <c r="K713" t="s">
        <v>519</v>
      </c>
      <c r="L713" t="s">
        <v>534</v>
      </c>
      <c r="M713">
        <v>190</v>
      </c>
      <c r="N713">
        <v>18</v>
      </c>
      <c r="O713">
        <v>110.270967</v>
      </c>
      <c r="P713">
        <v>1.5010829999999999</v>
      </c>
      <c r="Q713" t="s">
        <v>128</v>
      </c>
      <c r="R713">
        <f t="shared" si="11"/>
        <v>10.555555555555555</v>
      </c>
      <c r="S713" t="s">
        <v>288</v>
      </c>
    </row>
    <row r="714" spans="1:19">
      <c r="A714" t="s">
        <v>2631</v>
      </c>
      <c r="B714" t="s">
        <v>534</v>
      </c>
      <c r="C714" t="s">
        <v>2791</v>
      </c>
      <c r="D714" t="s">
        <v>2792</v>
      </c>
      <c r="E714" t="s">
        <v>2638</v>
      </c>
      <c r="F714">
        <v>93150</v>
      </c>
      <c r="G714" t="s">
        <v>1708</v>
      </c>
      <c r="H714">
        <v>82687161</v>
      </c>
      <c r="I714">
        <v>82687161</v>
      </c>
      <c r="J714" t="s">
        <v>2793</v>
      </c>
      <c r="K714" t="s">
        <v>1059</v>
      </c>
      <c r="L714" t="s">
        <v>534</v>
      </c>
      <c r="M714">
        <v>387</v>
      </c>
      <c r="N714">
        <v>35</v>
      </c>
      <c r="O714">
        <v>110.3191167</v>
      </c>
      <c r="P714">
        <v>1.5232000000000001</v>
      </c>
      <c r="Q714" t="s">
        <v>128</v>
      </c>
      <c r="R714">
        <f t="shared" si="11"/>
        <v>11.057142857142857</v>
      </c>
      <c r="S714" t="s">
        <v>288</v>
      </c>
    </row>
    <row r="715" spans="1:19">
      <c r="A715" t="s">
        <v>2631</v>
      </c>
      <c r="B715" t="s">
        <v>534</v>
      </c>
      <c r="C715" t="s">
        <v>2794</v>
      </c>
      <c r="D715" t="s">
        <v>2795</v>
      </c>
      <c r="E715" t="s">
        <v>2638</v>
      </c>
      <c r="F715">
        <v>93150</v>
      </c>
      <c r="G715" t="s">
        <v>1708</v>
      </c>
      <c r="H715" t="s">
        <v>523</v>
      </c>
      <c r="I715" t="s">
        <v>523</v>
      </c>
      <c r="J715" t="s">
        <v>2796</v>
      </c>
      <c r="K715" t="s">
        <v>519</v>
      </c>
      <c r="L715" t="s">
        <v>520</v>
      </c>
      <c r="M715">
        <v>198</v>
      </c>
      <c r="N715">
        <v>17</v>
      </c>
      <c r="O715">
        <v>110.297917</v>
      </c>
      <c r="P715">
        <v>1.4751669999999999</v>
      </c>
      <c r="Q715" t="s">
        <v>128</v>
      </c>
      <c r="R715">
        <f t="shared" si="11"/>
        <v>11.647058823529411</v>
      </c>
      <c r="S715" t="s">
        <v>288</v>
      </c>
    </row>
    <row r="716" spans="1:19">
      <c r="A716" t="s">
        <v>2631</v>
      </c>
      <c r="B716" t="s">
        <v>534</v>
      </c>
      <c r="C716" t="s">
        <v>2797</v>
      </c>
      <c r="D716" t="s">
        <v>2798</v>
      </c>
      <c r="E716" t="s">
        <v>5106</v>
      </c>
      <c r="F716">
        <v>93150</v>
      </c>
      <c r="G716" t="s">
        <v>1708</v>
      </c>
      <c r="H716">
        <v>82370410</v>
      </c>
      <c r="I716" t="s">
        <v>523</v>
      </c>
      <c r="J716" t="s">
        <v>2799</v>
      </c>
      <c r="K716" t="s">
        <v>1059</v>
      </c>
      <c r="L716" t="s">
        <v>534</v>
      </c>
      <c r="M716">
        <v>200</v>
      </c>
      <c r="N716">
        <v>19</v>
      </c>
      <c r="O716">
        <v>110.28545</v>
      </c>
      <c r="P716">
        <v>1.543083333</v>
      </c>
      <c r="Q716" t="s">
        <v>128</v>
      </c>
      <c r="R716">
        <f t="shared" si="11"/>
        <v>10.526315789473685</v>
      </c>
      <c r="S716" t="s">
        <v>288</v>
      </c>
    </row>
    <row r="717" spans="1:19">
      <c r="A717" t="s">
        <v>2631</v>
      </c>
      <c r="B717" t="s">
        <v>534</v>
      </c>
      <c r="C717" t="s">
        <v>2800</v>
      </c>
      <c r="D717" t="s">
        <v>2801</v>
      </c>
      <c r="E717" t="s">
        <v>2802</v>
      </c>
      <c r="F717">
        <v>93250</v>
      </c>
      <c r="G717" t="s">
        <v>1708</v>
      </c>
      <c r="H717">
        <v>82614178</v>
      </c>
      <c r="I717">
        <v>82626801</v>
      </c>
      <c r="J717" t="s">
        <v>2803</v>
      </c>
      <c r="K717" t="s">
        <v>1059</v>
      </c>
      <c r="L717" t="s">
        <v>534</v>
      </c>
      <c r="M717">
        <v>847</v>
      </c>
      <c r="N717">
        <v>72</v>
      </c>
      <c r="O717">
        <v>110.344005</v>
      </c>
      <c r="P717">
        <v>1.393807</v>
      </c>
      <c r="Q717" t="s">
        <v>128</v>
      </c>
      <c r="R717">
        <f t="shared" si="11"/>
        <v>11.763888888888889</v>
      </c>
      <c r="S717" t="s">
        <v>288</v>
      </c>
    </row>
    <row r="718" spans="1:19">
      <c r="A718" t="s">
        <v>2631</v>
      </c>
      <c r="B718" t="s">
        <v>534</v>
      </c>
      <c r="C718" t="s">
        <v>2804</v>
      </c>
      <c r="D718" t="s">
        <v>2805</v>
      </c>
      <c r="E718" t="s">
        <v>2638</v>
      </c>
      <c r="F718">
        <v>93150</v>
      </c>
      <c r="G718" t="s">
        <v>1708</v>
      </c>
      <c r="H718" t="s">
        <v>523</v>
      </c>
      <c r="I718" t="s">
        <v>523</v>
      </c>
      <c r="J718" t="s">
        <v>2806</v>
      </c>
      <c r="K718" t="s">
        <v>519</v>
      </c>
      <c r="L718" t="s">
        <v>534</v>
      </c>
      <c r="M718">
        <v>6</v>
      </c>
      <c r="N718">
        <v>7</v>
      </c>
      <c r="O718">
        <v>110.2491833</v>
      </c>
      <c r="P718">
        <v>1.675883333</v>
      </c>
      <c r="Q718" t="s">
        <v>128</v>
      </c>
      <c r="R718">
        <f t="shared" si="11"/>
        <v>0.8571428571428571</v>
      </c>
      <c r="S718" t="s">
        <v>288</v>
      </c>
    </row>
    <row r="719" spans="1:19">
      <c r="A719" t="s">
        <v>2631</v>
      </c>
      <c r="B719" t="s">
        <v>534</v>
      </c>
      <c r="C719" t="s">
        <v>2807</v>
      </c>
      <c r="D719" t="s">
        <v>2808</v>
      </c>
      <c r="E719" t="s">
        <v>2638</v>
      </c>
      <c r="F719">
        <v>93150</v>
      </c>
      <c r="G719" t="s">
        <v>1708</v>
      </c>
      <c r="H719">
        <v>82414689</v>
      </c>
      <c r="I719">
        <v>82414689</v>
      </c>
      <c r="J719" t="s">
        <v>2809</v>
      </c>
      <c r="K719" t="s">
        <v>1059</v>
      </c>
      <c r="L719" t="s">
        <v>534</v>
      </c>
      <c r="M719">
        <v>149</v>
      </c>
      <c r="N719">
        <v>19</v>
      </c>
      <c r="O719">
        <v>110.31675799999999</v>
      </c>
      <c r="P719">
        <v>1.5364629999999999</v>
      </c>
      <c r="Q719" t="s">
        <v>128</v>
      </c>
      <c r="R719">
        <f t="shared" si="11"/>
        <v>7.8421052631578947</v>
      </c>
      <c r="S719" t="s">
        <v>288</v>
      </c>
    </row>
    <row r="720" spans="1:19">
      <c r="A720" t="s">
        <v>2631</v>
      </c>
      <c r="B720" t="s">
        <v>534</v>
      </c>
      <c r="C720" t="s">
        <v>2810</v>
      </c>
      <c r="D720" t="s">
        <v>2811</v>
      </c>
      <c r="E720" t="s">
        <v>2638</v>
      </c>
      <c r="F720">
        <v>93150</v>
      </c>
      <c r="G720" t="s">
        <v>1708</v>
      </c>
      <c r="H720" t="s">
        <v>523</v>
      </c>
      <c r="I720" t="s">
        <v>523</v>
      </c>
      <c r="J720" t="s">
        <v>2812</v>
      </c>
      <c r="K720" t="s">
        <v>519</v>
      </c>
      <c r="L720" t="s">
        <v>534</v>
      </c>
      <c r="M720">
        <v>30</v>
      </c>
      <c r="N720">
        <v>11</v>
      </c>
      <c r="O720">
        <v>110.219083</v>
      </c>
      <c r="P720">
        <v>1.6989829999999999</v>
      </c>
      <c r="Q720" t="s">
        <v>128</v>
      </c>
      <c r="R720">
        <f t="shared" si="11"/>
        <v>2.7272727272727271</v>
      </c>
      <c r="S720" t="s">
        <v>288</v>
      </c>
    </row>
    <row r="721" spans="1:19">
      <c r="A721" t="s">
        <v>2631</v>
      </c>
      <c r="B721" t="s">
        <v>534</v>
      </c>
      <c r="C721" t="s">
        <v>2813</v>
      </c>
      <c r="D721" t="s">
        <v>2814</v>
      </c>
      <c r="E721" t="s">
        <v>2638</v>
      </c>
      <c r="F721">
        <v>93510</v>
      </c>
      <c r="G721" t="s">
        <v>1708</v>
      </c>
      <c r="H721">
        <v>82864742</v>
      </c>
      <c r="I721">
        <v>82864476</v>
      </c>
      <c r="J721" t="s">
        <v>2815</v>
      </c>
      <c r="K721" t="s">
        <v>519</v>
      </c>
      <c r="L721" t="s">
        <v>534</v>
      </c>
      <c r="M721">
        <v>651</v>
      </c>
      <c r="N721">
        <v>45</v>
      </c>
      <c r="O721">
        <v>110.32016900000001</v>
      </c>
      <c r="P721">
        <v>1.359656</v>
      </c>
      <c r="Q721" t="s">
        <v>128</v>
      </c>
      <c r="R721">
        <f t="shared" si="11"/>
        <v>14.466666666666667</v>
      </c>
      <c r="S721" t="s">
        <v>288</v>
      </c>
    </row>
    <row r="722" spans="1:19">
      <c r="A722" t="s">
        <v>2631</v>
      </c>
      <c r="B722" t="s">
        <v>534</v>
      </c>
      <c r="C722" t="s">
        <v>2816</v>
      </c>
      <c r="D722" t="s">
        <v>2817</v>
      </c>
      <c r="E722" t="s">
        <v>2638</v>
      </c>
      <c r="F722">
        <v>93150</v>
      </c>
      <c r="G722" t="s">
        <v>1708</v>
      </c>
      <c r="H722" t="s">
        <v>523</v>
      </c>
      <c r="I722" t="s">
        <v>523</v>
      </c>
      <c r="J722" t="s">
        <v>2818</v>
      </c>
      <c r="K722" t="s">
        <v>519</v>
      </c>
      <c r="L722" t="s">
        <v>520</v>
      </c>
      <c r="M722">
        <v>91</v>
      </c>
      <c r="N722">
        <v>15</v>
      </c>
      <c r="O722">
        <v>110.406616</v>
      </c>
      <c r="P722">
        <v>1.195878</v>
      </c>
      <c r="Q722" t="s">
        <v>128</v>
      </c>
      <c r="R722">
        <f t="shared" si="11"/>
        <v>6.0666666666666664</v>
      </c>
      <c r="S722" t="s">
        <v>288</v>
      </c>
    </row>
    <row r="723" spans="1:19">
      <c r="A723" t="s">
        <v>2631</v>
      </c>
      <c r="B723" t="s">
        <v>534</v>
      </c>
      <c r="C723" t="s">
        <v>2819</v>
      </c>
      <c r="D723" t="s">
        <v>2820</v>
      </c>
      <c r="E723" t="s">
        <v>2638</v>
      </c>
      <c r="F723">
        <v>93150</v>
      </c>
      <c r="G723" t="s">
        <v>1708</v>
      </c>
      <c r="H723" t="s">
        <v>523</v>
      </c>
      <c r="I723" t="s">
        <v>523</v>
      </c>
      <c r="J723" t="s">
        <v>2821</v>
      </c>
      <c r="K723" t="s">
        <v>519</v>
      </c>
      <c r="L723" t="s">
        <v>534</v>
      </c>
      <c r="M723">
        <v>124</v>
      </c>
      <c r="N723">
        <v>18</v>
      </c>
      <c r="O723">
        <v>110.34</v>
      </c>
      <c r="P723">
        <v>1.32</v>
      </c>
      <c r="Q723" t="s">
        <v>128</v>
      </c>
      <c r="R723">
        <f t="shared" si="11"/>
        <v>6.8888888888888893</v>
      </c>
      <c r="S723" t="s">
        <v>288</v>
      </c>
    </row>
    <row r="724" spans="1:19">
      <c r="A724" t="s">
        <v>2631</v>
      </c>
      <c r="B724" t="s">
        <v>534</v>
      </c>
      <c r="C724" t="s">
        <v>2822</v>
      </c>
      <c r="D724" t="s">
        <v>2823</v>
      </c>
      <c r="E724" t="s">
        <v>2638</v>
      </c>
      <c r="F724">
        <v>93150</v>
      </c>
      <c r="G724" t="s">
        <v>1708</v>
      </c>
      <c r="H724">
        <v>82617917</v>
      </c>
      <c r="I724">
        <v>82617917</v>
      </c>
      <c r="J724" t="s">
        <v>2824</v>
      </c>
      <c r="K724" t="s">
        <v>519</v>
      </c>
      <c r="L724" t="s">
        <v>520</v>
      </c>
      <c r="M724">
        <v>128</v>
      </c>
      <c r="N724">
        <v>13</v>
      </c>
      <c r="O724">
        <v>110.3703833</v>
      </c>
      <c r="P724">
        <v>1.48095</v>
      </c>
      <c r="Q724" t="s">
        <v>128</v>
      </c>
      <c r="R724">
        <f t="shared" si="11"/>
        <v>9.8461538461538467</v>
      </c>
      <c r="S724" t="s">
        <v>288</v>
      </c>
    </row>
    <row r="725" spans="1:19">
      <c r="A725" t="s">
        <v>2631</v>
      </c>
      <c r="B725" t="s">
        <v>534</v>
      </c>
      <c r="C725" t="s">
        <v>2825</v>
      </c>
      <c r="D725" t="s">
        <v>2826</v>
      </c>
      <c r="E725" t="s">
        <v>2638</v>
      </c>
      <c r="F725">
        <v>93150</v>
      </c>
      <c r="G725" t="s">
        <v>1708</v>
      </c>
      <c r="H725">
        <v>82895207</v>
      </c>
      <c r="I725" t="s">
        <v>523</v>
      </c>
      <c r="J725" t="s">
        <v>2827</v>
      </c>
      <c r="K725" t="s">
        <v>519</v>
      </c>
      <c r="L725" t="s">
        <v>520</v>
      </c>
      <c r="M725">
        <v>75</v>
      </c>
      <c r="N725">
        <v>11</v>
      </c>
      <c r="O725">
        <v>110.384563</v>
      </c>
      <c r="P725">
        <v>1.3585160000000001</v>
      </c>
      <c r="Q725" t="s">
        <v>128</v>
      </c>
      <c r="R725">
        <f t="shared" si="11"/>
        <v>6.8181818181818183</v>
      </c>
      <c r="S725" t="s">
        <v>288</v>
      </c>
    </row>
    <row r="726" spans="1:19">
      <c r="A726" t="s">
        <v>2631</v>
      </c>
      <c r="B726" t="s">
        <v>534</v>
      </c>
      <c r="C726" t="s">
        <v>2828</v>
      </c>
      <c r="D726" t="s">
        <v>2384</v>
      </c>
      <c r="E726" t="s">
        <v>2638</v>
      </c>
      <c r="F726">
        <v>93150</v>
      </c>
      <c r="G726" t="s">
        <v>1708</v>
      </c>
      <c r="H726" t="s">
        <v>523</v>
      </c>
      <c r="I726" t="s">
        <v>523</v>
      </c>
      <c r="J726" t="s">
        <v>2829</v>
      </c>
      <c r="K726" t="s">
        <v>519</v>
      </c>
      <c r="L726" t="s">
        <v>520</v>
      </c>
      <c r="M726">
        <v>285</v>
      </c>
      <c r="N726">
        <v>21</v>
      </c>
      <c r="O726">
        <v>110.346726</v>
      </c>
      <c r="P726">
        <v>1.3520620000000001</v>
      </c>
      <c r="Q726" t="s">
        <v>128</v>
      </c>
      <c r="R726">
        <f t="shared" si="11"/>
        <v>13.571428571428571</v>
      </c>
      <c r="S726" t="s">
        <v>288</v>
      </c>
    </row>
    <row r="727" spans="1:19">
      <c r="A727" t="s">
        <v>2631</v>
      </c>
      <c r="B727" t="s">
        <v>534</v>
      </c>
      <c r="C727" t="s">
        <v>2830</v>
      </c>
      <c r="D727" t="s">
        <v>1196</v>
      </c>
      <c r="E727" t="s">
        <v>2638</v>
      </c>
      <c r="F727">
        <v>93150</v>
      </c>
      <c r="G727" t="s">
        <v>1708</v>
      </c>
      <c r="H727" t="s">
        <v>523</v>
      </c>
      <c r="I727" t="s">
        <v>523</v>
      </c>
      <c r="J727" t="s">
        <v>2831</v>
      </c>
      <c r="K727" t="s">
        <v>519</v>
      </c>
      <c r="L727" t="s">
        <v>520</v>
      </c>
      <c r="M727">
        <v>120</v>
      </c>
      <c r="N727">
        <v>16</v>
      </c>
      <c r="O727">
        <v>110.28100000000001</v>
      </c>
      <c r="P727">
        <v>1.0982019999999999</v>
      </c>
      <c r="Q727" t="s">
        <v>128</v>
      </c>
      <c r="R727">
        <f t="shared" si="11"/>
        <v>7.5</v>
      </c>
      <c r="S727" t="s">
        <v>288</v>
      </c>
    </row>
    <row r="728" spans="1:19">
      <c r="A728" t="s">
        <v>2631</v>
      </c>
      <c r="B728" t="s">
        <v>534</v>
      </c>
      <c r="C728" t="s">
        <v>2832</v>
      </c>
      <c r="D728" t="s">
        <v>2833</v>
      </c>
      <c r="E728" t="s">
        <v>2638</v>
      </c>
      <c r="F728">
        <v>93510</v>
      </c>
      <c r="G728" t="s">
        <v>1708</v>
      </c>
      <c r="H728">
        <v>82613045</v>
      </c>
      <c r="I728">
        <v>82613045</v>
      </c>
      <c r="J728" t="s">
        <v>2834</v>
      </c>
      <c r="K728" t="s">
        <v>1059</v>
      </c>
      <c r="L728" t="s">
        <v>520</v>
      </c>
      <c r="M728">
        <v>255</v>
      </c>
      <c r="N728">
        <v>20</v>
      </c>
      <c r="O728">
        <v>110.29648299999999</v>
      </c>
      <c r="P728">
        <v>1.4555670000000001</v>
      </c>
      <c r="Q728" t="s">
        <v>128</v>
      </c>
      <c r="R728">
        <f t="shared" si="11"/>
        <v>12.75</v>
      </c>
      <c r="S728" t="s">
        <v>288</v>
      </c>
    </row>
    <row r="729" spans="1:19">
      <c r="A729" t="s">
        <v>2631</v>
      </c>
      <c r="B729" t="s">
        <v>534</v>
      </c>
      <c r="C729" t="s">
        <v>2835</v>
      </c>
      <c r="D729" t="s">
        <v>2836</v>
      </c>
      <c r="E729" t="s">
        <v>2638</v>
      </c>
      <c r="F729">
        <v>93150</v>
      </c>
      <c r="G729" t="s">
        <v>1708</v>
      </c>
      <c r="H729" t="s">
        <v>523</v>
      </c>
      <c r="I729" t="s">
        <v>523</v>
      </c>
      <c r="J729" t="s">
        <v>2837</v>
      </c>
      <c r="K729" t="s">
        <v>519</v>
      </c>
      <c r="L729" t="s">
        <v>520</v>
      </c>
      <c r="M729">
        <v>69</v>
      </c>
      <c r="N729">
        <v>11</v>
      </c>
      <c r="O729">
        <v>110.4138816</v>
      </c>
      <c r="P729">
        <v>1.2646609</v>
      </c>
      <c r="Q729" t="s">
        <v>128</v>
      </c>
      <c r="R729">
        <f t="shared" si="11"/>
        <v>6.2727272727272725</v>
      </c>
      <c r="S729" t="s">
        <v>288</v>
      </c>
    </row>
    <row r="730" spans="1:19">
      <c r="A730" t="s">
        <v>2631</v>
      </c>
      <c r="B730" t="s">
        <v>534</v>
      </c>
      <c r="C730" t="s">
        <v>2838</v>
      </c>
      <c r="D730" t="s">
        <v>2839</v>
      </c>
      <c r="E730" t="s">
        <v>2638</v>
      </c>
      <c r="F730">
        <v>93150</v>
      </c>
      <c r="G730" t="s">
        <v>1708</v>
      </c>
      <c r="H730" t="s">
        <v>523</v>
      </c>
      <c r="I730" t="s">
        <v>523</v>
      </c>
      <c r="J730" t="s">
        <v>2840</v>
      </c>
      <c r="K730" t="s">
        <v>519</v>
      </c>
      <c r="L730" t="s">
        <v>520</v>
      </c>
      <c r="M730">
        <v>60</v>
      </c>
      <c r="N730">
        <v>14</v>
      </c>
      <c r="O730">
        <v>110.304444</v>
      </c>
      <c r="P730">
        <v>1.180323</v>
      </c>
      <c r="Q730" t="s">
        <v>221</v>
      </c>
      <c r="R730">
        <f t="shared" si="11"/>
        <v>4.2857142857142856</v>
      </c>
      <c r="S730" t="s">
        <v>288</v>
      </c>
    </row>
    <row r="731" spans="1:19">
      <c r="A731" t="s">
        <v>2631</v>
      </c>
      <c r="B731" t="s">
        <v>534</v>
      </c>
      <c r="C731" t="s">
        <v>2841</v>
      </c>
      <c r="D731" t="s">
        <v>2842</v>
      </c>
      <c r="E731" t="s">
        <v>2638</v>
      </c>
      <c r="F731">
        <v>93150</v>
      </c>
      <c r="G731" t="s">
        <v>1708</v>
      </c>
      <c r="H731">
        <v>82863239</v>
      </c>
      <c r="I731">
        <v>82863239</v>
      </c>
      <c r="J731" t="s">
        <v>2843</v>
      </c>
      <c r="K731" t="s">
        <v>519</v>
      </c>
      <c r="L731" t="s">
        <v>520</v>
      </c>
      <c r="M731">
        <v>375</v>
      </c>
      <c r="N731">
        <v>27</v>
      </c>
      <c r="O731">
        <v>110.396475</v>
      </c>
      <c r="P731">
        <v>1.341731</v>
      </c>
      <c r="Q731" t="s">
        <v>128</v>
      </c>
      <c r="R731">
        <f t="shared" si="11"/>
        <v>13.888888888888889</v>
      </c>
      <c r="S731" t="s">
        <v>288</v>
      </c>
    </row>
    <row r="732" spans="1:19">
      <c r="A732" t="s">
        <v>2631</v>
      </c>
      <c r="B732" t="s">
        <v>534</v>
      </c>
      <c r="C732" t="s">
        <v>2844</v>
      </c>
      <c r="D732" t="s">
        <v>2845</v>
      </c>
      <c r="E732" t="s">
        <v>2846</v>
      </c>
      <c r="F732">
        <v>93250</v>
      </c>
      <c r="G732" t="s">
        <v>1708</v>
      </c>
      <c r="H732">
        <v>82370304</v>
      </c>
      <c r="I732" t="s">
        <v>523</v>
      </c>
      <c r="J732" t="s">
        <v>2847</v>
      </c>
      <c r="K732" t="s">
        <v>519</v>
      </c>
      <c r="L732" t="s">
        <v>520</v>
      </c>
      <c r="M732">
        <v>265</v>
      </c>
      <c r="N732">
        <v>20</v>
      </c>
      <c r="O732">
        <v>110.37516100000001</v>
      </c>
      <c r="P732">
        <v>1.380822</v>
      </c>
      <c r="Q732" t="s">
        <v>128</v>
      </c>
      <c r="R732">
        <f t="shared" si="11"/>
        <v>13.25</v>
      </c>
      <c r="S732" t="s">
        <v>288</v>
      </c>
    </row>
    <row r="733" spans="1:19">
      <c r="A733" t="s">
        <v>2631</v>
      </c>
      <c r="B733" t="s">
        <v>534</v>
      </c>
      <c r="C733" t="s">
        <v>2848</v>
      </c>
      <c r="D733" t="s">
        <v>2849</v>
      </c>
      <c r="E733" t="s">
        <v>2638</v>
      </c>
      <c r="F733">
        <v>93150</v>
      </c>
      <c r="G733" t="s">
        <v>1708</v>
      </c>
      <c r="H733" t="s">
        <v>523</v>
      </c>
      <c r="I733" t="s">
        <v>523</v>
      </c>
      <c r="J733" t="s">
        <v>2850</v>
      </c>
      <c r="K733" t="s">
        <v>519</v>
      </c>
      <c r="L733" t="s">
        <v>520</v>
      </c>
      <c r="M733">
        <v>83</v>
      </c>
      <c r="N733">
        <v>13</v>
      </c>
      <c r="O733">
        <v>110.27</v>
      </c>
      <c r="P733">
        <v>1.36</v>
      </c>
      <c r="Q733" t="s">
        <v>128</v>
      </c>
      <c r="R733">
        <f t="shared" si="11"/>
        <v>6.384615384615385</v>
      </c>
      <c r="S733" t="s">
        <v>288</v>
      </c>
    </row>
    <row r="734" spans="1:19">
      <c r="A734" t="s">
        <v>2631</v>
      </c>
      <c r="B734" t="s">
        <v>534</v>
      </c>
      <c r="C734" t="s">
        <v>2851</v>
      </c>
      <c r="D734" t="s">
        <v>2852</v>
      </c>
      <c r="E734" t="s">
        <v>2638</v>
      </c>
      <c r="F734">
        <v>93150</v>
      </c>
      <c r="G734" t="s">
        <v>1708</v>
      </c>
      <c r="H734" t="s">
        <v>523</v>
      </c>
      <c r="I734" t="s">
        <v>523</v>
      </c>
      <c r="J734" t="s">
        <v>2853</v>
      </c>
      <c r="K734" t="s">
        <v>519</v>
      </c>
      <c r="L734" t="s">
        <v>520</v>
      </c>
      <c r="M734">
        <v>66</v>
      </c>
      <c r="N734">
        <v>12</v>
      </c>
      <c r="O734">
        <v>110.26896000000001</v>
      </c>
      <c r="P734">
        <v>1.316398</v>
      </c>
      <c r="Q734" t="s">
        <v>128</v>
      </c>
      <c r="R734">
        <f t="shared" si="11"/>
        <v>5.5</v>
      </c>
      <c r="S734" t="s">
        <v>288</v>
      </c>
    </row>
    <row r="735" spans="1:19">
      <c r="A735" t="s">
        <v>2631</v>
      </c>
      <c r="B735" t="s">
        <v>534</v>
      </c>
      <c r="C735" t="s">
        <v>2854</v>
      </c>
      <c r="D735" t="s">
        <v>2855</v>
      </c>
      <c r="E735" t="s">
        <v>2638</v>
      </c>
      <c r="F735">
        <v>93150</v>
      </c>
      <c r="G735" t="s">
        <v>1708</v>
      </c>
      <c r="H735">
        <v>82616315</v>
      </c>
      <c r="I735">
        <v>82616315</v>
      </c>
      <c r="J735" t="s">
        <v>2856</v>
      </c>
      <c r="K735" t="s">
        <v>519</v>
      </c>
      <c r="L735" t="s">
        <v>520</v>
      </c>
      <c r="M735">
        <v>178</v>
      </c>
      <c r="N735">
        <v>16</v>
      </c>
      <c r="O735">
        <v>110.364752</v>
      </c>
      <c r="P735">
        <v>1.407197</v>
      </c>
      <c r="Q735" t="s">
        <v>128</v>
      </c>
      <c r="R735">
        <f t="shared" si="11"/>
        <v>11.125</v>
      </c>
      <c r="S735" t="s">
        <v>288</v>
      </c>
    </row>
    <row r="736" spans="1:19">
      <c r="A736" t="s">
        <v>2631</v>
      </c>
      <c r="B736" t="s">
        <v>534</v>
      </c>
      <c r="C736" t="s">
        <v>2857</v>
      </c>
      <c r="D736" t="s">
        <v>2858</v>
      </c>
      <c r="E736" t="s">
        <v>2638</v>
      </c>
      <c r="F736">
        <v>93150</v>
      </c>
      <c r="G736" t="s">
        <v>1708</v>
      </c>
      <c r="H736" t="s">
        <v>523</v>
      </c>
      <c r="I736" t="s">
        <v>523</v>
      </c>
      <c r="J736" t="s">
        <v>2859</v>
      </c>
      <c r="K736" t="s">
        <v>519</v>
      </c>
      <c r="L736" t="s">
        <v>520</v>
      </c>
      <c r="M736">
        <v>46</v>
      </c>
      <c r="N736">
        <v>13</v>
      </c>
      <c r="O736">
        <v>110.558644</v>
      </c>
      <c r="P736">
        <v>1.201633</v>
      </c>
      <c r="Q736" t="s">
        <v>143</v>
      </c>
      <c r="R736">
        <f t="shared" si="11"/>
        <v>3.5384615384615383</v>
      </c>
      <c r="S736" t="s">
        <v>288</v>
      </c>
    </row>
    <row r="737" spans="1:19">
      <c r="A737" t="s">
        <v>2631</v>
      </c>
      <c r="B737" t="s">
        <v>534</v>
      </c>
      <c r="C737" t="s">
        <v>2860</v>
      </c>
      <c r="D737" t="s">
        <v>2861</v>
      </c>
      <c r="E737" t="s">
        <v>2638</v>
      </c>
      <c r="F737">
        <v>93150</v>
      </c>
      <c r="G737" t="s">
        <v>1708</v>
      </c>
      <c r="H737" t="s">
        <v>523</v>
      </c>
      <c r="I737" t="s">
        <v>523</v>
      </c>
      <c r="J737" t="s">
        <v>2862</v>
      </c>
      <c r="K737" t="s">
        <v>519</v>
      </c>
      <c r="L737" t="s">
        <v>520</v>
      </c>
      <c r="M737">
        <v>110</v>
      </c>
      <c r="N737">
        <v>13</v>
      </c>
      <c r="O737">
        <v>110.40455900000001</v>
      </c>
      <c r="P737">
        <v>1.290052</v>
      </c>
      <c r="Q737" t="s">
        <v>128</v>
      </c>
      <c r="R737">
        <f t="shared" si="11"/>
        <v>8.4615384615384617</v>
      </c>
      <c r="S737" t="s">
        <v>288</v>
      </c>
    </row>
    <row r="738" spans="1:19">
      <c r="A738" t="s">
        <v>2631</v>
      </c>
      <c r="B738" t="s">
        <v>534</v>
      </c>
      <c r="C738" t="s">
        <v>2863</v>
      </c>
      <c r="D738" t="s">
        <v>832</v>
      </c>
      <c r="E738" t="s">
        <v>2638</v>
      </c>
      <c r="F738">
        <v>93150</v>
      </c>
      <c r="G738" t="s">
        <v>1708</v>
      </c>
      <c r="H738" t="s">
        <v>523</v>
      </c>
      <c r="I738" t="s">
        <v>523</v>
      </c>
      <c r="J738" t="s">
        <v>2864</v>
      </c>
      <c r="K738" t="s">
        <v>519</v>
      </c>
      <c r="L738" t="s">
        <v>520</v>
      </c>
      <c r="M738">
        <v>101</v>
      </c>
      <c r="N738">
        <v>13</v>
      </c>
      <c r="O738">
        <v>110.273149</v>
      </c>
      <c r="P738">
        <v>1.2948900000000001</v>
      </c>
      <c r="Q738" t="s">
        <v>128</v>
      </c>
      <c r="R738">
        <f t="shared" si="11"/>
        <v>7.7692307692307692</v>
      </c>
      <c r="S738" t="s">
        <v>288</v>
      </c>
    </row>
    <row r="739" spans="1:19">
      <c r="A739" t="s">
        <v>2631</v>
      </c>
      <c r="B739" t="s">
        <v>534</v>
      </c>
      <c r="C739" t="s">
        <v>2865</v>
      </c>
      <c r="D739" t="s">
        <v>2866</v>
      </c>
      <c r="E739" t="s">
        <v>2638</v>
      </c>
      <c r="F739">
        <v>93150</v>
      </c>
      <c r="G739" t="s">
        <v>1708</v>
      </c>
      <c r="H739" t="s">
        <v>523</v>
      </c>
      <c r="I739" t="s">
        <v>523</v>
      </c>
      <c r="J739" t="s">
        <v>2867</v>
      </c>
      <c r="K739" t="s">
        <v>519</v>
      </c>
      <c r="L739" t="s">
        <v>520</v>
      </c>
      <c r="M739">
        <v>117</v>
      </c>
      <c r="N739">
        <v>15</v>
      </c>
      <c r="O739">
        <v>110.2911929</v>
      </c>
      <c r="P739">
        <v>1.3157707000000001</v>
      </c>
      <c r="Q739" t="s">
        <v>128</v>
      </c>
      <c r="R739">
        <f t="shared" si="11"/>
        <v>7.8</v>
      </c>
      <c r="S739" t="s">
        <v>288</v>
      </c>
    </row>
    <row r="740" spans="1:19">
      <c r="A740" t="s">
        <v>2631</v>
      </c>
      <c r="B740" t="s">
        <v>534</v>
      </c>
      <c r="C740" t="s">
        <v>2868</v>
      </c>
      <c r="D740" t="s">
        <v>2869</v>
      </c>
      <c r="E740" t="s">
        <v>2638</v>
      </c>
      <c r="F740">
        <v>93150</v>
      </c>
      <c r="G740" t="s">
        <v>1708</v>
      </c>
      <c r="H740" t="s">
        <v>523</v>
      </c>
      <c r="I740" t="s">
        <v>523</v>
      </c>
      <c r="J740" t="s">
        <v>2870</v>
      </c>
      <c r="K740" t="s">
        <v>519</v>
      </c>
      <c r="L740" t="s">
        <v>520</v>
      </c>
      <c r="M740">
        <v>265</v>
      </c>
      <c r="N740">
        <v>27</v>
      </c>
      <c r="O740">
        <v>110.3625418</v>
      </c>
      <c r="P740">
        <v>1.2739092999999999</v>
      </c>
      <c r="Q740" t="s">
        <v>128</v>
      </c>
      <c r="R740">
        <f t="shared" si="11"/>
        <v>9.8148148148148149</v>
      </c>
      <c r="S740" t="s">
        <v>288</v>
      </c>
    </row>
    <row r="741" spans="1:19">
      <c r="A741" t="s">
        <v>2631</v>
      </c>
      <c r="B741" t="s">
        <v>534</v>
      </c>
      <c r="C741" t="s">
        <v>2871</v>
      </c>
      <c r="D741" t="s">
        <v>2872</v>
      </c>
      <c r="E741" t="s">
        <v>2638</v>
      </c>
      <c r="F741">
        <v>93150</v>
      </c>
      <c r="G741" t="s">
        <v>1708</v>
      </c>
      <c r="H741" t="s">
        <v>523</v>
      </c>
      <c r="I741" t="s">
        <v>523</v>
      </c>
      <c r="J741" t="s">
        <v>2873</v>
      </c>
      <c r="K741" t="s">
        <v>519</v>
      </c>
      <c r="L741" t="s">
        <v>520</v>
      </c>
      <c r="M741">
        <v>26</v>
      </c>
      <c r="N741">
        <v>10</v>
      </c>
      <c r="O741">
        <v>110.258386</v>
      </c>
      <c r="P741">
        <v>1.162758</v>
      </c>
      <c r="Q741" t="s">
        <v>128</v>
      </c>
      <c r="R741">
        <f t="shared" si="11"/>
        <v>2.6</v>
      </c>
      <c r="S741" t="s">
        <v>288</v>
      </c>
    </row>
    <row r="742" spans="1:19">
      <c r="A742" t="s">
        <v>2631</v>
      </c>
      <c r="B742" t="s">
        <v>534</v>
      </c>
      <c r="C742" t="s">
        <v>2874</v>
      </c>
      <c r="D742" t="s">
        <v>2875</v>
      </c>
      <c r="E742" t="s">
        <v>2638</v>
      </c>
      <c r="F742">
        <v>93150</v>
      </c>
      <c r="G742" t="s">
        <v>1708</v>
      </c>
      <c r="H742" t="s">
        <v>523</v>
      </c>
      <c r="I742" t="s">
        <v>523</v>
      </c>
      <c r="J742" t="s">
        <v>2876</v>
      </c>
      <c r="K742" t="s">
        <v>519</v>
      </c>
      <c r="L742" t="s">
        <v>520</v>
      </c>
      <c r="M742">
        <v>88</v>
      </c>
      <c r="N742">
        <v>11</v>
      </c>
      <c r="O742">
        <v>110.522633</v>
      </c>
      <c r="P742">
        <v>1.2143280000000001</v>
      </c>
      <c r="Q742" t="s">
        <v>143</v>
      </c>
      <c r="R742">
        <f t="shared" si="11"/>
        <v>8</v>
      </c>
      <c r="S742" t="s">
        <v>288</v>
      </c>
    </row>
    <row r="743" spans="1:19">
      <c r="A743" t="s">
        <v>2631</v>
      </c>
      <c r="B743" t="s">
        <v>534</v>
      </c>
      <c r="C743" t="s">
        <v>2877</v>
      </c>
      <c r="D743" t="s">
        <v>2878</v>
      </c>
      <c r="E743" t="s">
        <v>2638</v>
      </c>
      <c r="F743">
        <v>93150</v>
      </c>
      <c r="G743" t="s">
        <v>1708</v>
      </c>
      <c r="H743">
        <v>82681233</v>
      </c>
      <c r="I743">
        <v>82682589</v>
      </c>
      <c r="J743" t="s">
        <v>2879</v>
      </c>
      <c r="K743" t="s">
        <v>1059</v>
      </c>
      <c r="L743" t="s">
        <v>534</v>
      </c>
      <c r="M743">
        <v>658</v>
      </c>
      <c r="N743">
        <v>48</v>
      </c>
      <c r="O743">
        <v>110.289483</v>
      </c>
      <c r="P743">
        <v>1.51285</v>
      </c>
      <c r="Q743" t="s">
        <v>128</v>
      </c>
      <c r="R743">
        <f t="shared" si="11"/>
        <v>13.708333333333334</v>
      </c>
      <c r="S743" t="s">
        <v>288</v>
      </c>
    </row>
    <row r="744" spans="1:19">
      <c r="A744" t="s">
        <v>2631</v>
      </c>
      <c r="B744" t="s">
        <v>534</v>
      </c>
      <c r="C744" t="s">
        <v>2880</v>
      </c>
      <c r="D744" t="s">
        <v>2881</v>
      </c>
      <c r="E744" t="s">
        <v>2638</v>
      </c>
      <c r="F744">
        <v>93150</v>
      </c>
      <c r="G744" t="s">
        <v>1708</v>
      </c>
      <c r="H744">
        <v>168518775</v>
      </c>
      <c r="I744" t="s">
        <v>523</v>
      </c>
      <c r="J744" t="s">
        <v>2882</v>
      </c>
      <c r="K744" t="s">
        <v>519</v>
      </c>
      <c r="L744" t="s">
        <v>520</v>
      </c>
      <c r="M744">
        <v>67</v>
      </c>
      <c r="N744">
        <v>12</v>
      </c>
      <c r="O744">
        <v>110.415183</v>
      </c>
      <c r="P744">
        <v>1.2918989999999999</v>
      </c>
      <c r="Q744" t="s">
        <v>128</v>
      </c>
      <c r="R744">
        <f t="shared" si="11"/>
        <v>5.583333333333333</v>
      </c>
      <c r="S744" t="s">
        <v>288</v>
      </c>
    </row>
    <row r="745" spans="1:19">
      <c r="A745" t="s">
        <v>2631</v>
      </c>
      <c r="B745" t="s">
        <v>534</v>
      </c>
      <c r="C745" t="s">
        <v>2883</v>
      </c>
      <c r="D745" t="s">
        <v>2884</v>
      </c>
      <c r="E745" t="s">
        <v>2885</v>
      </c>
      <c r="F745">
        <v>93250</v>
      </c>
      <c r="G745" t="s">
        <v>1708</v>
      </c>
      <c r="H745" t="s">
        <v>523</v>
      </c>
      <c r="I745" t="s">
        <v>523</v>
      </c>
      <c r="J745" t="s">
        <v>2886</v>
      </c>
      <c r="K745" t="s">
        <v>519</v>
      </c>
      <c r="L745" t="s">
        <v>534</v>
      </c>
      <c r="M745">
        <v>67</v>
      </c>
      <c r="N745">
        <v>12</v>
      </c>
      <c r="O745">
        <v>110.22027780000001</v>
      </c>
      <c r="P745">
        <v>1.2394444</v>
      </c>
      <c r="Q745" t="s">
        <v>128</v>
      </c>
      <c r="R745">
        <f t="shared" si="11"/>
        <v>5.583333333333333</v>
      </c>
      <c r="S745" t="s">
        <v>288</v>
      </c>
    </row>
    <row r="746" spans="1:19">
      <c r="A746" t="s">
        <v>2631</v>
      </c>
      <c r="B746" t="s">
        <v>534</v>
      </c>
      <c r="C746" t="s">
        <v>2887</v>
      </c>
      <c r="D746" t="s">
        <v>2888</v>
      </c>
      <c r="E746" t="s">
        <v>2889</v>
      </c>
      <c r="F746">
        <v>93050</v>
      </c>
      <c r="G746" t="s">
        <v>1708</v>
      </c>
      <c r="H746">
        <v>82641069</v>
      </c>
      <c r="I746">
        <v>82641069</v>
      </c>
      <c r="J746" t="s">
        <v>2890</v>
      </c>
      <c r="K746" t="s">
        <v>1059</v>
      </c>
      <c r="L746" t="s">
        <v>534</v>
      </c>
      <c r="M746">
        <v>935</v>
      </c>
      <c r="N746">
        <v>63</v>
      </c>
      <c r="O746">
        <v>110.248367</v>
      </c>
      <c r="P746">
        <v>1.5533999999999999</v>
      </c>
      <c r="Q746" t="s">
        <v>128</v>
      </c>
      <c r="R746">
        <f t="shared" si="11"/>
        <v>14.841269841269842</v>
      </c>
      <c r="S746" t="s">
        <v>288</v>
      </c>
    </row>
    <row r="747" spans="1:19">
      <c r="A747" t="s">
        <v>2631</v>
      </c>
      <c r="B747" t="s">
        <v>534</v>
      </c>
      <c r="C747" t="s">
        <v>2891</v>
      </c>
      <c r="D747" t="s">
        <v>2892</v>
      </c>
      <c r="E747" t="s">
        <v>5105</v>
      </c>
      <c r="F747">
        <v>93150</v>
      </c>
      <c r="G747" t="s">
        <v>1708</v>
      </c>
      <c r="H747">
        <v>82380832</v>
      </c>
      <c r="I747" t="s">
        <v>523</v>
      </c>
      <c r="J747" t="s">
        <v>2893</v>
      </c>
      <c r="K747" t="s">
        <v>519</v>
      </c>
      <c r="L747" t="s">
        <v>534</v>
      </c>
      <c r="M747">
        <v>247</v>
      </c>
      <c r="N747">
        <v>27</v>
      </c>
      <c r="O747">
        <v>110.20874999999999</v>
      </c>
      <c r="P747">
        <v>1.672516667</v>
      </c>
      <c r="Q747" t="s">
        <v>128</v>
      </c>
      <c r="R747">
        <f t="shared" si="11"/>
        <v>9.1481481481481488</v>
      </c>
      <c r="S747" t="s">
        <v>288</v>
      </c>
    </row>
    <row r="748" spans="1:19">
      <c r="A748" t="s">
        <v>2631</v>
      </c>
      <c r="B748" t="s">
        <v>534</v>
      </c>
      <c r="C748" t="s">
        <v>2894</v>
      </c>
      <c r="D748" t="s">
        <v>2895</v>
      </c>
      <c r="E748" t="s">
        <v>2638</v>
      </c>
      <c r="F748">
        <v>93150</v>
      </c>
      <c r="G748" t="s">
        <v>1708</v>
      </c>
      <c r="H748">
        <v>82380190</v>
      </c>
      <c r="I748" t="s">
        <v>523</v>
      </c>
      <c r="J748" t="s">
        <v>2896</v>
      </c>
      <c r="K748" t="s">
        <v>519</v>
      </c>
      <c r="L748" t="s">
        <v>534</v>
      </c>
      <c r="M748">
        <v>425</v>
      </c>
      <c r="N748">
        <v>36</v>
      </c>
      <c r="O748">
        <v>110.207617</v>
      </c>
      <c r="P748">
        <v>1.6325000000000001</v>
      </c>
      <c r="Q748" t="s">
        <v>128</v>
      </c>
      <c r="R748">
        <f t="shared" si="11"/>
        <v>11.805555555555555</v>
      </c>
      <c r="S748" t="s">
        <v>288</v>
      </c>
    </row>
    <row r="749" spans="1:19">
      <c r="A749" t="s">
        <v>2631</v>
      </c>
      <c r="B749" t="s">
        <v>534</v>
      </c>
      <c r="C749" t="s">
        <v>2897</v>
      </c>
      <c r="D749" t="s">
        <v>2898</v>
      </c>
      <c r="E749" t="s">
        <v>2638</v>
      </c>
      <c r="F749">
        <v>93150</v>
      </c>
      <c r="G749" t="s">
        <v>1708</v>
      </c>
      <c r="H749" t="s">
        <v>523</v>
      </c>
      <c r="I749" t="s">
        <v>523</v>
      </c>
      <c r="J749" t="s">
        <v>2899</v>
      </c>
      <c r="K749" t="s">
        <v>519</v>
      </c>
      <c r="L749" t="s">
        <v>534</v>
      </c>
      <c r="M749">
        <v>156</v>
      </c>
      <c r="N749">
        <v>17</v>
      </c>
      <c r="O749">
        <v>110.42903200000001</v>
      </c>
      <c r="P749">
        <v>1.5758829999999999</v>
      </c>
      <c r="Q749" t="s">
        <v>128</v>
      </c>
      <c r="R749">
        <f t="shared" si="11"/>
        <v>9.1764705882352935</v>
      </c>
      <c r="S749" t="s">
        <v>288</v>
      </c>
    </row>
    <row r="750" spans="1:19">
      <c r="A750" t="s">
        <v>2900</v>
      </c>
      <c r="B750" t="s">
        <v>513</v>
      </c>
      <c r="C750" t="s">
        <v>2901</v>
      </c>
      <c r="D750" t="s">
        <v>2902</v>
      </c>
      <c r="E750" t="s">
        <v>2903</v>
      </c>
      <c r="F750">
        <v>94300</v>
      </c>
      <c r="G750" t="s">
        <v>2904</v>
      </c>
      <c r="H750">
        <v>82828351</v>
      </c>
      <c r="I750">
        <v>82828351</v>
      </c>
      <c r="J750" t="s">
        <v>2905</v>
      </c>
      <c r="K750" t="s">
        <v>519</v>
      </c>
      <c r="L750" t="s">
        <v>520</v>
      </c>
      <c r="M750">
        <v>85</v>
      </c>
      <c r="N750">
        <v>13</v>
      </c>
      <c r="O750">
        <v>110.61556299999999</v>
      </c>
      <c r="P750">
        <v>1.5431109999999999</v>
      </c>
      <c r="Q750" t="s">
        <v>117</v>
      </c>
      <c r="R750">
        <f t="shared" si="11"/>
        <v>6.5384615384615383</v>
      </c>
      <c r="S750" t="s">
        <v>288</v>
      </c>
    </row>
    <row r="751" spans="1:19">
      <c r="A751" t="s">
        <v>2900</v>
      </c>
      <c r="B751" t="s">
        <v>513</v>
      </c>
      <c r="C751" t="s">
        <v>2906</v>
      </c>
      <c r="D751" t="s">
        <v>2907</v>
      </c>
      <c r="E751" t="s">
        <v>2903</v>
      </c>
      <c r="F751">
        <v>94300</v>
      </c>
      <c r="G751" t="s">
        <v>2904</v>
      </c>
      <c r="H751">
        <v>82377409</v>
      </c>
      <c r="I751" t="s">
        <v>523</v>
      </c>
      <c r="J751" t="s">
        <v>2908</v>
      </c>
      <c r="K751" t="s">
        <v>519</v>
      </c>
      <c r="L751" t="s">
        <v>520</v>
      </c>
      <c r="M751">
        <v>27</v>
      </c>
      <c r="N751">
        <v>11</v>
      </c>
      <c r="O751">
        <v>110.49</v>
      </c>
      <c r="P751">
        <v>1.58</v>
      </c>
      <c r="Q751" t="s">
        <v>117</v>
      </c>
      <c r="R751">
        <f t="shared" si="11"/>
        <v>2.4545454545454546</v>
      </c>
      <c r="S751" t="s">
        <v>288</v>
      </c>
    </row>
    <row r="752" spans="1:19">
      <c r="A752" t="s">
        <v>2900</v>
      </c>
      <c r="B752" t="s">
        <v>513</v>
      </c>
      <c r="C752" t="s">
        <v>2909</v>
      </c>
      <c r="D752" t="s">
        <v>2910</v>
      </c>
      <c r="E752" t="s">
        <v>2903</v>
      </c>
      <c r="F752">
        <v>94300</v>
      </c>
      <c r="G752" t="s">
        <v>2904</v>
      </c>
      <c r="H752">
        <v>82826604</v>
      </c>
      <c r="I752" t="s">
        <v>523</v>
      </c>
      <c r="J752" t="s">
        <v>2911</v>
      </c>
      <c r="K752" t="s">
        <v>519</v>
      </c>
      <c r="L752" t="s">
        <v>520</v>
      </c>
      <c r="M752">
        <v>51</v>
      </c>
      <c r="N752">
        <v>13</v>
      </c>
      <c r="O752">
        <v>110.685424</v>
      </c>
      <c r="P752">
        <v>1.5333570000000001</v>
      </c>
      <c r="Q752" t="s">
        <v>117</v>
      </c>
      <c r="R752">
        <f t="shared" si="11"/>
        <v>3.9230769230769229</v>
      </c>
      <c r="S752" t="s">
        <v>288</v>
      </c>
    </row>
    <row r="753" spans="1:19">
      <c r="A753" t="s">
        <v>2900</v>
      </c>
      <c r="B753" t="s">
        <v>513</v>
      </c>
      <c r="C753" t="s">
        <v>2912</v>
      </c>
      <c r="D753" t="s">
        <v>2913</v>
      </c>
      <c r="E753" t="s">
        <v>5107</v>
      </c>
      <c r="F753">
        <v>94600</v>
      </c>
      <c r="G753" t="s">
        <v>2914</v>
      </c>
      <c r="H753">
        <v>82826210</v>
      </c>
      <c r="I753" t="s">
        <v>523</v>
      </c>
      <c r="J753" t="s">
        <v>2915</v>
      </c>
      <c r="K753" t="s">
        <v>519</v>
      </c>
      <c r="L753" t="s">
        <v>520</v>
      </c>
      <c r="M753">
        <v>78</v>
      </c>
      <c r="N753">
        <v>13</v>
      </c>
      <c r="O753" s="23">
        <v>110.71299999999999</v>
      </c>
      <c r="P753" s="23">
        <v>1.5169999999999999</v>
      </c>
      <c r="Q753" t="s">
        <v>117</v>
      </c>
      <c r="R753">
        <f t="shared" si="11"/>
        <v>6</v>
      </c>
      <c r="S753" t="s">
        <v>288</v>
      </c>
    </row>
    <row r="754" spans="1:19">
      <c r="A754" t="s">
        <v>2900</v>
      </c>
      <c r="B754" t="s">
        <v>513</v>
      </c>
      <c r="C754" t="s">
        <v>2916</v>
      </c>
      <c r="D754" t="s">
        <v>2917</v>
      </c>
      <c r="E754" t="s">
        <v>2903</v>
      </c>
      <c r="F754">
        <v>94300</v>
      </c>
      <c r="G754" t="s">
        <v>2904</v>
      </c>
      <c r="H754">
        <v>82826680</v>
      </c>
      <c r="I754" t="s">
        <v>523</v>
      </c>
      <c r="J754" t="s">
        <v>2918</v>
      </c>
      <c r="K754" t="s">
        <v>519</v>
      </c>
      <c r="L754" t="s">
        <v>520</v>
      </c>
      <c r="M754">
        <v>47</v>
      </c>
      <c r="N754">
        <v>13</v>
      </c>
      <c r="O754">
        <v>110.670884</v>
      </c>
      <c r="P754">
        <v>1.548111</v>
      </c>
      <c r="Q754" t="s">
        <v>117</v>
      </c>
      <c r="R754">
        <f t="shared" si="11"/>
        <v>3.6153846153846154</v>
      </c>
      <c r="S754" t="s">
        <v>288</v>
      </c>
    </row>
    <row r="755" spans="1:19">
      <c r="A755" t="s">
        <v>2900</v>
      </c>
      <c r="B755" t="s">
        <v>513</v>
      </c>
      <c r="C755" t="s">
        <v>2919</v>
      </c>
      <c r="D755" t="s">
        <v>2920</v>
      </c>
      <c r="E755" t="s">
        <v>2903</v>
      </c>
      <c r="F755">
        <v>94300</v>
      </c>
      <c r="G755" t="s">
        <v>2904</v>
      </c>
      <c r="H755">
        <v>82503463</v>
      </c>
      <c r="I755">
        <v>82503414</v>
      </c>
      <c r="J755" t="s">
        <v>2921</v>
      </c>
      <c r="K755" t="s">
        <v>519</v>
      </c>
      <c r="L755" t="s">
        <v>520</v>
      </c>
      <c r="M755">
        <v>541</v>
      </c>
      <c r="N755">
        <v>27</v>
      </c>
      <c r="O755">
        <v>110.41546</v>
      </c>
      <c r="P755">
        <v>1.481474</v>
      </c>
      <c r="Q755" t="s">
        <v>138</v>
      </c>
      <c r="R755">
        <f t="shared" si="11"/>
        <v>20.037037037037038</v>
      </c>
      <c r="S755" t="s">
        <v>288</v>
      </c>
    </row>
    <row r="756" spans="1:19">
      <c r="A756" t="s">
        <v>2900</v>
      </c>
      <c r="B756" t="s">
        <v>513</v>
      </c>
      <c r="C756" t="s">
        <v>2922</v>
      </c>
      <c r="D756" t="s">
        <v>2923</v>
      </c>
      <c r="E756" t="s">
        <v>2903</v>
      </c>
      <c r="F756">
        <v>94300</v>
      </c>
      <c r="G756" t="s">
        <v>2904</v>
      </c>
      <c r="H756">
        <v>82376411</v>
      </c>
      <c r="I756" t="s">
        <v>523</v>
      </c>
      <c r="J756" t="s">
        <v>2924</v>
      </c>
      <c r="K756" t="s">
        <v>519</v>
      </c>
      <c r="L756" t="s">
        <v>520</v>
      </c>
      <c r="M756">
        <v>60</v>
      </c>
      <c r="N756">
        <v>13</v>
      </c>
      <c r="O756">
        <v>110.521109</v>
      </c>
      <c r="P756">
        <v>1.544443</v>
      </c>
      <c r="Q756" t="s">
        <v>117</v>
      </c>
      <c r="R756">
        <f t="shared" si="11"/>
        <v>4.615384615384615</v>
      </c>
      <c r="S756" t="s">
        <v>288</v>
      </c>
    </row>
    <row r="757" spans="1:19">
      <c r="A757" t="s">
        <v>2900</v>
      </c>
      <c r="B757" t="s">
        <v>1073</v>
      </c>
      <c r="C757" t="s">
        <v>2925</v>
      </c>
      <c r="D757" t="s">
        <v>2926</v>
      </c>
      <c r="E757" t="s">
        <v>2903</v>
      </c>
      <c r="F757">
        <v>94300</v>
      </c>
      <c r="G757" t="s">
        <v>2904</v>
      </c>
      <c r="H757">
        <v>82895537</v>
      </c>
      <c r="I757">
        <v>82895905</v>
      </c>
      <c r="J757" t="s">
        <v>2927</v>
      </c>
      <c r="K757" t="s">
        <v>519</v>
      </c>
      <c r="L757" t="s">
        <v>520</v>
      </c>
      <c r="M757">
        <v>525</v>
      </c>
      <c r="N757">
        <v>43</v>
      </c>
      <c r="O757">
        <v>110.4675579</v>
      </c>
      <c r="P757">
        <v>1.4489301000000001</v>
      </c>
      <c r="Q757" t="s">
        <v>138</v>
      </c>
      <c r="R757">
        <f t="shared" si="11"/>
        <v>12.209302325581396</v>
      </c>
      <c r="S757" t="s">
        <v>288</v>
      </c>
    </row>
    <row r="758" spans="1:19">
      <c r="A758" t="s">
        <v>2900</v>
      </c>
      <c r="B758" t="s">
        <v>534</v>
      </c>
      <c r="C758" t="s">
        <v>2928</v>
      </c>
      <c r="D758" t="s">
        <v>2929</v>
      </c>
      <c r="E758" t="s">
        <v>2903</v>
      </c>
      <c r="F758">
        <v>94300</v>
      </c>
      <c r="G758" t="s">
        <v>2904</v>
      </c>
      <c r="H758">
        <v>82824014</v>
      </c>
      <c r="I758">
        <v>82824015</v>
      </c>
      <c r="J758" t="s">
        <v>2930</v>
      </c>
      <c r="K758" t="s">
        <v>519</v>
      </c>
      <c r="L758" t="s">
        <v>534</v>
      </c>
      <c r="M758">
        <v>237</v>
      </c>
      <c r="N758">
        <v>24</v>
      </c>
      <c r="O758">
        <v>110.62</v>
      </c>
      <c r="P758">
        <v>1.57</v>
      </c>
      <c r="Q758" t="s">
        <v>117</v>
      </c>
      <c r="R758">
        <f t="shared" si="11"/>
        <v>9.875</v>
      </c>
      <c r="S758" t="s">
        <v>288</v>
      </c>
    </row>
    <row r="759" spans="1:19">
      <c r="A759" t="s">
        <v>2900</v>
      </c>
      <c r="B759" t="s">
        <v>534</v>
      </c>
      <c r="C759" t="s">
        <v>2931</v>
      </c>
      <c r="D759" t="s">
        <v>2932</v>
      </c>
      <c r="E759" t="s">
        <v>2903</v>
      </c>
      <c r="F759">
        <v>94300</v>
      </c>
      <c r="G759" t="s">
        <v>2904</v>
      </c>
      <c r="H759">
        <v>82828109</v>
      </c>
      <c r="I759">
        <v>82828109</v>
      </c>
      <c r="J759" t="s">
        <v>2933</v>
      </c>
      <c r="K759" t="s">
        <v>519</v>
      </c>
      <c r="L759" t="s">
        <v>534</v>
      </c>
      <c r="M759">
        <v>217</v>
      </c>
      <c r="N759">
        <v>27</v>
      </c>
      <c r="O759">
        <v>110.61</v>
      </c>
      <c r="P759">
        <v>1.54</v>
      </c>
      <c r="Q759" t="s">
        <v>117</v>
      </c>
      <c r="R759">
        <f t="shared" si="11"/>
        <v>8.0370370370370363</v>
      </c>
      <c r="S759" t="s">
        <v>288</v>
      </c>
    </row>
    <row r="760" spans="1:19">
      <c r="A760" t="s">
        <v>2900</v>
      </c>
      <c r="B760" t="s">
        <v>534</v>
      </c>
      <c r="C760" t="s">
        <v>2934</v>
      </c>
      <c r="D760" t="s">
        <v>2935</v>
      </c>
      <c r="E760" t="s">
        <v>2936</v>
      </c>
      <c r="F760">
        <v>94300</v>
      </c>
      <c r="G760" t="s">
        <v>2904</v>
      </c>
      <c r="H760">
        <v>82376414</v>
      </c>
      <c r="I760" t="s">
        <v>523</v>
      </c>
      <c r="J760" t="s">
        <v>2937</v>
      </c>
      <c r="K760" t="s">
        <v>519</v>
      </c>
      <c r="L760" t="s">
        <v>534</v>
      </c>
      <c r="M760">
        <v>63</v>
      </c>
      <c r="N760">
        <v>13</v>
      </c>
      <c r="O760">
        <v>110.5</v>
      </c>
      <c r="P760">
        <v>1.57</v>
      </c>
      <c r="Q760" t="s">
        <v>117</v>
      </c>
      <c r="R760">
        <f t="shared" si="11"/>
        <v>4.8461538461538458</v>
      </c>
      <c r="S760" t="s">
        <v>288</v>
      </c>
    </row>
    <row r="761" spans="1:19">
      <c r="A761" t="s">
        <v>2900</v>
      </c>
      <c r="B761" t="s">
        <v>534</v>
      </c>
      <c r="C761" t="s">
        <v>2938</v>
      </c>
      <c r="D761" t="s">
        <v>2939</v>
      </c>
      <c r="E761" t="s">
        <v>2903</v>
      </c>
      <c r="F761">
        <v>94300</v>
      </c>
      <c r="G761" t="s">
        <v>2904</v>
      </c>
      <c r="H761">
        <v>82673903</v>
      </c>
      <c r="I761">
        <v>82671691</v>
      </c>
      <c r="J761" t="s">
        <v>2940</v>
      </c>
      <c r="K761" t="s">
        <v>519</v>
      </c>
      <c r="L761" t="s">
        <v>534</v>
      </c>
      <c r="M761">
        <v>1048</v>
      </c>
      <c r="N761">
        <v>74</v>
      </c>
      <c r="O761">
        <v>110.352532</v>
      </c>
      <c r="P761">
        <v>1.4391579999999999</v>
      </c>
      <c r="Q761" t="s">
        <v>138</v>
      </c>
      <c r="R761">
        <f t="shared" si="11"/>
        <v>14.162162162162161</v>
      </c>
      <c r="S761" t="s">
        <v>288</v>
      </c>
    </row>
    <row r="762" spans="1:19">
      <c r="A762" t="s">
        <v>2900</v>
      </c>
      <c r="B762" t="s">
        <v>534</v>
      </c>
      <c r="C762" t="s">
        <v>2941</v>
      </c>
      <c r="D762" t="s">
        <v>2942</v>
      </c>
      <c r="E762" t="s">
        <v>2903</v>
      </c>
      <c r="F762">
        <v>94300</v>
      </c>
      <c r="G762" t="s">
        <v>2904</v>
      </c>
      <c r="H762">
        <v>82671140</v>
      </c>
      <c r="I762">
        <v>82671140</v>
      </c>
      <c r="J762" t="s">
        <v>2943</v>
      </c>
      <c r="K762" t="s">
        <v>519</v>
      </c>
      <c r="L762" t="s">
        <v>534</v>
      </c>
      <c r="M762">
        <v>798</v>
      </c>
      <c r="N762">
        <v>48</v>
      </c>
      <c r="O762">
        <v>110.49856389999999</v>
      </c>
      <c r="P762">
        <v>1.4586471999999999</v>
      </c>
      <c r="Q762" t="s">
        <v>138</v>
      </c>
      <c r="R762">
        <f t="shared" si="11"/>
        <v>16.625</v>
      </c>
      <c r="S762" t="s">
        <v>288</v>
      </c>
    </row>
    <row r="763" spans="1:19">
      <c r="A763" t="s">
        <v>2900</v>
      </c>
      <c r="B763" t="s">
        <v>534</v>
      </c>
      <c r="C763" t="s">
        <v>2944</v>
      </c>
      <c r="D763" t="s">
        <v>2945</v>
      </c>
      <c r="E763" t="s">
        <v>2936</v>
      </c>
      <c r="F763">
        <v>94300</v>
      </c>
      <c r="G763" t="s">
        <v>2904</v>
      </c>
      <c r="H763">
        <v>82895887</v>
      </c>
      <c r="I763">
        <v>82895407</v>
      </c>
      <c r="J763" t="s">
        <v>2946</v>
      </c>
      <c r="K763" t="s">
        <v>519</v>
      </c>
      <c r="L763" t="s">
        <v>534</v>
      </c>
      <c r="M763">
        <v>233</v>
      </c>
      <c r="N763">
        <v>24</v>
      </c>
      <c r="O763">
        <v>110.442762</v>
      </c>
      <c r="P763">
        <v>1.379788</v>
      </c>
      <c r="Q763" t="s">
        <v>128</v>
      </c>
      <c r="R763">
        <f t="shared" si="11"/>
        <v>9.7083333333333339</v>
      </c>
      <c r="S763" t="s">
        <v>288</v>
      </c>
    </row>
    <row r="764" spans="1:19">
      <c r="A764" t="s">
        <v>2900</v>
      </c>
      <c r="B764" t="s">
        <v>534</v>
      </c>
      <c r="C764" t="s">
        <v>2947</v>
      </c>
      <c r="D764" t="s">
        <v>2948</v>
      </c>
      <c r="E764" t="s">
        <v>2903</v>
      </c>
      <c r="F764">
        <v>94300</v>
      </c>
      <c r="G764" t="s">
        <v>2904</v>
      </c>
      <c r="H764">
        <v>82896502</v>
      </c>
      <c r="I764" t="s">
        <v>523</v>
      </c>
      <c r="J764" t="s">
        <v>2949</v>
      </c>
      <c r="K764" t="s">
        <v>519</v>
      </c>
      <c r="L764" t="s">
        <v>534</v>
      </c>
      <c r="M764">
        <v>228</v>
      </c>
      <c r="N764">
        <v>30</v>
      </c>
      <c r="O764">
        <v>110.73</v>
      </c>
      <c r="P764">
        <v>1.48</v>
      </c>
      <c r="Q764" t="s">
        <v>117</v>
      </c>
      <c r="R764">
        <f t="shared" si="11"/>
        <v>7.6</v>
      </c>
      <c r="S764" t="s">
        <v>288</v>
      </c>
    </row>
    <row r="765" spans="1:19">
      <c r="A765" t="s">
        <v>2900</v>
      </c>
      <c r="B765" t="s">
        <v>534</v>
      </c>
      <c r="C765" t="s">
        <v>2950</v>
      </c>
      <c r="D765" t="s">
        <v>2951</v>
      </c>
      <c r="E765" t="s">
        <v>2903</v>
      </c>
      <c r="F765">
        <v>94300</v>
      </c>
      <c r="G765" t="s">
        <v>2904</v>
      </c>
      <c r="H765">
        <v>82826420</v>
      </c>
      <c r="I765" t="s">
        <v>523</v>
      </c>
      <c r="J765" t="s">
        <v>2952</v>
      </c>
      <c r="K765" t="s">
        <v>519</v>
      </c>
      <c r="L765" t="s">
        <v>534</v>
      </c>
      <c r="M765">
        <v>419</v>
      </c>
      <c r="N765">
        <v>47</v>
      </c>
      <c r="O765">
        <v>110.67</v>
      </c>
      <c r="P765">
        <v>1.55</v>
      </c>
      <c r="Q765" t="s">
        <v>117</v>
      </c>
      <c r="R765">
        <f t="shared" si="11"/>
        <v>8.914893617021276</v>
      </c>
      <c r="S765" t="s">
        <v>288</v>
      </c>
    </row>
    <row r="766" spans="1:19">
      <c r="A766" t="s">
        <v>2900</v>
      </c>
      <c r="B766" t="s">
        <v>534</v>
      </c>
      <c r="C766" t="s">
        <v>2953</v>
      </c>
      <c r="D766" t="s">
        <v>2954</v>
      </c>
      <c r="E766" t="s">
        <v>2903</v>
      </c>
      <c r="F766">
        <v>94300</v>
      </c>
      <c r="G766" t="s">
        <v>2904</v>
      </c>
      <c r="H766">
        <v>83468011</v>
      </c>
      <c r="I766">
        <v>83468012</v>
      </c>
      <c r="J766" t="s">
        <v>2955</v>
      </c>
      <c r="K766" t="s">
        <v>519</v>
      </c>
      <c r="L766" t="s">
        <v>534</v>
      </c>
      <c r="M766">
        <v>233</v>
      </c>
      <c r="N766">
        <v>21</v>
      </c>
      <c r="O766">
        <v>110.73776719999999</v>
      </c>
      <c r="P766">
        <v>1.5215133999999999</v>
      </c>
      <c r="Q766" t="s">
        <v>117</v>
      </c>
      <c r="R766">
        <f t="shared" si="11"/>
        <v>11.095238095238095</v>
      </c>
      <c r="S766" t="s">
        <v>288</v>
      </c>
    </row>
    <row r="767" spans="1:19">
      <c r="A767" t="s">
        <v>2900</v>
      </c>
      <c r="B767" t="s">
        <v>534</v>
      </c>
      <c r="C767" t="s">
        <v>2956</v>
      </c>
      <c r="D767" t="s">
        <v>2957</v>
      </c>
      <c r="E767" t="s">
        <v>2903</v>
      </c>
      <c r="F767">
        <v>94300</v>
      </c>
      <c r="G767" t="s">
        <v>2904</v>
      </c>
      <c r="H767" t="s">
        <v>523</v>
      </c>
      <c r="I767" t="s">
        <v>523</v>
      </c>
      <c r="J767" t="s">
        <v>2958</v>
      </c>
      <c r="K767" t="s">
        <v>519</v>
      </c>
      <c r="L767" t="s">
        <v>534</v>
      </c>
      <c r="M767">
        <v>159</v>
      </c>
      <c r="N767">
        <v>19</v>
      </c>
      <c r="O767">
        <v>110.73</v>
      </c>
      <c r="P767">
        <v>1.54</v>
      </c>
      <c r="Q767" t="s">
        <v>117</v>
      </c>
      <c r="R767">
        <f t="shared" si="11"/>
        <v>8.3684210526315788</v>
      </c>
      <c r="S767" t="s">
        <v>288</v>
      </c>
    </row>
    <row r="768" spans="1:19">
      <c r="A768" t="s">
        <v>2900</v>
      </c>
      <c r="B768" t="s">
        <v>534</v>
      </c>
      <c r="C768" t="s">
        <v>2959</v>
      </c>
      <c r="D768" t="s">
        <v>2960</v>
      </c>
      <c r="E768" t="s">
        <v>2961</v>
      </c>
      <c r="F768">
        <v>94300</v>
      </c>
      <c r="G768" t="s">
        <v>2904</v>
      </c>
      <c r="H768">
        <v>82616863</v>
      </c>
      <c r="I768">
        <v>82616863</v>
      </c>
      <c r="J768" t="s">
        <v>2962</v>
      </c>
      <c r="K768" t="s">
        <v>519</v>
      </c>
      <c r="L768" t="s">
        <v>534</v>
      </c>
      <c r="M768">
        <v>1541</v>
      </c>
      <c r="N768">
        <v>79</v>
      </c>
      <c r="O768">
        <v>110.38466699999999</v>
      </c>
      <c r="P768">
        <v>1.4455</v>
      </c>
      <c r="Q768" t="s">
        <v>138</v>
      </c>
      <c r="R768">
        <f t="shared" si="11"/>
        <v>19.50632911392405</v>
      </c>
      <c r="S768" t="s">
        <v>288</v>
      </c>
    </row>
    <row r="769" spans="1:19">
      <c r="A769" t="s">
        <v>2900</v>
      </c>
      <c r="B769" t="s">
        <v>534</v>
      </c>
      <c r="C769" t="s">
        <v>2963</v>
      </c>
      <c r="D769" t="s">
        <v>2964</v>
      </c>
      <c r="E769" t="s">
        <v>2903</v>
      </c>
      <c r="F769">
        <v>94300</v>
      </c>
      <c r="G769" t="s">
        <v>2904</v>
      </c>
      <c r="H769">
        <v>82827525</v>
      </c>
      <c r="I769">
        <v>82827525</v>
      </c>
      <c r="J769" t="s">
        <v>2965</v>
      </c>
      <c r="K769" t="s">
        <v>519</v>
      </c>
      <c r="L769" t="s">
        <v>534</v>
      </c>
      <c r="M769">
        <v>174</v>
      </c>
      <c r="N769">
        <v>20</v>
      </c>
      <c r="O769">
        <v>110.685424</v>
      </c>
      <c r="P769">
        <v>1.5333570000000001</v>
      </c>
      <c r="Q769" t="s">
        <v>117</v>
      </c>
      <c r="R769">
        <f t="shared" si="11"/>
        <v>8.6999999999999993</v>
      </c>
      <c r="S769" t="s">
        <v>288</v>
      </c>
    </row>
    <row r="770" spans="1:19">
      <c r="A770" t="s">
        <v>2900</v>
      </c>
      <c r="B770" t="s">
        <v>534</v>
      </c>
      <c r="C770" t="s">
        <v>2966</v>
      </c>
      <c r="D770" t="s">
        <v>2967</v>
      </c>
      <c r="E770" t="s">
        <v>2903</v>
      </c>
      <c r="F770">
        <v>94300</v>
      </c>
      <c r="G770" t="s">
        <v>2904</v>
      </c>
      <c r="H770">
        <v>82375425</v>
      </c>
      <c r="I770" t="s">
        <v>523</v>
      </c>
      <c r="J770" t="s">
        <v>2968</v>
      </c>
      <c r="K770" t="s">
        <v>519</v>
      </c>
      <c r="L770" t="s">
        <v>534</v>
      </c>
      <c r="M770">
        <v>118</v>
      </c>
      <c r="N770">
        <v>16</v>
      </c>
      <c r="O770">
        <v>110.493756</v>
      </c>
      <c r="P770">
        <v>1.476615</v>
      </c>
      <c r="Q770" t="s">
        <v>138</v>
      </c>
      <c r="R770">
        <f t="shared" si="11"/>
        <v>7.375</v>
      </c>
      <c r="S770" t="s">
        <v>288</v>
      </c>
    </row>
    <row r="771" spans="1:19">
      <c r="A771" t="s">
        <v>2900</v>
      </c>
      <c r="B771" t="s">
        <v>534</v>
      </c>
      <c r="C771" t="s">
        <v>2969</v>
      </c>
      <c r="D771" t="s">
        <v>1093</v>
      </c>
      <c r="E771" t="s">
        <v>2903</v>
      </c>
      <c r="F771">
        <v>94300</v>
      </c>
      <c r="G771" t="s">
        <v>2904</v>
      </c>
      <c r="H771">
        <v>82375795</v>
      </c>
      <c r="I771" t="s">
        <v>523</v>
      </c>
      <c r="J771" t="s">
        <v>2970</v>
      </c>
      <c r="K771" t="s">
        <v>519</v>
      </c>
      <c r="L771" t="s">
        <v>534</v>
      </c>
      <c r="M771">
        <v>467</v>
      </c>
      <c r="N771">
        <v>37</v>
      </c>
      <c r="O771">
        <v>110.50508000000001</v>
      </c>
      <c r="P771">
        <v>1.49156</v>
      </c>
      <c r="Q771" t="s">
        <v>138</v>
      </c>
      <c r="R771">
        <f t="shared" ref="R771:R834" si="12">M771/N771</f>
        <v>12.621621621621621</v>
      </c>
      <c r="S771" t="s">
        <v>288</v>
      </c>
    </row>
    <row r="772" spans="1:19">
      <c r="A772" t="s">
        <v>2900</v>
      </c>
      <c r="B772" t="s">
        <v>534</v>
      </c>
      <c r="C772" t="s">
        <v>2971</v>
      </c>
      <c r="D772" t="s">
        <v>2972</v>
      </c>
      <c r="E772" t="s">
        <v>2903</v>
      </c>
      <c r="F772">
        <v>94300</v>
      </c>
      <c r="G772" t="s">
        <v>2904</v>
      </c>
      <c r="H772">
        <v>82896422</v>
      </c>
      <c r="I772" t="s">
        <v>523</v>
      </c>
      <c r="J772" t="s">
        <v>2973</v>
      </c>
      <c r="K772" t="s">
        <v>519</v>
      </c>
      <c r="L772" t="s">
        <v>534</v>
      </c>
      <c r="M772">
        <v>284</v>
      </c>
      <c r="N772">
        <v>29</v>
      </c>
      <c r="O772">
        <v>110.504115</v>
      </c>
      <c r="P772">
        <v>1.428793</v>
      </c>
      <c r="Q772" t="s">
        <v>138</v>
      </c>
      <c r="R772">
        <f t="shared" si="12"/>
        <v>9.7931034482758612</v>
      </c>
      <c r="S772" t="s">
        <v>288</v>
      </c>
    </row>
    <row r="773" spans="1:19">
      <c r="A773" t="s">
        <v>2900</v>
      </c>
      <c r="B773" t="s">
        <v>534</v>
      </c>
      <c r="C773" t="s">
        <v>2974</v>
      </c>
      <c r="D773" t="s">
        <v>2975</v>
      </c>
      <c r="E773" t="s">
        <v>2976</v>
      </c>
      <c r="F773">
        <v>94300</v>
      </c>
      <c r="G773" t="s">
        <v>2904</v>
      </c>
      <c r="H773">
        <v>82895970</v>
      </c>
      <c r="I773" t="s">
        <v>523</v>
      </c>
      <c r="J773" t="s">
        <v>2977</v>
      </c>
      <c r="K773" t="s">
        <v>519</v>
      </c>
      <c r="L773" t="s">
        <v>534</v>
      </c>
      <c r="M773">
        <v>199</v>
      </c>
      <c r="N773">
        <v>21</v>
      </c>
      <c r="O773">
        <v>110.52633400000001</v>
      </c>
      <c r="P773">
        <v>1.407251</v>
      </c>
      <c r="Q773" t="s">
        <v>138</v>
      </c>
      <c r="R773">
        <f t="shared" si="12"/>
        <v>9.4761904761904763</v>
      </c>
      <c r="S773" t="s">
        <v>288</v>
      </c>
    </row>
    <row r="774" spans="1:19">
      <c r="A774" t="s">
        <v>2900</v>
      </c>
      <c r="B774" t="s">
        <v>534</v>
      </c>
      <c r="C774" t="s">
        <v>2978</v>
      </c>
      <c r="D774" t="s">
        <v>2979</v>
      </c>
      <c r="E774" t="s">
        <v>2980</v>
      </c>
      <c r="F774">
        <v>94300</v>
      </c>
      <c r="G774" t="s">
        <v>2904</v>
      </c>
      <c r="H774">
        <v>82896410</v>
      </c>
      <c r="I774" t="s">
        <v>523</v>
      </c>
      <c r="J774" t="s">
        <v>2981</v>
      </c>
      <c r="K774" t="s">
        <v>519</v>
      </c>
      <c r="L774" t="s">
        <v>534</v>
      </c>
      <c r="M774">
        <v>134</v>
      </c>
      <c r="N774">
        <v>15</v>
      </c>
      <c r="O774">
        <v>110.507706</v>
      </c>
      <c r="P774">
        <v>1.4471179999999999</v>
      </c>
      <c r="Q774" t="s">
        <v>138</v>
      </c>
      <c r="R774">
        <f t="shared" si="12"/>
        <v>8.9333333333333336</v>
      </c>
      <c r="S774" t="s">
        <v>288</v>
      </c>
    </row>
    <row r="775" spans="1:19">
      <c r="A775" t="s">
        <v>2900</v>
      </c>
      <c r="B775" t="s">
        <v>534</v>
      </c>
      <c r="C775" t="s">
        <v>2982</v>
      </c>
      <c r="D775" t="s">
        <v>2983</v>
      </c>
      <c r="E775" t="s">
        <v>2903</v>
      </c>
      <c r="F775">
        <v>94300</v>
      </c>
      <c r="G775" t="s">
        <v>2904</v>
      </c>
      <c r="H775">
        <v>82895017</v>
      </c>
      <c r="I775">
        <v>82895325</v>
      </c>
      <c r="J775" t="s">
        <v>2984</v>
      </c>
      <c r="K775" t="s">
        <v>519</v>
      </c>
      <c r="L775" t="s">
        <v>534</v>
      </c>
      <c r="M775">
        <v>150</v>
      </c>
      <c r="N775">
        <v>19</v>
      </c>
      <c r="O775">
        <v>110.53202</v>
      </c>
      <c r="P775">
        <v>1.3803399999999999</v>
      </c>
      <c r="Q775" t="s">
        <v>138</v>
      </c>
      <c r="R775">
        <f t="shared" si="12"/>
        <v>7.8947368421052628</v>
      </c>
      <c r="S775" t="s">
        <v>288</v>
      </c>
    </row>
    <row r="776" spans="1:19">
      <c r="A776" t="s">
        <v>2900</v>
      </c>
      <c r="B776" t="s">
        <v>534</v>
      </c>
      <c r="C776" t="s">
        <v>2985</v>
      </c>
      <c r="D776" t="s">
        <v>2986</v>
      </c>
      <c r="E776" t="s">
        <v>2903</v>
      </c>
      <c r="F776">
        <v>94300</v>
      </c>
      <c r="G776" t="s">
        <v>2904</v>
      </c>
      <c r="H776" t="s">
        <v>523</v>
      </c>
      <c r="I776" t="s">
        <v>523</v>
      </c>
      <c r="J776" t="s">
        <v>2987</v>
      </c>
      <c r="K776" t="s">
        <v>519</v>
      </c>
      <c r="L776" t="s">
        <v>534</v>
      </c>
      <c r="M776">
        <v>338</v>
      </c>
      <c r="N776">
        <v>38</v>
      </c>
      <c r="O776">
        <v>110.52</v>
      </c>
      <c r="P776">
        <v>1.45</v>
      </c>
      <c r="Q776" t="s">
        <v>138</v>
      </c>
      <c r="R776">
        <f t="shared" si="12"/>
        <v>8.8947368421052637</v>
      </c>
      <c r="S776" t="s">
        <v>288</v>
      </c>
    </row>
    <row r="777" spans="1:19">
      <c r="A777" t="s">
        <v>2900</v>
      </c>
      <c r="B777" t="s">
        <v>534</v>
      </c>
      <c r="C777" t="s">
        <v>2988</v>
      </c>
      <c r="D777" t="s">
        <v>2989</v>
      </c>
      <c r="E777" t="s">
        <v>2903</v>
      </c>
      <c r="F777">
        <v>94300</v>
      </c>
      <c r="G777" t="s">
        <v>2904</v>
      </c>
      <c r="H777">
        <v>82895021</v>
      </c>
      <c r="I777" t="s">
        <v>523</v>
      </c>
      <c r="J777" t="s">
        <v>2990</v>
      </c>
      <c r="K777" t="s">
        <v>519</v>
      </c>
      <c r="L777" t="s">
        <v>534</v>
      </c>
      <c r="M777">
        <v>231</v>
      </c>
      <c r="N777">
        <v>21</v>
      </c>
      <c r="O777">
        <v>110.459805</v>
      </c>
      <c r="P777">
        <v>1.4455359999999999</v>
      </c>
      <c r="Q777" t="s">
        <v>138</v>
      </c>
      <c r="R777">
        <f t="shared" si="12"/>
        <v>11</v>
      </c>
      <c r="S777" t="s">
        <v>288</v>
      </c>
    </row>
    <row r="778" spans="1:19">
      <c r="A778" t="s">
        <v>2900</v>
      </c>
      <c r="B778" t="s">
        <v>534</v>
      </c>
      <c r="C778" t="s">
        <v>2991</v>
      </c>
      <c r="D778" t="s">
        <v>2992</v>
      </c>
      <c r="E778" t="s">
        <v>2903</v>
      </c>
      <c r="F778">
        <v>94300</v>
      </c>
      <c r="G778" t="s">
        <v>2904</v>
      </c>
      <c r="H778">
        <v>82824022</v>
      </c>
      <c r="I778">
        <v>82827786</v>
      </c>
      <c r="J778" t="s">
        <v>2993</v>
      </c>
      <c r="K778" t="s">
        <v>519</v>
      </c>
      <c r="L778" t="s">
        <v>534</v>
      </c>
      <c r="M778">
        <v>323</v>
      </c>
      <c r="N778">
        <v>32</v>
      </c>
      <c r="O778">
        <v>110.579013</v>
      </c>
      <c r="P778">
        <v>1.5654429999999999</v>
      </c>
      <c r="Q778" t="s">
        <v>117</v>
      </c>
      <c r="R778">
        <f t="shared" si="12"/>
        <v>10.09375</v>
      </c>
      <c r="S778" t="s">
        <v>288</v>
      </c>
    </row>
    <row r="779" spans="1:19">
      <c r="A779" t="s">
        <v>2900</v>
      </c>
      <c r="B779" t="s">
        <v>534</v>
      </c>
      <c r="C779" t="s">
        <v>2994</v>
      </c>
      <c r="D779" t="s">
        <v>2995</v>
      </c>
      <c r="E779" t="s">
        <v>2903</v>
      </c>
      <c r="F779">
        <v>94300</v>
      </c>
      <c r="G779" t="s">
        <v>2904</v>
      </c>
      <c r="H779">
        <v>82896159</v>
      </c>
      <c r="I779" t="s">
        <v>523</v>
      </c>
      <c r="J779" t="s">
        <v>2996</v>
      </c>
      <c r="K779" t="s">
        <v>519</v>
      </c>
      <c r="L779" t="s">
        <v>534</v>
      </c>
      <c r="M779">
        <v>195</v>
      </c>
      <c r="N779">
        <v>23</v>
      </c>
      <c r="O779">
        <v>110.5127</v>
      </c>
      <c r="P779">
        <v>1.404881</v>
      </c>
      <c r="Q779" t="s">
        <v>138</v>
      </c>
      <c r="R779">
        <f t="shared" si="12"/>
        <v>8.4782608695652169</v>
      </c>
      <c r="S779" t="s">
        <v>288</v>
      </c>
    </row>
    <row r="780" spans="1:19">
      <c r="A780" t="s">
        <v>2900</v>
      </c>
      <c r="B780" t="s">
        <v>534</v>
      </c>
      <c r="C780" t="s">
        <v>2997</v>
      </c>
      <c r="D780" t="s">
        <v>2998</v>
      </c>
      <c r="E780" t="s">
        <v>2936</v>
      </c>
      <c r="F780">
        <v>94600</v>
      </c>
      <c r="G780" t="s">
        <v>2904</v>
      </c>
      <c r="H780">
        <v>82821407</v>
      </c>
      <c r="I780">
        <v>82821407</v>
      </c>
      <c r="J780" t="s">
        <v>2999</v>
      </c>
      <c r="K780" t="s">
        <v>519</v>
      </c>
      <c r="L780" t="s">
        <v>534</v>
      </c>
      <c r="M780">
        <v>233</v>
      </c>
      <c r="N780">
        <v>30</v>
      </c>
      <c r="O780">
        <v>110.74</v>
      </c>
      <c r="P780">
        <v>1.51</v>
      </c>
      <c r="Q780" t="s">
        <v>117</v>
      </c>
      <c r="R780">
        <f t="shared" si="12"/>
        <v>7.7666666666666666</v>
      </c>
      <c r="S780" t="s">
        <v>288</v>
      </c>
    </row>
    <row r="781" spans="1:19">
      <c r="A781" t="s">
        <v>2900</v>
      </c>
      <c r="B781" t="s">
        <v>1828</v>
      </c>
      <c r="C781" t="s">
        <v>3000</v>
      </c>
      <c r="D781" t="s">
        <v>3001</v>
      </c>
      <c r="E781" t="s">
        <v>2903</v>
      </c>
      <c r="F781">
        <v>94300</v>
      </c>
      <c r="G781" t="s">
        <v>2904</v>
      </c>
      <c r="H781">
        <v>82673672</v>
      </c>
      <c r="I781">
        <v>82672016</v>
      </c>
      <c r="J781" t="s">
        <v>3002</v>
      </c>
      <c r="K781" t="s">
        <v>519</v>
      </c>
      <c r="L781" t="s">
        <v>534</v>
      </c>
      <c r="M781">
        <v>42</v>
      </c>
      <c r="N781">
        <v>25</v>
      </c>
      <c r="O781">
        <v>110.46818</v>
      </c>
      <c r="P781">
        <v>1.4478800000000001</v>
      </c>
      <c r="Q781" t="s">
        <v>138</v>
      </c>
      <c r="R781">
        <f t="shared" si="12"/>
        <v>1.68</v>
      </c>
      <c r="S781" t="s">
        <v>288</v>
      </c>
    </row>
    <row r="782" spans="1:19">
      <c r="A782" t="s">
        <v>2900</v>
      </c>
      <c r="B782" t="s">
        <v>534</v>
      </c>
      <c r="C782" t="s">
        <v>3003</v>
      </c>
      <c r="D782" t="s">
        <v>3004</v>
      </c>
      <c r="E782" t="s">
        <v>3005</v>
      </c>
      <c r="F782">
        <v>94300</v>
      </c>
      <c r="G782" t="s">
        <v>2904</v>
      </c>
      <c r="H782">
        <v>82895095</v>
      </c>
      <c r="I782" t="s">
        <v>523</v>
      </c>
      <c r="J782" t="s">
        <v>3006</v>
      </c>
      <c r="K782" t="s">
        <v>519</v>
      </c>
      <c r="L782" t="s">
        <v>534</v>
      </c>
      <c r="M782">
        <v>178</v>
      </c>
      <c r="N782">
        <v>19</v>
      </c>
      <c r="O782">
        <v>110.44839</v>
      </c>
      <c r="P782">
        <v>1.4219999999999999</v>
      </c>
      <c r="Q782" t="s">
        <v>138</v>
      </c>
      <c r="R782">
        <f t="shared" si="12"/>
        <v>9.3684210526315788</v>
      </c>
      <c r="S782" t="s">
        <v>288</v>
      </c>
    </row>
    <row r="783" spans="1:19">
      <c r="A783" t="s">
        <v>2900</v>
      </c>
      <c r="B783" t="s">
        <v>534</v>
      </c>
      <c r="C783" t="s">
        <v>3007</v>
      </c>
      <c r="D783" t="s">
        <v>3008</v>
      </c>
      <c r="E783" t="s">
        <v>2903</v>
      </c>
      <c r="F783">
        <v>94300</v>
      </c>
      <c r="G783" t="s">
        <v>2904</v>
      </c>
      <c r="H783">
        <v>82376955</v>
      </c>
      <c r="I783" t="s">
        <v>523</v>
      </c>
      <c r="J783" t="s">
        <v>3009</v>
      </c>
      <c r="K783" t="s">
        <v>519</v>
      </c>
      <c r="L783" t="s">
        <v>534</v>
      </c>
      <c r="M783">
        <v>90</v>
      </c>
      <c r="N783">
        <v>13</v>
      </c>
      <c r="O783">
        <v>110.46</v>
      </c>
      <c r="P783">
        <v>1.48</v>
      </c>
      <c r="Q783" t="s">
        <v>138</v>
      </c>
      <c r="R783">
        <f t="shared" si="12"/>
        <v>6.9230769230769234</v>
      </c>
      <c r="S783" t="s">
        <v>288</v>
      </c>
    </row>
    <row r="784" spans="1:19">
      <c r="A784" t="s">
        <v>2900</v>
      </c>
      <c r="B784" t="s">
        <v>534</v>
      </c>
      <c r="C784" t="s">
        <v>3010</v>
      </c>
      <c r="D784" t="s">
        <v>3011</v>
      </c>
      <c r="E784" t="s">
        <v>2903</v>
      </c>
      <c r="F784">
        <v>94300</v>
      </c>
      <c r="G784" t="s">
        <v>2904</v>
      </c>
      <c r="H784">
        <v>82824019</v>
      </c>
      <c r="I784">
        <v>82824023</v>
      </c>
      <c r="J784" t="s">
        <v>3012</v>
      </c>
      <c r="K784" t="s">
        <v>519</v>
      </c>
      <c r="L784" t="s">
        <v>534</v>
      </c>
      <c r="M784">
        <v>95</v>
      </c>
      <c r="N784">
        <v>13</v>
      </c>
      <c r="O784">
        <v>110.592378</v>
      </c>
      <c r="P784">
        <v>1.578714</v>
      </c>
      <c r="Q784" t="s">
        <v>117</v>
      </c>
      <c r="R784">
        <f t="shared" si="12"/>
        <v>7.3076923076923075</v>
      </c>
      <c r="S784" t="s">
        <v>288</v>
      </c>
    </row>
    <row r="785" spans="1:19">
      <c r="A785" t="s">
        <v>2900</v>
      </c>
      <c r="B785" t="s">
        <v>534</v>
      </c>
      <c r="C785" t="s">
        <v>3013</v>
      </c>
      <c r="D785" t="s">
        <v>3014</v>
      </c>
      <c r="E785" t="s">
        <v>2903</v>
      </c>
      <c r="F785">
        <v>94300</v>
      </c>
      <c r="G785" t="s">
        <v>2904</v>
      </c>
      <c r="H785" t="s">
        <v>523</v>
      </c>
      <c r="I785" t="s">
        <v>523</v>
      </c>
      <c r="J785" t="s">
        <v>3015</v>
      </c>
      <c r="K785" t="s">
        <v>519</v>
      </c>
      <c r="L785" t="s">
        <v>534</v>
      </c>
      <c r="M785">
        <v>133</v>
      </c>
      <c r="N785">
        <v>18</v>
      </c>
      <c r="O785">
        <v>110.55</v>
      </c>
      <c r="P785">
        <v>1.57</v>
      </c>
      <c r="Q785" t="s">
        <v>117</v>
      </c>
      <c r="R785">
        <f t="shared" si="12"/>
        <v>7.3888888888888893</v>
      </c>
      <c r="S785" t="s">
        <v>288</v>
      </c>
    </row>
    <row r="786" spans="1:19">
      <c r="A786" t="s">
        <v>2900</v>
      </c>
      <c r="B786" t="s">
        <v>534</v>
      </c>
      <c r="C786" t="s">
        <v>3016</v>
      </c>
      <c r="D786" t="s">
        <v>3017</v>
      </c>
      <c r="E786" t="s">
        <v>2903</v>
      </c>
      <c r="F786">
        <v>94300</v>
      </c>
      <c r="G786" t="s">
        <v>2904</v>
      </c>
      <c r="H786">
        <v>82826282</v>
      </c>
      <c r="I786" t="s">
        <v>523</v>
      </c>
      <c r="J786" t="s">
        <v>3018</v>
      </c>
      <c r="K786" t="s">
        <v>519</v>
      </c>
      <c r="L786" t="s">
        <v>534</v>
      </c>
      <c r="M786">
        <v>76</v>
      </c>
      <c r="N786">
        <v>12</v>
      </c>
      <c r="O786">
        <v>110.639239</v>
      </c>
      <c r="P786">
        <v>1.5531740000000001</v>
      </c>
      <c r="Q786" t="s">
        <v>117</v>
      </c>
      <c r="R786">
        <f t="shared" si="12"/>
        <v>6.333333333333333</v>
      </c>
      <c r="S786" t="s">
        <v>288</v>
      </c>
    </row>
    <row r="787" spans="1:19">
      <c r="A787" t="s">
        <v>2900</v>
      </c>
      <c r="B787" t="s">
        <v>534</v>
      </c>
      <c r="C787" t="s">
        <v>3019</v>
      </c>
      <c r="D787" t="s">
        <v>3020</v>
      </c>
      <c r="E787" t="s">
        <v>3021</v>
      </c>
      <c r="F787">
        <v>94600</v>
      </c>
      <c r="G787" t="s">
        <v>2914</v>
      </c>
      <c r="H787">
        <v>0</v>
      </c>
      <c r="I787" t="s">
        <v>523</v>
      </c>
      <c r="J787" t="s">
        <v>3022</v>
      </c>
      <c r="K787" t="s">
        <v>519</v>
      </c>
      <c r="L787" t="s">
        <v>534</v>
      </c>
      <c r="M787">
        <v>46</v>
      </c>
      <c r="N787">
        <v>12</v>
      </c>
      <c r="O787">
        <v>110.644705</v>
      </c>
      <c r="P787">
        <v>1.5653459999999999</v>
      </c>
      <c r="Q787" t="s">
        <v>117</v>
      </c>
      <c r="R787">
        <f t="shared" si="12"/>
        <v>3.8333333333333335</v>
      </c>
      <c r="S787" t="s">
        <v>288</v>
      </c>
    </row>
    <row r="788" spans="1:19">
      <c r="A788" t="s">
        <v>2900</v>
      </c>
      <c r="B788" t="s">
        <v>534</v>
      </c>
      <c r="C788" t="s">
        <v>3023</v>
      </c>
      <c r="D788" t="s">
        <v>3024</v>
      </c>
      <c r="E788" t="s">
        <v>2903</v>
      </c>
      <c r="F788">
        <v>94300</v>
      </c>
      <c r="G788" t="s">
        <v>2904</v>
      </c>
      <c r="H788">
        <v>82826124</v>
      </c>
      <c r="I788">
        <v>82826425</v>
      </c>
      <c r="J788" t="s">
        <v>3025</v>
      </c>
      <c r="K788" t="s">
        <v>519</v>
      </c>
      <c r="L788" t="s">
        <v>534</v>
      </c>
      <c r="M788">
        <v>90</v>
      </c>
      <c r="N788">
        <v>14</v>
      </c>
      <c r="O788">
        <v>110.54956199999999</v>
      </c>
      <c r="P788">
        <v>1.583278</v>
      </c>
      <c r="Q788" t="s">
        <v>117</v>
      </c>
      <c r="R788">
        <f t="shared" si="12"/>
        <v>6.4285714285714288</v>
      </c>
      <c r="S788" t="s">
        <v>288</v>
      </c>
    </row>
    <row r="789" spans="1:19">
      <c r="A789" t="s">
        <v>2900</v>
      </c>
      <c r="B789" t="s">
        <v>534</v>
      </c>
      <c r="C789" t="s">
        <v>3026</v>
      </c>
      <c r="D789" t="s">
        <v>3027</v>
      </c>
      <c r="E789" t="s">
        <v>2903</v>
      </c>
      <c r="F789">
        <v>94300</v>
      </c>
      <c r="G789" t="s">
        <v>2904</v>
      </c>
      <c r="H789" t="s">
        <v>523</v>
      </c>
      <c r="I789" t="s">
        <v>523</v>
      </c>
      <c r="J789" t="s">
        <v>3028</v>
      </c>
      <c r="K789" t="s">
        <v>519</v>
      </c>
      <c r="L789" t="s">
        <v>534</v>
      </c>
      <c r="M789">
        <v>159</v>
      </c>
      <c r="N789">
        <v>17</v>
      </c>
      <c r="O789">
        <v>110.56096100000001</v>
      </c>
      <c r="P789">
        <v>1.5637190000000001</v>
      </c>
      <c r="Q789" t="s">
        <v>117</v>
      </c>
      <c r="R789">
        <f t="shared" si="12"/>
        <v>9.3529411764705888</v>
      </c>
      <c r="S789" t="s">
        <v>288</v>
      </c>
    </row>
    <row r="790" spans="1:19">
      <c r="A790" t="s">
        <v>2900</v>
      </c>
      <c r="B790" t="s">
        <v>534</v>
      </c>
      <c r="C790" t="s">
        <v>3029</v>
      </c>
      <c r="D790" t="s">
        <v>3030</v>
      </c>
      <c r="E790" t="s">
        <v>2903</v>
      </c>
      <c r="F790">
        <v>94300</v>
      </c>
      <c r="G790" t="s">
        <v>2904</v>
      </c>
      <c r="H790">
        <v>82827795</v>
      </c>
      <c r="I790">
        <v>82827795</v>
      </c>
      <c r="J790" t="s">
        <v>3031</v>
      </c>
      <c r="K790" t="s">
        <v>519</v>
      </c>
      <c r="L790" t="s">
        <v>534</v>
      </c>
      <c r="M790">
        <v>138</v>
      </c>
      <c r="N790">
        <v>18</v>
      </c>
      <c r="O790">
        <v>110.59644710000001</v>
      </c>
      <c r="P790">
        <v>1.5639685000000001</v>
      </c>
      <c r="Q790" t="s">
        <v>117</v>
      </c>
      <c r="R790">
        <f t="shared" si="12"/>
        <v>7.666666666666667</v>
      </c>
      <c r="S790" t="s">
        <v>288</v>
      </c>
    </row>
    <row r="791" spans="1:19">
      <c r="A791" t="s">
        <v>2900</v>
      </c>
      <c r="B791" t="s">
        <v>534</v>
      </c>
      <c r="C791" t="s">
        <v>3032</v>
      </c>
      <c r="D791" t="s">
        <v>829</v>
      </c>
      <c r="E791" t="s">
        <v>2903</v>
      </c>
      <c r="F791">
        <v>94300</v>
      </c>
      <c r="G791" t="s">
        <v>2904</v>
      </c>
      <c r="H791">
        <v>82673935</v>
      </c>
      <c r="I791" t="s">
        <v>523</v>
      </c>
      <c r="J791" t="s">
        <v>3033</v>
      </c>
      <c r="K791" t="s">
        <v>519</v>
      </c>
      <c r="L791" t="s">
        <v>520</v>
      </c>
      <c r="M791">
        <v>143</v>
      </c>
      <c r="N791">
        <v>13</v>
      </c>
      <c r="O791">
        <v>110.44208</v>
      </c>
      <c r="P791">
        <v>1.46279</v>
      </c>
      <c r="Q791" t="s">
        <v>138</v>
      </c>
      <c r="R791">
        <f t="shared" si="12"/>
        <v>11</v>
      </c>
      <c r="S791" t="s">
        <v>288</v>
      </c>
    </row>
    <row r="792" spans="1:19">
      <c r="A792" t="s">
        <v>2900</v>
      </c>
      <c r="B792" t="s">
        <v>534</v>
      </c>
      <c r="C792" t="s">
        <v>3034</v>
      </c>
      <c r="D792" t="s">
        <v>3035</v>
      </c>
      <c r="E792" t="s">
        <v>2903</v>
      </c>
      <c r="F792">
        <v>94300</v>
      </c>
      <c r="G792" t="s">
        <v>2904</v>
      </c>
      <c r="H792">
        <v>82505242</v>
      </c>
      <c r="I792">
        <v>82505343</v>
      </c>
      <c r="J792" t="s">
        <v>3036</v>
      </c>
      <c r="K792" t="s">
        <v>519</v>
      </c>
      <c r="L792" t="s">
        <v>534</v>
      </c>
      <c r="M792">
        <v>896</v>
      </c>
      <c r="N792">
        <v>42</v>
      </c>
      <c r="O792">
        <v>110.41446999999999</v>
      </c>
      <c r="P792">
        <v>1.47231</v>
      </c>
      <c r="Q792" t="s">
        <v>138</v>
      </c>
      <c r="R792">
        <f t="shared" si="12"/>
        <v>21.333333333333332</v>
      </c>
      <c r="S792" t="s">
        <v>288</v>
      </c>
    </row>
    <row r="793" spans="1:19">
      <c r="A793" t="s">
        <v>2900</v>
      </c>
      <c r="B793" t="s">
        <v>534</v>
      </c>
      <c r="C793" t="s">
        <v>3037</v>
      </c>
      <c r="D793" t="s">
        <v>3038</v>
      </c>
      <c r="E793" t="s">
        <v>2903</v>
      </c>
      <c r="F793">
        <v>94300</v>
      </c>
      <c r="G793" t="s">
        <v>2904</v>
      </c>
      <c r="H793">
        <v>82661193</v>
      </c>
      <c r="I793">
        <v>82661193</v>
      </c>
      <c r="J793" t="s">
        <v>3039</v>
      </c>
      <c r="K793" t="s">
        <v>519</v>
      </c>
      <c r="L793" t="s">
        <v>520</v>
      </c>
      <c r="M793">
        <v>231</v>
      </c>
      <c r="N793">
        <v>18</v>
      </c>
      <c r="O793">
        <v>110.43951</v>
      </c>
      <c r="P793">
        <v>1.43828</v>
      </c>
      <c r="Q793" t="s">
        <v>138</v>
      </c>
      <c r="R793">
        <f t="shared" si="12"/>
        <v>12.833333333333334</v>
      </c>
      <c r="S793" t="s">
        <v>288</v>
      </c>
    </row>
    <row r="794" spans="1:19">
      <c r="A794" t="s">
        <v>2900</v>
      </c>
      <c r="B794" t="s">
        <v>534</v>
      </c>
      <c r="C794" t="s">
        <v>3040</v>
      </c>
      <c r="D794" t="s">
        <v>3041</v>
      </c>
      <c r="E794" t="s">
        <v>3042</v>
      </c>
      <c r="F794">
        <v>94300</v>
      </c>
      <c r="G794" t="s">
        <v>2904</v>
      </c>
      <c r="H794">
        <v>82896124</v>
      </c>
      <c r="I794">
        <v>82896125</v>
      </c>
      <c r="J794" t="s">
        <v>3043</v>
      </c>
      <c r="K794" t="s">
        <v>519</v>
      </c>
      <c r="L794" t="s">
        <v>534</v>
      </c>
      <c r="M794">
        <v>68</v>
      </c>
      <c r="N794">
        <v>14</v>
      </c>
      <c r="O794">
        <v>110.6866433</v>
      </c>
      <c r="P794">
        <v>1.4537555</v>
      </c>
      <c r="Q794" t="s">
        <v>117</v>
      </c>
      <c r="R794">
        <f t="shared" si="12"/>
        <v>4.8571428571428568</v>
      </c>
      <c r="S794" t="s">
        <v>288</v>
      </c>
    </row>
    <row r="795" spans="1:19">
      <c r="A795" t="s">
        <v>2900</v>
      </c>
      <c r="B795" t="s">
        <v>534</v>
      </c>
      <c r="C795" t="s">
        <v>3044</v>
      </c>
      <c r="D795" t="s">
        <v>3045</v>
      </c>
      <c r="E795" t="s">
        <v>2903</v>
      </c>
      <c r="F795">
        <v>94300</v>
      </c>
      <c r="G795" t="s">
        <v>2904</v>
      </c>
      <c r="H795">
        <v>82375590</v>
      </c>
      <c r="I795">
        <v>82375318</v>
      </c>
      <c r="J795" t="s">
        <v>3046</v>
      </c>
      <c r="K795" t="s">
        <v>519</v>
      </c>
      <c r="L795" t="s">
        <v>534</v>
      </c>
      <c r="M795">
        <v>127</v>
      </c>
      <c r="N795">
        <v>14</v>
      </c>
      <c r="O795">
        <v>110.581169</v>
      </c>
      <c r="P795">
        <v>1.57857</v>
      </c>
      <c r="Q795" t="s">
        <v>117</v>
      </c>
      <c r="R795">
        <f t="shared" si="12"/>
        <v>9.0714285714285712</v>
      </c>
      <c r="S795" t="s">
        <v>288</v>
      </c>
    </row>
    <row r="796" spans="1:19">
      <c r="A796" t="s">
        <v>2900</v>
      </c>
      <c r="B796" t="s">
        <v>534</v>
      </c>
      <c r="C796" t="s">
        <v>3047</v>
      </c>
      <c r="D796" t="s">
        <v>3048</v>
      </c>
      <c r="E796" t="s">
        <v>2903</v>
      </c>
      <c r="F796">
        <v>94300</v>
      </c>
      <c r="G796" t="s">
        <v>2904</v>
      </c>
      <c r="H796">
        <v>82436205</v>
      </c>
      <c r="I796">
        <v>82436205</v>
      </c>
      <c r="J796" t="s">
        <v>3049</v>
      </c>
      <c r="K796" t="s">
        <v>519</v>
      </c>
      <c r="L796" t="s">
        <v>534</v>
      </c>
      <c r="M796">
        <v>440</v>
      </c>
      <c r="N796">
        <v>41</v>
      </c>
      <c r="O796">
        <v>110.516383</v>
      </c>
      <c r="P796">
        <v>1.544535</v>
      </c>
      <c r="Q796" t="s">
        <v>117</v>
      </c>
      <c r="R796">
        <f t="shared" si="12"/>
        <v>10.731707317073171</v>
      </c>
      <c r="S796" t="s">
        <v>288</v>
      </c>
    </row>
    <row r="797" spans="1:19">
      <c r="A797" t="s">
        <v>2900</v>
      </c>
      <c r="B797" t="s">
        <v>534</v>
      </c>
      <c r="C797" t="s">
        <v>3050</v>
      </c>
      <c r="D797" t="s">
        <v>3051</v>
      </c>
      <c r="E797" t="s">
        <v>2903</v>
      </c>
      <c r="F797">
        <v>94300</v>
      </c>
      <c r="G797" t="s">
        <v>2904</v>
      </c>
      <c r="H797">
        <v>82370080</v>
      </c>
      <c r="I797">
        <v>82370124</v>
      </c>
      <c r="J797" t="s">
        <v>3052</v>
      </c>
      <c r="K797" t="s">
        <v>519</v>
      </c>
      <c r="L797" t="s">
        <v>534</v>
      </c>
      <c r="M797">
        <v>160</v>
      </c>
      <c r="N797">
        <v>19</v>
      </c>
      <c r="O797">
        <v>110.48</v>
      </c>
      <c r="P797">
        <v>1.54</v>
      </c>
      <c r="Q797" t="s">
        <v>117</v>
      </c>
      <c r="R797">
        <f t="shared" si="12"/>
        <v>8.4210526315789469</v>
      </c>
      <c r="S797" t="s">
        <v>288</v>
      </c>
    </row>
    <row r="798" spans="1:19">
      <c r="A798" t="s">
        <v>2900</v>
      </c>
      <c r="B798" t="s">
        <v>534</v>
      </c>
      <c r="C798" t="s">
        <v>3053</v>
      </c>
      <c r="D798" t="s">
        <v>3054</v>
      </c>
      <c r="E798" t="s">
        <v>2903</v>
      </c>
      <c r="F798">
        <v>94300</v>
      </c>
      <c r="G798" t="s">
        <v>2904</v>
      </c>
      <c r="H798">
        <v>82895626</v>
      </c>
      <c r="I798" t="s">
        <v>523</v>
      </c>
      <c r="J798" t="s">
        <v>3055</v>
      </c>
      <c r="K798" t="s">
        <v>519</v>
      </c>
      <c r="L798" t="s">
        <v>534</v>
      </c>
      <c r="M798">
        <v>68</v>
      </c>
      <c r="N798">
        <v>14</v>
      </c>
      <c r="O798">
        <v>110.45</v>
      </c>
      <c r="P798">
        <v>1.45</v>
      </c>
      <c r="Q798" t="s">
        <v>138</v>
      </c>
      <c r="R798">
        <f t="shared" si="12"/>
        <v>4.8571428571428568</v>
      </c>
      <c r="S798" t="s">
        <v>288</v>
      </c>
    </row>
    <row r="799" spans="1:19">
      <c r="A799" t="s">
        <v>2900</v>
      </c>
      <c r="B799" t="s">
        <v>534</v>
      </c>
      <c r="C799" t="s">
        <v>3056</v>
      </c>
      <c r="D799" t="s">
        <v>3057</v>
      </c>
      <c r="E799" t="s">
        <v>2903</v>
      </c>
      <c r="F799">
        <v>94300</v>
      </c>
      <c r="G799" t="s">
        <v>2904</v>
      </c>
      <c r="H799">
        <v>82619419</v>
      </c>
      <c r="I799">
        <v>82619419</v>
      </c>
      <c r="J799" t="s">
        <v>3058</v>
      </c>
      <c r="K799" t="s">
        <v>1059</v>
      </c>
      <c r="L799" t="s">
        <v>534</v>
      </c>
      <c r="M799">
        <v>1152</v>
      </c>
      <c r="N799">
        <v>62</v>
      </c>
      <c r="O799">
        <v>110.32684999999999</v>
      </c>
      <c r="P799">
        <v>1.4469000000000001</v>
      </c>
      <c r="Q799" t="s">
        <v>138</v>
      </c>
      <c r="R799">
        <f t="shared" si="12"/>
        <v>18.580645161290324</v>
      </c>
      <c r="S799" t="s">
        <v>288</v>
      </c>
    </row>
    <row r="800" spans="1:19">
      <c r="A800" t="s">
        <v>3059</v>
      </c>
      <c r="B800" t="s">
        <v>513</v>
      </c>
      <c r="C800" t="s">
        <v>3060</v>
      </c>
      <c r="D800" t="s">
        <v>3061</v>
      </c>
      <c r="E800" t="s">
        <v>3062</v>
      </c>
      <c r="F800">
        <v>95407</v>
      </c>
      <c r="G800" t="s">
        <v>3063</v>
      </c>
      <c r="H800">
        <v>83411839</v>
      </c>
      <c r="I800">
        <v>83411839</v>
      </c>
      <c r="J800" t="s">
        <v>3064</v>
      </c>
      <c r="K800" t="s">
        <v>519</v>
      </c>
      <c r="L800" t="s">
        <v>520</v>
      </c>
      <c r="M800">
        <v>67</v>
      </c>
      <c r="N800">
        <v>13</v>
      </c>
      <c r="O800">
        <v>111.15351</v>
      </c>
      <c r="P800">
        <v>1.923295</v>
      </c>
      <c r="Q800" t="s">
        <v>139</v>
      </c>
      <c r="R800">
        <f t="shared" si="12"/>
        <v>5.1538461538461542</v>
      </c>
      <c r="S800" t="s">
        <v>288</v>
      </c>
    </row>
    <row r="801" spans="1:19">
      <c r="A801" t="s">
        <v>3059</v>
      </c>
      <c r="B801" t="s">
        <v>513</v>
      </c>
      <c r="C801" t="s">
        <v>3065</v>
      </c>
      <c r="D801" t="s">
        <v>3066</v>
      </c>
      <c r="E801" t="s">
        <v>3062</v>
      </c>
      <c r="F801">
        <v>95407</v>
      </c>
      <c r="G801" t="s">
        <v>3063</v>
      </c>
      <c r="H801">
        <v>83427240</v>
      </c>
      <c r="I801">
        <v>83427480</v>
      </c>
      <c r="J801" t="s">
        <v>3067</v>
      </c>
      <c r="K801" t="s">
        <v>519</v>
      </c>
      <c r="L801" t="s">
        <v>520</v>
      </c>
      <c r="M801">
        <v>183</v>
      </c>
      <c r="N801">
        <v>20</v>
      </c>
      <c r="O801">
        <v>111.3058333</v>
      </c>
      <c r="P801">
        <v>1.8852777999999999</v>
      </c>
      <c r="Q801" t="s">
        <v>125</v>
      </c>
      <c r="R801">
        <f t="shared" si="12"/>
        <v>9.15</v>
      </c>
      <c r="S801" t="s">
        <v>288</v>
      </c>
    </row>
    <row r="802" spans="1:19">
      <c r="A802" t="s">
        <v>3059</v>
      </c>
      <c r="B802" t="s">
        <v>513</v>
      </c>
      <c r="C802" t="s">
        <v>3068</v>
      </c>
      <c r="D802" t="s">
        <v>3069</v>
      </c>
      <c r="E802" t="s">
        <v>3062</v>
      </c>
      <c r="F802">
        <v>95407</v>
      </c>
      <c r="G802" t="s">
        <v>3063</v>
      </c>
      <c r="H802">
        <v>83436186</v>
      </c>
      <c r="I802">
        <v>83438176</v>
      </c>
      <c r="J802" t="s">
        <v>3070</v>
      </c>
      <c r="K802" t="s">
        <v>519</v>
      </c>
      <c r="L802" t="s">
        <v>520</v>
      </c>
      <c r="M802">
        <v>280</v>
      </c>
      <c r="N802">
        <v>25</v>
      </c>
      <c r="O802">
        <v>111.33555560000001</v>
      </c>
      <c r="P802">
        <v>1.7391890000000001</v>
      </c>
      <c r="Q802" t="s">
        <v>139</v>
      </c>
      <c r="R802">
        <f t="shared" si="12"/>
        <v>11.2</v>
      </c>
      <c r="S802" t="s">
        <v>288</v>
      </c>
    </row>
    <row r="803" spans="1:19">
      <c r="A803" t="s">
        <v>3059</v>
      </c>
      <c r="B803" t="s">
        <v>534</v>
      </c>
      <c r="C803" t="s">
        <v>3071</v>
      </c>
      <c r="D803" t="s">
        <v>3072</v>
      </c>
      <c r="E803" t="s">
        <v>3062</v>
      </c>
      <c r="F803">
        <v>95407</v>
      </c>
      <c r="G803" t="s">
        <v>3063</v>
      </c>
      <c r="H803">
        <v>83436190</v>
      </c>
      <c r="I803">
        <v>83436190</v>
      </c>
      <c r="J803" t="s">
        <v>3073</v>
      </c>
      <c r="K803" t="s">
        <v>519</v>
      </c>
      <c r="L803" t="s">
        <v>534</v>
      </c>
      <c r="M803">
        <v>678</v>
      </c>
      <c r="N803">
        <v>54</v>
      </c>
      <c r="O803">
        <v>111.338691</v>
      </c>
      <c r="P803">
        <v>1.741007</v>
      </c>
      <c r="Q803" t="s">
        <v>139</v>
      </c>
      <c r="R803">
        <f t="shared" si="12"/>
        <v>12.555555555555555</v>
      </c>
      <c r="S803" t="s">
        <v>288</v>
      </c>
    </row>
    <row r="804" spans="1:19">
      <c r="A804" t="s">
        <v>3059</v>
      </c>
      <c r="B804" t="s">
        <v>534</v>
      </c>
      <c r="C804" t="s">
        <v>3074</v>
      </c>
      <c r="D804" t="s">
        <v>3075</v>
      </c>
      <c r="E804" t="s">
        <v>3062</v>
      </c>
      <c r="F804">
        <v>95407</v>
      </c>
      <c r="G804" t="s">
        <v>3063</v>
      </c>
      <c r="H804">
        <v>83411294</v>
      </c>
      <c r="I804">
        <v>83411294</v>
      </c>
      <c r="J804" t="s">
        <v>3076</v>
      </c>
      <c r="K804" t="s">
        <v>519</v>
      </c>
      <c r="L804" t="s">
        <v>534</v>
      </c>
      <c r="M804">
        <v>697</v>
      </c>
      <c r="N804">
        <v>55</v>
      </c>
      <c r="O804">
        <v>111.12181699999999</v>
      </c>
      <c r="P804">
        <v>1.8032630000000001</v>
      </c>
      <c r="Q804" t="s">
        <v>125</v>
      </c>
      <c r="R804">
        <f t="shared" si="12"/>
        <v>12.672727272727272</v>
      </c>
      <c r="S804" t="s">
        <v>288</v>
      </c>
    </row>
    <row r="805" spans="1:19">
      <c r="A805" t="s">
        <v>3059</v>
      </c>
      <c r="B805" t="s">
        <v>534</v>
      </c>
      <c r="C805" t="s">
        <v>3077</v>
      </c>
      <c r="D805" t="s">
        <v>3078</v>
      </c>
      <c r="E805" t="s">
        <v>3079</v>
      </c>
      <c r="F805">
        <v>95400</v>
      </c>
      <c r="G805" t="s">
        <v>3080</v>
      </c>
      <c r="H805" t="s">
        <v>523</v>
      </c>
      <c r="I805" t="s">
        <v>523</v>
      </c>
      <c r="J805" t="s">
        <v>3081</v>
      </c>
      <c r="K805" t="s">
        <v>519</v>
      </c>
      <c r="L805" t="s">
        <v>534</v>
      </c>
      <c r="M805">
        <v>138</v>
      </c>
      <c r="N805">
        <v>21</v>
      </c>
      <c r="O805">
        <v>111.1902778</v>
      </c>
      <c r="P805">
        <v>1.8875</v>
      </c>
      <c r="Q805" t="s">
        <v>125</v>
      </c>
      <c r="R805">
        <f t="shared" si="12"/>
        <v>6.5714285714285712</v>
      </c>
      <c r="S805" t="s">
        <v>288</v>
      </c>
    </row>
    <row r="806" spans="1:19">
      <c r="A806" t="s">
        <v>3059</v>
      </c>
      <c r="B806" t="s">
        <v>534</v>
      </c>
      <c r="C806" t="s">
        <v>3082</v>
      </c>
      <c r="D806" t="s">
        <v>3083</v>
      </c>
      <c r="E806" t="s">
        <v>3062</v>
      </c>
      <c r="F806">
        <v>95407</v>
      </c>
      <c r="G806" t="s">
        <v>3063</v>
      </c>
      <c r="H806" t="s">
        <v>523</v>
      </c>
      <c r="I806" t="s">
        <v>523</v>
      </c>
      <c r="J806" t="s">
        <v>3084</v>
      </c>
      <c r="K806" t="s">
        <v>519</v>
      </c>
      <c r="L806" t="s">
        <v>534</v>
      </c>
      <c r="M806">
        <v>28</v>
      </c>
      <c r="N806">
        <v>11</v>
      </c>
      <c r="O806">
        <v>111.494252</v>
      </c>
      <c r="P806">
        <v>1.7326299999999999</v>
      </c>
      <c r="Q806" t="s">
        <v>139</v>
      </c>
      <c r="R806">
        <f t="shared" si="12"/>
        <v>2.5454545454545454</v>
      </c>
      <c r="S806" t="s">
        <v>288</v>
      </c>
    </row>
    <row r="807" spans="1:19">
      <c r="A807" t="s">
        <v>3059</v>
      </c>
      <c r="B807" t="s">
        <v>534</v>
      </c>
      <c r="C807" t="s">
        <v>3085</v>
      </c>
      <c r="D807" t="s">
        <v>3086</v>
      </c>
      <c r="E807" t="s">
        <v>3062</v>
      </c>
      <c r="F807">
        <v>95407</v>
      </c>
      <c r="G807" t="s">
        <v>3063</v>
      </c>
      <c r="H807" t="s">
        <v>523</v>
      </c>
      <c r="I807" t="s">
        <v>523</v>
      </c>
      <c r="J807" t="s">
        <v>3087</v>
      </c>
      <c r="K807" t="s">
        <v>519</v>
      </c>
      <c r="L807" t="s">
        <v>534</v>
      </c>
      <c r="M807">
        <v>68</v>
      </c>
      <c r="N807">
        <v>14</v>
      </c>
      <c r="O807">
        <v>111.09814</v>
      </c>
      <c r="P807">
        <v>1.7578800000000001</v>
      </c>
      <c r="Q807" t="s">
        <v>125</v>
      </c>
      <c r="R807">
        <f t="shared" si="12"/>
        <v>4.8571428571428568</v>
      </c>
      <c r="S807" t="s">
        <v>288</v>
      </c>
    </row>
    <row r="808" spans="1:19">
      <c r="A808" t="s">
        <v>3059</v>
      </c>
      <c r="B808" t="s">
        <v>534</v>
      </c>
      <c r="C808" t="s">
        <v>3088</v>
      </c>
      <c r="D808" t="s">
        <v>3089</v>
      </c>
      <c r="E808" t="s">
        <v>3062</v>
      </c>
      <c r="F808">
        <v>95407</v>
      </c>
      <c r="G808" t="s">
        <v>3063</v>
      </c>
      <c r="H808" t="s">
        <v>523</v>
      </c>
      <c r="I808" t="s">
        <v>523</v>
      </c>
      <c r="J808" t="s">
        <v>3090</v>
      </c>
      <c r="K808" t="s">
        <v>519</v>
      </c>
      <c r="L808" t="s">
        <v>534</v>
      </c>
      <c r="M808">
        <v>59</v>
      </c>
      <c r="N808">
        <v>15</v>
      </c>
      <c r="O808">
        <v>111.3853598</v>
      </c>
      <c r="P808">
        <v>1.9117382999999999</v>
      </c>
      <c r="Q808" t="s">
        <v>125</v>
      </c>
      <c r="R808">
        <f t="shared" si="12"/>
        <v>3.9333333333333331</v>
      </c>
      <c r="S808" t="s">
        <v>288</v>
      </c>
    </row>
    <row r="809" spans="1:19">
      <c r="A809" t="s">
        <v>3059</v>
      </c>
      <c r="B809" t="s">
        <v>534</v>
      </c>
      <c r="C809" t="s">
        <v>3091</v>
      </c>
      <c r="D809" t="s">
        <v>3092</v>
      </c>
      <c r="E809" t="s">
        <v>3062</v>
      </c>
      <c r="F809">
        <v>95407</v>
      </c>
      <c r="G809" t="s">
        <v>3063</v>
      </c>
      <c r="H809" t="s">
        <v>523</v>
      </c>
      <c r="I809" t="s">
        <v>523</v>
      </c>
      <c r="J809" t="s">
        <v>3093</v>
      </c>
      <c r="K809" t="s">
        <v>519</v>
      </c>
      <c r="L809" t="s">
        <v>534</v>
      </c>
      <c r="M809">
        <v>60</v>
      </c>
      <c r="N809">
        <v>12</v>
      </c>
      <c r="O809">
        <v>111.10555600000001</v>
      </c>
      <c r="P809">
        <v>1.7788889999999999</v>
      </c>
      <c r="Q809" t="s">
        <v>125</v>
      </c>
      <c r="R809">
        <f t="shared" si="12"/>
        <v>5</v>
      </c>
      <c r="S809" t="s">
        <v>288</v>
      </c>
    </row>
    <row r="810" spans="1:19">
      <c r="A810" t="s">
        <v>3059</v>
      </c>
      <c r="B810" t="s">
        <v>534</v>
      </c>
      <c r="C810" t="s">
        <v>3094</v>
      </c>
      <c r="D810" t="s">
        <v>3095</v>
      </c>
      <c r="E810" t="s">
        <v>3062</v>
      </c>
      <c r="F810">
        <v>95407</v>
      </c>
      <c r="G810" t="s">
        <v>3063</v>
      </c>
      <c r="H810" t="s">
        <v>523</v>
      </c>
      <c r="I810" t="s">
        <v>523</v>
      </c>
      <c r="J810" t="s">
        <v>3096</v>
      </c>
      <c r="K810" t="s">
        <v>519</v>
      </c>
      <c r="L810" t="s">
        <v>534</v>
      </c>
      <c r="M810">
        <v>50</v>
      </c>
      <c r="N810">
        <v>12</v>
      </c>
      <c r="O810">
        <v>111.304873</v>
      </c>
      <c r="P810">
        <v>1.786475</v>
      </c>
      <c r="Q810" t="s">
        <v>139</v>
      </c>
      <c r="R810">
        <f t="shared" si="12"/>
        <v>4.166666666666667</v>
      </c>
      <c r="S810" t="s">
        <v>288</v>
      </c>
    </row>
    <row r="811" spans="1:19">
      <c r="A811" t="s">
        <v>3059</v>
      </c>
      <c r="B811" t="s">
        <v>534</v>
      </c>
      <c r="C811" t="s">
        <v>3097</v>
      </c>
      <c r="D811" t="s">
        <v>3098</v>
      </c>
      <c r="E811" t="s">
        <v>3062</v>
      </c>
      <c r="F811">
        <v>95407</v>
      </c>
      <c r="G811" t="s">
        <v>3063</v>
      </c>
      <c r="H811" t="s">
        <v>523</v>
      </c>
      <c r="I811" t="s">
        <v>523</v>
      </c>
      <c r="J811" t="s">
        <v>3099</v>
      </c>
      <c r="K811" t="s">
        <v>519</v>
      </c>
      <c r="L811" t="s">
        <v>534</v>
      </c>
      <c r="M811">
        <v>59</v>
      </c>
      <c r="N811">
        <v>14</v>
      </c>
      <c r="O811">
        <v>111.2075535</v>
      </c>
      <c r="P811">
        <v>1.7297727000000001</v>
      </c>
      <c r="Q811" t="s">
        <v>139</v>
      </c>
      <c r="R811">
        <f t="shared" si="12"/>
        <v>4.2142857142857144</v>
      </c>
      <c r="S811" t="s">
        <v>288</v>
      </c>
    </row>
    <row r="812" spans="1:19">
      <c r="A812" t="s">
        <v>3059</v>
      </c>
      <c r="B812" t="s">
        <v>534</v>
      </c>
      <c r="C812" t="s">
        <v>3100</v>
      </c>
      <c r="D812" t="s">
        <v>3101</v>
      </c>
      <c r="E812" t="s">
        <v>3062</v>
      </c>
      <c r="F812">
        <v>95407</v>
      </c>
      <c r="G812" t="s">
        <v>3063</v>
      </c>
      <c r="H812" t="s">
        <v>523</v>
      </c>
      <c r="I812" t="s">
        <v>523</v>
      </c>
      <c r="J812" t="s">
        <v>3102</v>
      </c>
      <c r="K812" t="s">
        <v>519</v>
      </c>
      <c r="L812" t="s">
        <v>534</v>
      </c>
      <c r="M812">
        <v>155</v>
      </c>
      <c r="N812">
        <v>18</v>
      </c>
      <c r="O812">
        <v>111.19</v>
      </c>
      <c r="P812">
        <v>2.04</v>
      </c>
      <c r="Q812" t="s">
        <v>139</v>
      </c>
      <c r="R812">
        <f t="shared" si="12"/>
        <v>8.6111111111111107</v>
      </c>
      <c r="S812" t="s">
        <v>288</v>
      </c>
    </row>
    <row r="813" spans="1:19">
      <c r="A813" t="s">
        <v>3059</v>
      </c>
      <c r="B813" t="s">
        <v>534</v>
      </c>
      <c r="C813" t="s">
        <v>3103</v>
      </c>
      <c r="D813" t="s">
        <v>3104</v>
      </c>
      <c r="E813" t="s">
        <v>3062</v>
      </c>
      <c r="F813">
        <v>95407</v>
      </c>
      <c r="G813" t="s">
        <v>3063</v>
      </c>
      <c r="H813" t="s">
        <v>523</v>
      </c>
      <c r="I813" t="s">
        <v>523</v>
      </c>
      <c r="J813" t="s">
        <v>3105</v>
      </c>
      <c r="K813" t="s">
        <v>519</v>
      </c>
      <c r="L813" t="s">
        <v>534</v>
      </c>
      <c r="M813">
        <v>33</v>
      </c>
      <c r="N813">
        <v>12</v>
      </c>
      <c r="O813">
        <v>111.483889</v>
      </c>
      <c r="P813">
        <v>1.782778</v>
      </c>
      <c r="Q813" t="s">
        <v>139</v>
      </c>
      <c r="R813">
        <f t="shared" si="12"/>
        <v>2.75</v>
      </c>
      <c r="S813" t="s">
        <v>288</v>
      </c>
    </row>
    <row r="814" spans="1:19">
      <c r="A814" t="s">
        <v>3059</v>
      </c>
      <c r="B814" t="s">
        <v>534</v>
      </c>
      <c r="C814" t="s">
        <v>3106</v>
      </c>
      <c r="D814" t="s">
        <v>3107</v>
      </c>
      <c r="E814" t="s">
        <v>3062</v>
      </c>
      <c r="F814">
        <v>95407</v>
      </c>
      <c r="G814" t="s">
        <v>3063</v>
      </c>
      <c r="H814" t="s">
        <v>523</v>
      </c>
      <c r="I814" t="s">
        <v>523</v>
      </c>
      <c r="J814" t="s">
        <v>3108</v>
      </c>
      <c r="K814" t="s">
        <v>519</v>
      </c>
      <c r="L814" t="s">
        <v>534</v>
      </c>
      <c r="M814">
        <v>93</v>
      </c>
      <c r="N814">
        <v>18</v>
      </c>
      <c r="O814">
        <v>111.33</v>
      </c>
      <c r="P814">
        <v>1.8</v>
      </c>
      <c r="Q814" t="s">
        <v>139</v>
      </c>
      <c r="R814">
        <f t="shared" si="12"/>
        <v>5.166666666666667</v>
      </c>
      <c r="S814" t="s">
        <v>288</v>
      </c>
    </row>
    <row r="815" spans="1:19">
      <c r="A815" t="s">
        <v>3059</v>
      </c>
      <c r="B815" t="s">
        <v>534</v>
      </c>
      <c r="C815" t="s">
        <v>3109</v>
      </c>
      <c r="D815" t="s">
        <v>3110</v>
      </c>
      <c r="E815" t="s">
        <v>3062</v>
      </c>
      <c r="F815">
        <v>95407</v>
      </c>
      <c r="G815" t="s">
        <v>3063</v>
      </c>
      <c r="H815" t="s">
        <v>523</v>
      </c>
      <c r="I815" t="s">
        <v>523</v>
      </c>
      <c r="J815" t="s">
        <v>3111</v>
      </c>
      <c r="K815" t="s">
        <v>519</v>
      </c>
      <c r="L815" t="s">
        <v>534</v>
      </c>
      <c r="M815">
        <v>59</v>
      </c>
      <c r="N815">
        <v>11</v>
      </c>
      <c r="O815">
        <v>111.2036937</v>
      </c>
      <c r="P815">
        <v>1.8792156</v>
      </c>
      <c r="Q815" t="s">
        <v>125</v>
      </c>
      <c r="R815">
        <f t="shared" si="12"/>
        <v>5.3636363636363633</v>
      </c>
      <c r="S815" t="s">
        <v>288</v>
      </c>
    </row>
    <row r="816" spans="1:19">
      <c r="A816" t="s">
        <v>3059</v>
      </c>
      <c r="B816" t="s">
        <v>534</v>
      </c>
      <c r="C816" t="s">
        <v>3112</v>
      </c>
      <c r="D816" t="s">
        <v>3113</v>
      </c>
      <c r="E816" t="s">
        <v>3062</v>
      </c>
      <c r="F816">
        <v>95407</v>
      </c>
      <c r="G816" t="s">
        <v>3063</v>
      </c>
      <c r="H816" t="s">
        <v>523</v>
      </c>
      <c r="I816" t="s">
        <v>523</v>
      </c>
      <c r="J816" t="s">
        <v>3114</v>
      </c>
      <c r="K816" t="s">
        <v>519</v>
      </c>
      <c r="L816" t="s">
        <v>534</v>
      </c>
      <c r="M816">
        <v>139</v>
      </c>
      <c r="N816">
        <v>16</v>
      </c>
      <c r="O816">
        <v>111.28832</v>
      </c>
      <c r="P816">
        <v>1.74464</v>
      </c>
      <c r="Q816" t="s">
        <v>139</v>
      </c>
      <c r="R816">
        <f t="shared" si="12"/>
        <v>8.6875</v>
      </c>
      <c r="S816" t="s">
        <v>288</v>
      </c>
    </row>
    <row r="817" spans="1:19">
      <c r="A817" t="s">
        <v>3059</v>
      </c>
      <c r="B817" t="s">
        <v>534</v>
      </c>
      <c r="C817" t="s">
        <v>3115</v>
      </c>
      <c r="D817" t="s">
        <v>3116</v>
      </c>
      <c r="E817" t="s">
        <v>3117</v>
      </c>
      <c r="F817">
        <v>94650</v>
      </c>
      <c r="G817" t="s">
        <v>3080</v>
      </c>
      <c r="H817" t="s">
        <v>523</v>
      </c>
      <c r="I817" t="s">
        <v>523</v>
      </c>
      <c r="J817" t="s">
        <v>3118</v>
      </c>
      <c r="K817" t="s">
        <v>519</v>
      </c>
      <c r="L817" t="s">
        <v>534</v>
      </c>
      <c r="M817">
        <v>29</v>
      </c>
      <c r="N817">
        <v>10</v>
      </c>
      <c r="O817">
        <v>111.107026</v>
      </c>
      <c r="P817">
        <v>1.7792559999999999</v>
      </c>
      <c r="Q817" t="s">
        <v>125</v>
      </c>
      <c r="R817">
        <f t="shared" si="12"/>
        <v>2.9</v>
      </c>
      <c r="S817" t="s">
        <v>288</v>
      </c>
    </row>
    <row r="818" spans="1:19">
      <c r="A818" t="s">
        <v>3059</v>
      </c>
      <c r="B818" t="s">
        <v>534</v>
      </c>
      <c r="C818" t="s">
        <v>3119</v>
      </c>
      <c r="D818" t="s">
        <v>3120</v>
      </c>
      <c r="E818" t="s">
        <v>3062</v>
      </c>
      <c r="F818">
        <v>95407</v>
      </c>
      <c r="G818" t="s">
        <v>3063</v>
      </c>
      <c r="H818" t="s">
        <v>523</v>
      </c>
      <c r="I818" t="s">
        <v>523</v>
      </c>
      <c r="J818" t="s">
        <v>3121</v>
      </c>
      <c r="K818" t="s">
        <v>519</v>
      </c>
      <c r="L818" t="s">
        <v>534</v>
      </c>
      <c r="M818">
        <v>40</v>
      </c>
      <c r="N818">
        <v>12</v>
      </c>
      <c r="O818">
        <v>111.4005556</v>
      </c>
      <c r="P818">
        <v>1.7097222000000001</v>
      </c>
      <c r="Q818" t="s">
        <v>139</v>
      </c>
      <c r="R818">
        <f t="shared" si="12"/>
        <v>3.3333333333333335</v>
      </c>
      <c r="S818" t="s">
        <v>288</v>
      </c>
    </row>
    <row r="819" spans="1:19">
      <c r="A819" t="s">
        <v>3059</v>
      </c>
      <c r="B819" t="s">
        <v>534</v>
      </c>
      <c r="C819" t="s">
        <v>3122</v>
      </c>
      <c r="D819" t="s">
        <v>3123</v>
      </c>
      <c r="E819" t="s">
        <v>3062</v>
      </c>
      <c r="F819">
        <v>95407</v>
      </c>
      <c r="G819" t="s">
        <v>3063</v>
      </c>
      <c r="H819" t="s">
        <v>523</v>
      </c>
      <c r="I819" t="s">
        <v>523</v>
      </c>
      <c r="J819" t="s">
        <v>3124</v>
      </c>
      <c r="K819" t="s">
        <v>519</v>
      </c>
      <c r="L819" t="s">
        <v>534</v>
      </c>
      <c r="M819">
        <v>98</v>
      </c>
      <c r="N819">
        <v>14</v>
      </c>
      <c r="O819">
        <v>111.153839</v>
      </c>
      <c r="P819">
        <v>1.924064</v>
      </c>
      <c r="Q819" t="s">
        <v>139</v>
      </c>
      <c r="R819">
        <f t="shared" si="12"/>
        <v>7</v>
      </c>
      <c r="S819" t="s">
        <v>288</v>
      </c>
    </row>
    <row r="820" spans="1:19">
      <c r="A820" t="s">
        <v>3059</v>
      </c>
      <c r="B820" t="s">
        <v>534</v>
      </c>
      <c r="C820" t="s">
        <v>3125</v>
      </c>
      <c r="D820" t="s">
        <v>3126</v>
      </c>
      <c r="E820" t="s">
        <v>3062</v>
      </c>
      <c r="F820">
        <v>95407</v>
      </c>
      <c r="G820" t="s">
        <v>3063</v>
      </c>
      <c r="H820" t="s">
        <v>523</v>
      </c>
      <c r="I820" t="s">
        <v>523</v>
      </c>
      <c r="J820" t="s">
        <v>3127</v>
      </c>
      <c r="K820" t="s">
        <v>519</v>
      </c>
      <c r="L820" t="s">
        <v>534</v>
      </c>
      <c r="M820">
        <v>35</v>
      </c>
      <c r="N820">
        <v>13</v>
      </c>
      <c r="O820">
        <v>111.4158089</v>
      </c>
      <c r="P820">
        <v>1.7585881999999999</v>
      </c>
      <c r="Q820" t="s">
        <v>139</v>
      </c>
      <c r="R820">
        <f t="shared" si="12"/>
        <v>2.6923076923076925</v>
      </c>
      <c r="S820" t="s">
        <v>288</v>
      </c>
    </row>
    <row r="821" spans="1:19">
      <c r="A821" t="s">
        <v>3059</v>
      </c>
      <c r="B821" t="s">
        <v>534</v>
      </c>
      <c r="C821" t="s">
        <v>3128</v>
      </c>
      <c r="D821" t="s">
        <v>3129</v>
      </c>
      <c r="E821" t="s">
        <v>5108</v>
      </c>
      <c r="F821">
        <v>95300</v>
      </c>
      <c r="G821" t="s">
        <v>3130</v>
      </c>
      <c r="H821" t="s">
        <v>523</v>
      </c>
      <c r="I821" t="s">
        <v>523</v>
      </c>
      <c r="J821" t="s">
        <v>3131</v>
      </c>
      <c r="K821" t="s">
        <v>519</v>
      </c>
      <c r="L821" t="s">
        <v>534</v>
      </c>
      <c r="M821">
        <v>45</v>
      </c>
      <c r="N821">
        <v>14</v>
      </c>
      <c r="O821">
        <v>111.363013</v>
      </c>
      <c r="P821">
        <v>1.893872</v>
      </c>
      <c r="Q821" t="s">
        <v>125</v>
      </c>
      <c r="R821">
        <f t="shared" si="12"/>
        <v>3.2142857142857144</v>
      </c>
      <c r="S821" t="s">
        <v>288</v>
      </c>
    </row>
    <row r="822" spans="1:19">
      <c r="A822" t="s">
        <v>3059</v>
      </c>
      <c r="B822" t="s">
        <v>534</v>
      </c>
      <c r="C822" t="s">
        <v>3132</v>
      </c>
      <c r="D822" t="s">
        <v>3133</v>
      </c>
      <c r="F822">
        <v>95400</v>
      </c>
      <c r="G822" t="s">
        <v>3063</v>
      </c>
      <c r="H822" t="s">
        <v>523</v>
      </c>
      <c r="I822" t="s">
        <v>523</v>
      </c>
      <c r="J822" t="s">
        <v>3134</v>
      </c>
      <c r="K822" t="s">
        <v>519</v>
      </c>
      <c r="L822" t="s">
        <v>534</v>
      </c>
      <c r="M822">
        <v>50</v>
      </c>
      <c r="N822">
        <v>12</v>
      </c>
      <c r="O822">
        <v>111.38418900000001</v>
      </c>
      <c r="P822">
        <v>1.8046500000000001</v>
      </c>
      <c r="Q822" t="s">
        <v>139</v>
      </c>
      <c r="R822">
        <f t="shared" si="12"/>
        <v>4.166666666666667</v>
      </c>
      <c r="S822" t="s">
        <v>288</v>
      </c>
    </row>
    <row r="823" spans="1:19">
      <c r="A823" t="s">
        <v>3059</v>
      </c>
      <c r="B823" t="s">
        <v>534</v>
      </c>
      <c r="C823" t="s">
        <v>3135</v>
      </c>
      <c r="D823" t="s">
        <v>677</v>
      </c>
      <c r="E823" t="s">
        <v>3062</v>
      </c>
      <c r="F823">
        <v>95407</v>
      </c>
      <c r="G823" t="s">
        <v>3063</v>
      </c>
      <c r="H823" t="s">
        <v>523</v>
      </c>
      <c r="I823" t="s">
        <v>523</v>
      </c>
      <c r="J823" t="s">
        <v>3136</v>
      </c>
      <c r="K823" t="s">
        <v>519</v>
      </c>
      <c r="L823" t="s">
        <v>534</v>
      </c>
      <c r="M823">
        <v>39</v>
      </c>
      <c r="N823">
        <v>12</v>
      </c>
      <c r="O823">
        <v>111.17291109999999</v>
      </c>
      <c r="P823">
        <v>1.7035556000000001</v>
      </c>
      <c r="Q823" t="s">
        <v>137</v>
      </c>
      <c r="R823">
        <f t="shared" si="12"/>
        <v>3.25</v>
      </c>
      <c r="S823" t="s">
        <v>288</v>
      </c>
    </row>
    <row r="824" spans="1:19">
      <c r="A824" t="s">
        <v>3059</v>
      </c>
      <c r="B824" t="s">
        <v>534</v>
      </c>
      <c r="C824" t="s">
        <v>3137</v>
      </c>
      <c r="D824" t="s">
        <v>3138</v>
      </c>
      <c r="E824" t="s">
        <v>3062</v>
      </c>
      <c r="F824">
        <v>95407</v>
      </c>
      <c r="G824" t="s">
        <v>3063</v>
      </c>
      <c r="H824" t="s">
        <v>523</v>
      </c>
      <c r="I824" t="s">
        <v>523</v>
      </c>
      <c r="J824" t="s">
        <v>3139</v>
      </c>
      <c r="K824" t="s">
        <v>519</v>
      </c>
      <c r="L824" t="s">
        <v>534</v>
      </c>
      <c r="M824">
        <v>59</v>
      </c>
      <c r="N824">
        <v>13</v>
      </c>
      <c r="O824">
        <v>111.33896900000001</v>
      </c>
      <c r="P824">
        <v>1.747414</v>
      </c>
      <c r="Q824" t="s">
        <v>139</v>
      </c>
      <c r="R824">
        <f t="shared" si="12"/>
        <v>4.5384615384615383</v>
      </c>
      <c r="S824" t="s">
        <v>288</v>
      </c>
    </row>
    <row r="825" spans="1:19">
      <c r="A825" t="s">
        <v>3059</v>
      </c>
      <c r="B825" t="s">
        <v>534</v>
      </c>
      <c r="C825" t="s">
        <v>3140</v>
      </c>
      <c r="D825" t="s">
        <v>3141</v>
      </c>
      <c r="E825" t="s">
        <v>3062</v>
      </c>
      <c r="F825">
        <v>95407</v>
      </c>
      <c r="G825" t="s">
        <v>3063</v>
      </c>
      <c r="H825" t="s">
        <v>523</v>
      </c>
      <c r="I825" t="s">
        <v>523</v>
      </c>
      <c r="J825" t="s">
        <v>3142</v>
      </c>
      <c r="K825" t="s">
        <v>519</v>
      </c>
      <c r="L825" t="s">
        <v>534</v>
      </c>
      <c r="M825">
        <v>61</v>
      </c>
      <c r="N825">
        <v>13</v>
      </c>
      <c r="O825">
        <v>111.42</v>
      </c>
      <c r="P825">
        <v>1.96</v>
      </c>
      <c r="Q825" t="s">
        <v>140</v>
      </c>
      <c r="R825">
        <f t="shared" si="12"/>
        <v>4.6923076923076925</v>
      </c>
      <c r="S825" t="s">
        <v>288</v>
      </c>
    </row>
    <row r="826" spans="1:19">
      <c r="A826" t="s">
        <v>3059</v>
      </c>
      <c r="B826" t="s">
        <v>534</v>
      </c>
      <c r="C826" t="s">
        <v>3143</v>
      </c>
      <c r="D826" t="s">
        <v>3144</v>
      </c>
      <c r="E826" t="s">
        <v>3062</v>
      </c>
      <c r="F826">
        <v>95407</v>
      </c>
      <c r="G826" t="s">
        <v>3063</v>
      </c>
      <c r="H826" t="s">
        <v>523</v>
      </c>
      <c r="I826" t="s">
        <v>523</v>
      </c>
      <c r="J826" t="s">
        <v>3145</v>
      </c>
      <c r="K826" t="s">
        <v>519</v>
      </c>
      <c r="L826" t="s">
        <v>534</v>
      </c>
      <c r="M826">
        <v>41</v>
      </c>
      <c r="N826">
        <v>12</v>
      </c>
      <c r="O826">
        <v>111.385032</v>
      </c>
      <c r="P826">
        <v>1.70665</v>
      </c>
      <c r="Q826" t="s">
        <v>139</v>
      </c>
      <c r="R826">
        <f t="shared" si="12"/>
        <v>3.4166666666666665</v>
      </c>
      <c r="S826" t="s">
        <v>288</v>
      </c>
    </row>
    <row r="827" spans="1:19">
      <c r="A827" t="s">
        <v>3059</v>
      </c>
      <c r="B827" t="s">
        <v>534</v>
      </c>
      <c r="C827" t="s">
        <v>3146</v>
      </c>
      <c r="D827" t="s">
        <v>3147</v>
      </c>
      <c r="E827" t="s">
        <v>3062</v>
      </c>
      <c r="F827">
        <v>95407</v>
      </c>
      <c r="G827" t="s">
        <v>3063</v>
      </c>
      <c r="H827" t="s">
        <v>523</v>
      </c>
      <c r="I827" t="s">
        <v>523</v>
      </c>
      <c r="J827" t="s">
        <v>3148</v>
      </c>
      <c r="K827" t="s">
        <v>519</v>
      </c>
      <c r="L827" t="s">
        <v>534</v>
      </c>
      <c r="M827">
        <v>54</v>
      </c>
      <c r="N827">
        <v>12</v>
      </c>
      <c r="O827">
        <v>111.382142</v>
      </c>
      <c r="P827">
        <v>1.7767299999999999</v>
      </c>
      <c r="Q827" t="s">
        <v>139</v>
      </c>
      <c r="R827">
        <f t="shared" si="12"/>
        <v>4.5</v>
      </c>
      <c r="S827" t="s">
        <v>288</v>
      </c>
    </row>
    <row r="828" spans="1:19">
      <c r="A828" t="s">
        <v>3059</v>
      </c>
      <c r="B828" t="s">
        <v>534</v>
      </c>
      <c r="C828" t="s">
        <v>3149</v>
      </c>
      <c r="D828" t="s">
        <v>3150</v>
      </c>
      <c r="E828" t="s">
        <v>3062</v>
      </c>
      <c r="F828">
        <v>95407</v>
      </c>
      <c r="G828" t="s">
        <v>3063</v>
      </c>
      <c r="H828" t="s">
        <v>523</v>
      </c>
      <c r="I828" t="s">
        <v>523</v>
      </c>
      <c r="J828" t="s">
        <v>3151</v>
      </c>
      <c r="K828" t="s">
        <v>519</v>
      </c>
      <c r="L828" t="s">
        <v>534</v>
      </c>
      <c r="M828">
        <v>65</v>
      </c>
      <c r="N828">
        <v>16</v>
      </c>
      <c r="O828">
        <v>111.415121</v>
      </c>
      <c r="P828">
        <v>1.844247</v>
      </c>
      <c r="Q828" t="s">
        <v>139</v>
      </c>
      <c r="R828">
        <f t="shared" si="12"/>
        <v>4.0625</v>
      </c>
      <c r="S828" t="s">
        <v>288</v>
      </c>
    </row>
    <row r="829" spans="1:19">
      <c r="A829" t="s">
        <v>3059</v>
      </c>
      <c r="B829" t="s">
        <v>534</v>
      </c>
      <c r="C829" t="s">
        <v>3152</v>
      </c>
      <c r="D829" t="s">
        <v>3153</v>
      </c>
      <c r="E829" t="s">
        <v>3062</v>
      </c>
      <c r="F829">
        <v>95407</v>
      </c>
      <c r="G829" t="s">
        <v>3063</v>
      </c>
      <c r="H829" t="s">
        <v>523</v>
      </c>
      <c r="I829" t="s">
        <v>523</v>
      </c>
      <c r="J829" t="s">
        <v>3154</v>
      </c>
      <c r="K829" t="s">
        <v>519</v>
      </c>
      <c r="L829" t="s">
        <v>534</v>
      </c>
      <c r="M829">
        <v>72</v>
      </c>
      <c r="N829">
        <v>13</v>
      </c>
      <c r="O829">
        <v>111.502219</v>
      </c>
      <c r="P829">
        <v>1.7656019999999999</v>
      </c>
      <c r="Q829" t="s">
        <v>139</v>
      </c>
      <c r="R829">
        <f t="shared" si="12"/>
        <v>5.5384615384615383</v>
      </c>
      <c r="S829" t="s">
        <v>288</v>
      </c>
    </row>
    <row r="830" spans="1:19">
      <c r="A830" t="s">
        <v>3059</v>
      </c>
      <c r="B830" t="s">
        <v>534</v>
      </c>
      <c r="C830" t="s">
        <v>3155</v>
      </c>
      <c r="D830" t="s">
        <v>3156</v>
      </c>
      <c r="E830" t="s">
        <v>3157</v>
      </c>
      <c r="F830">
        <v>95407</v>
      </c>
      <c r="G830" t="s">
        <v>3063</v>
      </c>
      <c r="H830" t="s">
        <v>523</v>
      </c>
      <c r="I830" t="s">
        <v>523</v>
      </c>
      <c r="J830" t="s">
        <v>3158</v>
      </c>
      <c r="K830" t="s">
        <v>519</v>
      </c>
      <c r="L830" t="s">
        <v>534</v>
      </c>
      <c r="M830">
        <v>29</v>
      </c>
      <c r="N830">
        <v>11</v>
      </c>
      <c r="O830">
        <v>111.45702900000001</v>
      </c>
      <c r="P830">
        <v>1.7370760000000001</v>
      </c>
      <c r="Q830" t="s">
        <v>139</v>
      </c>
      <c r="R830">
        <f t="shared" si="12"/>
        <v>2.6363636363636362</v>
      </c>
      <c r="S830" t="s">
        <v>288</v>
      </c>
    </row>
    <row r="831" spans="1:19">
      <c r="A831" t="s">
        <v>3059</v>
      </c>
      <c r="B831" t="s">
        <v>534</v>
      </c>
      <c r="C831" t="s">
        <v>3159</v>
      </c>
      <c r="D831" t="s">
        <v>3160</v>
      </c>
      <c r="E831" t="s">
        <v>3062</v>
      </c>
      <c r="F831">
        <v>95407</v>
      </c>
      <c r="G831" t="s">
        <v>3063</v>
      </c>
      <c r="H831" t="s">
        <v>523</v>
      </c>
      <c r="I831" t="s">
        <v>523</v>
      </c>
      <c r="J831" t="s">
        <v>3161</v>
      </c>
      <c r="K831" t="s">
        <v>519</v>
      </c>
      <c r="L831" t="s">
        <v>534</v>
      </c>
      <c r="M831">
        <v>48</v>
      </c>
      <c r="N831">
        <v>12</v>
      </c>
      <c r="O831">
        <v>111.566688</v>
      </c>
      <c r="P831">
        <v>1.704853</v>
      </c>
      <c r="Q831" t="s">
        <v>139</v>
      </c>
      <c r="R831">
        <f t="shared" si="12"/>
        <v>4</v>
      </c>
      <c r="S831" t="s">
        <v>288</v>
      </c>
    </row>
    <row r="832" spans="1:19">
      <c r="A832" t="s">
        <v>3059</v>
      </c>
      <c r="B832" t="s">
        <v>534</v>
      </c>
      <c r="C832" t="s">
        <v>3162</v>
      </c>
      <c r="D832" t="s">
        <v>3163</v>
      </c>
      <c r="E832" t="s">
        <v>5109</v>
      </c>
      <c r="F832">
        <v>95400</v>
      </c>
      <c r="G832" t="s">
        <v>3063</v>
      </c>
      <c r="H832" t="s">
        <v>523</v>
      </c>
      <c r="I832" t="s">
        <v>523</v>
      </c>
      <c r="J832" t="s">
        <v>3164</v>
      </c>
      <c r="K832" t="s">
        <v>519</v>
      </c>
      <c r="L832" t="s">
        <v>534</v>
      </c>
      <c r="M832">
        <v>37</v>
      </c>
      <c r="N832">
        <v>11</v>
      </c>
      <c r="O832">
        <v>111.35493200000001</v>
      </c>
      <c r="P832">
        <v>1.7741169999999999</v>
      </c>
      <c r="Q832" t="s">
        <v>139</v>
      </c>
      <c r="R832">
        <f t="shared" si="12"/>
        <v>3.3636363636363638</v>
      </c>
      <c r="S832" t="s">
        <v>288</v>
      </c>
    </row>
    <row r="833" spans="1:19">
      <c r="A833" t="s">
        <v>3059</v>
      </c>
      <c r="B833" t="s">
        <v>534</v>
      </c>
      <c r="C833" t="s">
        <v>3165</v>
      </c>
      <c r="D833" t="s">
        <v>3166</v>
      </c>
      <c r="E833" t="s">
        <v>3062</v>
      </c>
      <c r="F833">
        <v>95407</v>
      </c>
      <c r="G833" t="s">
        <v>3063</v>
      </c>
      <c r="H833" t="s">
        <v>523</v>
      </c>
      <c r="I833" t="s">
        <v>523</v>
      </c>
      <c r="J833" t="s">
        <v>3167</v>
      </c>
      <c r="K833" t="s">
        <v>519</v>
      </c>
      <c r="L833" t="s">
        <v>534</v>
      </c>
      <c r="M833">
        <v>83</v>
      </c>
      <c r="N833">
        <v>11</v>
      </c>
      <c r="O833">
        <v>111.502219</v>
      </c>
      <c r="P833">
        <v>1.7656019999999999</v>
      </c>
      <c r="Q833" t="s">
        <v>139</v>
      </c>
      <c r="R833">
        <f t="shared" si="12"/>
        <v>7.5454545454545459</v>
      </c>
      <c r="S833" t="s">
        <v>288</v>
      </c>
    </row>
    <row r="834" spans="1:19">
      <c r="A834" t="s">
        <v>3059</v>
      </c>
      <c r="B834" t="s">
        <v>534</v>
      </c>
      <c r="C834" t="s">
        <v>3168</v>
      </c>
      <c r="D834" t="s">
        <v>3169</v>
      </c>
      <c r="E834" t="s">
        <v>3062</v>
      </c>
      <c r="F834">
        <v>95407</v>
      </c>
      <c r="G834" t="s">
        <v>3063</v>
      </c>
      <c r="H834" t="s">
        <v>523</v>
      </c>
      <c r="I834" t="s">
        <v>523</v>
      </c>
      <c r="J834" t="s">
        <v>3170</v>
      </c>
      <c r="K834" t="s">
        <v>519</v>
      </c>
      <c r="L834" t="s">
        <v>534</v>
      </c>
      <c r="M834">
        <v>129</v>
      </c>
      <c r="N834">
        <v>16</v>
      </c>
      <c r="O834">
        <v>111.1587194</v>
      </c>
      <c r="P834">
        <v>1.7514221999999999</v>
      </c>
      <c r="Q834" t="s">
        <v>125</v>
      </c>
      <c r="R834">
        <f t="shared" si="12"/>
        <v>8.0625</v>
      </c>
      <c r="S834" t="s">
        <v>288</v>
      </c>
    </row>
    <row r="835" spans="1:19">
      <c r="A835" t="s">
        <v>3059</v>
      </c>
      <c r="B835" t="s">
        <v>534</v>
      </c>
      <c r="C835" t="s">
        <v>3171</v>
      </c>
      <c r="D835" t="s">
        <v>3172</v>
      </c>
      <c r="F835">
        <v>95400</v>
      </c>
      <c r="G835" t="s">
        <v>3063</v>
      </c>
      <c r="H835" t="s">
        <v>523</v>
      </c>
      <c r="I835" t="s">
        <v>523</v>
      </c>
      <c r="J835" t="s">
        <v>3173</v>
      </c>
      <c r="K835" t="s">
        <v>519</v>
      </c>
      <c r="L835" t="s">
        <v>534</v>
      </c>
      <c r="M835">
        <v>15</v>
      </c>
      <c r="N835">
        <v>10</v>
      </c>
      <c r="O835">
        <v>111.3528391</v>
      </c>
      <c r="P835">
        <v>1.7362</v>
      </c>
      <c r="Q835" t="s">
        <v>139</v>
      </c>
      <c r="R835">
        <f t="shared" ref="R835:R898" si="13">M835/N835</f>
        <v>1.5</v>
      </c>
      <c r="S835" t="s">
        <v>288</v>
      </c>
    </row>
    <row r="836" spans="1:19">
      <c r="A836" t="s">
        <v>3059</v>
      </c>
      <c r="B836" t="s">
        <v>534</v>
      </c>
      <c r="C836" t="s">
        <v>3174</v>
      </c>
      <c r="D836" t="s">
        <v>3175</v>
      </c>
      <c r="F836">
        <v>95407</v>
      </c>
      <c r="G836" t="s">
        <v>3063</v>
      </c>
      <c r="H836" t="s">
        <v>523</v>
      </c>
      <c r="I836" t="s">
        <v>523</v>
      </c>
      <c r="J836" t="s">
        <v>3176</v>
      </c>
      <c r="K836" t="s">
        <v>519</v>
      </c>
      <c r="L836" t="s">
        <v>534</v>
      </c>
      <c r="M836">
        <v>40</v>
      </c>
      <c r="N836">
        <v>13</v>
      </c>
      <c r="O836">
        <v>111.36272219999999</v>
      </c>
      <c r="P836">
        <v>1.6961111</v>
      </c>
      <c r="Q836" t="s">
        <v>139</v>
      </c>
      <c r="R836">
        <f t="shared" si="13"/>
        <v>3.0769230769230771</v>
      </c>
      <c r="S836" t="s">
        <v>288</v>
      </c>
    </row>
    <row r="837" spans="1:19">
      <c r="A837" t="s">
        <v>3059</v>
      </c>
      <c r="B837" t="s">
        <v>534</v>
      </c>
      <c r="C837" t="s">
        <v>3177</v>
      </c>
      <c r="D837" t="s">
        <v>3178</v>
      </c>
      <c r="E837" t="s">
        <v>3062</v>
      </c>
      <c r="F837">
        <v>95407</v>
      </c>
      <c r="G837" t="s">
        <v>3063</v>
      </c>
      <c r="H837" t="s">
        <v>523</v>
      </c>
      <c r="I837" t="s">
        <v>523</v>
      </c>
      <c r="J837" t="s">
        <v>3179</v>
      </c>
      <c r="K837" t="s">
        <v>519</v>
      </c>
      <c r="L837" t="s">
        <v>534</v>
      </c>
      <c r="M837">
        <v>62</v>
      </c>
      <c r="N837">
        <v>13</v>
      </c>
      <c r="O837">
        <v>111.350899</v>
      </c>
      <c r="P837">
        <v>1.737204</v>
      </c>
      <c r="Q837" t="s">
        <v>139</v>
      </c>
      <c r="R837">
        <f t="shared" si="13"/>
        <v>4.7692307692307692</v>
      </c>
      <c r="S837" t="s">
        <v>288</v>
      </c>
    </row>
    <row r="838" spans="1:19">
      <c r="A838" t="s">
        <v>3059</v>
      </c>
      <c r="B838" t="s">
        <v>534</v>
      </c>
      <c r="C838" t="s">
        <v>3180</v>
      </c>
      <c r="D838" t="s">
        <v>3181</v>
      </c>
      <c r="E838" t="s">
        <v>3062</v>
      </c>
      <c r="F838">
        <v>95407</v>
      </c>
      <c r="G838" t="s">
        <v>3063</v>
      </c>
      <c r="H838" t="s">
        <v>523</v>
      </c>
      <c r="I838" t="s">
        <v>523</v>
      </c>
      <c r="J838" t="s">
        <v>3182</v>
      </c>
      <c r="K838" t="s">
        <v>519</v>
      </c>
      <c r="L838" t="s">
        <v>534</v>
      </c>
      <c r="M838">
        <v>97</v>
      </c>
      <c r="N838">
        <v>14</v>
      </c>
      <c r="O838">
        <v>111.2118718</v>
      </c>
      <c r="P838">
        <v>1.9324950000000001</v>
      </c>
      <c r="Q838" t="s">
        <v>125</v>
      </c>
      <c r="R838">
        <f t="shared" si="13"/>
        <v>6.9285714285714288</v>
      </c>
      <c r="S838" t="s">
        <v>288</v>
      </c>
    </row>
    <row r="839" spans="1:19">
      <c r="A839" t="s">
        <v>3059</v>
      </c>
      <c r="B839" t="s">
        <v>534</v>
      </c>
      <c r="C839" t="s">
        <v>3183</v>
      </c>
      <c r="D839" t="s">
        <v>3184</v>
      </c>
      <c r="E839" t="s">
        <v>3062</v>
      </c>
      <c r="F839">
        <v>95407</v>
      </c>
      <c r="G839" t="s">
        <v>3063</v>
      </c>
      <c r="H839" t="s">
        <v>523</v>
      </c>
      <c r="I839" t="s">
        <v>523</v>
      </c>
      <c r="J839" t="s">
        <v>3185</v>
      </c>
      <c r="K839" t="s">
        <v>519</v>
      </c>
      <c r="L839" t="s">
        <v>520</v>
      </c>
      <c r="M839">
        <v>48</v>
      </c>
      <c r="N839">
        <v>12</v>
      </c>
      <c r="O839">
        <v>111.2354484</v>
      </c>
      <c r="P839">
        <v>1.9597761</v>
      </c>
      <c r="Q839" t="s">
        <v>125</v>
      </c>
      <c r="R839">
        <f t="shared" si="13"/>
        <v>4</v>
      </c>
      <c r="S839" t="s">
        <v>288</v>
      </c>
    </row>
    <row r="840" spans="1:19">
      <c r="A840" t="s">
        <v>3059</v>
      </c>
      <c r="B840" t="s">
        <v>534</v>
      </c>
      <c r="C840" t="s">
        <v>3186</v>
      </c>
      <c r="D840" t="s">
        <v>3187</v>
      </c>
      <c r="E840" t="s">
        <v>3062</v>
      </c>
      <c r="F840">
        <v>95407</v>
      </c>
      <c r="G840" t="s">
        <v>3063</v>
      </c>
      <c r="H840">
        <v>83427255</v>
      </c>
      <c r="I840">
        <v>83427255</v>
      </c>
      <c r="J840" t="s">
        <v>3188</v>
      </c>
      <c r="K840" t="s">
        <v>519</v>
      </c>
      <c r="L840" t="s">
        <v>520</v>
      </c>
      <c r="M840">
        <v>163</v>
      </c>
      <c r="N840">
        <v>17</v>
      </c>
      <c r="O840">
        <v>111.3</v>
      </c>
      <c r="P840">
        <v>1.89</v>
      </c>
      <c r="Q840" t="s">
        <v>125</v>
      </c>
      <c r="R840">
        <f t="shared" si="13"/>
        <v>9.5882352941176467</v>
      </c>
      <c r="S840" t="s">
        <v>288</v>
      </c>
    </row>
    <row r="841" spans="1:19">
      <c r="A841" t="s">
        <v>3059</v>
      </c>
      <c r="B841" t="s">
        <v>534</v>
      </c>
      <c r="C841" t="s">
        <v>3189</v>
      </c>
      <c r="D841" t="s">
        <v>3190</v>
      </c>
      <c r="E841" t="s">
        <v>3062</v>
      </c>
      <c r="F841">
        <v>95407</v>
      </c>
      <c r="G841" t="s">
        <v>3063</v>
      </c>
      <c r="H841">
        <v>83436189</v>
      </c>
      <c r="I841">
        <v>83436189</v>
      </c>
      <c r="J841" t="s">
        <v>3191</v>
      </c>
      <c r="K841" t="s">
        <v>519</v>
      </c>
      <c r="L841" t="s">
        <v>520</v>
      </c>
      <c r="M841">
        <v>268</v>
      </c>
      <c r="N841">
        <v>33</v>
      </c>
      <c r="O841">
        <v>111.34</v>
      </c>
      <c r="P841">
        <v>1.7449490000000001</v>
      </c>
      <c r="Q841" t="s">
        <v>139</v>
      </c>
      <c r="R841">
        <f t="shared" si="13"/>
        <v>8.1212121212121211</v>
      </c>
      <c r="S841" t="s">
        <v>288</v>
      </c>
    </row>
    <row r="842" spans="1:19">
      <c r="A842" t="s">
        <v>3059</v>
      </c>
      <c r="B842" t="s">
        <v>534</v>
      </c>
      <c r="C842" t="s">
        <v>3192</v>
      </c>
      <c r="D842" t="s">
        <v>3193</v>
      </c>
      <c r="E842" t="s">
        <v>3062</v>
      </c>
      <c r="F842">
        <v>95407</v>
      </c>
      <c r="G842" t="s">
        <v>3063</v>
      </c>
      <c r="H842" t="s">
        <v>523</v>
      </c>
      <c r="I842" t="s">
        <v>523</v>
      </c>
      <c r="J842" t="s">
        <v>3194</v>
      </c>
      <c r="K842" t="s">
        <v>519</v>
      </c>
      <c r="L842" t="s">
        <v>534</v>
      </c>
      <c r="M842">
        <v>44</v>
      </c>
      <c r="N842">
        <v>12</v>
      </c>
      <c r="O842">
        <v>111.33828099999999</v>
      </c>
      <c r="P842">
        <v>1.8326450000000001</v>
      </c>
      <c r="Q842" t="s">
        <v>139</v>
      </c>
      <c r="R842">
        <f t="shared" si="13"/>
        <v>3.6666666666666665</v>
      </c>
      <c r="S842" t="s">
        <v>288</v>
      </c>
    </row>
    <row r="843" spans="1:19">
      <c r="A843" t="s">
        <v>3059</v>
      </c>
      <c r="B843" t="s">
        <v>534</v>
      </c>
      <c r="C843" t="s">
        <v>3195</v>
      </c>
      <c r="D843" t="s">
        <v>3196</v>
      </c>
      <c r="E843" t="s">
        <v>3062</v>
      </c>
      <c r="F843">
        <v>95407</v>
      </c>
      <c r="G843" t="s">
        <v>3063</v>
      </c>
      <c r="H843" t="s">
        <v>523</v>
      </c>
      <c r="I843" t="s">
        <v>523</v>
      </c>
      <c r="J843" t="s">
        <v>3197</v>
      </c>
      <c r="K843" t="s">
        <v>519</v>
      </c>
      <c r="L843" t="s">
        <v>534</v>
      </c>
      <c r="M843">
        <v>39</v>
      </c>
      <c r="N843">
        <v>12</v>
      </c>
      <c r="O843">
        <v>111.36626099999999</v>
      </c>
      <c r="P843">
        <v>1.74708</v>
      </c>
      <c r="Q843" t="s">
        <v>139</v>
      </c>
      <c r="R843">
        <f t="shared" si="13"/>
        <v>3.25</v>
      </c>
      <c r="S843" t="s">
        <v>288</v>
      </c>
    </row>
    <row r="844" spans="1:19">
      <c r="A844" t="s">
        <v>3059</v>
      </c>
      <c r="B844" t="s">
        <v>534</v>
      </c>
      <c r="C844" t="s">
        <v>3198</v>
      </c>
      <c r="D844" t="s">
        <v>3199</v>
      </c>
      <c r="E844" t="s">
        <v>3062</v>
      </c>
      <c r="F844">
        <v>95407</v>
      </c>
      <c r="G844" t="s">
        <v>3063</v>
      </c>
      <c r="H844" t="s">
        <v>523</v>
      </c>
      <c r="I844" t="s">
        <v>523</v>
      </c>
      <c r="J844" t="s">
        <v>3200</v>
      </c>
      <c r="K844" t="s">
        <v>519</v>
      </c>
      <c r="L844" t="s">
        <v>534</v>
      </c>
      <c r="M844">
        <v>43</v>
      </c>
      <c r="N844">
        <v>13</v>
      </c>
      <c r="O844">
        <v>111.3273382</v>
      </c>
      <c r="P844">
        <v>1.9012728000000001</v>
      </c>
      <c r="Q844" t="s">
        <v>125</v>
      </c>
      <c r="R844">
        <f t="shared" si="13"/>
        <v>3.3076923076923075</v>
      </c>
      <c r="S844" t="s">
        <v>288</v>
      </c>
    </row>
    <row r="845" spans="1:19">
      <c r="A845" t="s">
        <v>3059</v>
      </c>
      <c r="B845" t="s">
        <v>534</v>
      </c>
      <c r="C845" t="s">
        <v>3201</v>
      </c>
      <c r="D845" t="s">
        <v>3202</v>
      </c>
      <c r="E845" t="s">
        <v>3062</v>
      </c>
      <c r="F845">
        <v>95400</v>
      </c>
      <c r="G845" t="s">
        <v>3063</v>
      </c>
      <c r="H845" t="s">
        <v>523</v>
      </c>
      <c r="I845" t="s">
        <v>523</v>
      </c>
      <c r="J845" t="s">
        <v>3203</v>
      </c>
      <c r="K845" t="s">
        <v>519</v>
      </c>
      <c r="L845" t="s">
        <v>534</v>
      </c>
      <c r="M845">
        <v>42</v>
      </c>
      <c r="N845">
        <v>11</v>
      </c>
      <c r="O845">
        <v>111.3708115</v>
      </c>
      <c r="P845">
        <v>1.7474993000000001</v>
      </c>
      <c r="Q845" t="s">
        <v>139</v>
      </c>
      <c r="R845">
        <f t="shared" si="13"/>
        <v>3.8181818181818183</v>
      </c>
      <c r="S845" t="s">
        <v>288</v>
      </c>
    </row>
    <row r="846" spans="1:19">
      <c r="A846" t="s">
        <v>3059</v>
      </c>
      <c r="B846" t="s">
        <v>534</v>
      </c>
      <c r="C846" t="s">
        <v>3204</v>
      </c>
      <c r="D846" t="s">
        <v>3205</v>
      </c>
      <c r="E846" t="s">
        <v>3062</v>
      </c>
      <c r="F846">
        <v>95407</v>
      </c>
      <c r="G846" t="s">
        <v>3063</v>
      </c>
      <c r="H846" t="s">
        <v>523</v>
      </c>
      <c r="I846" t="s">
        <v>523</v>
      </c>
      <c r="J846" t="s">
        <v>3206</v>
      </c>
      <c r="K846" t="s">
        <v>519</v>
      </c>
      <c r="L846" t="s">
        <v>534</v>
      </c>
      <c r="M846">
        <v>113</v>
      </c>
      <c r="N846">
        <v>18</v>
      </c>
      <c r="O846">
        <v>111.18992900000001</v>
      </c>
      <c r="P846">
        <v>1.9416549999999999</v>
      </c>
      <c r="Q846" t="s">
        <v>125</v>
      </c>
      <c r="R846">
        <f t="shared" si="13"/>
        <v>6.2777777777777777</v>
      </c>
      <c r="S846" t="s">
        <v>288</v>
      </c>
    </row>
    <row r="847" spans="1:19">
      <c r="A847" t="s">
        <v>3059</v>
      </c>
      <c r="B847" t="s">
        <v>534</v>
      </c>
      <c r="C847" t="s">
        <v>3207</v>
      </c>
      <c r="D847" t="s">
        <v>3208</v>
      </c>
      <c r="E847" t="s">
        <v>3062</v>
      </c>
      <c r="F847">
        <v>95407</v>
      </c>
      <c r="G847" t="s">
        <v>3063</v>
      </c>
      <c r="H847" t="s">
        <v>523</v>
      </c>
      <c r="I847" t="s">
        <v>523</v>
      </c>
      <c r="J847" t="s">
        <v>3209</v>
      </c>
      <c r="K847" t="s">
        <v>519</v>
      </c>
      <c r="L847" t="s">
        <v>534</v>
      </c>
      <c r="M847">
        <v>14</v>
      </c>
      <c r="N847">
        <v>7</v>
      </c>
      <c r="O847">
        <v>111.44273800000001</v>
      </c>
      <c r="P847">
        <v>1.8603099999999999</v>
      </c>
      <c r="Q847" t="s">
        <v>139</v>
      </c>
      <c r="R847">
        <f t="shared" si="13"/>
        <v>2</v>
      </c>
      <c r="S847" t="s">
        <v>288</v>
      </c>
    </row>
    <row r="848" spans="1:19">
      <c r="A848" t="s">
        <v>3059</v>
      </c>
      <c r="B848" t="s">
        <v>534</v>
      </c>
      <c r="C848" t="s">
        <v>3210</v>
      </c>
      <c r="D848" t="s">
        <v>3211</v>
      </c>
      <c r="E848" t="s">
        <v>3062</v>
      </c>
      <c r="F848">
        <v>95407</v>
      </c>
      <c r="G848" t="s">
        <v>3063</v>
      </c>
      <c r="H848" t="s">
        <v>523</v>
      </c>
      <c r="I848" t="s">
        <v>523</v>
      </c>
      <c r="J848" t="s">
        <v>3212</v>
      </c>
      <c r="K848" t="s">
        <v>519</v>
      </c>
      <c r="L848" t="s">
        <v>534</v>
      </c>
      <c r="M848">
        <v>35</v>
      </c>
      <c r="N848">
        <v>12</v>
      </c>
      <c r="O848">
        <v>111.549082</v>
      </c>
      <c r="P848">
        <v>1.7570220000000001</v>
      </c>
      <c r="Q848" t="s">
        <v>139</v>
      </c>
      <c r="R848">
        <f t="shared" si="13"/>
        <v>2.9166666666666665</v>
      </c>
      <c r="S848" t="s">
        <v>288</v>
      </c>
    </row>
    <row r="849" spans="1:19">
      <c r="A849" t="s">
        <v>3059</v>
      </c>
      <c r="B849" t="s">
        <v>534</v>
      </c>
      <c r="C849" t="s">
        <v>3213</v>
      </c>
      <c r="D849" t="s">
        <v>3214</v>
      </c>
      <c r="F849">
        <v>95407</v>
      </c>
      <c r="G849" t="s">
        <v>3063</v>
      </c>
      <c r="H849" t="s">
        <v>523</v>
      </c>
      <c r="I849" t="s">
        <v>523</v>
      </c>
      <c r="J849" t="s">
        <v>3215</v>
      </c>
      <c r="K849" t="s">
        <v>519</v>
      </c>
      <c r="L849" t="s">
        <v>534</v>
      </c>
      <c r="M849">
        <v>70</v>
      </c>
      <c r="N849">
        <v>12</v>
      </c>
      <c r="O849">
        <v>111.483679</v>
      </c>
      <c r="P849">
        <v>1.8836440000000001</v>
      </c>
      <c r="Q849" t="s">
        <v>139</v>
      </c>
      <c r="R849">
        <f t="shared" si="13"/>
        <v>5.833333333333333</v>
      </c>
      <c r="S849" t="s">
        <v>288</v>
      </c>
    </row>
    <row r="850" spans="1:19">
      <c r="A850" t="s">
        <v>3059</v>
      </c>
      <c r="B850" t="s">
        <v>534</v>
      </c>
      <c r="C850" t="s">
        <v>3216</v>
      </c>
      <c r="D850" t="s">
        <v>3217</v>
      </c>
      <c r="E850" t="s">
        <v>3062</v>
      </c>
      <c r="F850">
        <v>95407</v>
      </c>
      <c r="G850" t="s">
        <v>3063</v>
      </c>
      <c r="H850" t="s">
        <v>523</v>
      </c>
      <c r="I850" t="s">
        <v>523</v>
      </c>
      <c r="J850" t="s">
        <v>3218</v>
      </c>
      <c r="K850" t="s">
        <v>519</v>
      </c>
      <c r="L850" t="s">
        <v>534</v>
      </c>
      <c r="M850">
        <v>45</v>
      </c>
      <c r="N850">
        <v>13</v>
      </c>
      <c r="O850">
        <v>111.36488199999999</v>
      </c>
      <c r="P850">
        <v>1.9005289999999999</v>
      </c>
      <c r="Q850" t="s">
        <v>125</v>
      </c>
      <c r="R850">
        <f t="shared" si="13"/>
        <v>3.4615384615384617</v>
      </c>
      <c r="S850" t="s">
        <v>288</v>
      </c>
    </row>
    <row r="851" spans="1:19">
      <c r="A851" t="s">
        <v>3059</v>
      </c>
      <c r="B851" t="s">
        <v>534</v>
      </c>
      <c r="C851" t="s">
        <v>3219</v>
      </c>
      <c r="D851" t="s">
        <v>3220</v>
      </c>
      <c r="E851" t="s">
        <v>3062</v>
      </c>
      <c r="F851">
        <v>95407</v>
      </c>
      <c r="G851" t="s">
        <v>3063</v>
      </c>
      <c r="H851" t="s">
        <v>523</v>
      </c>
      <c r="I851" t="s">
        <v>523</v>
      </c>
      <c r="J851" t="s">
        <v>3221</v>
      </c>
      <c r="K851" t="s">
        <v>519</v>
      </c>
      <c r="L851" t="s">
        <v>534</v>
      </c>
      <c r="M851">
        <v>38</v>
      </c>
      <c r="N851">
        <v>11</v>
      </c>
      <c r="O851">
        <v>111.36</v>
      </c>
      <c r="P851">
        <v>1.74</v>
      </c>
      <c r="Q851" t="s">
        <v>139</v>
      </c>
      <c r="R851">
        <f t="shared" si="13"/>
        <v>3.4545454545454546</v>
      </c>
      <c r="S851" t="s">
        <v>288</v>
      </c>
    </row>
    <row r="852" spans="1:19">
      <c r="A852" t="s">
        <v>3059</v>
      </c>
      <c r="B852" t="s">
        <v>534</v>
      </c>
      <c r="C852" t="s">
        <v>3222</v>
      </c>
      <c r="D852" t="s">
        <v>3223</v>
      </c>
      <c r="E852" t="s">
        <v>3062</v>
      </c>
      <c r="F852">
        <v>95407</v>
      </c>
      <c r="G852" t="s">
        <v>3063</v>
      </c>
      <c r="H852" t="s">
        <v>523</v>
      </c>
      <c r="I852" t="s">
        <v>523</v>
      </c>
      <c r="J852" t="s">
        <v>3224</v>
      </c>
      <c r="K852" t="s">
        <v>519</v>
      </c>
      <c r="L852" t="s">
        <v>534</v>
      </c>
      <c r="M852">
        <v>42</v>
      </c>
      <c r="N852">
        <v>11</v>
      </c>
      <c r="O852">
        <v>111.400723</v>
      </c>
      <c r="P852">
        <v>1.8326450000000001</v>
      </c>
      <c r="Q852" t="s">
        <v>139</v>
      </c>
      <c r="R852">
        <f t="shared" si="13"/>
        <v>3.8181818181818183</v>
      </c>
      <c r="S852" t="s">
        <v>288</v>
      </c>
    </row>
    <row r="853" spans="1:19">
      <c r="A853" t="s">
        <v>3225</v>
      </c>
      <c r="B853" t="s">
        <v>513</v>
      </c>
      <c r="C853" t="s">
        <v>3226</v>
      </c>
      <c r="D853" t="s">
        <v>3227</v>
      </c>
      <c r="E853" t="s">
        <v>3228</v>
      </c>
      <c r="F853">
        <v>96100</v>
      </c>
      <c r="G853" t="s">
        <v>1402</v>
      </c>
      <c r="H853">
        <v>84658922</v>
      </c>
      <c r="I853">
        <v>84658922</v>
      </c>
      <c r="J853" t="s">
        <v>3229</v>
      </c>
      <c r="K853" t="s">
        <v>519</v>
      </c>
      <c r="L853" t="s">
        <v>520</v>
      </c>
      <c r="M853">
        <v>67</v>
      </c>
      <c r="N853">
        <v>17</v>
      </c>
      <c r="O853">
        <v>111.53694400000001</v>
      </c>
      <c r="P853">
        <v>2.0503200000000001</v>
      </c>
      <c r="Q853" t="s">
        <v>140</v>
      </c>
      <c r="R853">
        <f t="shared" si="13"/>
        <v>3.9411764705882355</v>
      </c>
      <c r="S853" t="s">
        <v>288</v>
      </c>
    </row>
    <row r="854" spans="1:19">
      <c r="A854" t="s">
        <v>3225</v>
      </c>
      <c r="B854" t="s">
        <v>513</v>
      </c>
      <c r="C854" t="s">
        <v>3230</v>
      </c>
      <c r="D854" t="s">
        <v>3231</v>
      </c>
      <c r="E854" t="s">
        <v>3228</v>
      </c>
      <c r="F854">
        <v>96100</v>
      </c>
      <c r="G854" t="s">
        <v>1402</v>
      </c>
      <c r="H854" t="s">
        <v>523</v>
      </c>
      <c r="I854" t="s">
        <v>523</v>
      </c>
      <c r="J854" t="s">
        <v>3232</v>
      </c>
      <c r="K854" t="s">
        <v>519</v>
      </c>
      <c r="L854" t="s">
        <v>534</v>
      </c>
      <c r="M854">
        <v>66</v>
      </c>
      <c r="N854">
        <v>13</v>
      </c>
      <c r="O854">
        <v>111.50655</v>
      </c>
      <c r="P854">
        <v>2.0022500000000001</v>
      </c>
      <c r="Q854" t="s">
        <v>140</v>
      </c>
      <c r="R854">
        <f t="shared" si="13"/>
        <v>5.0769230769230766</v>
      </c>
      <c r="S854" t="s">
        <v>288</v>
      </c>
    </row>
    <row r="855" spans="1:19">
      <c r="A855" t="s">
        <v>3225</v>
      </c>
      <c r="B855" t="s">
        <v>513</v>
      </c>
      <c r="C855" t="s">
        <v>3233</v>
      </c>
      <c r="D855" t="s">
        <v>3234</v>
      </c>
      <c r="E855" t="s">
        <v>3228</v>
      </c>
      <c r="F855">
        <v>96100</v>
      </c>
      <c r="G855" t="s">
        <v>1402</v>
      </c>
      <c r="H855" t="s">
        <v>523</v>
      </c>
      <c r="I855" t="s">
        <v>523</v>
      </c>
      <c r="J855" t="s">
        <v>3235</v>
      </c>
      <c r="K855" t="s">
        <v>519</v>
      </c>
      <c r="L855" t="s">
        <v>534</v>
      </c>
      <c r="M855">
        <v>29</v>
      </c>
      <c r="N855">
        <v>11</v>
      </c>
      <c r="O855">
        <v>111.58718330000001</v>
      </c>
      <c r="P855">
        <v>2.0140332999999999</v>
      </c>
      <c r="Q855" t="s">
        <v>140</v>
      </c>
      <c r="R855">
        <f t="shared" si="13"/>
        <v>2.6363636363636362</v>
      </c>
      <c r="S855" t="s">
        <v>288</v>
      </c>
    </row>
    <row r="856" spans="1:19">
      <c r="A856" t="s">
        <v>3225</v>
      </c>
      <c r="B856" t="s">
        <v>513</v>
      </c>
      <c r="C856" t="s">
        <v>3236</v>
      </c>
      <c r="D856" t="s">
        <v>522</v>
      </c>
      <c r="E856" t="s">
        <v>3228</v>
      </c>
      <c r="F856">
        <v>96100</v>
      </c>
      <c r="G856" t="s">
        <v>1402</v>
      </c>
      <c r="H856" t="s">
        <v>523</v>
      </c>
      <c r="I856" t="s">
        <v>523</v>
      </c>
      <c r="J856" t="s">
        <v>3237</v>
      </c>
      <c r="K856" t="s">
        <v>519</v>
      </c>
      <c r="L856" t="s">
        <v>534</v>
      </c>
      <c r="M856">
        <v>45</v>
      </c>
      <c r="N856">
        <v>11</v>
      </c>
      <c r="O856">
        <v>111.561851</v>
      </c>
      <c r="P856">
        <v>2.11083</v>
      </c>
      <c r="Q856" t="s">
        <v>140</v>
      </c>
      <c r="R856">
        <f t="shared" si="13"/>
        <v>4.0909090909090908</v>
      </c>
      <c r="S856" t="s">
        <v>288</v>
      </c>
    </row>
    <row r="857" spans="1:19">
      <c r="A857" t="s">
        <v>3225</v>
      </c>
      <c r="B857" t="s">
        <v>513</v>
      </c>
      <c r="C857" t="s">
        <v>3238</v>
      </c>
      <c r="D857" t="s">
        <v>3239</v>
      </c>
      <c r="E857" t="s">
        <v>3228</v>
      </c>
      <c r="F857">
        <v>96100</v>
      </c>
      <c r="G857" t="s">
        <v>1402</v>
      </c>
      <c r="H857" t="s">
        <v>523</v>
      </c>
      <c r="I857" t="s">
        <v>523</v>
      </c>
      <c r="J857" t="s">
        <v>3240</v>
      </c>
      <c r="K857" t="s">
        <v>519</v>
      </c>
      <c r="L857" t="s">
        <v>534</v>
      </c>
      <c r="M857">
        <v>47</v>
      </c>
      <c r="N857">
        <v>13</v>
      </c>
      <c r="O857">
        <v>111.486631</v>
      </c>
      <c r="P857">
        <v>2.0303800000000001</v>
      </c>
      <c r="Q857" t="s">
        <v>140</v>
      </c>
      <c r="R857">
        <f t="shared" si="13"/>
        <v>3.6153846153846154</v>
      </c>
      <c r="S857" t="s">
        <v>288</v>
      </c>
    </row>
    <row r="858" spans="1:19">
      <c r="A858" t="s">
        <v>3225</v>
      </c>
      <c r="B858" t="s">
        <v>513</v>
      </c>
      <c r="C858" t="s">
        <v>3241</v>
      </c>
      <c r="D858" t="s">
        <v>3242</v>
      </c>
      <c r="E858" t="s">
        <v>3228</v>
      </c>
      <c r="F858">
        <v>96100</v>
      </c>
      <c r="G858" t="s">
        <v>1402</v>
      </c>
      <c r="H858">
        <v>84651322</v>
      </c>
      <c r="I858">
        <v>84651322</v>
      </c>
      <c r="J858" t="s">
        <v>3243</v>
      </c>
      <c r="K858" t="s">
        <v>519</v>
      </c>
      <c r="L858" t="s">
        <v>520</v>
      </c>
      <c r="M858">
        <v>401</v>
      </c>
      <c r="N858">
        <v>33</v>
      </c>
      <c r="O858">
        <v>111.5232333</v>
      </c>
      <c r="P858">
        <v>2.1306500000000002</v>
      </c>
      <c r="Q858" t="s">
        <v>140</v>
      </c>
      <c r="R858">
        <f t="shared" si="13"/>
        <v>12.151515151515152</v>
      </c>
      <c r="S858" t="s">
        <v>288</v>
      </c>
    </row>
    <row r="859" spans="1:19">
      <c r="A859" t="s">
        <v>3225</v>
      </c>
      <c r="B859" t="s">
        <v>513</v>
      </c>
      <c r="C859" t="s">
        <v>3244</v>
      </c>
      <c r="D859" t="s">
        <v>3245</v>
      </c>
      <c r="E859" t="s">
        <v>3228</v>
      </c>
      <c r="F859">
        <v>96100</v>
      </c>
      <c r="G859" t="s">
        <v>1402</v>
      </c>
      <c r="H859" t="s">
        <v>523</v>
      </c>
      <c r="I859" t="s">
        <v>523</v>
      </c>
      <c r="J859" t="s">
        <v>3246</v>
      </c>
      <c r="K859" t="s">
        <v>519</v>
      </c>
      <c r="L859" t="s">
        <v>534</v>
      </c>
      <c r="M859">
        <v>33</v>
      </c>
      <c r="N859">
        <v>11</v>
      </c>
      <c r="O859">
        <v>111.5625167</v>
      </c>
      <c r="P859">
        <v>2.0626500000000001</v>
      </c>
      <c r="Q859" t="s">
        <v>140</v>
      </c>
      <c r="R859">
        <f t="shared" si="13"/>
        <v>3</v>
      </c>
      <c r="S859" t="s">
        <v>288</v>
      </c>
    </row>
    <row r="860" spans="1:19">
      <c r="A860" t="s">
        <v>3225</v>
      </c>
      <c r="B860" t="s">
        <v>513</v>
      </c>
      <c r="C860" t="s">
        <v>3247</v>
      </c>
      <c r="D860" t="s">
        <v>3248</v>
      </c>
      <c r="E860" t="s">
        <v>3228</v>
      </c>
      <c r="F860">
        <v>96100</v>
      </c>
      <c r="G860" t="s">
        <v>1402</v>
      </c>
      <c r="H860" t="s">
        <v>523</v>
      </c>
      <c r="I860" t="s">
        <v>523</v>
      </c>
      <c r="J860" t="s">
        <v>3249</v>
      </c>
      <c r="K860" t="s">
        <v>519</v>
      </c>
      <c r="L860" t="s">
        <v>520</v>
      </c>
      <c r="M860">
        <v>8</v>
      </c>
      <c r="N860">
        <v>9</v>
      </c>
      <c r="O860">
        <v>111.6055167</v>
      </c>
      <c r="P860">
        <v>2.0425833330000001</v>
      </c>
      <c r="Q860" t="s">
        <v>140</v>
      </c>
      <c r="R860">
        <f t="shared" si="13"/>
        <v>0.88888888888888884</v>
      </c>
      <c r="S860" t="s">
        <v>288</v>
      </c>
    </row>
    <row r="861" spans="1:19">
      <c r="A861" t="s">
        <v>3225</v>
      </c>
      <c r="B861" t="s">
        <v>513</v>
      </c>
      <c r="C861" t="s">
        <v>3250</v>
      </c>
      <c r="D861" t="s">
        <v>3251</v>
      </c>
      <c r="E861" t="s">
        <v>3228</v>
      </c>
      <c r="F861">
        <v>96100</v>
      </c>
      <c r="G861" t="s">
        <v>1402</v>
      </c>
      <c r="H861" t="s">
        <v>523</v>
      </c>
      <c r="I861" t="s">
        <v>523</v>
      </c>
      <c r="J861" t="s">
        <v>3252</v>
      </c>
      <c r="K861" t="s">
        <v>519</v>
      </c>
      <c r="L861" t="s">
        <v>534</v>
      </c>
      <c r="M861">
        <v>39</v>
      </c>
      <c r="N861">
        <v>12</v>
      </c>
      <c r="O861">
        <v>111.6052833</v>
      </c>
      <c r="P861">
        <v>2.0351499999999998</v>
      </c>
      <c r="Q861" t="s">
        <v>140</v>
      </c>
      <c r="R861">
        <f t="shared" si="13"/>
        <v>3.25</v>
      </c>
      <c r="S861" t="s">
        <v>288</v>
      </c>
    </row>
    <row r="862" spans="1:19">
      <c r="A862" t="s">
        <v>3225</v>
      </c>
      <c r="B862" t="s">
        <v>513</v>
      </c>
      <c r="C862" t="s">
        <v>3253</v>
      </c>
      <c r="D862" t="s">
        <v>3254</v>
      </c>
      <c r="E862" t="s">
        <v>3228</v>
      </c>
      <c r="F862">
        <v>96100</v>
      </c>
      <c r="G862" t="s">
        <v>1402</v>
      </c>
      <c r="H862" t="s">
        <v>523</v>
      </c>
      <c r="I862" t="s">
        <v>523</v>
      </c>
      <c r="J862" t="s">
        <v>3255</v>
      </c>
      <c r="K862" t="s">
        <v>519</v>
      </c>
      <c r="L862" t="s">
        <v>520</v>
      </c>
      <c r="M862">
        <v>52</v>
      </c>
      <c r="N862">
        <v>12</v>
      </c>
      <c r="O862">
        <v>111.413712</v>
      </c>
      <c r="P862">
        <v>2.0547900000000001</v>
      </c>
      <c r="Q862" t="s">
        <v>140</v>
      </c>
      <c r="R862">
        <f t="shared" si="13"/>
        <v>4.333333333333333</v>
      </c>
      <c r="S862" t="s">
        <v>288</v>
      </c>
    </row>
    <row r="863" spans="1:19">
      <c r="A863" t="s">
        <v>3225</v>
      </c>
      <c r="B863" t="s">
        <v>513</v>
      </c>
      <c r="C863" t="s">
        <v>3256</v>
      </c>
      <c r="D863" t="s">
        <v>3257</v>
      </c>
      <c r="E863" t="s">
        <v>3228</v>
      </c>
      <c r="F863">
        <v>96100</v>
      </c>
      <c r="G863" t="s">
        <v>1402</v>
      </c>
      <c r="H863" t="s">
        <v>523</v>
      </c>
      <c r="I863" t="s">
        <v>523</v>
      </c>
      <c r="J863" t="s">
        <v>3258</v>
      </c>
      <c r="K863" t="s">
        <v>519</v>
      </c>
      <c r="L863" t="s">
        <v>520</v>
      </c>
      <c r="M863">
        <v>37</v>
      </c>
      <c r="N863">
        <v>12</v>
      </c>
      <c r="O863">
        <v>111.680317</v>
      </c>
      <c r="P863">
        <v>2.0814509999999999</v>
      </c>
      <c r="Q863" t="s">
        <v>218</v>
      </c>
      <c r="R863">
        <f t="shared" si="13"/>
        <v>3.0833333333333335</v>
      </c>
      <c r="S863" t="s">
        <v>288</v>
      </c>
    </row>
    <row r="864" spans="1:19">
      <c r="A864" t="s">
        <v>3225</v>
      </c>
      <c r="B864" t="s">
        <v>513</v>
      </c>
      <c r="C864" t="s">
        <v>3259</v>
      </c>
      <c r="D864" t="s">
        <v>3260</v>
      </c>
      <c r="E864" t="s">
        <v>3228</v>
      </c>
      <c r="F864">
        <v>96100</v>
      </c>
      <c r="G864" t="s">
        <v>1402</v>
      </c>
      <c r="H864" t="s">
        <v>523</v>
      </c>
      <c r="I864" t="s">
        <v>523</v>
      </c>
      <c r="J864" t="s">
        <v>3261</v>
      </c>
      <c r="K864" t="s">
        <v>519</v>
      </c>
      <c r="L864" t="s">
        <v>520</v>
      </c>
      <c r="M864">
        <v>99</v>
      </c>
      <c r="N864">
        <v>13</v>
      </c>
      <c r="O864">
        <v>111.5377167</v>
      </c>
      <c r="P864">
        <v>2.070566667</v>
      </c>
      <c r="Q864" t="s">
        <v>140</v>
      </c>
      <c r="R864">
        <f t="shared" si="13"/>
        <v>7.615384615384615</v>
      </c>
      <c r="S864" t="s">
        <v>288</v>
      </c>
    </row>
    <row r="865" spans="1:19">
      <c r="A865" t="s">
        <v>3225</v>
      </c>
      <c r="B865" t="s">
        <v>513</v>
      </c>
      <c r="C865" t="s">
        <v>3262</v>
      </c>
      <c r="D865" t="s">
        <v>3263</v>
      </c>
      <c r="E865" t="s">
        <v>3228</v>
      </c>
      <c r="F865">
        <v>96100</v>
      </c>
      <c r="G865" t="s">
        <v>1402</v>
      </c>
      <c r="H865">
        <v>84671271</v>
      </c>
      <c r="I865">
        <v>84671271</v>
      </c>
      <c r="J865" t="s">
        <v>3264</v>
      </c>
      <c r="K865" t="s">
        <v>519</v>
      </c>
      <c r="L865" t="s">
        <v>520</v>
      </c>
      <c r="M865">
        <v>81</v>
      </c>
      <c r="N865">
        <v>17</v>
      </c>
      <c r="O865">
        <v>111.4934667</v>
      </c>
      <c r="P865">
        <v>2.04115</v>
      </c>
      <c r="Q865" t="s">
        <v>140</v>
      </c>
      <c r="R865">
        <f t="shared" si="13"/>
        <v>4.7647058823529411</v>
      </c>
      <c r="S865" t="s">
        <v>288</v>
      </c>
    </row>
    <row r="866" spans="1:19">
      <c r="A866" t="s">
        <v>3225</v>
      </c>
      <c r="B866" t="s">
        <v>513</v>
      </c>
      <c r="C866" t="s">
        <v>3265</v>
      </c>
      <c r="D866" t="s">
        <v>3266</v>
      </c>
      <c r="E866" t="s">
        <v>3228</v>
      </c>
      <c r="F866">
        <v>96100</v>
      </c>
      <c r="G866" t="s">
        <v>1402</v>
      </c>
      <c r="H866" t="s">
        <v>523</v>
      </c>
      <c r="I866" t="s">
        <v>523</v>
      </c>
      <c r="J866" t="s">
        <v>3267</v>
      </c>
      <c r="K866" t="s">
        <v>519</v>
      </c>
      <c r="L866" t="s">
        <v>520</v>
      </c>
      <c r="M866">
        <v>33</v>
      </c>
      <c r="N866">
        <v>10</v>
      </c>
      <c r="O866">
        <v>111.5751167</v>
      </c>
      <c r="P866">
        <v>2.0340166669999999</v>
      </c>
      <c r="Q866" t="s">
        <v>140</v>
      </c>
      <c r="R866">
        <f t="shared" si="13"/>
        <v>3.3</v>
      </c>
      <c r="S866" t="s">
        <v>288</v>
      </c>
    </row>
    <row r="867" spans="1:19">
      <c r="A867" t="s">
        <v>3225</v>
      </c>
      <c r="B867" t="s">
        <v>513</v>
      </c>
      <c r="C867" t="s">
        <v>3268</v>
      </c>
      <c r="D867" t="s">
        <v>3269</v>
      </c>
      <c r="E867" t="s">
        <v>3228</v>
      </c>
      <c r="F867">
        <v>96100</v>
      </c>
      <c r="G867" t="s">
        <v>1402</v>
      </c>
      <c r="H867" t="s">
        <v>523</v>
      </c>
      <c r="I867" t="s">
        <v>523</v>
      </c>
      <c r="J867" t="s">
        <v>3270</v>
      </c>
      <c r="K867" t="s">
        <v>519</v>
      </c>
      <c r="L867" t="s">
        <v>520</v>
      </c>
      <c r="M867">
        <v>40</v>
      </c>
      <c r="N867">
        <v>12</v>
      </c>
      <c r="O867">
        <v>111.52150899999999</v>
      </c>
      <c r="P867">
        <v>2.1320960000000002</v>
      </c>
      <c r="Q867" t="s">
        <v>140</v>
      </c>
      <c r="R867">
        <f t="shared" si="13"/>
        <v>3.3333333333333335</v>
      </c>
      <c r="S867" t="s">
        <v>288</v>
      </c>
    </row>
    <row r="868" spans="1:19">
      <c r="A868" t="s">
        <v>3225</v>
      </c>
      <c r="B868" t="s">
        <v>513</v>
      </c>
      <c r="C868" t="s">
        <v>3271</v>
      </c>
      <c r="D868" t="s">
        <v>3272</v>
      </c>
      <c r="E868" t="s">
        <v>3228</v>
      </c>
      <c r="F868">
        <v>96100</v>
      </c>
      <c r="G868" t="s">
        <v>1402</v>
      </c>
      <c r="H868">
        <v>84651340</v>
      </c>
      <c r="I868">
        <v>84651340</v>
      </c>
      <c r="J868" t="s">
        <v>3273</v>
      </c>
      <c r="K868" t="s">
        <v>519</v>
      </c>
      <c r="L868" t="s">
        <v>520</v>
      </c>
      <c r="M868">
        <v>130</v>
      </c>
      <c r="N868">
        <v>16</v>
      </c>
      <c r="O868">
        <v>111.52</v>
      </c>
      <c r="P868">
        <v>2.09</v>
      </c>
      <c r="Q868" t="s">
        <v>140</v>
      </c>
      <c r="R868">
        <f t="shared" si="13"/>
        <v>8.125</v>
      </c>
      <c r="S868" t="s">
        <v>288</v>
      </c>
    </row>
    <row r="869" spans="1:19">
      <c r="A869" t="s">
        <v>3225</v>
      </c>
      <c r="B869" t="s">
        <v>513</v>
      </c>
      <c r="C869" t="s">
        <v>3274</v>
      </c>
      <c r="D869" t="s">
        <v>3275</v>
      </c>
      <c r="E869" t="s">
        <v>3228</v>
      </c>
      <c r="F869">
        <v>96100</v>
      </c>
      <c r="G869" t="s">
        <v>1402</v>
      </c>
      <c r="H869">
        <v>84655914</v>
      </c>
      <c r="I869">
        <v>84655914</v>
      </c>
      <c r="J869" t="s">
        <v>3276</v>
      </c>
      <c r="K869" t="s">
        <v>519</v>
      </c>
      <c r="L869" t="s">
        <v>520</v>
      </c>
      <c r="M869">
        <v>102</v>
      </c>
      <c r="N869">
        <v>16</v>
      </c>
      <c r="O869">
        <v>111.5062167</v>
      </c>
      <c r="P869">
        <v>2.121283333</v>
      </c>
      <c r="Q869" t="s">
        <v>140</v>
      </c>
      <c r="R869">
        <f t="shared" si="13"/>
        <v>6.375</v>
      </c>
      <c r="S869" t="s">
        <v>288</v>
      </c>
    </row>
    <row r="870" spans="1:19">
      <c r="A870" t="s">
        <v>3225</v>
      </c>
      <c r="B870" t="s">
        <v>513</v>
      </c>
      <c r="C870" t="s">
        <v>3277</v>
      </c>
      <c r="D870" t="s">
        <v>3278</v>
      </c>
      <c r="E870" t="s">
        <v>3228</v>
      </c>
      <c r="F870">
        <v>96100</v>
      </c>
      <c r="G870" t="s">
        <v>1402</v>
      </c>
      <c r="H870">
        <v>84653154</v>
      </c>
      <c r="I870">
        <v>84653154</v>
      </c>
      <c r="J870" t="s">
        <v>3279</v>
      </c>
      <c r="K870" t="s">
        <v>519</v>
      </c>
      <c r="L870" t="s">
        <v>534</v>
      </c>
      <c r="M870">
        <v>66</v>
      </c>
      <c r="N870">
        <v>13</v>
      </c>
      <c r="O870">
        <v>111.50369999999999</v>
      </c>
      <c r="P870">
        <v>2.0987166670000001</v>
      </c>
      <c r="Q870" t="s">
        <v>140</v>
      </c>
      <c r="R870">
        <f t="shared" si="13"/>
        <v>5.0769230769230766</v>
      </c>
      <c r="S870" t="s">
        <v>288</v>
      </c>
    </row>
    <row r="871" spans="1:19">
      <c r="A871" t="s">
        <v>3225</v>
      </c>
      <c r="B871" t="s">
        <v>513</v>
      </c>
      <c r="C871" t="s">
        <v>3280</v>
      </c>
      <c r="D871" t="s">
        <v>3281</v>
      </c>
      <c r="E871" t="s">
        <v>3228</v>
      </c>
      <c r="F871">
        <v>96100</v>
      </c>
      <c r="G871" t="s">
        <v>1402</v>
      </c>
      <c r="I871" t="s">
        <v>523</v>
      </c>
      <c r="J871" t="s">
        <v>3282</v>
      </c>
      <c r="K871" t="s">
        <v>519</v>
      </c>
      <c r="L871" t="s">
        <v>520</v>
      </c>
      <c r="M871">
        <v>74</v>
      </c>
      <c r="N871">
        <v>11</v>
      </c>
      <c r="O871">
        <v>111.55</v>
      </c>
      <c r="P871">
        <v>2.13</v>
      </c>
      <c r="Q871" t="s">
        <v>140</v>
      </c>
      <c r="R871">
        <f t="shared" si="13"/>
        <v>6.7272727272727275</v>
      </c>
      <c r="S871" t="s">
        <v>288</v>
      </c>
    </row>
    <row r="872" spans="1:19">
      <c r="A872" t="s">
        <v>3225</v>
      </c>
      <c r="B872" t="s">
        <v>513</v>
      </c>
      <c r="C872" t="s">
        <v>3283</v>
      </c>
      <c r="D872" t="s">
        <v>3284</v>
      </c>
      <c r="E872" t="s">
        <v>3228</v>
      </c>
      <c r="F872">
        <v>96100</v>
      </c>
      <c r="G872" t="s">
        <v>1402</v>
      </c>
      <c r="H872" t="s">
        <v>523</v>
      </c>
      <c r="I872" t="s">
        <v>523</v>
      </c>
      <c r="J872" t="s">
        <v>3285</v>
      </c>
      <c r="K872" t="s">
        <v>519</v>
      </c>
      <c r="L872" t="s">
        <v>520</v>
      </c>
      <c r="M872">
        <v>34</v>
      </c>
      <c r="N872">
        <v>11</v>
      </c>
      <c r="O872">
        <v>111.55</v>
      </c>
      <c r="P872">
        <v>2.0499999999999998</v>
      </c>
      <c r="Q872" t="s">
        <v>140</v>
      </c>
      <c r="R872">
        <f t="shared" si="13"/>
        <v>3.0909090909090908</v>
      </c>
      <c r="S872" t="s">
        <v>288</v>
      </c>
    </row>
    <row r="873" spans="1:19">
      <c r="A873" t="s">
        <v>3225</v>
      </c>
      <c r="B873" t="s">
        <v>513</v>
      </c>
      <c r="C873" t="s">
        <v>3286</v>
      </c>
      <c r="D873" t="s">
        <v>3287</v>
      </c>
      <c r="E873" t="s">
        <v>3228</v>
      </c>
      <c r="F873">
        <v>96100</v>
      </c>
      <c r="G873" t="s">
        <v>1402</v>
      </c>
      <c r="H873">
        <v>84671735</v>
      </c>
      <c r="I873" t="s">
        <v>523</v>
      </c>
      <c r="J873" t="s">
        <v>3288</v>
      </c>
      <c r="K873" t="s">
        <v>519</v>
      </c>
      <c r="L873" t="s">
        <v>534</v>
      </c>
      <c r="M873">
        <v>48</v>
      </c>
      <c r="N873">
        <v>13</v>
      </c>
      <c r="O873">
        <v>111.51</v>
      </c>
      <c r="P873">
        <v>2.06</v>
      </c>
      <c r="Q873" t="s">
        <v>140</v>
      </c>
      <c r="R873">
        <f t="shared" si="13"/>
        <v>3.6923076923076925</v>
      </c>
      <c r="S873" t="s">
        <v>288</v>
      </c>
    </row>
    <row r="874" spans="1:19">
      <c r="A874" t="s">
        <v>3225</v>
      </c>
      <c r="B874" t="s">
        <v>513</v>
      </c>
      <c r="C874" t="s">
        <v>3289</v>
      </c>
      <c r="D874" t="s">
        <v>3290</v>
      </c>
      <c r="E874" t="s">
        <v>3228</v>
      </c>
      <c r="F874">
        <v>96100</v>
      </c>
      <c r="G874" t="s">
        <v>1402</v>
      </c>
      <c r="H874">
        <v>84671632</v>
      </c>
      <c r="I874">
        <v>84671632</v>
      </c>
      <c r="J874" t="s">
        <v>3291</v>
      </c>
      <c r="K874" t="s">
        <v>519</v>
      </c>
      <c r="L874" t="s">
        <v>534</v>
      </c>
      <c r="M874">
        <v>75</v>
      </c>
      <c r="N874">
        <v>12</v>
      </c>
      <c r="O874">
        <v>111.5113528</v>
      </c>
      <c r="P874">
        <v>2.0353222</v>
      </c>
      <c r="Q874" t="s">
        <v>140</v>
      </c>
      <c r="R874">
        <f t="shared" si="13"/>
        <v>6.25</v>
      </c>
      <c r="S874" t="s">
        <v>288</v>
      </c>
    </row>
    <row r="875" spans="1:19">
      <c r="A875" t="s">
        <v>3225</v>
      </c>
      <c r="B875" t="s">
        <v>513</v>
      </c>
      <c r="C875" t="s">
        <v>3292</v>
      </c>
      <c r="D875" t="s">
        <v>3293</v>
      </c>
      <c r="E875" t="s">
        <v>3228</v>
      </c>
      <c r="F875">
        <v>96100</v>
      </c>
      <c r="G875" t="s">
        <v>1402</v>
      </c>
      <c r="H875">
        <v>84657579</v>
      </c>
      <c r="I875">
        <v>84657579</v>
      </c>
      <c r="J875" t="s">
        <v>3294</v>
      </c>
      <c r="K875" t="s">
        <v>519</v>
      </c>
      <c r="L875" t="s">
        <v>520</v>
      </c>
      <c r="M875">
        <v>289</v>
      </c>
      <c r="N875">
        <v>26</v>
      </c>
      <c r="O875">
        <v>111.53</v>
      </c>
      <c r="P875">
        <v>2.11</v>
      </c>
      <c r="Q875" t="s">
        <v>140</v>
      </c>
      <c r="R875">
        <f t="shared" si="13"/>
        <v>11.115384615384615</v>
      </c>
      <c r="S875" t="s">
        <v>288</v>
      </c>
    </row>
    <row r="876" spans="1:19">
      <c r="A876" t="s">
        <v>3225</v>
      </c>
      <c r="B876" t="s">
        <v>534</v>
      </c>
      <c r="C876" t="s">
        <v>3295</v>
      </c>
      <c r="D876" t="s">
        <v>3296</v>
      </c>
      <c r="E876" t="s">
        <v>3297</v>
      </c>
      <c r="F876">
        <v>96100</v>
      </c>
      <c r="G876" t="s">
        <v>1402</v>
      </c>
      <c r="H876">
        <v>84651652</v>
      </c>
      <c r="I876">
        <v>84651652</v>
      </c>
      <c r="J876" t="s">
        <v>3298</v>
      </c>
      <c r="K876" t="s">
        <v>519</v>
      </c>
      <c r="L876" t="s">
        <v>534</v>
      </c>
      <c r="M876">
        <v>415</v>
      </c>
      <c r="N876">
        <v>53</v>
      </c>
      <c r="O876">
        <v>111.5184667</v>
      </c>
      <c r="P876">
        <v>2.127916667</v>
      </c>
      <c r="Q876" t="s">
        <v>140</v>
      </c>
      <c r="R876">
        <f t="shared" si="13"/>
        <v>7.8301886792452828</v>
      </c>
      <c r="S876" t="s">
        <v>288</v>
      </c>
    </row>
    <row r="877" spans="1:19">
      <c r="A877" t="s">
        <v>3225</v>
      </c>
      <c r="B877" t="s">
        <v>534</v>
      </c>
      <c r="C877" t="s">
        <v>3299</v>
      </c>
      <c r="D877" t="s">
        <v>3300</v>
      </c>
      <c r="E877" t="s">
        <v>3228</v>
      </c>
      <c r="F877">
        <v>96100</v>
      </c>
      <c r="G877" t="s">
        <v>1402</v>
      </c>
      <c r="I877" t="s">
        <v>523</v>
      </c>
      <c r="J877" t="s">
        <v>3301</v>
      </c>
      <c r="K877" t="s">
        <v>519</v>
      </c>
      <c r="L877" t="s">
        <v>534</v>
      </c>
      <c r="M877">
        <v>102</v>
      </c>
      <c r="N877">
        <v>16</v>
      </c>
      <c r="O877">
        <v>111.4110833</v>
      </c>
      <c r="P877">
        <v>2.0537833330000002</v>
      </c>
      <c r="Q877" t="s">
        <v>140</v>
      </c>
      <c r="R877">
        <f t="shared" si="13"/>
        <v>6.375</v>
      </c>
      <c r="S877" t="s">
        <v>288</v>
      </c>
    </row>
    <row r="878" spans="1:19">
      <c r="A878" t="s">
        <v>3225</v>
      </c>
      <c r="B878" t="s">
        <v>1073</v>
      </c>
      <c r="C878" t="s">
        <v>3302</v>
      </c>
      <c r="D878" t="s">
        <v>3303</v>
      </c>
      <c r="E878" t="s">
        <v>3228</v>
      </c>
      <c r="F878">
        <v>96100</v>
      </c>
      <c r="G878" t="s">
        <v>1402</v>
      </c>
      <c r="H878">
        <v>84655920</v>
      </c>
      <c r="I878">
        <v>84655920</v>
      </c>
      <c r="J878" t="s">
        <v>3304</v>
      </c>
      <c r="K878" t="s">
        <v>519</v>
      </c>
      <c r="L878" t="s">
        <v>520</v>
      </c>
      <c r="M878">
        <v>394</v>
      </c>
      <c r="N878">
        <v>39</v>
      </c>
      <c r="O878">
        <v>111.50875000000001</v>
      </c>
      <c r="P878">
        <v>2.1292333330000002</v>
      </c>
      <c r="Q878" t="s">
        <v>140</v>
      </c>
      <c r="R878">
        <f t="shared" si="13"/>
        <v>10.102564102564102</v>
      </c>
      <c r="S878" t="s">
        <v>288</v>
      </c>
    </row>
    <row r="879" spans="1:19">
      <c r="A879" t="s">
        <v>3225</v>
      </c>
      <c r="B879" t="s">
        <v>534</v>
      </c>
      <c r="C879" t="s">
        <v>3305</v>
      </c>
      <c r="D879" t="s">
        <v>3306</v>
      </c>
      <c r="E879" t="s">
        <v>3228</v>
      </c>
      <c r="F879">
        <v>96100</v>
      </c>
      <c r="G879" t="s">
        <v>1402</v>
      </c>
      <c r="H879" t="s">
        <v>523</v>
      </c>
      <c r="I879" t="s">
        <v>523</v>
      </c>
      <c r="J879" t="s">
        <v>3307</v>
      </c>
      <c r="K879" t="s">
        <v>519</v>
      </c>
      <c r="L879" t="s">
        <v>534</v>
      </c>
      <c r="M879">
        <v>38</v>
      </c>
      <c r="N879">
        <v>13</v>
      </c>
      <c r="O879">
        <v>111.4976333</v>
      </c>
      <c r="P879">
        <v>1.922283333</v>
      </c>
      <c r="Q879" t="s">
        <v>140</v>
      </c>
      <c r="R879">
        <f t="shared" si="13"/>
        <v>2.9230769230769229</v>
      </c>
      <c r="S879" t="s">
        <v>288</v>
      </c>
    </row>
    <row r="880" spans="1:19">
      <c r="A880" t="s">
        <v>3225</v>
      </c>
      <c r="B880" t="s">
        <v>534</v>
      </c>
      <c r="C880" t="s">
        <v>3308</v>
      </c>
      <c r="D880" t="s">
        <v>3309</v>
      </c>
      <c r="E880" t="s">
        <v>3228</v>
      </c>
      <c r="F880">
        <v>96100</v>
      </c>
      <c r="G880" t="s">
        <v>1402</v>
      </c>
      <c r="H880" t="s">
        <v>523</v>
      </c>
      <c r="I880" t="s">
        <v>523</v>
      </c>
      <c r="J880" t="s">
        <v>3310</v>
      </c>
      <c r="K880" t="s">
        <v>519</v>
      </c>
      <c r="L880" t="s">
        <v>534</v>
      </c>
      <c r="M880">
        <v>27</v>
      </c>
      <c r="N880">
        <v>9</v>
      </c>
      <c r="O880">
        <v>111.5097</v>
      </c>
      <c r="P880">
        <v>1.96475</v>
      </c>
      <c r="Q880" t="s">
        <v>140</v>
      </c>
      <c r="R880">
        <f t="shared" si="13"/>
        <v>3</v>
      </c>
      <c r="S880" t="s">
        <v>288</v>
      </c>
    </row>
    <row r="881" spans="1:19">
      <c r="A881" t="s">
        <v>3225</v>
      </c>
      <c r="B881" t="s">
        <v>534</v>
      </c>
      <c r="C881" t="s">
        <v>3311</v>
      </c>
      <c r="D881" t="s">
        <v>3312</v>
      </c>
      <c r="E881" t="s">
        <v>3228</v>
      </c>
      <c r="F881">
        <v>96109</v>
      </c>
      <c r="G881" t="s">
        <v>1402</v>
      </c>
      <c r="H881" t="s">
        <v>523</v>
      </c>
      <c r="I881" t="s">
        <v>523</v>
      </c>
      <c r="J881" t="s">
        <v>3313</v>
      </c>
      <c r="K881" t="s">
        <v>519</v>
      </c>
      <c r="L881" t="s">
        <v>534</v>
      </c>
      <c r="M881">
        <v>49</v>
      </c>
      <c r="N881">
        <v>18</v>
      </c>
      <c r="O881">
        <v>111.37</v>
      </c>
      <c r="P881">
        <v>2.13</v>
      </c>
      <c r="Q881" t="s">
        <v>140</v>
      </c>
      <c r="R881">
        <f t="shared" si="13"/>
        <v>2.7222222222222223</v>
      </c>
      <c r="S881" t="s">
        <v>288</v>
      </c>
    </row>
    <row r="882" spans="1:19">
      <c r="A882" t="s">
        <v>3225</v>
      </c>
      <c r="B882" t="s">
        <v>534</v>
      </c>
      <c r="C882" t="s">
        <v>3314</v>
      </c>
      <c r="D882" t="s">
        <v>3315</v>
      </c>
      <c r="E882" t="s">
        <v>3228</v>
      </c>
      <c r="F882">
        <v>96100</v>
      </c>
      <c r="G882" t="s">
        <v>1402</v>
      </c>
      <c r="H882" t="s">
        <v>523</v>
      </c>
      <c r="I882" t="s">
        <v>523</v>
      </c>
      <c r="J882" t="s">
        <v>3316</v>
      </c>
      <c r="K882" t="s">
        <v>519</v>
      </c>
      <c r="L882" t="s">
        <v>534</v>
      </c>
      <c r="M882">
        <v>56</v>
      </c>
      <c r="N882">
        <v>13</v>
      </c>
      <c r="O882">
        <v>111.3685167</v>
      </c>
      <c r="P882">
        <v>2.0024833329999998</v>
      </c>
      <c r="Q882" t="s">
        <v>140</v>
      </c>
      <c r="R882">
        <f t="shared" si="13"/>
        <v>4.3076923076923075</v>
      </c>
      <c r="S882" t="s">
        <v>288</v>
      </c>
    </row>
    <row r="883" spans="1:19">
      <c r="A883" t="s">
        <v>3225</v>
      </c>
      <c r="B883" t="s">
        <v>534</v>
      </c>
      <c r="C883" t="s">
        <v>3317</v>
      </c>
      <c r="D883" t="s">
        <v>3318</v>
      </c>
      <c r="E883" t="s">
        <v>3228</v>
      </c>
      <c r="F883">
        <v>96100</v>
      </c>
      <c r="G883" t="s">
        <v>1402</v>
      </c>
      <c r="H883">
        <v>84661359</v>
      </c>
      <c r="I883" t="s">
        <v>523</v>
      </c>
      <c r="J883" t="s">
        <v>3319</v>
      </c>
      <c r="K883" t="s">
        <v>519</v>
      </c>
      <c r="L883" t="s">
        <v>534</v>
      </c>
      <c r="M883">
        <v>89</v>
      </c>
      <c r="N883">
        <v>18</v>
      </c>
      <c r="O883">
        <v>111.3167</v>
      </c>
      <c r="P883">
        <v>2.0195500000000002</v>
      </c>
      <c r="Q883" t="s">
        <v>140</v>
      </c>
      <c r="R883">
        <f t="shared" si="13"/>
        <v>4.9444444444444446</v>
      </c>
      <c r="S883" t="s">
        <v>288</v>
      </c>
    </row>
    <row r="884" spans="1:19">
      <c r="A884" t="s">
        <v>3225</v>
      </c>
      <c r="B884" t="s">
        <v>513</v>
      </c>
      <c r="C884" t="s">
        <v>3320</v>
      </c>
      <c r="D884" t="s">
        <v>3321</v>
      </c>
      <c r="E884" t="s">
        <v>3228</v>
      </c>
      <c r="F884">
        <v>96100</v>
      </c>
      <c r="G884" t="s">
        <v>1402</v>
      </c>
      <c r="H884">
        <v>84651371</v>
      </c>
      <c r="I884">
        <v>84651371</v>
      </c>
      <c r="J884" t="s">
        <v>3322</v>
      </c>
      <c r="K884" t="s">
        <v>519</v>
      </c>
      <c r="L884" t="s">
        <v>520</v>
      </c>
      <c r="M884">
        <v>539</v>
      </c>
      <c r="N884">
        <v>41</v>
      </c>
      <c r="O884">
        <v>111.52121699999999</v>
      </c>
      <c r="P884">
        <v>2.1296170000000001</v>
      </c>
      <c r="Q884" t="s">
        <v>140</v>
      </c>
      <c r="R884">
        <f t="shared" si="13"/>
        <v>13.146341463414634</v>
      </c>
      <c r="S884" t="s">
        <v>288</v>
      </c>
    </row>
    <row r="885" spans="1:19">
      <c r="A885" t="s">
        <v>3225</v>
      </c>
      <c r="B885" t="s">
        <v>534</v>
      </c>
      <c r="C885" t="s">
        <v>3323</v>
      </c>
      <c r="D885" t="s">
        <v>3324</v>
      </c>
      <c r="E885" t="s">
        <v>3228</v>
      </c>
      <c r="F885">
        <v>96100</v>
      </c>
      <c r="G885" t="s">
        <v>1402</v>
      </c>
      <c r="H885" t="s">
        <v>523</v>
      </c>
      <c r="I885" t="s">
        <v>523</v>
      </c>
      <c r="J885" t="s">
        <v>3325</v>
      </c>
      <c r="K885" t="s">
        <v>519</v>
      </c>
      <c r="L885" t="s">
        <v>534</v>
      </c>
      <c r="M885">
        <v>44</v>
      </c>
      <c r="N885">
        <v>14</v>
      </c>
      <c r="O885">
        <v>111.524441</v>
      </c>
      <c r="P885">
        <v>2.195055</v>
      </c>
      <c r="Q885" t="s">
        <v>140</v>
      </c>
      <c r="R885">
        <f t="shared" si="13"/>
        <v>3.1428571428571428</v>
      </c>
      <c r="S885" t="s">
        <v>288</v>
      </c>
    </row>
    <row r="886" spans="1:19">
      <c r="A886" t="s">
        <v>3225</v>
      </c>
      <c r="B886" t="s">
        <v>534</v>
      </c>
      <c r="C886" t="s">
        <v>3326</v>
      </c>
      <c r="D886" t="s">
        <v>3327</v>
      </c>
      <c r="E886" t="s">
        <v>3228</v>
      </c>
      <c r="F886">
        <v>96100</v>
      </c>
      <c r="G886" t="s">
        <v>1402</v>
      </c>
      <c r="H886" t="s">
        <v>523</v>
      </c>
      <c r="I886" t="s">
        <v>523</v>
      </c>
      <c r="J886" t="s">
        <v>3328</v>
      </c>
      <c r="K886" t="s">
        <v>519</v>
      </c>
      <c r="L886" t="s">
        <v>534</v>
      </c>
      <c r="M886">
        <v>102</v>
      </c>
      <c r="N886">
        <v>13</v>
      </c>
      <c r="O886">
        <v>111.56480000000001</v>
      </c>
      <c r="P886">
        <v>2.0105166670000001</v>
      </c>
      <c r="Q886" t="s">
        <v>140</v>
      </c>
      <c r="R886">
        <f t="shared" si="13"/>
        <v>7.8461538461538458</v>
      </c>
      <c r="S886" t="s">
        <v>288</v>
      </c>
    </row>
    <row r="887" spans="1:19">
      <c r="A887" t="s">
        <v>3225</v>
      </c>
      <c r="B887" t="s">
        <v>534</v>
      </c>
      <c r="C887" t="s">
        <v>3329</v>
      </c>
      <c r="D887" t="s">
        <v>3330</v>
      </c>
      <c r="E887" t="s">
        <v>3228</v>
      </c>
      <c r="F887">
        <v>96100</v>
      </c>
      <c r="G887" t="s">
        <v>1402</v>
      </c>
      <c r="H887" t="s">
        <v>523</v>
      </c>
      <c r="I887" t="s">
        <v>523</v>
      </c>
      <c r="J887" t="s">
        <v>3331</v>
      </c>
      <c r="K887" t="s">
        <v>519</v>
      </c>
      <c r="L887" t="s">
        <v>534</v>
      </c>
      <c r="M887">
        <v>57</v>
      </c>
      <c r="N887">
        <v>12</v>
      </c>
      <c r="O887">
        <v>111.619291</v>
      </c>
      <c r="P887">
        <v>2.0158100000000001</v>
      </c>
      <c r="Q887" t="s">
        <v>140</v>
      </c>
      <c r="R887">
        <f t="shared" si="13"/>
        <v>4.75</v>
      </c>
      <c r="S887" t="s">
        <v>288</v>
      </c>
    </row>
    <row r="888" spans="1:19">
      <c r="A888" t="s">
        <v>3225</v>
      </c>
      <c r="B888" t="s">
        <v>534</v>
      </c>
      <c r="C888" t="s">
        <v>3332</v>
      </c>
      <c r="D888" t="s">
        <v>3333</v>
      </c>
      <c r="E888" t="s">
        <v>3228</v>
      </c>
      <c r="F888">
        <v>96100</v>
      </c>
      <c r="G888" t="s">
        <v>1402</v>
      </c>
      <c r="H888">
        <v>84657162</v>
      </c>
      <c r="I888">
        <v>84657162</v>
      </c>
      <c r="J888" t="s">
        <v>3334</v>
      </c>
      <c r="K888" t="s">
        <v>519</v>
      </c>
      <c r="L888" t="s">
        <v>534</v>
      </c>
      <c r="M888">
        <v>448</v>
      </c>
      <c r="N888">
        <v>42</v>
      </c>
      <c r="O888">
        <v>111.4996167</v>
      </c>
      <c r="P888">
        <v>2.1324000000000001</v>
      </c>
      <c r="Q888" t="s">
        <v>140</v>
      </c>
      <c r="R888">
        <f t="shared" si="13"/>
        <v>10.666666666666666</v>
      </c>
      <c r="S888" t="s">
        <v>288</v>
      </c>
    </row>
    <row r="889" spans="1:19">
      <c r="A889" t="s">
        <v>3225</v>
      </c>
      <c r="B889" t="s">
        <v>534</v>
      </c>
      <c r="C889" t="s">
        <v>3335</v>
      </c>
      <c r="D889" t="s">
        <v>3336</v>
      </c>
      <c r="E889" t="s">
        <v>3228</v>
      </c>
      <c r="F889">
        <v>96100</v>
      </c>
      <c r="G889" t="s">
        <v>1402</v>
      </c>
      <c r="H889" t="s">
        <v>523</v>
      </c>
      <c r="I889" t="s">
        <v>523</v>
      </c>
      <c r="J889" t="s">
        <v>3337</v>
      </c>
      <c r="K889" t="s">
        <v>519</v>
      </c>
      <c r="L889" t="s">
        <v>534</v>
      </c>
      <c r="M889">
        <v>101</v>
      </c>
      <c r="N889">
        <v>12</v>
      </c>
      <c r="O889">
        <v>111.55871670000001</v>
      </c>
      <c r="P889">
        <v>2.0893666670000002</v>
      </c>
      <c r="Q889" t="s">
        <v>140</v>
      </c>
      <c r="R889">
        <f t="shared" si="13"/>
        <v>8.4166666666666661</v>
      </c>
      <c r="S889" t="s">
        <v>288</v>
      </c>
    </row>
    <row r="890" spans="1:19">
      <c r="A890" t="s">
        <v>3225</v>
      </c>
      <c r="B890" t="s">
        <v>534</v>
      </c>
      <c r="C890" t="s">
        <v>3338</v>
      </c>
      <c r="D890" t="s">
        <v>3339</v>
      </c>
      <c r="E890" t="s">
        <v>3228</v>
      </c>
      <c r="F890">
        <v>96100</v>
      </c>
      <c r="G890" t="s">
        <v>1402</v>
      </c>
      <c r="H890">
        <v>84671875</v>
      </c>
      <c r="I890" t="s">
        <v>523</v>
      </c>
      <c r="J890" t="s">
        <v>3340</v>
      </c>
      <c r="K890" t="s">
        <v>519</v>
      </c>
      <c r="L890" t="s">
        <v>534</v>
      </c>
      <c r="M890">
        <v>141</v>
      </c>
      <c r="N890">
        <v>17</v>
      </c>
      <c r="O890">
        <v>111.46246669999999</v>
      </c>
      <c r="P890">
        <v>2.0100833329999999</v>
      </c>
      <c r="Q890" t="s">
        <v>140</v>
      </c>
      <c r="R890">
        <f t="shared" si="13"/>
        <v>8.2941176470588243</v>
      </c>
      <c r="S890" t="s">
        <v>288</v>
      </c>
    </row>
    <row r="891" spans="1:19">
      <c r="A891" t="s">
        <v>3225</v>
      </c>
      <c r="B891" t="s">
        <v>534</v>
      </c>
      <c r="C891" t="s">
        <v>3341</v>
      </c>
      <c r="D891" t="s">
        <v>3342</v>
      </c>
      <c r="E891" t="s">
        <v>3228</v>
      </c>
      <c r="F891">
        <v>96100</v>
      </c>
      <c r="G891" t="s">
        <v>1402</v>
      </c>
      <c r="H891" t="s">
        <v>523</v>
      </c>
      <c r="I891" t="s">
        <v>523</v>
      </c>
      <c r="J891" t="s">
        <v>3343</v>
      </c>
      <c r="K891" t="s">
        <v>519</v>
      </c>
      <c r="L891" t="s">
        <v>534</v>
      </c>
      <c r="M891">
        <v>59</v>
      </c>
      <c r="N891">
        <v>12</v>
      </c>
      <c r="O891">
        <v>111.546958</v>
      </c>
      <c r="P891">
        <v>2.1331289999999998</v>
      </c>
      <c r="Q891" t="s">
        <v>140</v>
      </c>
      <c r="R891">
        <f t="shared" si="13"/>
        <v>4.916666666666667</v>
      </c>
      <c r="S891" t="s">
        <v>288</v>
      </c>
    </row>
    <row r="892" spans="1:19">
      <c r="A892" t="s">
        <v>3225</v>
      </c>
      <c r="B892" t="s">
        <v>534</v>
      </c>
      <c r="C892" t="s">
        <v>3344</v>
      </c>
      <c r="D892" t="s">
        <v>3345</v>
      </c>
      <c r="E892" t="s">
        <v>3228</v>
      </c>
      <c r="F892">
        <v>96100</v>
      </c>
      <c r="G892" t="s">
        <v>1402</v>
      </c>
      <c r="H892" t="s">
        <v>523</v>
      </c>
      <c r="I892" t="s">
        <v>523</v>
      </c>
      <c r="J892" t="s">
        <v>3346</v>
      </c>
      <c r="K892" t="s">
        <v>519</v>
      </c>
      <c r="L892" t="s">
        <v>534</v>
      </c>
      <c r="M892">
        <v>52</v>
      </c>
      <c r="N892">
        <v>14</v>
      </c>
      <c r="O892">
        <v>111.4944</v>
      </c>
      <c r="P892">
        <v>2.1161500000000002</v>
      </c>
      <c r="Q892" t="s">
        <v>140</v>
      </c>
      <c r="R892">
        <f t="shared" si="13"/>
        <v>3.7142857142857144</v>
      </c>
      <c r="S892" t="s">
        <v>288</v>
      </c>
    </row>
    <row r="893" spans="1:19">
      <c r="A893" t="s">
        <v>3225</v>
      </c>
      <c r="B893" t="s">
        <v>534</v>
      </c>
      <c r="C893" t="s">
        <v>3347</v>
      </c>
      <c r="D893" t="s">
        <v>3348</v>
      </c>
      <c r="E893" t="s">
        <v>3228</v>
      </c>
      <c r="F893">
        <v>96100</v>
      </c>
      <c r="G893" t="s">
        <v>1402</v>
      </c>
      <c r="H893">
        <v>84651135</v>
      </c>
      <c r="I893">
        <v>84651135</v>
      </c>
      <c r="J893" t="s">
        <v>3349</v>
      </c>
      <c r="K893" t="s">
        <v>519</v>
      </c>
      <c r="L893" t="s">
        <v>520</v>
      </c>
      <c r="M893">
        <v>830</v>
      </c>
      <c r="N893">
        <v>51</v>
      </c>
      <c r="O893">
        <v>111.52105</v>
      </c>
      <c r="P893">
        <v>2.1259666670000001</v>
      </c>
      <c r="Q893" t="s">
        <v>140</v>
      </c>
      <c r="R893">
        <f t="shared" si="13"/>
        <v>16.274509803921568</v>
      </c>
      <c r="S893" t="s">
        <v>288</v>
      </c>
    </row>
    <row r="894" spans="1:19">
      <c r="A894" t="s">
        <v>3225</v>
      </c>
      <c r="B894" t="s">
        <v>534</v>
      </c>
      <c r="C894" t="s">
        <v>3350</v>
      </c>
      <c r="D894" t="s">
        <v>3351</v>
      </c>
      <c r="E894" t="s">
        <v>3228</v>
      </c>
      <c r="F894">
        <v>96100</v>
      </c>
      <c r="G894" t="s">
        <v>1402</v>
      </c>
      <c r="H894" t="s">
        <v>523</v>
      </c>
      <c r="I894" t="s">
        <v>523</v>
      </c>
      <c r="J894" t="s">
        <v>3352</v>
      </c>
      <c r="K894" t="s">
        <v>519</v>
      </c>
      <c r="L894" t="s">
        <v>534</v>
      </c>
      <c r="M894">
        <v>87</v>
      </c>
      <c r="N894">
        <v>14</v>
      </c>
      <c r="O894">
        <v>111.43976670000001</v>
      </c>
      <c r="P894">
        <v>2.089066667</v>
      </c>
      <c r="Q894" t="s">
        <v>140</v>
      </c>
      <c r="R894">
        <f t="shared" si="13"/>
        <v>6.2142857142857144</v>
      </c>
      <c r="S894" t="s">
        <v>288</v>
      </c>
    </row>
    <row r="895" spans="1:19">
      <c r="A895" t="s">
        <v>3225</v>
      </c>
      <c r="B895" t="s">
        <v>534</v>
      </c>
      <c r="C895" t="s">
        <v>3353</v>
      </c>
      <c r="D895" t="s">
        <v>3354</v>
      </c>
      <c r="E895" t="s">
        <v>3228</v>
      </c>
      <c r="F895">
        <v>96100</v>
      </c>
      <c r="G895" t="s">
        <v>1402</v>
      </c>
      <c r="H895" t="s">
        <v>523</v>
      </c>
      <c r="I895" t="s">
        <v>523</v>
      </c>
      <c r="J895" t="s">
        <v>3355</v>
      </c>
      <c r="K895" t="s">
        <v>519</v>
      </c>
      <c r="L895" t="s">
        <v>534</v>
      </c>
      <c r="M895">
        <v>48</v>
      </c>
      <c r="N895">
        <v>13</v>
      </c>
      <c r="O895">
        <v>111.553014</v>
      </c>
      <c r="P895">
        <v>2.1587100000000001</v>
      </c>
      <c r="Q895" t="s">
        <v>140</v>
      </c>
      <c r="R895">
        <f t="shared" si="13"/>
        <v>3.6923076923076925</v>
      </c>
      <c r="S895" t="s">
        <v>288</v>
      </c>
    </row>
    <row r="896" spans="1:19">
      <c r="A896" t="s">
        <v>3225</v>
      </c>
      <c r="B896" t="s">
        <v>534</v>
      </c>
      <c r="C896" t="s">
        <v>3356</v>
      </c>
      <c r="D896" t="s">
        <v>3357</v>
      </c>
      <c r="E896" t="s">
        <v>3228</v>
      </c>
      <c r="F896">
        <v>96100</v>
      </c>
      <c r="G896" t="s">
        <v>1402</v>
      </c>
      <c r="H896" t="s">
        <v>523</v>
      </c>
      <c r="I896" t="s">
        <v>523</v>
      </c>
      <c r="J896" t="s">
        <v>3358</v>
      </c>
      <c r="K896" t="s">
        <v>519</v>
      </c>
      <c r="L896" t="s">
        <v>534</v>
      </c>
      <c r="M896">
        <v>87</v>
      </c>
      <c r="N896">
        <v>13</v>
      </c>
      <c r="O896">
        <v>111.5064333</v>
      </c>
      <c r="P896">
        <v>1.99495</v>
      </c>
      <c r="Q896" t="s">
        <v>140</v>
      </c>
      <c r="R896">
        <f t="shared" si="13"/>
        <v>6.6923076923076925</v>
      </c>
      <c r="S896" t="s">
        <v>288</v>
      </c>
    </row>
    <row r="897" spans="1:19">
      <c r="A897" t="s">
        <v>3359</v>
      </c>
      <c r="B897" t="s">
        <v>513</v>
      </c>
      <c r="C897" t="s">
        <v>3360</v>
      </c>
      <c r="D897" t="s">
        <v>3361</v>
      </c>
      <c r="E897" t="s">
        <v>3362</v>
      </c>
      <c r="F897">
        <v>96000</v>
      </c>
      <c r="G897" t="s">
        <v>3363</v>
      </c>
      <c r="H897">
        <v>84891180</v>
      </c>
      <c r="I897">
        <v>84891180</v>
      </c>
      <c r="J897" t="s">
        <v>3364</v>
      </c>
      <c r="K897" t="s">
        <v>519</v>
      </c>
      <c r="L897" t="s">
        <v>520</v>
      </c>
      <c r="M897">
        <v>113</v>
      </c>
      <c r="N897">
        <v>17</v>
      </c>
      <c r="O897">
        <v>112.32558330000001</v>
      </c>
      <c r="P897">
        <v>2.5289166669999998</v>
      </c>
      <c r="Q897" t="s">
        <v>142</v>
      </c>
      <c r="R897">
        <f t="shared" si="13"/>
        <v>6.6470588235294121</v>
      </c>
      <c r="S897" t="s">
        <v>288</v>
      </c>
    </row>
    <row r="898" spans="1:19">
      <c r="A898" t="s">
        <v>3359</v>
      </c>
      <c r="B898" t="s">
        <v>534</v>
      </c>
      <c r="C898" t="s">
        <v>3365</v>
      </c>
      <c r="D898" t="s">
        <v>3366</v>
      </c>
      <c r="E898" t="s">
        <v>3367</v>
      </c>
      <c r="F898">
        <v>96000</v>
      </c>
      <c r="G898" t="s">
        <v>3363</v>
      </c>
      <c r="H898">
        <v>84894104</v>
      </c>
      <c r="I898">
        <v>84894104</v>
      </c>
      <c r="J898" t="s">
        <v>3368</v>
      </c>
      <c r="K898" t="s">
        <v>519</v>
      </c>
      <c r="L898" t="s">
        <v>534</v>
      </c>
      <c r="M898">
        <v>264</v>
      </c>
      <c r="N898">
        <v>25</v>
      </c>
      <c r="O898">
        <v>112.2128</v>
      </c>
      <c r="P898">
        <v>2.4188666670000001</v>
      </c>
      <c r="Q898" t="s">
        <v>142</v>
      </c>
      <c r="R898">
        <f t="shared" si="13"/>
        <v>10.56</v>
      </c>
      <c r="S898" t="s">
        <v>288</v>
      </c>
    </row>
    <row r="899" spans="1:19">
      <c r="A899" t="s">
        <v>3359</v>
      </c>
      <c r="B899" t="s">
        <v>534</v>
      </c>
      <c r="C899" t="s">
        <v>3369</v>
      </c>
      <c r="D899" t="s">
        <v>3370</v>
      </c>
      <c r="E899" t="s">
        <v>3367</v>
      </c>
      <c r="F899">
        <v>96000</v>
      </c>
      <c r="G899" t="s">
        <v>3363</v>
      </c>
      <c r="H899" t="s">
        <v>523</v>
      </c>
      <c r="I899" t="s">
        <v>523</v>
      </c>
      <c r="J899" t="s">
        <v>3371</v>
      </c>
      <c r="K899" t="s">
        <v>519</v>
      </c>
      <c r="L899" t="s">
        <v>534</v>
      </c>
      <c r="M899">
        <v>81</v>
      </c>
      <c r="N899">
        <v>14</v>
      </c>
      <c r="O899">
        <v>112.66934999999999</v>
      </c>
      <c r="P899">
        <v>2.7376499999999999</v>
      </c>
      <c r="Q899" t="s">
        <v>142</v>
      </c>
      <c r="R899">
        <f t="shared" ref="R899:R962" si="14">M899/N899</f>
        <v>5.7857142857142856</v>
      </c>
      <c r="S899" t="s">
        <v>288</v>
      </c>
    </row>
    <row r="900" spans="1:19">
      <c r="A900" t="s">
        <v>3359</v>
      </c>
      <c r="B900" t="s">
        <v>534</v>
      </c>
      <c r="C900" t="s">
        <v>3372</v>
      </c>
      <c r="D900" t="s">
        <v>3373</v>
      </c>
      <c r="E900" t="s">
        <v>3367</v>
      </c>
      <c r="F900">
        <v>96000</v>
      </c>
      <c r="G900" t="s">
        <v>3363</v>
      </c>
      <c r="H900" t="s">
        <v>523</v>
      </c>
      <c r="I900" t="s">
        <v>523</v>
      </c>
      <c r="J900" t="s">
        <v>3374</v>
      </c>
      <c r="K900" t="s">
        <v>519</v>
      </c>
      <c r="L900" t="s">
        <v>534</v>
      </c>
      <c r="M900">
        <v>236</v>
      </c>
      <c r="N900">
        <v>20</v>
      </c>
      <c r="O900">
        <v>112.26641669999999</v>
      </c>
      <c r="P900">
        <v>2.5250666669999999</v>
      </c>
      <c r="Q900" t="s">
        <v>142</v>
      </c>
      <c r="R900">
        <f t="shared" si="14"/>
        <v>11.8</v>
      </c>
      <c r="S900" t="s">
        <v>288</v>
      </c>
    </row>
    <row r="901" spans="1:19">
      <c r="A901" t="s">
        <v>3359</v>
      </c>
      <c r="B901" t="s">
        <v>534</v>
      </c>
      <c r="C901" t="s">
        <v>3375</v>
      </c>
      <c r="D901" t="s">
        <v>3376</v>
      </c>
      <c r="E901" t="s">
        <v>3367</v>
      </c>
      <c r="F901">
        <v>96000</v>
      </c>
      <c r="G901" t="s">
        <v>3363</v>
      </c>
      <c r="H901" t="s">
        <v>523</v>
      </c>
      <c r="I901" t="s">
        <v>523</v>
      </c>
      <c r="J901" t="s">
        <v>3377</v>
      </c>
      <c r="K901" t="s">
        <v>519</v>
      </c>
      <c r="L901" t="s">
        <v>534</v>
      </c>
      <c r="M901">
        <v>24</v>
      </c>
      <c r="N901">
        <v>9</v>
      </c>
      <c r="O901">
        <v>112.5</v>
      </c>
      <c r="P901">
        <v>2.68</v>
      </c>
      <c r="Q901" t="s">
        <v>142</v>
      </c>
      <c r="R901">
        <f t="shared" si="14"/>
        <v>2.6666666666666665</v>
      </c>
      <c r="S901" t="s">
        <v>288</v>
      </c>
    </row>
    <row r="902" spans="1:19">
      <c r="A902" t="s">
        <v>3359</v>
      </c>
      <c r="B902" t="s">
        <v>534</v>
      </c>
      <c r="C902" t="s">
        <v>3378</v>
      </c>
      <c r="D902" t="s">
        <v>3379</v>
      </c>
      <c r="E902" t="s">
        <v>3367</v>
      </c>
      <c r="F902">
        <v>96000</v>
      </c>
      <c r="G902" t="s">
        <v>3363</v>
      </c>
      <c r="H902" t="s">
        <v>523</v>
      </c>
      <c r="I902" t="s">
        <v>523</v>
      </c>
      <c r="J902" t="s">
        <v>3380</v>
      </c>
      <c r="K902" t="s">
        <v>519</v>
      </c>
      <c r="L902" t="s">
        <v>534</v>
      </c>
      <c r="M902">
        <v>14</v>
      </c>
      <c r="N902">
        <v>9</v>
      </c>
      <c r="O902">
        <v>112.50442</v>
      </c>
      <c r="P902">
        <v>2.6845309999999998</v>
      </c>
      <c r="Q902" t="s">
        <v>142</v>
      </c>
      <c r="R902">
        <f t="shared" si="14"/>
        <v>1.5555555555555556</v>
      </c>
      <c r="S902" t="s">
        <v>288</v>
      </c>
    </row>
    <row r="903" spans="1:19">
      <c r="A903" t="s">
        <v>3359</v>
      </c>
      <c r="B903" t="s">
        <v>534</v>
      </c>
      <c r="C903" t="s">
        <v>3381</v>
      </c>
      <c r="D903" t="s">
        <v>3382</v>
      </c>
      <c r="E903" t="s">
        <v>3367</v>
      </c>
      <c r="F903">
        <v>96000</v>
      </c>
      <c r="G903" t="s">
        <v>3363</v>
      </c>
      <c r="H903" t="s">
        <v>523</v>
      </c>
      <c r="I903" t="s">
        <v>523</v>
      </c>
      <c r="J903" t="s">
        <v>3383</v>
      </c>
      <c r="K903" t="s">
        <v>519</v>
      </c>
      <c r="L903" t="s">
        <v>534</v>
      </c>
      <c r="M903">
        <v>83</v>
      </c>
      <c r="N903">
        <v>16</v>
      </c>
      <c r="O903">
        <v>112.5473167</v>
      </c>
      <c r="P903">
        <v>2.6158999999999999</v>
      </c>
      <c r="Q903" t="s">
        <v>142</v>
      </c>
      <c r="R903">
        <f t="shared" si="14"/>
        <v>5.1875</v>
      </c>
      <c r="S903" t="s">
        <v>288</v>
      </c>
    </row>
    <row r="904" spans="1:19">
      <c r="A904" t="s">
        <v>3359</v>
      </c>
      <c r="B904" t="s">
        <v>534</v>
      </c>
      <c r="C904" t="s">
        <v>3384</v>
      </c>
      <c r="D904" t="s">
        <v>3385</v>
      </c>
      <c r="E904" t="s">
        <v>3367</v>
      </c>
      <c r="F904">
        <v>96000</v>
      </c>
      <c r="G904" t="s">
        <v>3363</v>
      </c>
      <c r="H904" t="s">
        <v>523</v>
      </c>
      <c r="I904" t="s">
        <v>523</v>
      </c>
      <c r="J904" t="s">
        <v>3386</v>
      </c>
      <c r="K904" t="s">
        <v>519</v>
      </c>
      <c r="L904" t="s">
        <v>534</v>
      </c>
      <c r="M904">
        <v>96</v>
      </c>
      <c r="N904">
        <v>14</v>
      </c>
      <c r="O904">
        <v>112.3182333</v>
      </c>
      <c r="P904">
        <v>2.4397833329999998</v>
      </c>
      <c r="Q904" t="s">
        <v>142</v>
      </c>
      <c r="R904">
        <f t="shared" si="14"/>
        <v>6.8571428571428568</v>
      </c>
      <c r="S904" t="s">
        <v>288</v>
      </c>
    </row>
    <row r="905" spans="1:19">
      <c r="A905" t="s">
        <v>3359</v>
      </c>
      <c r="B905" t="s">
        <v>534</v>
      </c>
      <c r="C905" t="s">
        <v>3387</v>
      </c>
      <c r="D905" t="s">
        <v>3388</v>
      </c>
      <c r="E905" t="s">
        <v>3367</v>
      </c>
      <c r="F905">
        <v>96000</v>
      </c>
      <c r="G905" t="s">
        <v>3363</v>
      </c>
      <c r="H905">
        <v>84894581</v>
      </c>
      <c r="I905" t="s">
        <v>523</v>
      </c>
      <c r="J905" t="s">
        <v>3389</v>
      </c>
      <c r="K905" t="s">
        <v>519</v>
      </c>
      <c r="L905" t="s">
        <v>534</v>
      </c>
      <c r="M905">
        <v>276</v>
      </c>
      <c r="N905">
        <v>25</v>
      </c>
      <c r="O905">
        <v>112.3255667</v>
      </c>
      <c r="P905">
        <v>2.5078166670000002</v>
      </c>
      <c r="Q905" t="s">
        <v>142</v>
      </c>
      <c r="R905">
        <f t="shared" si="14"/>
        <v>11.04</v>
      </c>
      <c r="S905" t="s">
        <v>288</v>
      </c>
    </row>
    <row r="906" spans="1:19">
      <c r="A906" t="s">
        <v>3359</v>
      </c>
      <c r="B906" t="s">
        <v>534</v>
      </c>
      <c r="C906" t="s">
        <v>3390</v>
      </c>
      <c r="D906" t="s">
        <v>3391</v>
      </c>
      <c r="E906" t="s">
        <v>3367</v>
      </c>
      <c r="F906">
        <v>96000</v>
      </c>
      <c r="G906" t="s">
        <v>3363</v>
      </c>
      <c r="H906" t="s">
        <v>523</v>
      </c>
      <c r="I906" t="s">
        <v>523</v>
      </c>
      <c r="J906" t="s">
        <v>3392</v>
      </c>
      <c r="K906" t="s">
        <v>519</v>
      </c>
      <c r="L906" t="s">
        <v>534</v>
      </c>
      <c r="M906">
        <v>78</v>
      </c>
      <c r="N906">
        <v>14</v>
      </c>
      <c r="O906">
        <v>112.10285</v>
      </c>
      <c r="P906">
        <v>2.4379166670000001</v>
      </c>
      <c r="Q906" t="s">
        <v>142</v>
      </c>
      <c r="R906">
        <f t="shared" si="14"/>
        <v>5.5714285714285712</v>
      </c>
      <c r="S906" t="s">
        <v>288</v>
      </c>
    </row>
    <row r="907" spans="1:19">
      <c r="A907" t="s">
        <v>3359</v>
      </c>
      <c r="B907" t="s">
        <v>534</v>
      </c>
      <c r="C907" t="s">
        <v>3393</v>
      </c>
      <c r="D907" t="s">
        <v>3394</v>
      </c>
      <c r="E907" t="s">
        <v>3367</v>
      </c>
      <c r="F907">
        <v>96000</v>
      </c>
      <c r="G907" t="s">
        <v>3363</v>
      </c>
      <c r="H907">
        <v>194866165</v>
      </c>
      <c r="I907" t="s">
        <v>523</v>
      </c>
      <c r="J907" t="s">
        <v>3395</v>
      </c>
      <c r="K907" t="s">
        <v>519</v>
      </c>
      <c r="L907" t="s">
        <v>534</v>
      </c>
      <c r="M907">
        <v>251</v>
      </c>
      <c r="N907">
        <v>26</v>
      </c>
      <c r="O907">
        <v>112.12755</v>
      </c>
      <c r="P907">
        <v>2.354316667</v>
      </c>
      <c r="Q907" t="s">
        <v>142</v>
      </c>
      <c r="R907">
        <f t="shared" si="14"/>
        <v>9.6538461538461533</v>
      </c>
      <c r="S907" t="s">
        <v>288</v>
      </c>
    </row>
    <row r="908" spans="1:19">
      <c r="A908" t="s">
        <v>3359</v>
      </c>
      <c r="B908" t="s">
        <v>534</v>
      </c>
      <c r="C908" t="s">
        <v>3396</v>
      </c>
      <c r="D908" t="s">
        <v>3397</v>
      </c>
      <c r="E908" t="s">
        <v>3367</v>
      </c>
      <c r="F908">
        <v>96000</v>
      </c>
      <c r="G908" t="s">
        <v>3363</v>
      </c>
      <c r="H908" t="s">
        <v>523</v>
      </c>
      <c r="I908" t="s">
        <v>523</v>
      </c>
      <c r="J908" t="s">
        <v>3398</v>
      </c>
      <c r="K908" t="s">
        <v>519</v>
      </c>
      <c r="L908" t="s">
        <v>534</v>
      </c>
      <c r="M908">
        <v>71</v>
      </c>
      <c r="N908">
        <v>11</v>
      </c>
      <c r="O908">
        <v>112.66191670000001</v>
      </c>
      <c r="P908">
        <v>2.812966667</v>
      </c>
      <c r="Q908" t="s">
        <v>142</v>
      </c>
      <c r="R908">
        <f t="shared" si="14"/>
        <v>6.4545454545454541</v>
      </c>
      <c r="S908" t="s">
        <v>288</v>
      </c>
    </row>
    <row r="909" spans="1:19">
      <c r="A909" t="s">
        <v>3359</v>
      </c>
      <c r="B909" t="s">
        <v>534</v>
      </c>
      <c r="C909" t="s">
        <v>3399</v>
      </c>
      <c r="D909" t="s">
        <v>3400</v>
      </c>
      <c r="E909" t="s">
        <v>3367</v>
      </c>
      <c r="F909">
        <v>96000</v>
      </c>
      <c r="G909" t="s">
        <v>3363</v>
      </c>
      <c r="H909" t="s">
        <v>523</v>
      </c>
      <c r="I909" t="s">
        <v>523</v>
      </c>
      <c r="J909" t="s">
        <v>3401</v>
      </c>
      <c r="K909" t="s">
        <v>519</v>
      </c>
      <c r="L909" t="s">
        <v>534</v>
      </c>
      <c r="M909">
        <v>14</v>
      </c>
      <c r="N909">
        <v>9</v>
      </c>
      <c r="O909">
        <v>112.07350700000001</v>
      </c>
      <c r="P909">
        <v>2.5074719999999999</v>
      </c>
      <c r="Q909" t="s">
        <v>142</v>
      </c>
      <c r="R909">
        <f t="shared" si="14"/>
        <v>1.5555555555555556</v>
      </c>
      <c r="S909" t="s">
        <v>288</v>
      </c>
    </row>
    <row r="910" spans="1:19">
      <c r="A910" t="s">
        <v>3359</v>
      </c>
      <c r="B910" t="s">
        <v>534</v>
      </c>
      <c r="C910" t="s">
        <v>3402</v>
      </c>
      <c r="D910" t="s">
        <v>3403</v>
      </c>
      <c r="E910" t="s">
        <v>3367</v>
      </c>
      <c r="F910">
        <v>96000</v>
      </c>
      <c r="G910" t="s">
        <v>3363</v>
      </c>
      <c r="H910" t="s">
        <v>523</v>
      </c>
      <c r="I910" t="s">
        <v>523</v>
      </c>
      <c r="J910" t="s">
        <v>3404</v>
      </c>
      <c r="K910" t="s">
        <v>519</v>
      </c>
      <c r="L910" t="s">
        <v>534</v>
      </c>
      <c r="M910">
        <v>60</v>
      </c>
      <c r="N910">
        <v>12</v>
      </c>
      <c r="O910">
        <v>112.5904</v>
      </c>
      <c r="P910">
        <v>2.6974999999999998</v>
      </c>
      <c r="Q910" t="s">
        <v>142</v>
      </c>
      <c r="R910">
        <f t="shared" si="14"/>
        <v>5</v>
      </c>
      <c r="S910" t="s">
        <v>288</v>
      </c>
    </row>
    <row r="911" spans="1:19">
      <c r="A911" t="s">
        <v>3359</v>
      </c>
      <c r="B911" t="s">
        <v>534</v>
      </c>
      <c r="C911" t="s">
        <v>3405</v>
      </c>
      <c r="D911" t="s">
        <v>3406</v>
      </c>
      <c r="E911" t="s">
        <v>3407</v>
      </c>
      <c r="F911">
        <v>96000</v>
      </c>
      <c r="G911" t="s">
        <v>3363</v>
      </c>
      <c r="H911" t="s">
        <v>523</v>
      </c>
      <c r="I911" t="s">
        <v>523</v>
      </c>
      <c r="J911" t="s">
        <v>3408</v>
      </c>
      <c r="K911" t="s">
        <v>519</v>
      </c>
      <c r="L911" t="s">
        <v>534</v>
      </c>
      <c r="M911">
        <v>123</v>
      </c>
      <c r="N911">
        <v>11</v>
      </c>
      <c r="O911">
        <v>112.42561670000001</v>
      </c>
      <c r="P911">
        <v>2.5818666669999999</v>
      </c>
      <c r="Q911" t="s">
        <v>142</v>
      </c>
      <c r="R911">
        <f t="shared" si="14"/>
        <v>11.181818181818182</v>
      </c>
      <c r="S911" t="s">
        <v>288</v>
      </c>
    </row>
    <row r="912" spans="1:19">
      <c r="A912" t="s">
        <v>3359</v>
      </c>
      <c r="B912" t="s">
        <v>534</v>
      </c>
      <c r="C912" t="s">
        <v>3409</v>
      </c>
      <c r="D912" t="s">
        <v>3410</v>
      </c>
      <c r="E912" t="s">
        <v>3367</v>
      </c>
      <c r="F912">
        <v>96000</v>
      </c>
      <c r="G912" t="s">
        <v>3363</v>
      </c>
      <c r="H912" t="s">
        <v>523</v>
      </c>
      <c r="I912" t="s">
        <v>523</v>
      </c>
      <c r="J912" t="s">
        <v>3411</v>
      </c>
      <c r="K912" t="s">
        <v>519</v>
      </c>
      <c r="L912" t="s">
        <v>534</v>
      </c>
      <c r="M912">
        <v>77</v>
      </c>
      <c r="N912">
        <v>10</v>
      </c>
      <c r="O912">
        <v>112.6185333</v>
      </c>
      <c r="P912">
        <v>2.6551833330000001</v>
      </c>
      <c r="Q912" t="s">
        <v>142</v>
      </c>
      <c r="R912">
        <f t="shared" si="14"/>
        <v>7.7</v>
      </c>
      <c r="S912" t="s">
        <v>288</v>
      </c>
    </row>
    <row r="913" spans="1:19">
      <c r="A913" t="s">
        <v>3359</v>
      </c>
      <c r="B913" t="s">
        <v>534</v>
      </c>
      <c r="C913" t="s">
        <v>3412</v>
      </c>
      <c r="D913" t="s">
        <v>3413</v>
      </c>
      <c r="E913" t="s">
        <v>3367</v>
      </c>
      <c r="F913">
        <v>96000</v>
      </c>
      <c r="G913" t="s">
        <v>3363</v>
      </c>
      <c r="H913" t="s">
        <v>523</v>
      </c>
      <c r="I913" t="s">
        <v>523</v>
      </c>
      <c r="J913" t="s">
        <v>3414</v>
      </c>
      <c r="K913" t="s">
        <v>519</v>
      </c>
      <c r="L913" t="s">
        <v>534</v>
      </c>
      <c r="M913">
        <v>228</v>
      </c>
      <c r="N913">
        <v>24</v>
      </c>
      <c r="O913">
        <v>112.5047333</v>
      </c>
      <c r="P913">
        <v>2.5588833329999998</v>
      </c>
      <c r="Q913" t="s">
        <v>142</v>
      </c>
      <c r="R913">
        <f t="shared" si="14"/>
        <v>9.5</v>
      </c>
      <c r="S913" t="s">
        <v>288</v>
      </c>
    </row>
    <row r="914" spans="1:19">
      <c r="A914" t="s">
        <v>3359</v>
      </c>
      <c r="B914" t="s">
        <v>534</v>
      </c>
      <c r="C914" t="s">
        <v>3415</v>
      </c>
      <c r="D914" t="s">
        <v>3416</v>
      </c>
      <c r="E914" t="s">
        <v>3367</v>
      </c>
      <c r="F914">
        <v>96000</v>
      </c>
      <c r="G914" t="s">
        <v>3363</v>
      </c>
      <c r="H914" t="s">
        <v>523</v>
      </c>
      <c r="I914" t="s">
        <v>523</v>
      </c>
      <c r="J914" t="s">
        <v>3417</v>
      </c>
      <c r="K914" t="s">
        <v>519</v>
      </c>
      <c r="L914" t="s">
        <v>534</v>
      </c>
      <c r="M914">
        <v>21</v>
      </c>
      <c r="N914">
        <v>8</v>
      </c>
      <c r="O914">
        <v>112.5920833</v>
      </c>
      <c r="P914">
        <v>2.7219666669999998</v>
      </c>
      <c r="Q914" t="s">
        <v>142</v>
      </c>
      <c r="R914">
        <f t="shared" si="14"/>
        <v>2.625</v>
      </c>
      <c r="S914" t="s">
        <v>288</v>
      </c>
    </row>
    <row r="915" spans="1:19">
      <c r="A915" t="s">
        <v>3359</v>
      </c>
      <c r="B915" t="s">
        <v>534</v>
      </c>
      <c r="C915" t="s">
        <v>3418</v>
      </c>
      <c r="D915" t="s">
        <v>3419</v>
      </c>
      <c r="E915" t="s">
        <v>3367</v>
      </c>
      <c r="F915">
        <v>96000</v>
      </c>
      <c r="G915" t="s">
        <v>3363</v>
      </c>
      <c r="H915" t="s">
        <v>523</v>
      </c>
      <c r="I915" t="s">
        <v>523</v>
      </c>
      <c r="J915" t="s">
        <v>3420</v>
      </c>
      <c r="K915" t="s">
        <v>519</v>
      </c>
      <c r="L915" t="s">
        <v>520</v>
      </c>
      <c r="M915">
        <v>47</v>
      </c>
      <c r="N915">
        <v>14</v>
      </c>
      <c r="O915">
        <v>112.07</v>
      </c>
      <c r="P915">
        <v>2.5099999999999998</v>
      </c>
      <c r="Q915" t="s">
        <v>142</v>
      </c>
      <c r="R915">
        <f t="shared" si="14"/>
        <v>3.3571428571428572</v>
      </c>
      <c r="S915" t="s">
        <v>288</v>
      </c>
    </row>
    <row r="916" spans="1:19">
      <c r="A916" t="s">
        <v>3359</v>
      </c>
      <c r="B916" t="s">
        <v>534</v>
      </c>
      <c r="C916" t="s">
        <v>3421</v>
      </c>
      <c r="D916" t="s">
        <v>3422</v>
      </c>
      <c r="E916" t="s">
        <v>3367</v>
      </c>
      <c r="F916">
        <v>96000</v>
      </c>
      <c r="G916" t="s">
        <v>3363</v>
      </c>
      <c r="H916" t="s">
        <v>523</v>
      </c>
      <c r="I916" t="s">
        <v>523</v>
      </c>
      <c r="J916" t="s">
        <v>3423</v>
      </c>
      <c r="K916" t="s">
        <v>519</v>
      </c>
      <c r="L916" t="s">
        <v>520</v>
      </c>
      <c r="M916">
        <v>72</v>
      </c>
      <c r="N916">
        <v>13</v>
      </c>
      <c r="O916">
        <v>112.16858329999999</v>
      </c>
      <c r="P916">
        <v>2.343483333</v>
      </c>
      <c r="Q916" t="s">
        <v>142</v>
      </c>
      <c r="R916">
        <f t="shared" si="14"/>
        <v>5.5384615384615383</v>
      </c>
      <c r="S916" t="s">
        <v>288</v>
      </c>
    </row>
    <row r="917" spans="1:19">
      <c r="A917" t="s">
        <v>3359</v>
      </c>
      <c r="B917" t="s">
        <v>534</v>
      </c>
      <c r="C917" t="s">
        <v>3424</v>
      </c>
      <c r="D917" t="s">
        <v>3425</v>
      </c>
      <c r="E917" t="s">
        <v>3367</v>
      </c>
      <c r="F917">
        <v>96000</v>
      </c>
      <c r="G917" t="s">
        <v>3363</v>
      </c>
      <c r="H917" t="s">
        <v>523</v>
      </c>
      <c r="I917" t="s">
        <v>523</v>
      </c>
      <c r="J917" t="s">
        <v>3426</v>
      </c>
      <c r="K917" t="s">
        <v>519</v>
      </c>
      <c r="L917" t="s">
        <v>534</v>
      </c>
      <c r="M917">
        <v>33</v>
      </c>
      <c r="N917">
        <v>13</v>
      </c>
      <c r="O917">
        <v>112.20529000000001</v>
      </c>
      <c r="P917">
        <v>2.2884669999999998</v>
      </c>
      <c r="Q917" t="s">
        <v>142</v>
      </c>
      <c r="R917">
        <f t="shared" si="14"/>
        <v>2.5384615384615383</v>
      </c>
      <c r="S917" t="s">
        <v>288</v>
      </c>
    </row>
    <row r="918" spans="1:19">
      <c r="A918" t="s">
        <v>3359</v>
      </c>
      <c r="B918" t="s">
        <v>534</v>
      </c>
      <c r="C918" t="s">
        <v>3427</v>
      </c>
      <c r="D918" t="s">
        <v>3428</v>
      </c>
      <c r="E918" t="s">
        <v>3367</v>
      </c>
      <c r="F918">
        <v>96000</v>
      </c>
      <c r="G918" t="s">
        <v>3363</v>
      </c>
      <c r="H918" t="s">
        <v>523</v>
      </c>
      <c r="I918" t="s">
        <v>523</v>
      </c>
      <c r="J918" t="s">
        <v>3429</v>
      </c>
      <c r="K918" t="s">
        <v>519</v>
      </c>
      <c r="L918" t="s">
        <v>534</v>
      </c>
      <c r="M918">
        <v>65</v>
      </c>
      <c r="N918">
        <v>13</v>
      </c>
      <c r="O918">
        <v>112.70691669999999</v>
      </c>
      <c r="P918">
        <v>2.7149999999999999</v>
      </c>
      <c r="Q918" t="s">
        <v>142</v>
      </c>
      <c r="R918">
        <f t="shared" si="14"/>
        <v>5</v>
      </c>
      <c r="S918" t="s">
        <v>288</v>
      </c>
    </row>
    <row r="919" spans="1:19">
      <c r="A919" t="s">
        <v>3430</v>
      </c>
      <c r="B919" t="s">
        <v>513</v>
      </c>
      <c r="C919" t="s">
        <v>3431</v>
      </c>
      <c r="D919" t="s">
        <v>3432</v>
      </c>
      <c r="E919" t="s">
        <v>3433</v>
      </c>
      <c r="F919">
        <v>94700</v>
      </c>
      <c r="G919" t="s">
        <v>3434</v>
      </c>
      <c r="H919">
        <v>82878897</v>
      </c>
      <c r="I919">
        <v>82878897</v>
      </c>
      <c r="J919" t="s">
        <v>3435</v>
      </c>
      <c r="K919" t="s">
        <v>519</v>
      </c>
      <c r="L919" t="s">
        <v>520</v>
      </c>
      <c r="M919">
        <v>81</v>
      </c>
      <c r="N919">
        <v>15</v>
      </c>
      <c r="O919">
        <v>110.48</v>
      </c>
      <c r="P919">
        <v>1.26</v>
      </c>
      <c r="Q919" t="s">
        <v>143</v>
      </c>
      <c r="R919">
        <f t="shared" si="14"/>
        <v>5.4</v>
      </c>
      <c r="S919" t="s">
        <v>288</v>
      </c>
    </row>
    <row r="920" spans="1:19">
      <c r="A920" t="s">
        <v>3430</v>
      </c>
      <c r="B920" t="s">
        <v>513</v>
      </c>
      <c r="C920" t="s">
        <v>3436</v>
      </c>
      <c r="D920" t="s">
        <v>3437</v>
      </c>
      <c r="E920" t="s">
        <v>3433</v>
      </c>
      <c r="F920">
        <v>94700</v>
      </c>
      <c r="G920" t="s">
        <v>3434</v>
      </c>
      <c r="H920">
        <v>82878573</v>
      </c>
      <c r="I920">
        <v>82878573</v>
      </c>
      <c r="J920" t="s">
        <v>3438</v>
      </c>
      <c r="K920" t="s">
        <v>519</v>
      </c>
      <c r="L920" t="s">
        <v>520</v>
      </c>
      <c r="M920">
        <v>149</v>
      </c>
      <c r="N920">
        <v>17</v>
      </c>
      <c r="O920">
        <v>110.51</v>
      </c>
      <c r="P920">
        <v>1.22</v>
      </c>
      <c r="Q920" t="s">
        <v>143</v>
      </c>
      <c r="R920">
        <f t="shared" si="14"/>
        <v>8.764705882352942</v>
      </c>
      <c r="S920" t="s">
        <v>288</v>
      </c>
    </row>
    <row r="921" spans="1:19">
      <c r="A921" t="s">
        <v>3430</v>
      </c>
      <c r="B921" t="s">
        <v>513</v>
      </c>
      <c r="C921" t="s">
        <v>3439</v>
      </c>
      <c r="D921" t="s">
        <v>3440</v>
      </c>
      <c r="E921" t="s">
        <v>3433</v>
      </c>
      <c r="F921">
        <v>94700</v>
      </c>
      <c r="G921" t="s">
        <v>3434</v>
      </c>
      <c r="H921">
        <v>82874785</v>
      </c>
      <c r="I921">
        <v>82874785</v>
      </c>
      <c r="J921" t="s">
        <v>3441</v>
      </c>
      <c r="K921" t="s">
        <v>519</v>
      </c>
      <c r="L921" t="s">
        <v>520</v>
      </c>
      <c r="M921">
        <v>177</v>
      </c>
      <c r="N921">
        <v>16</v>
      </c>
      <c r="O921">
        <v>110.54</v>
      </c>
      <c r="P921">
        <v>1.2</v>
      </c>
      <c r="Q921" t="s">
        <v>143</v>
      </c>
      <c r="R921">
        <f t="shared" si="14"/>
        <v>11.0625</v>
      </c>
      <c r="S921" t="s">
        <v>288</v>
      </c>
    </row>
    <row r="922" spans="1:19">
      <c r="A922" t="s">
        <v>3430</v>
      </c>
      <c r="B922" t="s">
        <v>513</v>
      </c>
      <c r="C922" t="s">
        <v>3442</v>
      </c>
      <c r="D922" t="s">
        <v>3443</v>
      </c>
      <c r="E922" t="s">
        <v>3433</v>
      </c>
      <c r="F922">
        <v>94700</v>
      </c>
      <c r="G922" t="s">
        <v>3434</v>
      </c>
      <c r="H922">
        <v>82874322</v>
      </c>
      <c r="I922">
        <v>82876657</v>
      </c>
      <c r="J922" t="s">
        <v>3444</v>
      </c>
      <c r="K922" t="s">
        <v>519</v>
      </c>
      <c r="L922" t="s">
        <v>520</v>
      </c>
      <c r="M922">
        <v>512</v>
      </c>
      <c r="N922">
        <v>36</v>
      </c>
      <c r="O922">
        <v>110.57</v>
      </c>
      <c r="P922">
        <v>1.17</v>
      </c>
      <c r="Q922" t="s">
        <v>143</v>
      </c>
      <c r="R922">
        <f t="shared" si="14"/>
        <v>14.222222222222221</v>
      </c>
      <c r="S922" t="s">
        <v>288</v>
      </c>
    </row>
    <row r="923" spans="1:19">
      <c r="A923" t="s">
        <v>3430</v>
      </c>
      <c r="B923" t="s">
        <v>513</v>
      </c>
      <c r="C923" t="s">
        <v>3445</v>
      </c>
      <c r="D923" t="s">
        <v>3446</v>
      </c>
      <c r="E923" t="s">
        <v>3447</v>
      </c>
      <c r="F923">
        <v>94700</v>
      </c>
      <c r="G923" t="s">
        <v>3434</v>
      </c>
      <c r="H923" t="s">
        <v>523</v>
      </c>
      <c r="I923" t="s">
        <v>523</v>
      </c>
      <c r="J923" t="s">
        <v>3448</v>
      </c>
      <c r="K923" t="s">
        <v>519</v>
      </c>
      <c r="L923" t="s">
        <v>534</v>
      </c>
      <c r="M923">
        <v>68</v>
      </c>
      <c r="N923">
        <v>13</v>
      </c>
      <c r="O923">
        <v>110.352859</v>
      </c>
      <c r="P923">
        <v>1.0110330000000001</v>
      </c>
      <c r="Q923" t="s">
        <v>221</v>
      </c>
      <c r="R923">
        <f t="shared" si="14"/>
        <v>5.2307692307692308</v>
      </c>
      <c r="S923" t="s">
        <v>288</v>
      </c>
    </row>
    <row r="924" spans="1:19">
      <c r="A924" t="s">
        <v>3430</v>
      </c>
      <c r="B924" t="s">
        <v>513</v>
      </c>
      <c r="C924" t="s">
        <v>3449</v>
      </c>
      <c r="D924" t="s">
        <v>3450</v>
      </c>
      <c r="E924" t="s">
        <v>3433</v>
      </c>
      <c r="F924">
        <v>94700</v>
      </c>
      <c r="G924" t="s">
        <v>3434</v>
      </c>
      <c r="H924">
        <v>82895113</v>
      </c>
      <c r="I924" t="s">
        <v>523</v>
      </c>
      <c r="J924" t="s">
        <v>3451</v>
      </c>
      <c r="K924" t="s">
        <v>519</v>
      </c>
      <c r="L924" t="s">
        <v>534</v>
      </c>
      <c r="M924">
        <v>284</v>
      </c>
      <c r="N924">
        <v>26</v>
      </c>
      <c r="O924">
        <v>110.71</v>
      </c>
      <c r="P924">
        <v>1.04</v>
      </c>
      <c r="Q924" t="s">
        <v>143</v>
      </c>
      <c r="R924">
        <f t="shared" si="14"/>
        <v>10.923076923076923</v>
      </c>
      <c r="S924" t="s">
        <v>288</v>
      </c>
    </row>
    <row r="925" spans="1:19">
      <c r="A925" t="s">
        <v>3430</v>
      </c>
      <c r="B925" t="s">
        <v>534</v>
      </c>
      <c r="C925" t="s">
        <v>3452</v>
      </c>
      <c r="D925" t="s">
        <v>3453</v>
      </c>
      <c r="E925" t="s">
        <v>3433</v>
      </c>
      <c r="F925">
        <v>94700</v>
      </c>
      <c r="G925" t="s">
        <v>3434</v>
      </c>
      <c r="H925" t="s">
        <v>523</v>
      </c>
      <c r="I925" t="s">
        <v>523</v>
      </c>
      <c r="J925" t="s">
        <v>3454</v>
      </c>
      <c r="K925" t="s">
        <v>519</v>
      </c>
      <c r="L925" t="s">
        <v>520</v>
      </c>
      <c r="M925">
        <v>35</v>
      </c>
      <c r="N925">
        <v>10</v>
      </c>
      <c r="O925">
        <v>110.440466</v>
      </c>
      <c r="P925">
        <v>1.209878</v>
      </c>
      <c r="Q925" t="s">
        <v>143</v>
      </c>
      <c r="R925">
        <f t="shared" si="14"/>
        <v>3.5</v>
      </c>
      <c r="S925" t="s">
        <v>288</v>
      </c>
    </row>
    <row r="926" spans="1:19">
      <c r="A926" t="s">
        <v>3430</v>
      </c>
      <c r="B926" t="s">
        <v>534</v>
      </c>
      <c r="C926" t="s">
        <v>3455</v>
      </c>
      <c r="D926" t="s">
        <v>3456</v>
      </c>
      <c r="E926" t="s">
        <v>3433</v>
      </c>
      <c r="F926">
        <v>94700</v>
      </c>
      <c r="G926" t="s">
        <v>3434</v>
      </c>
      <c r="H926">
        <v>82877505</v>
      </c>
      <c r="I926">
        <v>82877505</v>
      </c>
      <c r="J926" t="s">
        <v>3457</v>
      </c>
      <c r="K926" t="s">
        <v>519</v>
      </c>
      <c r="L926" t="s">
        <v>534</v>
      </c>
      <c r="M926">
        <v>296</v>
      </c>
      <c r="N926">
        <v>34</v>
      </c>
      <c r="O926">
        <v>110.75032</v>
      </c>
      <c r="P926">
        <v>1.049801</v>
      </c>
      <c r="Q926" t="s">
        <v>143</v>
      </c>
      <c r="R926">
        <f t="shared" si="14"/>
        <v>8.7058823529411757</v>
      </c>
      <c r="S926" t="s">
        <v>288</v>
      </c>
    </row>
    <row r="927" spans="1:19">
      <c r="A927" t="s">
        <v>3430</v>
      </c>
      <c r="B927" t="s">
        <v>534</v>
      </c>
      <c r="C927" t="s">
        <v>3458</v>
      </c>
      <c r="D927" t="s">
        <v>3459</v>
      </c>
      <c r="E927" t="s">
        <v>3433</v>
      </c>
      <c r="F927">
        <v>94700</v>
      </c>
      <c r="G927" t="s">
        <v>3434</v>
      </c>
      <c r="H927" t="s">
        <v>523</v>
      </c>
      <c r="I927" t="s">
        <v>523</v>
      </c>
      <c r="J927" t="s">
        <v>3460</v>
      </c>
      <c r="K927" t="s">
        <v>519</v>
      </c>
      <c r="L927" t="s">
        <v>534</v>
      </c>
      <c r="M927">
        <v>144</v>
      </c>
      <c r="N927">
        <v>18</v>
      </c>
      <c r="O927">
        <v>110.64</v>
      </c>
      <c r="P927">
        <v>1.0900000000000001</v>
      </c>
      <c r="Q927" t="s">
        <v>143</v>
      </c>
      <c r="R927">
        <f t="shared" si="14"/>
        <v>8</v>
      </c>
      <c r="S927" t="s">
        <v>288</v>
      </c>
    </row>
    <row r="928" spans="1:19">
      <c r="A928" t="s">
        <v>3430</v>
      </c>
      <c r="B928" t="s">
        <v>534</v>
      </c>
      <c r="C928" t="s">
        <v>3461</v>
      </c>
      <c r="D928" t="s">
        <v>3462</v>
      </c>
      <c r="E928" t="s">
        <v>3433</v>
      </c>
      <c r="F928">
        <v>94700</v>
      </c>
      <c r="G928" t="s">
        <v>3434</v>
      </c>
      <c r="H928" t="s">
        <v>523</v>
      </c>
      <c r="I928" t="s">
        <v>523</v>
      </c>
      <c r="J928" t="s">
        <v>3463</v>
      </c>
      <c r="K928" t="s">
        <v>519</v>
      </c>
      <c r="L928" t="s">
        <v>534</v>
      </c>
      <c r="M928">
        <v>85</v>
      </c>
      <c r="N928">
        <v>15</v>
      </c>
      <c r="O928">
        <v>110.353289</v>
      </c>
      <c r="P928">
        <v>1.01129</v>
      </c>
      <c r="Q928" t="s">
        <v>221</v>
      </c>
      <c r="R928">
        <f t="shared" si="14"/>
        <v>5.666666666666667</v>
      </c>
      <c r="S928" t="s">
        <v>288</v>
      </c>
    </row>
    <row r="929" spans="1:19">
      <c r="A929" t="s">
        <v>3430</v>
      </c>
      <c r="B929" t="s">
        <v>534</v>
      </c>
      <c r="C929" t="s">
        <v>3464</v>
      </c>
      <c r="D929" t="s">
        <v>3465</v>
      </c>
      <c r="E929" t="s">
        <v>3466</v>
      </c>
      <c r="F929">
        <v>94700</v>
      </c>
      <c r="G929" t="s">
        <v>3434</v>
      </c>
      <c r="H929" t="s">
        <v>523</v>
      </c>
      <c r="I929" t="s">
        <v>523</v>
      </c>
      <c r="J929" t="s">
        <v>3467</v>
      </c>
      <c r="K929" t="s">
        <v>519</v>
      </c>
      <c r="L929" t="s">
        <v>534</v>
      </c>
      <c r="M929">
        <v>80</v>
      </c>
      <c r="N929">
        <v>12</v>
      </c>
      <c r="O929">
        <v>110.51113100000001</v>
      </c>
      <c r="P929">
        <v>1.2025710000000001</v>
      </c>
      <c r="Q929" t="s">
        <v>143</v>
      </c>
      <c r="R929">
        <f t="shared" si="14"/>
        <v>6.666666666666667</v>
      </c>
      <c r="S929" t="s">
        <v>288</v>
      </c>
    </row>
    <row r="930" spans="1:19">
      <c r="A930" t="s">
        <v>3430</v>
      </c>
      <c r="B930" t="s">
        <v>534</v>
      </c>
      <c r="C930" t="s">
        <v>3468</v>
      </c>
      <c r="D930" t="s">
        <v>3469</v>
      </c>
      <c r="E930" t="s">
        <v>3433</v>
      </c>
      <c r="F930">
        <v>94700</v>
      </c>
      <c r="G930" t="s">
        <v>3434</v>
      </c>
      <c r="H930" t="s">
        <v>523</v>
      </c>
      <c r="I930" t="s">
        <v>523</v>
      </c>
      <c r="J930" t="s">
        <v>3470</v>
      </c>
      <c r="K930" t="s">
        <v>519</v>
      </c>
      <c r="L930" t="s">
        <v>534</v>
      </c>
      <c r="M930">
        <v>73</v>
      </c>
      <c r="N930">
        <v>12</v>
      </c>
      <c r="O930">
        <v>110.687622</v>
      </c>
      <c r="P930">
        <v>1.07219</v>
      </c>
      <c r="Q930" t="s">
        <v>143</v>
      </c>
      <c r="R930">
        <f t="shared" si="14"/>
        <v>6.083333333333333</v>
      </c>
      <c r="S930" t="s">
        <v>288</v>
      </c>
    </row>
    <row r="931" spans="1:19">
      <c r="A931" t="s">
        <v>3430</v>
      </c>
      <c r="B931" t="s">
        <v>534</v>
      </c>
      <c r="C931" t="s">
        <v>3471</v>
      </c>
      <c r="D931" t="s">
        <v>3472</v>
      </c>
      <c r="E931" t="s">
        <v>3433</v>
      </c>
      <c r="F931">
        <v>94700</v>
      </c>
      <c r="G931" t="s">
        <v>3434</v>
      </c>
      <c r="H931" t="s">
        <v>523</v>
      </c>
      <c r="I931" t="s">
        <v>523</v>
      </c>
      <c r="J931" t="s">
        <v>3473</v>
      </c>
      <c r="K931" t="s">
        <v>519</v>
      </c>
      <c r="L931" t="s">
        <v>534</v>
      </c>
      <c r="M931">
        <v>70</v>
      </c>
      <c r="N931">
        <v>12</v>
      </c>
      <c r="O931">
        <v>110.362644</v>
      </c>
      <c r="P931">
        <v>1.01644</v>
      </c>
      <c r="Q931" t="s">
        <v>221</v>
      </c>
      <c r="R931">
        <f t="shared" si="14"/>
        <v>5.833333333333333</v>
      </c>
      <c r="S931" t="s">
        <v>288</v>
      </c>
    </row>
    <row r="932" spans="1:19">
      <c r="A932" t="s">
        <v>3430</v>
      </c>
      <c r="B932" t="s">
        <v>534</v>
      </c>
      <c r="C932" t="s">
        <v>3474</v>
      </c>
      <c r="D932" t="s">
        <v>3475</v>
      </c>
      <c r="E932" t="s">
        <v>3433</v>
      </c>
      <c r="F932">
        <v>94700</v>
      </c>
      <c r="G932" t="s">
        <v>3434</v>
      </c>
      <c r="H932" t="s">
        <v>523</v>
      </c>
      <c r="I932" t="s">
        <v>523</v>
      </c>
      <c r="J932" t="s">
        <v>3476</v>
      </c>
      <c r="K932" t="s">
        <v>519</v>
      </c>
      <c r="L932" t="s">
        <v>534</v>
      </c>
      <c r="M932">
        <v>49</v>
      </c>
      <c r="N932">
        <v>10</v>
      </c>
      <c r="O932">
        <v>110.464032</v>
      </c>
      <c r="P932">
        <v>0.98826999999999998</v>
      </c>
      <c r="Q932" t="s">
        <v>221</v>
      </c>
      <c r="R932">
        <f t="shared" si="14"/>
        <v>4.9000000000000004</v>
      </c>
      <c r="S932" t="s">
        <v>288</v>
      </c>
    </row>
    <row r="933" spans="1:19">
      <c r="A933" t="s">
        <v>3430</v>
      </c>
      <c r="B933" t="s">
        <v>534</v>
      </c>
      <c r="C933" t="s">
        <v>3477</v>
      </c>
      <c r="D933" t="s">
        <v>3478</v>
      </c>
      <c r="E933" t="s">
        <v>3433</v>
      </c>
      <c r="F933">
        <v>94700</v>
      </c>
      <c r="G933" t="s">
        <v>3434</v>
      </c>
      <c r="H933">
        <v>82896260</v>
      </c>
      <c r="I933" t="s">
        <v>523</v>
      </c>
      <c r="J933" t="s">
        <v>3479</v>
      </c>
      <c r="K933" t="s">
        <v>519</v>
      </c>
      <c r="L933" t="s">
        <v>534</v>
      </c>
      <c r="M933">
        <v>83</v>
      </c>
      <c r="N933">
        <v>16</v>
      </c>
      <c r="O933">
        <v>110.477313</v>
      </c>
      <c r="P933">
        <v>1.295547</v>
      </c>
      <c r="Q933" t="s">
        <v>143</v>
      </c>
      <c r="R933">
        <f t="shared" si="14"/>
        <v>5.1875</v>
      </c>
      <c r="S933" t="s">
        <v>288</v>
      </c>
    </row>
    <row r="934" spans="1:19">
      <c r="A934" t="s">
        <v>3430</v>
      </c>
      <c r="B934" t="s">
        <v>534</v>
      </c>
      <c r="C934" t="s">
        <v>3480</v>
      </c>
      <c r="D934" t="s">
        <v>3481</v>
      </c>
      <c r="E934" t="s">
        <v>3433</v>
      </c>
      <c r="F934">
        <v>94700</v>
      </c>
      <c r="G934" t="s">
        <v>3434</v>
      </c>
      <c r="H934" t="s">
        <v>523</v>
      </c>
      <c r="I934" t="s">
        <v>523</v>
      </c>
      <c r="J934" t="s">
        <v>3482</v>
      </c>
      <c r="K934" t="s">
        <v>519</v>
      </c>
      <c r="L934" t="s">
        <v>534</v>
      </c>
      <c r="M934">
        <v>319</v>
      </c>
      <c r="N934">
        <v>29</v>
      </c>
      <c r="O934">
        <v>110.58</v>
      </c>
      <c r="P934">
        <v>1.1499999999999999</v>
      </c>
      <c r="Q934" t="s">
        <v>143</v>
      </c>
      <c r="R934">
        <f t="shared" si="14"/>
        <v>11</v>
      </c>
      <c r="S934" t="s">
        <v>288</v>
      </c>
    </row>
    <row r="935" spans="1:19">
      <c r="A935" t="s">
        <v>3430</v>
      </c>
      <c r="B935" t="s">
        <v>534</v>
      </c>
      <c r="C935" t="s">
        <v>3483</v>
      </c>
      <c r="D935" t="s">
        <v>3484</v>
      </c>
      <c r="E935" t="s">
        <v>3485</v>
      </c>
      <c r="F935">
        <v>94700</v>
      </c>
      <c r="G935" t="s">
        <v>3434</v>
      </c>
      <c r="H935">
        <v>82895824</v>
      </c>
      <c r="I935" t="s">
        <v>523</v>
      </c>
      <c r="J935" t="s">
        <v>3486</v>
      </c>
      <c r="K935" t="s">
        <v>519</v>
      </c>
      <c r="L935" t="s">
        <v>534</v>
      </c>
      <c r="M935">
        <v>75</v>
      </c>
      <c r="N935">
        <v>10</v>
      </c>
      <c r="O935">
        <v>110.561954</v>
      </c>
      <c r="P935">
        <v>1.0601739999999999</v>
      </c>
      <c r="Q935" t="s">
        <v>143</v>
      </c>
      <c r="R935">
        <f t="shared" si="14"/>
        <v>7.5</v>
      </c>
      <c r="S935" t="s">
        <v>288</v>
      </c>
    </row>
    <row r="936" spans="1:19">
      <c r="A936" t="s">
        <v>3430</v>
      </c>
      <c r="B936" t="s">
        <v>534</v>
      </c>
      <c r="C936" t="s">
        <v>3487</v>
      </c>
      <c r="D936" t="s">
        <v>3488</v>
      </c>
      <c r="E936" t="s">
        <v>3433</v>
      </c>
      <c r="F936">
        <v>94700</v>
      </c>
      <c r="G936" t="s">
        <v>3434</v>
      </c>
      <c r="J936" t="s">
        <v>3489</v>
      </c>
      <c r="K936" t="s">
        <v>519</v>
      </c>
      <c r="L936" t="s">
        <v>534</v>
      </c>
      <c r="M936">
        <v>63</v>
      </c>
      <c r="N936">
        <v>12</v>
      </c>
      <c r="O936">
        <v>110.77</v>
      </c>
      <c r="P936">
        <v>1.05</v>
      </c>
      <c r="Q936" t="s">
        <v>143</v>
      </c>
      <c r="R936">
        <f t="shared" si="14"/>
        <v>5.25</v>
      </c>
      <c r="S936" t="s">
        <v>288</v>
      </c>
    </row>
    <row r="937" spans="1:19">
      <c r="A937" t="s">
        <v>3430</v>
      </c>
      <c r="B937" t="s">
        <v>534</v>
      </c>
      <c r="C937" t="s">
        <v>3490</v>
      </c>
      <c r="D937" t="s">
        <v>3491</v>
      </c>
      <c r="E937" t="s">
        <v>3433</v>
      </c>
      <c r="F937">
        <v>94700</v>
      </c>
      <c r="G937" t="s">
        <v>3434</v>
      </c>
      <c r="H937" t="s">
        <v>523</v>
      </c>
      <c r="I937" t="s">
        <v>523</v>
      </c>
      <c r="J937" t="s">
        <v>3492</v>
      </c>
      <c r="K937" t="s">
        <v>519</v>
      </c>
      <c r="L937" t="s">
        <v>534</v>
      </c>
      <c r="M937">
        <v>71</v>
      </c>
      <c r="N937">
        <v>12</v>
      </c>
      <c r="O937">
        <v>110.500832</v>
      </c>
      <c r="P937">
        <v>1.0701609999999999</v>
      </c>
      <c r="Q937" t="s">
        <v>143</v>
      </c>
      <c r="R937">
        <f t="shared" si="14"/>
        <v>5.916666666666667</v>
      </c>
      <c r="S937" t="s">
        <v>288</v>
      </c>
    </row>
    <row r="938" spans="1:19">
      <c r="A938" t="s">
        <v>3430</v>
      </c>
      <c r="B938" t="s">
        <v>534</v>
      </c>
      <c r="C938" t="s">
        <v>3493</v>
      </c>
      <c r="D938" t="s">
        <v>3494</v>
      </c>
      <c r="E938" t="s">
        <v>3433</v>
      </c>
      <c r="F938">
        <v>94700</v>
      </c>
      <c r="G938" t="s">
        <v>3434</v>
      </c>
      <c r="H938" t="s">
        <v>523</v>
      </c>
      <c r="I938" t="s">
        <v>523</v>
      </c>
      <c r="J938" t="s">
        <v>3495</v>
      </c>
      <c r="K938" t="s">
        <v>519</v>
      </c>
      <c r="L938" t="s">
        <v>534</v>
      </c>
      <c r="M938">
        <v>73</v>
      </c>
      <c r="N938">
        <v>13</v>
      </c>
      <c r="O938">
        <v>110.55779099999999</v>
      </c>
      <c r="P938">
        <v>0.98876299999999995</v>
      </c>
      <c r="Q938" t="s">
        <v>143</v>
      </c>
      <c r="R938">
        <f t="shared" si="14"/>
        <v>5.615384615384615</v>
      </c>
      <c r="S938" t="s">
        <v>288</v>
      </c>
    </row>
    <row r="939" spans="1:19">
      <c r="A939" t="s">
        <v>3430</v>
      </c>
      <c r="B939" t="s">
        <v>534</v>
      </c>
      <c r="C939" t="s">
        <v>3496</v>
      </c>
      <c r="D939" t="s">
        <v>3497</v>
      </c>
      <c r="E939" t="s">
        <v>3433</v>
      </c>
      <c r="F939">
        <v>94700</v>
      </c>
      <c r="G939" t="s">
        <v>3434</v>
      </c>
      <c r="H939" t="s">
        <v>523</v>
      </c>
      <c r="I939" t="s">
        <v>523</v>
      </c>
      <c r="J939" t="s">
        <v>3498</v>
      </c>
      <c r="K939" t="s">
        <v>519</v>
      </c>
      <c r="L939" t="s">
        <v>534</v>
      </c>
      <c r="M939">
        <v>36</v>
      </c>
      <c r="N939">
        <v>10</v>
      </c>
      <c r="O939">
        <v>110.43</v>
      </c>
      <c r="P939">
        <v>0.95</v>
      </c>
      <c r="Q939" t="s">
        <v>221</v>
      </c>
      <c r="R939">
        <f t="shared" si="14"/>
        <v>3.6</v>
      </c>
      <c r="S939" t="s">
        <v>288</v>
      </c>
    </row>
    <row r="940" spans="1:19">
      <c r="A940" t="s">
        <v>3430</v>
      </c>
      <c r="B940" t="s">
        <v>534</v>
      </c>
      <c r="C940" t="s">
        <v>3499</v>
      </c>
      <c r="D940" t="s">
        <v>3500</v>
      </c>
      <c r="E940" t="s">
        <v>3433</v>
      </c>
      <c r="F940">
        <v>94700</v>
      </c>
      <c r="G940" t="s">
        <v>3434</v>
      </c>
      <c r="H940">
        <v>82895157</v>
      </c>
      <c r="I940" t="s">
        <v>523</v>
      </c>
      <c r="J940" t="s">
        <v>3501</v>
      </c>
      <c r="K940" t="s">
        <v>519</v>
      </c>
      <c r="L940" t="s">
        <v>534</v>
      </c>
      <c r="M940">
        <v>159</v>
      </c>
      <c r="N940">
        <v>18</v>
      </c>
      <c r="O940">
        <v>110.652762</v>
      </c>
      <c r="P940">
        <v>1.1569</v>
      </c>
      <c r="Q940" t="s">
        <v>143</v>
      </c>
      <c r="R940">
        <f t="shared" si="14"/>
        <v>8.8333333333333339</v>
      </c>
      <c r="S940" t="s">
        <v>288</v>
      </c>
    </row>
    <row r="941" spans="1:19">
      <c r="A941" t="s">
        <v>3430</v>
      </c>
      <c r="B941" t="s">
        <v>534</v>
      </c>
      <c r="C941" t="s">
        <v>3502</v>
      </c>
      <c r="D941" t="s">
        <v>3503</v>
      </c>
      <c r="E941" t="s">
        <v>3433</v>
      </c>
      <c r="F941">
        <v>94700</v>
      </c>
      <c r="G941" t="s">
        <v>3434</v>
      </c>
      <c r="H941">
        <v>82895541</v>
      </c>
      <c r="I941" t="s">
        <v>523</v>
      </c>
      <c r="J941" t="s">
        <v>3504</v>
      </c>
      <c r="K941" t="s">
        <v>519</v>
      </c>
      <c r="L941" t="s">
        <v>534</v>
      </c>
      <c r="M941">
        <v>172</v>
      </c>
      <c r="N941">
        <v>20</v>
      </c>
      <c r="O941">
        <v>110.531285</v>
      </c>
      <c r="P941">
        <v>0.97587199999999996</v>
      </c>
      <c r="Q941" t="s">
        <v>221</v>
      </c>
      <c r="R941">
        <f t="shared" si="14"/>
        <v>8.6</v>
      </c>
      <c r="S941" t="s">
        <v>288</v>
      </c>
    </row>
    <row r="942" spans="1:19">
      <c r="A942" t="s">
        <v>3430</v>
      </c>
      <c r="B942" t="s">
        <v>534</v>
      </c>
      <c r="C942" t="s">
        <v>3505</v>
      </c>
      <c r="D942" t="s">
        <v>3506</v>
      </c>
      <c r="E942" t="s">
        <v>3433</v>
      </c>
      <c r="F942">
        <v>94700</v>
      </c>
      <c r="G942" t="s">
        <v>3434</v>
      </c>
      <c r="H942" t="s">
        <v>523</v>
      </c>
      <c r="I942" t="s">
        <v>523</v>
      </c>
      <c r="J942" t="s">
        <v>3507</v>
      </c>
      <c r="K942" t="s">
        <v>519</v>
      </c>
      <c r="L942" t="s">
        <v>534</v>
      </c>
      <c r="M942">
        <v>50</v>
      </c>
      <c r="N942">
        <v>14</v>
      </c>
      <c r="O942">
        <v>110.533981</v>
      </c>
      <c r="P942">
        <v>1.3459129999999999</v>
      </c>
      <c r="Q942" t="s">
        <v>143</v>
      </c>
      <c r="R942">
        <f t="shared" si="14"/>
        <v>3.5714285714285716</v>
      </c>
      <c r="S942" t="s">
        <v>288</v>
      </c>
    </row>
    <row r="943" spans="1:19">
      <c r="A943" t="s">
        <v>3430</v>
      </c>
      <c r="B943" t="s">
        <v>534</v>
      </c>
      <c r="C943" t="s">
        <v>3508</v>
      </c>
      <c r="D943" t="s">
        <v>3509</v>
      </c>
      <c r="E943" t="s">
        <v>3433</v>
      </c>
      <c r="F943">
        <v>94700</v>
      </c>
      <c r="G943" t="s">
        <v>3434</v>
      </c>
      <c r="H943" t="s">
        <v>523</v>
      </c>
      <c r="I943" t="s">
        <v>523</v>
      </c>
      <c r="J943" t="s">
        <v>3510</v>
      </c>
      <c r="K943" t="s">
        <v>519</v>
      </c>
      <c r="L943" t="s">
        <v>534</v>
      </c>
      <c r="M943">
        <v>114</v>
      </c>
      <c r="N943">
        <v>15</v>
      </c>
      <c r="O943">
        <v>110.495988</v>
      </c>
      <c r="P943">
        <v>0.92657199999999995</v>
      </c>
      <c r="Q943" t="s">
        <v>221</v>
      </c>
      <c r="R943">
        <f t="shared" si="14"/>
        <v>7.6</v>
      </c>
      <c r="S943" t="s">
        <v>288</v>
      </c>
    </row>
    <row r="944" spans="1:19">
      <c r="A944" t="s">
        <v>3430</v>
      </c>
      <c r="B944" t="s">
        <v>534</v>
      </c>
      <c r="C944" t="s">
        <v>3511</v>
      </c>
      <c r="D944" t="s">
        <v>3512</v>
      </c>
      <c r="E944" t="s">
        <v>3433</v>
      </c>
      <c r="F944">
        <v>94700</v>
      </c>
      <c r="G944" t="s">
        <v>3434</v>
      </c>
      <c r="H944" t="s">
        <v>523</v>
      </c>
      <c r="I944" t="s">
        <v>523</v>
      </c>
      <c r="J944" t="s">
        <v>3513</v>
      </c>
      <c r="K944" t="s">
        <v>519</v>
      </c>
      <c r="L944" t="s">
        <v>534</v>
      </c>
      <c r="M944">
        <v>46</v>
      </c>
      <c r="N944">
        <v>11</v>
      </c>
      <c r="O944">
        <v>110.5</v>
      </c>
      <c r="P944">
        <v>1.1000000000000001</v>
      </c>
      <c r="Q944" t="s">
        <v>143</v>
      </c>
      <c r="R944">
        <f t="shared" si="14"/>
        <v>4.1818181818181817</v>
      </c>
      <c r="S944" t="s">
        <v>288</v>
      </c>
    </row>
    <row r="945" spans="1:19">
      <c r="A945" t="s">
        <v>3430</v>
      </c>
      <c r="B945" t="s">
        <v>534</v>
      </c>
      <c r="C945" t="s">
        <v>3514</v>
      </c>
      <c r="D945" t="s">
        <v>3515</v>
      </c>
      <c r="E945" t="s">
        <v>3433</v>
      </c>
      <c r="F945">
        <v>94700</v>
      </c>
      <c r="G945" t="s">
        <v>3434</v>
      </c>
      <c r="H945" t="s">
        <v>523</v>
      </c>
      <c r="I945" t="s">
        <v>523</v>
      </c>
      <c r="J945" t="s">
        <v>3516</v>
      </c>
      <c r="K945" t="s">
        <v>519</v>
      </c>
      <c r="L945" t="s">
        <v>534</v>
      </c>
      <c r="M945">
        <v>183</v>
      </c>
      <c r="N945">
        <v>18</v>
      </c>
      <c r="O945">
        <v>110.61425699999999</v>
      </c>
      <c r="P945">
        <v>1.1278710000000001</v>
      </c>
      <c r="Q945" t="s">
        <v>143</v>
      </c>
      <c r="R945">
        <f t="shared" si="14"/>
        <v>10.166666666666666</v>
      </c>
      <c r="S945" t="s">
        <v>288</v>
      </c>
    </row>
    <row r="946" spans="1:19">
      <c r="A946" t="s">
        <v>3430</v>
      </c>
      <c r="B946" t="s">
        <v>534</v>
      </c>
      <c r="C946" t="s">
        <v>3517</v>
      </c>
      <c r="D946" t="s">
        <v>3518</v>
      </c>
      <c r="E946" t="s">
        <v>3433</v>
      </c>
      <c r="F946">
        <v>94700</v>
      </c>
      <c r="G946" t="s">
        <v>3434</v>
      </c>
      <c r="H946" t="s">
        <v>523</v>
      </c>
      <c r="I946" t="s">
        <v>523</v>
      </c>
      <c r="J946" t="s">
        <v>3519</v>
      </c>
      <c r="K946" t="s">
        <v>519</v>
      </c>
      <c r="L946" t="s">
        <v>534</v>
      </c>
      <c r="M946">
        <v>99</v>
      </c>
      <c r="N946">
        <v>16</v>
      </c>
      <c r="O946">
        <v>110.581014</v>
      </c>
      <c r="P946">
        <v>0.93703599999999998</v>
      </c>
      <c r="Q946" t="s">
        <v>221</v>
      </c>
      <c r="R946">
        <f t="shared" si="14"/>
        <v>6.1875</v>
      </c>
      <c r="S946" t="s">
        <v>288</v>
      </c>
    </row>
    <row r="947" spans="1:19">
      <c r="A947" t="s">
        <v>3430</v>
      </c>
      <c r="B947" t="s">
        <v>534</v>
      </c>
      <c r="C947" t="s">
        <v>3520</v>
      </c>
      <c r="D947" t="s">
        <v>3521</v>
      </c>
      <c r="E947" t="s">
        <v>3433</v>
      </c>
      <c r="F947">
        <v>94700</v>
      </c>
      <c r="G947" t="s">
        <v>3434</v>
      </c>
      <c r="H947" t="s">
        <v>523</v>
      </c>
      <c r="I947" t="s">
        <v>523</v>
      </c>
      <c r="J947" t="s">
        <v>3522</v>
      </c>
      <c r="K947" t="s">
        <v>519</v>
      </c>
      <c r="L947" t="s">
        <v>534</v>
      </c>
      <c r="M947">
        <v>29</v>
      </c>
      <c r="N947">
        <v>9</v>
      </c>
      <c r="O947">
        <v>110.65</v>
      </c>
      <c r="P947">
        <v>1.17</v>
      </c>
      <c r="Q947" t="s">
        <v>143</v>
      </c>
      <c r="R947">
        <f t="shared" si="14"/>
        <v>3.2222222222222223</v>
      </c>
      <c r="S947" t="s">
        <v>288</v>
      </c>
    </row>
    <row r="948" spans="1:19">
      <c r="A948" t="s">
        <v>3430</v>
      </c>
      <c r="B948" t="s">
        <v>534</v>
      </c>
      <c r="C948" t="s">
        <v>3523</v>
      </c>
      <c r="D948" t="s">
        <v>2473</v>
      </c>
      <c r="E948" t="s">
        <v>3433</v>
      </c>
      <c r="F948">
        <v>94700</v>
      </c>
      <c r="G948" t="s">
        <v>3434</v>
      </c>
      <c r="H948" t="s">
        <v>523</v>
      </c>
      <c r="I948" t="s">
        <v>523</v>
      </c>
      <c r="J948" t="s">
        <v>3524</v>
      </c>
      <c r="K948" t="s">
        <v>519</v>
      </c>
      <c r="L948" t="s">
        <v>534</v>
      </c>
      <c r="M948">
        <v>94</v>
      </c>
      <c r="N948">
        <v>11</v>
      </c>
      <c r="O948">
        <v>110.657809</v>
      </c>
      <c r="P948">
        <v>1.00495</v>
      </c>
      <c r="Q948" t="s">
        <v>143</v>
      </c>
      <c r="R948">
        <f t="shared" si="14"/>
        <v>8.545454545454545</v>
      </c>
      <c r="S948" t="s">
        <v>288</v>
      </c>
    </row>
    <row r="949" spans="1:19">
      <c r="A949" t="s">
        <v>3430</v>
      </c>
      <c r="B949" t="s">
        <v>534</v>
      </c>
      <c r="C949" t="s">
        <v>3525</v>
      </c>
      <c r="D949" t="s">
        <v>3526</v>
      </c>
      <c r="E949" t="s">
        <v>3433</v>
      </c>
      <c r="F949">
        <v>94700</v>
      </c>
      <c r="G949" t="s">
        <v>3434</v>
      </c>
      <c r="H949">
        <v>82895526</v>
      </c>
      <c r="I949" t="s">
        <v>523</v>
      </c>
      <c r="J949" t="s">
        <v>3527</v>
      </c>
      <c r="K949" t="s">
        <v>519</v>
      </c>
      <c r="L949" t="s">
        <v>534</v>
      </c>
      <c r="M949">
        <v>55</v>
      </c>
      <c r="N949">
        <v>12</v>
      </c>
      <c r="O949">
        <v>110.52</v>
      </c>
      <c r="P949">
        <v>1.26</v>
      </c>
      <c r="Q949" t="s">
        <v>143</v>
      </c>
      <c r="R949">
        <f t="shared" si="14"/>
        <v>4.583333333333333</v>
      </c>
      <c r="S949" t="s">
        <v>288</v>
      </c>
    </row>
    <row r="950" spans="1:19">
      <c r="A950" t="s">
        <v>3430</v>
      </c>
      <c r="B950" t="s">
        <v>534</v>
      </c>
      <c r="C950" t="s">
        <v>3528</v>
      </c>
      <c r="D950" t="s">
        <v>3529</v>
      </c>
      <c r="E950" t="s">
        <v>3530</v>
      </c>
      <c r="F950">
        <v>94700</v>
      </c>
      <c r="G950" t="s">
        <v>3434</v>
      </c>
      <c r="H950">
        <v>82896242</v>
      </c>
      <c r="I950" t="s">
        <v>523</v>
      </c>
      <c r="J950" t="s">
        <v>3531</v>
      </c>
      <c r="K950" t="s">
        <v>519</v>
      </c>
      <c r="L950" t="s">
        <v>534</v>
      </c>
      <c r="M950">
        <v>52</v>
      </c>
      <c r="N950">
        <v>13</v>
      </c>
      <c r="O950">
        <v>110.354404</v>
      </c>
      <c r="P950">
        <v>1.008802</v>
      </c>
      <c r="Q950" t="s">
        <v>221</v>
      </c>
      <c r="R950">
        <f t="shared" si="14"/>
        <v>4</v>
      </c>
      <c r="S950" t="s">
        <v>288</v>
      </c>
    </row>
    <row r="951" spans="1:19">
      <c r="A951" t="s">
        <v>3430</v>
      </c>
      <c r="B951" t="s">
        <v>534</v>
      </c>
      <c r="C951" t="s">
        <v>3532</v>
      </c>
      <c r="D951" t="s">
        <v>3533</v>
      </c>
      <c r="E951" t="s">
        <v>3433</v>
      </c>
      <c r="F951">
        <v>94700</v>
      </c>
      <c r="G951" t="s">
        <v>3434</v>
      </c>
      <c r="J951" t="s">
        <v>3534</v>
      </c>
      <c r="K951" t="s">
        <v>519</v>
      </c>
      <c r="L951" t="s">
        <v>534</v>
      </c>
      <c r="M951">
        <v>129</v>
      </c>
      <c r="N951">
        <v>16</v>
      </c>
      <c r="O951">
        <v>110.4686111</v>
      </c>
      <c r="P951">
        <v>1.1622222</v>
      </c>
      <c r="Q951" t="s">
        <v>143</v>
      </c>
      <c r="R951">
        <f t="shared" si="14"/>
        <v>8.0625</v>
      </c>
      <c r="S951" t="s">
        <v>288</v>
      </c>
    </row>
    <row r="952" spans="1:19">
      <c r="A952" t="s">
        <v>3430</v>
      </c>
      <c r="B952" t="s">
        <v>534</v>
      </c>
      <c r="C952" t="s">
        <v>3535</v>
      </c>
      <c r="D952" t="s">
        <v>3536</v>
      </c>
      <c r="E952" t="s">
        <v>3433</v>
      </c>
      <c r="F952">
        <v>94700</v>
      </c>
      <c r="G952" t="s">
        <v>3434</v>
      </c>
      <c r="H952">
        <v>82895391</v>
      </c>
      <c r="I952" t="s">
        <v>523</v>
      </c>
      <c r="J952" t="s">
        <v>3537</v>
      </c>
      <c r="K952" t="s">
        <v>519</v>
      </c>
      <c r="L952" t="s">
        <v>534</v>
      </c>
      <c r="M952">
        <v>135</v>
      </c>
      <c r="N952">
        <v>18</v>
      </c>
      <c r="O952">
        <v>110.549959</v>
      </c>
      <c r="P952">
        <v>1.3034300000000001</v>
      </c>
      <c r="Q952" t="s">
        <v>143</v>
      </c>
      <c r="R952">
        <f t="shared" si="14"/>
        <v>7.5</v>
      </c>
      <c r="S952" t="s">
        <v>288</v>
      </c>
    </row>
    <row r="953" spans="1:19">
      <c r="A953" t="s">
        <v>3430</v>
      </c>
      <c r="B953" t="s">
        <v>534</v>
      </c>
      <c r="C953" t="s">
        <v>3538</v>
      </c>
      <c r="D953" t="s">
        <v>3539</v>
      </c>
      <c r="E953" t="s">
        <v>3433</v>
      </c>
      <c r="F953">
        <v>94700</v>
      </c>
      <c r="G953" t="s">
        <v>3434</v>
      </c>
      <c r="H953" t="s">
        <v>523</v>
      </c>
      <c r="I953" t="s">
        <v>523</v>
      </c>
      <c r="J953" t="s">
        <v>3540</v>
      </c>
      <c r="K953" t="s">
        <v>519</v>
      </c>
      <c r="L953" t="s">
        <v>534</v>
      </c>
      <c r="M953">
        <v>126</v>
      </c>
      <c r="N953">
        <v>13</v>
      </c>
      <c r="O953">
        <v>110.534992</v>
      </c>
      <c r="P953">
        <v>0.96983799999999998</v>
      </c>
      <c r="Q953" t="s">
        <v>221</v>
      </c>
      <c r="R953">
        <f t="shared" si="14"/>
        <v>9.6923076923076916</v>
      </c>
      <c r="S953" t="s">
        <v>288</v>
      </c>
    </row>
    <row r="954" spans="1:19">
      <c r="A954" t="s">
        <v>3430</v>
      </c>
      <c r="B954" t="s">
        <v>534</v>
      </c>
      <c r="C954" t="s">
        <v>3541</v>
      </c>
      <c r="D954" t="s">
        <v>3542</v>
      </c>
      <c r="E954" t="s">
        <v>3433</v>
      </c>
      <c r="F954">
        <v>94700</v>
      </c>
      <c r="G954" t="s">
        <v>3434</v>
      </c>
      <c r="H954">
        <v>82896213</v>
      </c>
      <c r="I954" t="s">
        <v>523</v>
      </c>
      <c r="J954" t="s">
        <v>3543</v>
      </c>
      <c r="K954" t="s">
        <v>519</v>
      </c>
      <c r="L954" t="s">
        <v>534</v>
      </c>
      <c r="M954">
        <v>174</v>
      </c>
      <c r="N954">
        <v>22</v>
      </c>
      <c r="O954">
        <v>110.52361999999999</v>
      </c>
      <c r="P954">
        <v>1.2606170000000001</v>
      </c>
      <c r="Q954" t="s">
        <v>143</v>
      </c>
      <c r="R954">
        <f t="shared" si="14"/>
        <v>7.9090909090909092</v>
      </c>
      <c r="S954" t="s">
        <v>288</v>
      </c>
    </row>
    <row r="955" spans="1:19">
      <c r="A955" t="s">
        <v>3430</v>
      </c>
      <c r="B955" t="s">
        <v>534</v>
      </c>
      <c r="C955" t="s">
        <v>3544</v>
      </c>
      <c r="D955" t="s">
        <v>3545</v>
      </c>
      <c r="E955" t="s">
        <v>3433</v>
      </c>
      <c r="F955">
        <v>94700</v>
      </c>
      <c r="G955" t="s">
        <v>3434</v>
      </c>
      <c r="H955" t="s">
        <v>523</v>
      </c>
      <c r="I955" t="s">
        <v>523</v>
      </c>
      <c r="J955" t="s">
        <v>3546</v>
      </c>
      <c r="K955" t="s">
        <v>519</v>
      </c>
      <c r="L955" t="s">
        <v>534</v>
      </c>
      <c r="M955">
        <v>96</v>
      </c>
      <c r="N955">
        <v>12</v>
      </c>
      <c r="O955">
        <v>110.56119200000001</v>
      </c>
      <c r="P955">
        <v>1.0244420000000001</v>
      </c>
      <c r="Q955" t="s">
        <v>143</v>
      </c>
      <c r="R955">
        <f t="shared" si="14"/>
        <v>8</v>
      </c>
      <c r="S955" t="s">
        <v>288</v>
      </c>
    </row>
    <row r="956" spans="1:19">
      <c r="A956" t="s">
        <v>3430</v>
      </c>
      <c r="B956" t="s">
        <v>534</v>
      </c>
      <c r="C956" t="s">
        <v>3547</v>
      </c>
      <c r="D956" t="s">
        <v>3548</v>
      </c>
      <c r="E956" t="s">
        <v>3433</v>
      </c>
      <c r="F956">
        <v>94700</v>
      </c>
      <c r="G956" t="s">
        <v>3434</v>
      </c>
      <c r="H956">
        <v>82872788</v>
      </c>
      <c r="I956" t="s">
        <v>523</v>
      </c>
      <c r="J956" t="s">
        <v>3549</v>
      </c>
      <c r="K956" t="s">
        <v>519</v>
      </c>
      <c r="L956" t="s">
        <v>534</v>
      </c>
      <c r="M956">
        <v>141</v>
      </c>
      <c r="N956">
        <v>17</v>
      </c>
      <c r="O956">
        <v>110.54945499999999</v>
      </c>
      <c r="P956">
        <v>1.2015849999999999</v>
      </c>
      <c r="Q956" t="s">
        <v>143</v>
      </c>
      <c r="R956">
        <f t="shared" si="14"/>
        <v>8.2941176470588243</v>
      </c>
      <c r="S956" t="s">
        <v>288</v>
      </c>
    </row>
    <row r="957" spans="1:19">
      <c r="A957" t="s">
        <v>3430</v>
      </c>
      <c r="B957" t="s">
        <v>534</v>
      </c>
      <c r="C957" t="s">
        <v>3550</v>
      </c>
      <c r="D957" t="s">
        <v>3551</v>
      </c>
      <c r="E957" t="s">
        <v>3433</v>
      </c>
      <c r="F957">
        <v>94700</v>
      </c>
      <c r="G957" t="s">
        <v>3434</v>
      </c>
      <c r="H957" t="s">
        <v>523</v>
      </c>
      <c r="I957" t="s">
        <v>523</v>
      </c>
      <c r="J957" t="s">
        <v>3552</v>
      </c>
      <c r="K957" t="s">
        <v>519</v>
      </c>
      <c r="L957" t="s">
        <v>534</v>
      </c>
      <c r="M957">
        <v>57</v>
      </c>
      <c r="N957">
        <v>12</v>
      </c>
      <c r="O957">
        <v>110.494641</v>
      </c>
      <c r="P957">
        <v>0.92660900000000002</v>
      </c>
      <c r="Q957" t="s">
        <v>221</v>
      </c>
      <c r="R957">
        <f t="shared" si="14"/>
        <v>4.75</v>
      </c>
      <c r="S957" t="s">
        <v>288</v>
      </c>
    </row>
    <row r="958" spans="1:19">
      <c r="A958" t="s">
        <v>3430</v>
      </c>
      <c r="B958" t="s">
        <v>534</v>
      </c>
      <c r="C958" t="s">
        <v>3553</v>
      </c>
      <c r="D958" t="s">
        <v>3554</v>
      </c>
      <c r="E958" t="s">
        <v>3433</v>
      </c>
      <c r="F958">
        <v>94700</v>
      </c>
      <c r="G958" t="s">
        <v>3434</v>
      </c>
      <c r="H958" t="s">
        <v>523</v>
      </c>
      <c r="I958" t="s">
        <v>523</v>
      </c>
      <c r="J958" t="s">
        <v>3555</v>
      </c>
      <c r="K958" t="s">
        <v>519</v>
      </c>
      <c r="L958" t="s">
        <v>534</v>
      </c>
      <c r="M958">
        <v>176</v>
      </c>
      <c r="N958">
        <v>18</v>
      </c>
      <c r="O958">
        <v>110.52247199999999</v>
      </c>
      <c r="P958">
        <v>1.1418269999999999</v>
      </c>
      <c r="Q958" t="s">
        <v>143</v>
      </c>
      <c r="R958">
        <f t="shared" si="14"/>
        <v>9.7777777777777786</v>
      </c>
      <c r="S958" t="s">
        <v>288</v>
      </c>
    </row>
    <row r="959" spans="1:19">
      <c r="A959" t="s">
        <v>3430</v>
      </c>
      <c r="B959" t="s">
        <v>534</v>
      </c>
      <c r="C959" t="s">
        <v>3556</v>
      </c>
      <c r="D959" t="s">
        <v>3557</v>
      </c>
      <c r="E959" t="s">
        <v>3433</v>
      </c>
      <c r="F959">
        <v>94700</v>
      </c>
      <c r="G959" t="s">
        <v>3434</v>
      </c>
      <c r="H959" t="s">
        <v>523</v>
      </c>
      <c r="I959" t="s">
        <v>523</v>
      </c>
      <c r="J959" t="s">
        <v>3558</v>
      </c>
      <c r="K959" t="s">
        <v>519</v>
      </c>
      <c r="L959" t="s">
        <v>534</v>
      </c>
      <c r="M959">
        <v>79</v>
      </c>
      <c r="N959">
        <v>13</v>
      </c>
      <c r="O959">
        <v>110.44222499999999</v>
      </c>
      <c r="P959">
        <v>1.2816810000000001</v>
      </c>
      <c r="Q959" t="s">
        <v>143</v>
      </c>
      <c r="R959">
        <f t="shared" si="14"/>
        <v>6.0769230769230766</v>
      </c>
      <c r="S959" t="s">
        <v>288</v>
      </c>
    </row>
    <row r="960" spans="1:19">
      <c r="A960" t="s">
        <v>3430</v>
      </c>
      <c r="B960" t="s">
        <v>534</v>
      </c>
      <c r="C960" t="s">
        <v>3559</v>
      </c>
      <c r="D960" t="s">
        <v>3560</v>
      </c>
      <c r="E960" t="s">
        <v>3433</v>
      </c>
      <c r="F960">
        <v>94700</v>
      </c>
      <c r="G960" t="s">
        <v>3434</v>
      </c>
      <c r="H960">
        <v>82896215</v>
      </c>
      <c r="I960" t="s">
        <v>523</v>
      </c>
      <c r="J960" t="s">
        <v>3561</v>
      </c>
      <c r="K960" t="s">
        <v>519</v>
      </c>
      <c r="L960" t="s">
        <v>534</v>
      </c>
      <c r="M960">
        <v>92</v>
      </c>
      <c r="N960">
        <v>12</v>
      </c>
      <c r="O960">
        <v>110.553634</v>
      </c>
      <c r="P960">
        <v>1.3390839999999999</v>
      </c>
      <c r="Q960" t="s">
        <v>143</v>
      </c>
      <c r="R960">
        <f t="shared" si="14"/>
        <v>7.666666666666667</v>
      </c>
      <c r="S960" t="s">
        <v>288</v>
      </c>
    </row>
    <row r="961" spans="1:19">
      <c r="A961" t="s">
        <v>3430</v>
      </c>
      <c r="B961" t="s">
        <v>534</v>
      </c>
      <c r="C961" t="s">
        <v>3562</v>
      </c>
      <c r="D961" t="s">
        <v>3563</v>
      </c>
      <c r="E961" t="s">
        <v>3433</v>
      </c>
      <c r="F961">
        <v>94700</v>
      </c>
      <c r="G961" t="s">
        <v>3434</v>
      </c>
      <c r="H961" t="s">
        <v>523</v>
      </c>
      <c r="I961" t="s">
        <v>523</v>
      </c>
      <c r="J961" t="s">
        <v>3564</v>
      </c>
      <c r="K961" t="s">
        <v>519</v>
      </c>
      <c r="L961" t="s">
        <v>534</v>
      </c>
      <c r="M961">
        <v>73</v>
      </c>
      <c r="N961">
        <v>11</v>
      </c>
      <c r="O961">
        <v>110.561954</v>
      </c>
      <c r="P961">
        <v>1.0601739999999999</v>
      </c>
      <c r="Q961" t="s">
        <v>143</v>
      </c>
      <c r="R961">
        <f t="shared" si="14"/>
        <v>6.6363636363636367</v>
      </c>
      <c r="S961" t="s">
        <v>288</v>
      </c>
    </row>
    <row r="962" spans="1:19">
      <c r="A962" t="s">
        <v>3430</v>
      </c>
      <c r="B962" t="s">
        <v>534</v>
      </c>
      <c r="C962" t="s">
        <v>3565</v>
      </c>
      <c r="D962" t="s">
        <v>3566</v>
      </c>
      <c r="E962" t="s">
        <v>3433</v>
      </c>
      <c r="F962">
        <v>94700</v>
      </c>
      <c r="G962" t="s">
        <v>3434</v>
      </c>
      <c r="H962" t="s">
        <v>523</v>
      </c>
      <c r="I962" t="s">
        <v>523</v>
      </c>
      <c r="J962" t="s">
        <v>3567</v>
      </c>
      <c r="K962" t="s">
        <v>519</v>
      </c>
      <c r="L962" t="s">
        <v>534</v>
      </c>
      <c r="M962">
        <v>43</v>
      </c>
      <c r="N962">
        <v>12</v>
      </c>
      <c r="O962">
        <v>110.639932</v>
      </c>
      <c r="P962">
        <v>1.2456799999999999</v>
      </c>
      <c r="Q962" t="s">
        <v>143</v>
      </c>
      <c r="R962">
        <f t="shared" si="14"/>
        <v>3.5833333333333335</v>
      </c>
      <c r="S962" t="s">
        <v>288</v>
      </c>
    </row>
    <row r="963" spans="1:19">
      <c r="A963" t="s">
        <v>3430</v>
      </c>
      <c r="B963" t="s">
        <v>534</v>
      </c>
      <c r="C963" t="s">
        <v>3568</v>
      </c>
      <c r="D963" t="s">
        <v>3569</v>
      </c>
      <c r="E963" t="s">
        <v>3433</v>
      </c>
      <c r="F963">
        <v>94700</v>
      </c>
      <c r="G963" t="s">
        <v>3434</v>
      </c>
      <c r="H963" t="s">
        <v>523</v>
      </c>
      <c r="I963" t="s">
        <v>523</v>
      </c>
      <c r="J963" t="s">
        <v>3570</v>
      </c>
      <c r="K963" t="s">
        <v>519</v>
      </c>
      <c r="L963" t="s">
        <v>534</v>
      </c>
      <c r="M963">
        <v>42</v>
      </c>
      <c r="N963">
        <v>11</v>
      </c>
      <c r="O963">
        <v>110.520358</v>
      </c>
      <c r="P963">
        <v>1.203365</v>
      </c>
      <c r="Q963" t="s">
        <v>143</v>
      </c>
      <c r="R963">
        <f t="shared" ref="R963:R1026" si="15">M963/N963</f>
        <v>3.8181818181818183</v>
      </c>
      <c r="S963" t="s">
        <v>288</v>
      </c>
    </row>
    <row r="964" spans="1:19">
      <c r="A964" t="s">
        <v>3430</v>
      </c>
      <c r="B964" t="s">
        <v>534</v>
      </c>
      <c r="C964" t="s">
        <v>3571</v>
      </c>
      <c r="D964" t="s">
        <v>3572</v>
      </c>
      <c r="E964" t="s">
        <v>3433</v>
      </c>
      <c r="F964">
        <v>94700</v>
      </c>
      <c r="G964" t="s">
        <v>3434</v>
      </c>
      <c r="H964" t="s">
        <v>523</v>
      </c>
      <c r="I964" t="s">
        <v>523</v>
      </c>
      <c r="J964" t="s">
        <v>3573</v>
      </c>
      <c r="K964" t="s">
        <v>519</v>
      </c>
      <c r="L964" t="s">
        <v>534</v>
      </c>
      <c r="M964">
        <v>48</v>
      </c>
      <c r="N964">
        <v>13</v>
      </c>
      <c r="O964">
        <v>110.842198</v>
      </c>
      <c r="P964">
        <v>1.08188</v>
      </c>
      <c r="Q964" t="s">
        <v>145</v>
      </c>
      <c r="R964">
        <f t="shared" si="15"/>
        <v>3.6923076923076925</v>
      </c>
      <c r="S964" t="s">
        <v>288</v>
      </c>
    </row>
    <row r="965" spans="1:19">
      <c r="A965" t="s">
        <v>3430</v>
      </c>
      <c r="B965" t="s">
        <v>534</v>
      </c>
      <c r="C965" t="s">
        <v>3574</v>
      </c>
      <c r="D965" t="s">
        <v>3575</v>
      </c>
      <c r="E965" t="s">
        <v>3433</v>
      </c>
      <c r="F965">
        <v>94700</v>
      </c>
      <c r="G965" t="s">
        <v>3434</v>
      </c>
      <c r="H965" t="s">
        <v>523</v>
      </c>
      <c r="I965" t="s">
        <v>523</v>
      </c>
      <c r="J965" t="s">
        <v>3576</v>
      </c>
      <c r="K965" t="s">
        <v>519</v>
      </c>
      <c r="L965" t="s">
        <v>534</v>
      </c>
      <c r="M965">
        <v>62</v>
      </c>
      <c r="N965">
        <v>13</v>
      </c>
      <c r="O965">
        <v>110.67446700000001</v>
      </c>
      <c r="P965">
        <v>1.0505949999999999</v>
      </c>
      <c r="Q965" t="s">
        <v>143</v>
      </c>
      <c r="R965">
        <f t="shared" si="15"/>
        <v>4.7692307692307692</v>
      </c>
      <c r="S965" t="s">
        <v>288</v>
      </c>
    </row>
    <row r="966" spans="1:19">
      <c r="A966" t="s">
        <v>3430</v>
      </c>
      <c r="B966" t="s">
        <v>534</v>
      </c>
      <c r="C966" t="s">
        <v>3577</v>
      </c>
      <c r="D966" t="s">
        <v>3578</v>
      </c>
      <c r="E966" t="s">
        <v>3433</v>
      </c>
      <c r="F966">
        <v>94700</v>
      </c>
      <c r="G966" t="s">
        <v>3434</v>
      </c>
      <c r="H966">
        <v>82872510</v>
      </c>
      <c r="I966">
        <v>82872510</v>
      </c>
      <c r="J966" t="s">
        <v>3579</v>
      </c>
      <c r="K966" t="s">
        <v>519</v>
      </c>
      <c r="L966" t="s">
        <v>534</v>
      </c>
      <c r="M966">
        <v>496</v>
      </c>
      <c r="N966">
        <v>47</v>
      </c>
      <c r="O966">
        <v>110.5792833</v>
      </c>
      <c r="P966">
        <v>1.1517500000000001</v>
      </c>
      <c r="Q966" t="s">
        <v>143</v>
      </c>
      <c r="R966">
        <f t="shared" si="15"/>
        <v>10.553191489361701</v>
      </c>
      <c r="S966" t="s">
        <v>288</v>
      </c>
    </row>
    <row r="967" spans="1:19">
      <c r="A967" t="s">
        <v>3430</v>
      </c>
      <c r="B967" t="s">
        <v>534</v>
      </c>
      <c r="C967" t="s">
        <v>3580</v>
      </c>
      <c r="D967" t="s">
        <v>3581</v>
      </c>
      <c r="E967" t="s">
        <v>3433</v>
      </c>
      <c r="F967">
        <v>94700</v>
      </c>
      <c r="G967" t="s">
        <v>3434</v>
      </c>
      <c r="H967">
        <v>82868296</v>
      </c>
      <c r="I967" t="s">
        <v>523</v>
      </c>
      <c r="J967" t="s">
        <v>3582</v>
      </c>
      <c r="K967" t="s">
        <v>519</v>
      </c>
      <c r="L967" t="s">
        <v>534</v>
      </c>
      <c r="M967">
        <v>157</v>
      </c>
      <c r="N967">
        <v>19</v>
      </c>
      <c r="O967">
        <v>110.421932</v>
      </c>
      <c r="P967">
        <v>1.27704</v>
      </c>
      <c r="Q967" t="s">
        <v>128</v>
      </c>
      <c r="R967">
        <f t="shared" si="15"/>
        <v>8.2631578947368425</v>
      </c>
      <c r="S967" t="s">
        <v>288</v>
      </c>
    </row>
    <row r="968" spans="1:19">
      <c r="A968" t="s">
        <v>3430</v>
      </c>
      <c r="B968" t="s">
        <v>534</v>
      </c>
      <c r="C968" t="s">
        <v>3583</v>
      </c>
      <c r="D968" t="s">
        <v>3584</v>
      </c>
      <c r="E968" t="s">
        <v>3433</v>
      </c>
      <c r="F968">
        <v>94700</v>
      </c>
      <c r="G968" t="s">
        <v>3434</v>
      </c>
      <c r="H968">
        <v>82896575</v>
      </c>
      <c r="I968" t="s">
        <v>523</v>
      </c>
      <c r="J968" t="s">
        <v>3585</v>
      </c>
      <c r="K968" t="s">
        <v>519</v>
      </c>
      <c r="L968" t="s">
        <v>534</v>
      </c>
      <c r="M968">
        <v>40</v>
      </c>
      <c r="N968">
        <v>12</v>
      </c>
      <c r="O968">
        <v>110.654082</v>
      </c>
      <c r="P968">
        <v>0.98022399999999998</v>
      </c>
      <c r="Q968" t="s">
        <v>143</v>
      </c>
      <c r="R968">
        <f t="shared" si="15"/>
        <v>3.3333333333333335</v>
      </c>
      <c r="S968" t="s">
        <v>288</v>
      </c>
    </row>
    <row r="969" spans="1:19">
      <c r="A969" t="s">
        <v>3430</v>
      </c>
      <c r="B969" t="s">
        <v>534</v>
      </c>
      <c r="C969" t="s">
        <v>3586</v>
      </c>
      <c r="D969" t="s">
        <v>3587</v>
      </c>
      <c r="E969" t="s">
        <v>3433</v>
      </c>
      <c r="F969">
        <v>94700</v>
      </c>
      <c r="G969" t="s">
        <v>3434</v>
      </c>
      <c r="H969" t="s">
        <v>523</v>
      </c>
      <c r="I969" t="s">
        <v>523</v>
      </c>
      <c r="J969" t="s">
        <v>3588</v>
      </c>
      <c r="K969" t="s">
        <v>519</v>
      </c>
      <c r="L969" t="s">
        <v>534</v>
      </c>
      <c r="M969">
        <v>131</v>
      </c>
      <c r="N969">
        <v>17</v>
      </c>
      <c r="O969">
        <v>110.4</v>
      </c>
      <c r="P969">
        <v>1.1100000000000001</v>
      </c>
      <c r="Q969" t="s">
        <v>221</v>
      </c>
      <c r="R969">
        <f t="shared" si="15"/>
        <v>7.7058823529411766</v>
      </c>
      <c r="S969" t="s">
        <v>288</v>
      </c>
    </row>
    <row r="970" spans="1:19">
      <c r="A970" t="s">
        <v>3430</v>
      </c>
      <c r="B970" t="s">
        <v>534</v>
      </c>
      <c r="C970" t="s">
        <v>3589</v>
      </c>
      <c r="D970" t="s">
        <v>3590</v>
      </c>
      <c r="E970" t="s">
        <v>3433</v>
      </c>
      <c r="F970">
        <v>94700</v>
      </c>
      <c r="G970" t="s">
        <v>3434</v>
      </c>
      <c r="H970" t="s">
        <v>523</v>
      </c>
      <c r="I970" t="s">
        <v>523</v>
      </c>
      <c r="J970" t="s">
        <v>3591</v>
      </c>
      <c r="K970" t="s">
        <v>519</v>
      </c>
      <c r="L970" t="s">
        <v>520</v>
      </c>
      <c r="M970">
        <v>114</v>
      </c>
      <c r="N970">
        <v>16</v>
      </c>
      <c r="O970">
        <v>110.600138</v>
      </c>
      <c r="P970">
        <v>1.1667019999999999</v>
      </c>
      <c r="Q970" t="s">
        <v>143</v>
      </c>
      <c r="R970">
        <f t="shared" si="15"/>
        <v>7.125</v>
      </c>
      <c r="S970" t="s">
        <v>288</v>
      </c>
    </row>
    <row r="971" spans="1:19">
      <c r="A971" t="s">
        <v>3430</v>
      </c>
      <c r="B971" t="s">
        <v>534</v>
      </c>
      <c r="C971" t="s">
        <v>3592</v>
      </c>
      <c r="D971" t="s">
        <v>3593</v>
      </c>
      <c r="E971" t="s">
        <v>3433</v>
      </c>
      <c r="F971">
        <v>94700</v>
      </c>
      <c r="G971" t="s">
        <v>3434</v>
      </c>
      <c r="H971">
        <v>82895458</v>
      </c>
      <c r="I971" t="s">
        <v>523</v>
      </c>
      <c r="J971" t="s">
        <v>3594</v>
      </c>
      <c r="K971" t="s">
        <v>519</v>
      </c>
      <c r="L971" t="s">
        <v>520</v>
      </c>
      <c r="M971">
        <v>65</v>
      </c>
      <c r="N971">
        <v>12</v>
      </c>
      <c r="O971">
        <v>110.45967</v>
      </c>
      <c r="P971">
        <v>1.254256</v>
      </c>
      <c r="Q971" t="s">
        <v>143</v>
      </c>
      <c r="R971">
        <f t="shared" si="15"/>
        <v>5.416666666666667</v>
      </c>
      <c r="S971" t="s">
        <v>288</v>
      </c>
    </row>
    <row r="972" spans="1:19">
      <c r="A972" t="s">
        <v>3430</v>
      </c>
      <c r="B972" t="s">
        <v>534</v>
      </c>
      <c r="C972" t="s">
        <v>3595</v>
      </c>
      <c r="D972" t="s">
        <v>3596</v>
      </c>
      <c r="E972" t="s">
        <v>3433</v>
      </c>
      <c r="F972">
        <v>94700</v>
      </c>
      <c r="G972" t="s">
        <v>3434</v>
      </c>
      <c r="J972" t="s">
        <v>3597</v>
      </c>
      <c r="K972" t="s">
        <v>519</v>
      </c>
      <c r="L972" t="s">
        <v>520</v>
      </c>
      <c r="M972">
        <v>94</v>
      </c>
      <c r="N972">
        <v>15</v>
      </c>
      <c r="O972">
        <v>110.550442</v>
      </c>
      <c r="P972">
        <v>0.97078399999999998</v>
      </c>
      <c r="Q972" t="s">
        <v>221</v>
      </c>
      <c r="R972">
        <f t="shared" si="15"/>
        <v>6.2666666666666666</v>
      </c>
      <c r="S972" t="s">
        <v>288</v>
      </c>
    </row>
    <row r="973" spans="1:19">
      <c r="A973" t="s">
        <v>3430</v>
      </c>
      <c r="B973" t="s">
        <v>534</v>
      </c>
      <c r="C973" t="s">
        <v>3598</v>
      </c>
      <c r="D973" t="s">
        <v>3599</v>
      </c>
      <c r="E973" t="s">
        <v>3433</v>
      </c>
      <c r="F973">
        <v>94700</v>
      </c>
      <c r="G973" t="s">
        <v>3434</v>
      </c>
      <c r="H973">
        <v>82895034</v>
      </c>
      <c r="I973">
        <v>0</v>
      </c>
      <c r="J973" t="s">
        <v>3600</v>
      </c>
      <c r="K973" t="s">
        <v>519</v>
      </c>
      <c r="L973" t="s">
        <v>520</v>
      </c>
      <c r="M973">
        <v>88</v>
      </c>
      <c r="N973">
        <v>13</v>
      </c>
      <c r="O973">
        <v>110.49594999999999</v>
      </c>
      <c r="P973">
        <v>1.2197340000000001</v>
      </c>
      <c r="Q973" t="s">
        <v>143</v>
      </c>
      <c r="R973">
        <f t="shared" si="15"/>
        <v>6.7692307692307692</v>
      </c>
      <c r="S973" t="s">
        <v>288</v>
      </c>
    </row>
    <row r="974" spans="1:19">
      <c r="A974" t="s">
        <v>3430</v>
      </c>
      <c r="B974" t="s">
        <v>534</v>
      </c>
      <c r="C974" t="s">
        <v>3601</v>
      </c>
      <c r="D974" t="s">
        <v>3602</v>
      </c>
      <c r="E974" t="s">
        <v>3433</v>
      </c>
      <c r="F974">
        <v>94700</v>
      </c>
      <c r="G974" t="s">
        <v>3434</v>
      </c>
      <c r="H974">
        <v>82895736</v>
      </c>
      <c r="I974" t="s">
        <v>523</v>
      </c>
      <c r="J974" t="s">
        <v>3603</v>
      </c>
      <c r="K974" t="s">
        <v>519</v>
      </c>
      <c r="L974" t="s">
        <v>520</v>
      </c>
      <c r="M974">
        <v>129</v>
      </c>
      <c r="N974">
        <v>16</v>
      </c>
      <c r="O974">
        <v>110.476713</v>
      </c>
      <c r="P974">
        <v>1.109035</v>
      </c>
      <c r="Q974" t="s">
        <v>143</v>
      </c>
      <c r="R974">
        <f t="shared" si="15"/>
        <v>8.0625</v>
      </c>
      <c r="S974" t="s">
        <v>288</v>
      </c>
    </row>
    <row r="975" spans="1:19">
      <c r="A975" t="s">
        <v>3430</v>
      </c>
      <c r="B975" t="s">
        <v>534</v>
      </c>
      <c r="C975" t="s">
        <v>3604</v>
      </c>
      <c r="D975" t="s">
        <v>3605</v>
      </c>
      <c r="E975" t="s">
        <v>3433</v>
      </c>
      <c r="F975">
        <v>94700</v>
      </c>
      <c r="G975" t="s">
        <v>3434</v>
      </c>
      <c r="H975" t="s">
        <v>523</v>
      </c>
      <c r="I975" t="s">
        <v>523</v>
      </c>
      <c r="J975" t="s">
        <v>3606</v>
      </c>
      <c r="K975" t="s">
        <v>519</v>
      </c>
      <c r="L975" t="s">
        <v>520</v>
      </c>
      <c r="M975">
        <v>112</v>
      </c>
      <c r="N975">
        <v>13</v>
      </c>
      <c r="O975">
        <v>110.55</v>
      </c>
      <c r="P975">
        <v>1.1399999999999999</v>
      </c>
      <c r="Q975" t="s">
        <v>143</v>
      </c>
      <c r="R975">
        <f t="shared" si="15"/>
        <v>8.615384615384615</v>
      </c>
      <c r="S975" t="s">
        <v>288</v>
      </c>
    </row>
    <row r="976" spans="1:19">
      <c r="A976" t="s">
        <v>3430</v>
      </c>
      <c r="B976" t="s">
        <v>534</v>
      </c>
      <c r="C976" t="s">
        <v>3607</v>
      </c>
      <c r="D976" t="s">
        <v>3608</v>
      </c>
      <c r="E976" t="s">
        <v>3433</v>
      </c>
      <c r="F976">
        <v>94700</v>
      </c>
      <c r="G976" t="s">
        <v>3434</v>
      </c>
      <c r="H976" t="s">
        <v>523</v>
      </c>
      <c r="I976" t="s">
        <v>523</v>
      </c>
      <c r="J976" t="s">
        <v>3609</v>
      </c>
      <c r="K976" t="s">
        <v>519</v>
      </c>
      <c r="L976" t="s">
        <v>520</v>
      </c>
      <c r="M976">
        <v>44</v>
      </c>
      <c r="N976">
        <v>11</v>
      </c>
      <c r="O976">
        <v>110.56119200000001</v>
      </c>
      <c r="P976">
        <v>1.0244420000000001</v>
      </c>
      <c r="Q976" t="s">
        <v>143</v>
      </c>
      <c r="R976">
        <f t="shared" si="15"/>
        <v>4</v>
      </c>
      <c r="S976" t="s">
        <v>288</v>
      </c>
    </row>
    <row r="977" spans="1:19">
      <c r="A977" t="s">
        <v>3430</v>
      </c>
      <c r="B977" t="s">
        <v>534</v>
      </c>
      <c r="C977" t="s">
        <v>3610</v>
      </c>
      <c r="D977" t="s">
        <v>3611</v>
      </c>
      <c r="E977" t="s">
        <v>3433</v>
      </c>
      <c r="F977">
        <v>94700</v>
      </c>
      <c r="G977" t="s">
        <v>3434</v>
      </c>
      <c r="H977" t="s">
        <v>523</v>
      </c>
      <c r="I977" t="s">
        <v>523</v>
      </c>
      <c r="J977" t="s">
        <v>3612</v>
      </c>
      <c r="K977" t="s">
        <v>519</v>
      </c>
      <c r="L977" t="s">
        <v>520</v>
      </c>
      <c r="M977">
        <v>162</v>
      </c>
      <c r="N977">
        <v>16</v>
      </c>
      <c r="O977">
        <v>110.466542</v>
      </c>
      <c r="P977">
        <v>1.1911579999999999</v>
      </c>
      <c r="Q977" t="s">
        <v>143</v>
      </c>
      <c r="R977">
        <f t="shared" si="15"/>
        <v>10.125</v>
      </c>
      <c r="S977" t="s">
        <v>288</v>
      </c>
    </row>
    <row r="978" spans="1:19">
      <c r="A978" t="s">
        <v>3430</v>
      </c>
      <c r="B978" t="s">
        <v>534</v>
      </c>
      <c r="C978" t="s">
        <v>3613</v>
      </c>
      <c r="D978" t="s">
        <v>3614</v>
      </c>
      <c r="E978" t="s">
        <v>3433</v>
      </c>
      <c r="F978">
        <v>94700</v>
      </c>
      <c r="G978" t="s">
        <v>3434</v>
      </c>
      <c r="H978" t="s">
        <v>523</v>
      </c>
      <c r="I978" t="s">
        <v>523</v>
      </c>
      <c r="J978" t="s">
        <v>3615</v>
      </c>
      <c r="K978" t="s">
        <v>519</v>
      </c>
      <c r="L978" t="s">
        <v>520</v>
      </c>
      <c r="M978">
        <v>237</v>
      </c>
      <c r="N978">
        <v>17</v>
      </c>
      <c r="O978">
        <v>110.540001</v>
      </c>
      <c r="P978">
        <v>0.91512800000000005</v>
      </c>
      <c r="Q978" t="s">
        <v>221</v>
      </c>
      <c r="R978">
        <f t="shared" si="15"/>
        <v>13.941176470588236</v>
      </c>
      <c r="S978" t="s">
        <v>288</v>
      </c>
    </row>
    <row r="979" spans="1:19">
      <c r="A979" t="s">
        <v>3430</v>
      </c>
      <c r="B979" t="s">
        <v>534</v>
      </c>
      <c r="C979" t="s">
        <v>3616</v>
      </c>
      <c r="D979" t="s">
        <v>3617</v>
      </c>
      <c r="E979" t="s">
        <v>3433</v>
      </c>
      <c r="F979">
        <v>94700</v>
      </c>
      <c r="G979" t="s">
        <v>3434</v>
      </c>
      <c r="H979" t="s">
        <v>523</v>
      </c>
      <c r="I979" t="s">
        <v>523</v>
      </c>
      <c r="J979" t="s">
        <v>3618</v>
      </c>
      <c r="K979" t="s">
        <v>519</v>
      </c>
      <c r="L979" t="s">
        <v>520</v>
      </c>
      <c r="M979">
        <v>68</v>
      </c>
      <c r="N979">
        <v>13</v>
      </c>
      <c r="O979">
        <v>110.357237</v>
      </c>
      <c r="P979">
        <v>1.0166109999999999</v>
      </c>
      <c r="Q979" t="s">
        <v>221</v>
      </c>
      <c r="R979">
        <f t="shared" si="15"/>
        <v>5.2307692307692308</v>
      </c>
      <c r="S979" t="s">
        <v>288</v>
      </c>
    </row>
    <row r="980" spans="1:19">
      <c r="A980" t="s">
        <v>3430</v>
      </c>
      <c r="B980" t="s">
        <v>534</v>
      </c>
      <c r="C980" t="s">
        <v>3619</v>
      </c>
      <c r="D980" t="s">
        <v>3620</v>
      </c>
      <c r="E980" t="s">
        <v>3433</v>
      </c>
      <c r="F980">
        <v>94700</v>
      </c>
      <c r="G980" t="s">
        <v>3434</v>
      </c>
      <c r="H980" t="s">
        <v>523</v>
      </c>
      <c r="I980" t="s">
        <v>523</v>
      </c>
      <c r="J980" t="s">
        <v>3621</v>
      </c>
      <c r="K980" t="s">
        <v>519</v>
      </c>
      <c r="L980" t="s">
        <v>520</v>
      </c>
      <c r="M980">
        <v>134</v>
      </c>
      <c r="N980">
        <v>15</v>
      </c>
      <c r="O980">
        <v>110.57561099999999</v>
      </c>
      <c r="P980">
        <v>0.92334799999999995</v>
      </c>
      <c r="Q980" t="s">
        <v>221</v>
      </c>
      <c r="R980">
        <f t="shared" si="15"/>
        <v>8.9333333333333336</v>
      </c>
      <c r="S980" t="s">
        <v>288</v>
      </c>
    </row>
    <row r="981" spans="1:19">
      <c r="A981" t="s">
        <v>3430</v>
      </c>
      <c r="B981" t="s">
        <v>534</v>
      </c>
      <c r="C981" t="s">
        <v>3622</v>
      </c>
      <c r="D981" t="s">
        <v>3623</v>
      </c>
      <c r="E981" t="s">
        <v>3433</v>
      </c>
      <c r="F981">
        <v>94700</v>
      </c>
      <c r="G981" t="s">
        <v>3434</v>
      </c>
      <c r="H981">
        <v>82895631</v>
      </c>
      <c r="I981" t="s">
        <v>523</v>
      </c>
      <c r="J981" t="s">
        <v>3624</v>
      </c>
      <c r="K981" t="s">
        <v>519</v>
      </c>
      <c r="L981" t="s">
        <v>520</v>
      </c>
      <c r="M981">
        <v>42</v>
      </c>
      <c r="N981">
        <v>12</v>
      </c>
      <c r="O981">
        <v>110.6580556</v>
      </c>
      <c r="P981">
        <v>0.94583329999999999</v>
      </c>
      <c r="Q981" t="s">
        <v>143</v>
      </c>
      <c r="R981">
        <f t="shared" si="15"/>
        <v>3.5</v>
      </c>
      <c r="S981" t="s">
        <v>288</v>
      </c>
    </row>
    <row r="982" spans="1:19">
      <c r="A982" t="s">
        <v>3430</v>
      </c>
      <c r="B982" t="s">
        <v>534</v>
      </c>
      <c r="C982" t="s">
        <v>3625</v>
      </c>
      <c r="D982" t="s">
        <v>3626</v>
      </c>
      <c r="E982" t="s">
        <v>3433</v>
      </c>
      <c r="F982">
        <v>94700</v>
      </c>
      <c r="G982" t="s">
        <v>3434</v>
      </c>
      <c r="H982">
        <v>82895072</v>
      </c>
      <c r="I982" t="s">
        <v>523</v>
      </c>
      <c r="J982" t="s">
        <v>3627</v>
      </c>
      <c r="K982" t="s">
        <v>519</v>
      </c>
      <c r="L982" t="s">
        <v>520</v>
      </c>
      <c r="M982">
        <v>249</v>
      </c>
      <c r="N982">
        <v>18</v>
      </c>
      <c r="O982">
        <v>110.547</v>
      </c>
      <c r="P982">
        <v>1.1619999999999999</v>
      </c>
      <c r="Q982" t="s">
        <v>143</v>
      </c>
      <c r="R982">
        <f t="shared" si="15"/>
        <v>13.833333333333334</v>
      </c>
      <c r="S982" t="s">
        <v>288</v>
      </c>
    </row>
    <row r="983" spans="1:19">
      <c r="A983" t="s">
        <v>3430</v>
      </c>
      <c r="B983" t="s">
        <v>534</v>
      </c>
      <c r="C983" t="s">
        <v>3628</v>
      </c>
      <c r="D983" t="s">
        <v>3629</v>
      </c>
      <c r="E983" t="s">
        <v>3433</v>
      </c>
      <c r="F983">
        <v>94700</v>
      </c>
      <c r="G983" t="s">
        <v>3434</v>
      </c>
      <c r="H983" t="s">
        <v>523</v>
      </c>
      <c r="I983" t="s">
        <v>523</v>
      </c>
      <c r="J983" t="s">
        <v>3630</v>
      </c>
      <c r="K983" t="s">
        <v>519</v>
      </c>
      <c r="L983" t="s">
        <v>520</v>
      </c>
      <c r="M983">
        <v>73</v>
      </c>
      <c r="N983">
        <v>12</v>
      </c>
      <c r="O983">
        <v>110.552899</v>
      </c>
      <c r="P983">
        <v>1.029291</v>
      </c>
      <c r="Q983" t="s">
        <v>143</v>
      </c>
      <c r="R983">
        <f t="shared" si="15"/>
        <v>6.083333333333333</v>
      </c>
      <c r="S983" t="s">
        <v>288</v>
      </c>
    </row>
    <row r="984" spans="1:19">
      <c r="A984" t="s">
        <v>3430</v>
      </c>
      <c r="B984" t="s">
        <v>534</v>
      </c>
      <c r="C984" t="s">
        <v>3631</v>
      </c>
      <c r="D984" t="s">
        <v>3632</v>
      </c>
      <c r="E984" t="s">
        <v>3433</v>
      </c>
      <c r="F984">
        <v>94700</v>
      </c>
      <c r="G984" t="s">
        <v>3434</v>
      </c>
      <c r="H984" t="s">
        <v>523</v>
      </c>
      <c r="I984" t="s">
        <v>523</v>
      </c>
      <c r="J984" t="s">
        <v>3633</v>
      </c>
      <c r="K984" t="s">
        <v>519</v>
      </c>
      <c r="L984" t="s">
        <v>520</v>
      </c>
      <c r="M984">
        <v>189</v>
      </c>
      <c r="N984">
        <v>15</v>
      </c>
      <c r="O984">
        <v>110.577761</v>
      </c>
      <c r="P984">
        <v>0.88913900000000001</v>
      </c>
      <c r="Q984" t="s">
        <v>221</v>
      </c>
      <c r="R984">
        <f t="shared" si="15"/>
        <v>12.6</v>
      </c>
      <c r="S984" t="s">
        <v>288</v>
      </c>
    </row>
    <row r="985" spans="1:19">
      <c r="A985" t="s">
        <v>3430</v>
      </c>
      <c r="B985" t="s">
        <v>534</v>
      </c>
      <c r="C985" t="s">
        <v>3634</v>
      </c>
      <c r="D985" t="s">
        <v>3635</v>
      </c>
      <c r="E985" t="s">
        <v>3433</v>
      </c>
      <c r="F985">
        <v>94700</v>
      </c>
      <c r="G985" t="s">
        <v>3434</v>
      </c>
      <c r="H985">
        <v>82874069</v>
      </c>
      <c r="I985" t="s">
        <v>523</v>
      </c>
      <c r="J985" t="s">
        <v>3636</v>
      </c>
      <c r="K985" t="s">
        <v>519</v>
      </c>
      <c r="L985" t="s">
        <v>520</v>
      </c>
      <c r="M985">
        <v>291</v>
      </c>
      <c r="N985">
        <v>26</v>
      </c>
      <c r="O985">
        <v>110.56858099999999</v>
      </c>
      <c r="P985">
        <v>1.163111</v>
      </c>
      <c r="Q985" t="s">
        <v>143</v>
      </c>
      <c r="R985">
        <f t="shared" si="15"/>
        <v>11.192307692307692</v>
      </c>
      <c r="S985" t="s">
        <v>288</v>
      </c>
    </row>
    <row r="986" spans="1:19">
      <c r="A986" t="s">
        <v>3430</v>
      </c>
      <c r="B986" t="s">
        <v>534</v>
      </c>
      <c r="C986" t="s">
        <v>3637</v>
      </c>
      <c r="D986" t="s">
        <v>3638</v>
      </c>
      <c r="E986" t="s">
        <v>3433</v>
      </c>
      <c r="F986">
        <v>94700</v>
      </c>
      <c r="G986" t="s">
        <v>3434</v>
      </c>
      <c r="H986" t="s">
        <v>523</v>
      </c>
      <c r="I986" t="s">
        <v>523</v>
      </c>
      <c r="J986" t="s">
        <v>3639</v>
      </c>
      <c r="K986" t="s">
        <v>519</v>
      </c>
      <c r="L986" t="s">
        <v>534</v>
      </c>
      <c r="M986">
        <v>22</v>
      </c>
      <c r="N986">
        <v>9</v>
      </c>
      <c r="O986">
        <v>110.64725900000001</v>
      </c>
      <c r="P986">
        <v>1.0325299999999999</v>
      </c>
      <c r="Q986" t="s">
        <v>143</v>
      </c>
      <c r="R986">
        <f t="shared" si="15"/>
        <v>2.4444444444444446</v>
      </c>
      <c r="S986" t="s">
        <v>288</v>
      </c>
    </row>
    <row r="987" spans="1:19">
      <c r="A987" t="s">
        <v>3430</v>
      </c>
      <c r="B987" t="s">
        <v>534</v>
      </c>
      <c r="C987" t="s">
        <v>3640</v>
      </c>
      <c r="D987" t="s">
        <v>3641</v>
      </c>
      <c r="E987" t="s">
        <v>3433</v>
      </c>
      <c r="F987">
        <v>94700</v>
      </c>
      <c r="G987" t="s">
        <v>3434</v>
      </c>
      <c r="H987" t="s">
        <v>523</v>
      </c>
      <c r="I987" t="s">
        <v>523</v>
      </c>
      <c r="J987" t="s">
        <v>3642</v>
      </c>
      <c r="K987" t="s">
        <v>519</v>
      </c>
      <c r="L987" t="s">
        <v>534</v>
      </c>
      <c r="M987">
        <v>41</v>
      </c>
      <c r="N987">
        <v>12</v>
      </c>
      <c r="O987">
        <v>110.385561</v>
      </c>
      <c r="P987">
        <v>1.0867230000000001</v>
      </c>
      <c r="Q987" t="s">
        <v>221</v>
      </c>
      <c r="R987">
        <f t="shared" si="15"/>
        <v>3.4166666666666665</v>
      </c>
      <c r="S987" t="s">
        <v>288</v>
      </c>
    </row>
    <row r="988" spans="1:19">
      <c r="A988" t="s">
        <v>3430</v>
      </c>
      <c r="B988" t="s">
        <v>534</v>
      </c>
      <c r="C988" t="s">
        <v>3643</v>
      </c>
      <c r="D988" t="s">
        <v>3644</v>
      </c>
      <c r="E988" t="s">
        <v>3433</v>
      </c>
      <c r="F988">
        <v>94700</v>
      </c>
      <c r="G988" t="s">
        <v>3434</v>
      </c>
      <c r="H988">
        <v>82896126</v>
      </c>
      <c r="I988" t="s">
        <v>523</v>
      </c>
      <c r="J988" t="s">
        <v>3645</v>
      </c>
      <c r="K988" t="s">
        <v>519</v>
      </c>
      <c r="L988" t="s">
        <v>534</v>
      </c>
      <c r="M988">
        <v>129</v>
      </c>
      <c r="N988">
        <v>18</v>
      </c>
      <c r="O988">
        <v>110.493521</v>
      </c>
      <c r="P988">
        <v>1.3142860000000001</v>
      </c>
      <c r="Q988" t="s">
        <v>143</v>
      </c>
      <c r="R988">
        <f t="shared" si="15"/>
        <v>7.166666666666667</v>
      </c>
      <c r="S988" t="s">
        <v>288</v>
      </c>
    </row>
    <row r="989" spans="1:19">
      <c r="A989" t="s">
        <v>3430</v>
      </c>
      <c r="B989" t="s">
        <v>534</v>
      </c>
      <c r="C989" t="s">
        <v>3646</v>
      </c>
      <c r="D989" t="s">
        <v>3647</v>
      </c>
      <c r="E989" t="s">
        <v>3433</v>
      </c>
      <c r="F989">
        <v>94700</v>
      </c>
      <c r="G989" t="s">
        <v>3434</v>
      </c>
      <c r="H989" t="s">
        <v>523</v>
      </c>
      <c r="I989" t="s">
        <v>523</v>
      </c>
      <c r="J989" t="s">
        <v>3648</v>
      </c>
      <c r="K989" t="s">
        <v>519</v>
      </c>
      <c r="L989" t="s">
        <v>534</v>
      </c>
      <c r="M989">
        <v>76</v>
      </c>
      <c r="N989">
        <v>15</v>
      </c>
      <c r="O989">
        <v>110.628382</v>
      </c>
      <c r="P989">
        <v>1.2218599999999999</v>
      </c>
      <c r="Q989" t="s">
        <v>143</v>
      </c>
      <c r="R989">
        <f t="shared" si="15"/>
        <v>5.0666666666666664</v>
      </c>
      <c r="S989" t="s">
        <v>288</v>
      </c>
    </row>
    <row r="990" spans="1:19">
      <c r="A990" t="s">
        <v>3430</v>
      </c>
      <c r="B990" t="s">
        <v>534</v>
      </c>
      <c r="C990" t="s">
        <v>3649</v>
      </c>
      <c r="D990" t="s">
        <v>3650</v>
      </c>
      <c r="E990" t="s">
        <v>3433</v>
      </c>
      <c r="F990">
        <v>94700</v>
      </c>
      <c r="G990" t="s">
        <v>3434</v>
      </c>
      <c r="H990">
        <v>82895818</v>
      </c>
      <c r="I990" t="s">
        <v>523</v>
      </c>
      <c r="J990" t="s">
        <v>3651</v>
      </c>
      <c r="K990" t="s">
        <v>519</v>
      </c>
      <c r="L990" t="s">
        <v>534</v>
      </c>
      <c r="M990">
        <v>150</v>
      </c>
      <c r="N990">
        <v>17</v>
      </c>
      <c r="O990">
        <v>110.522633</v>
      </c>
      <c r="P990">
        <v>1.2143280000000001</v>
      </c>
      <c r="Q990" t="s">
        <v>143</v>
      </c>
      <c r="R990">
        <f t="shared" si="15"/>
        <v>8.8235294117647065</v>
      </c>
      <c r="S990" t="s">
        <v>288</v>
      </c>
    </row>
    <row r="991" spans="1:19">
      <c r="A991" t="s">
        <v>3430</v>
      </c>
      <c r="B991" t="s">
        <v>534</v>
      </c>
      <c r="C991" t="s">
        <v>3652</v>
      </c>
      <c r="D991" t="s">
        <v>3653</v>
      </c>
      <c r="E991" t="s">
        <v>3433</v>
      </c>
      <c r="F991">
        <v>94700</v>
      </c>
      <c r="G991" t="s">
        <v>3434</v>
      </c>
      <c r="H991">
        <v>82895579</v>
      </c>
      <c r="I991" t="s">
        <v>523</v>
      </c>
      <c r="J991" t="s">
        <v>3654</v>
      </c>
      <c r="K991" t="s">
        <v>519</v>
      </c>
      <c r="L991" t="s">
        <v>534</v>
      </c>
      <c r="M991">
        <v>194</v>
      </c>
      <c r="N991">
        <v>22</v>
      </c>
      <c r="O991">
        <v>110.505611</v>
      </c>
      <c r="P991">
        <v>1.0991500000000001</v>
      </c>
      <c r="Q991" t="s">
        <v>143</v>
      </c>
      <c r="R991">
        <f t="shared" si="15"/>
        <v>8.8181818181818183</v>
      </c>
      <c r="S991" t="s">
        <v>288</v>
      </c>
    </row>
    <row r="992" spans="1:19">
      <c r="A992" t="s">
        <v>3430</v>
      </c>
      <c r="B992" t="s">
        <v>534</v>
      </c>
      <c r="C992" t="s">
        <v>3655</v>
      </c>
      <c r="D992" t="s">
        <v>3656</v>
      </c>
      <c r="E992" t="s">
        <v>3433</v>
      </c>
      <c r="F992">
        <v>94700</v>
      </c>
      <c r="G992" t="s">
        <v>3434</v>
      </c>
      <c r="H992">
        <v>82797240</v>
      </c>
      <c r="I992" t="s">
        <v>523</v>
      </c>
      <c r="J992" t="s">
        <v>3657</v>
      </c>
      <c r="K992" t="s">
        <v>519</v>
      </c>
      <c r="L992" t="s">
        <v>534</v>
      </c>
      <c r="M992">
        <v>176</v>
      </c>
      <c r="N992">
        <v>22</v>
      </c>
      <c r="O992">
        <v>110.394745</v>
      </c>
      <c r="P992">
        <v>1.0124919999999999</v>
      </c>
      <c r="Q992" t="s">
        <v>221</v>
      </c>
      <c r="R992">
        <f t="shared" si="15"/>
        <v>8</v>
      </c>
      <c r="S992" t="s">
        <v>288</v>
      </c>
    </row>
    <row r="993" spans="1:19">
      <c r="A993" t="s">
        <v>3430</v>
      </c>
      <c r="B993" t="s">
        <v>534</v>
      </c>
      <c r="C993" t="s">
        <v>3658</v>
      </c>
      <c r="D993" t="s">
        <v>3659</v>
      </c>
      <c r="E993" t="s">
        <v>3433</v>
      </c>
      <c r="F993">
        <v>94700</v>
      </c>
      <c r="G993" t="s">
        <v>3434</v>
      </c>
      <c r="H993" t="s">
        <v>523</v>
      </c>
      <c r="I993" t="s">
        <v>523</v>
      </c>
      <c r="J993" t="s">
        <v>3660</v>
      </c>
      <c r="K993" t="s">
        <v>519</v>
      </c>
      <c r="L993" t="s">
        <v>534</v>
      </c>
      <c r="M993">
        <v>74</v>
      </c>
      <c r="N993">
        <v>12</v>
      </c>
      <c r="O993">
        <v>110.394745</v>
      </c>
      <c r="P993">
        <v>1.0124919999999999</v>
      </c>
      <c r="Q993" t="s">
        <v>221</v>
      </c>
      <c r="R993">
        <f t="shared" si="15"/>
        <v>6.166666666666667</v>
      </c>
      <c r="S993" t="s">
        <v>288</v>
      </c>
    </row>
    <row r="994" spans="1:19">
      <c r="A994" t="s">
        <v>3430</v>
      </c>
      <c r="B994" t="s">
        <v>534</v>
      </c>
      <c r="C994" t="s">
        <v>3661</v>
      </c>
      <c r="D994" t="s">
        <v>3662</v>
      </c>
      <c r="E994" t="s">
        <v>3433</v>
      </c>
      <c r="F994">
        <v>94700</v>
      </c>
      <c r="G994" t="s">
        <v>3434</v>
      </c>
      <c r="H994" t="s">
        <v>523</v>
      </c>
      <c r="I994" t="s">
        <v>523</v>
      </c>
      <c r="J994" t="s">
        <v>3663</v>
      </c>
      <c r="K994" t="s">
        <v>519</v>
      </c>
      <c r="L994" t="s">
        <v>534</v>
      </c>
      <c r="M994">
        <v>197</v>
      </c>
      <c r="N994">
        <v>19</v>
      </c>
      <c r="O994">
        <v>110.35826400000001</v>
      </c>
      <c r="P994">
        <v>1.010119</v>
      </c>
      <c r="Q994" t="s">
        <v>221</v>
      </c>
      <c r="R994">
        <f t="shared" si="15"/>
        <v>10.368421052631579</v>
      </c>
      <c r="S994" t="s">
        <v>288</v>
      </c>
    </row>
    <row r="995" spans="1:19">
      <c r="A995" t="s">
        <v>3430</v>
      </c>
      <c r="B995" t="s">
        <v>534</v>
      </c>
      <c r="C995" t="s">
        <v>3664</v>
      </c>
      <c r="D995" t="s">
        <v>3665</v>
      </c>
      <c r="E995" t="s">
        <v>3433</v>
      </c>
      <c r="F995">
        <v>94700</v>
      </c>
      <c r="G995" t="s">
        <v>3434</v>
      </c>
      <c r="H995" t="s">
        <v>523</v>
      </c>
      <c r="I995" t="s">
        <v>523</v>
      </c>
      <c r="J995" t="s">
        <v>3666</v>
      </c>
      <c r="K995" t="s">
        <v>519</v>
      </c>
      <c r="L995" t="s">
        <v>534</v>
      </c>
      <c r="M995">
        <v>45</v>
      </c>
      <c r="N995">
        <v>11</v>
      </c>
      <c r="O995">
        <v>110.278873</v>
      </c>
      <c r="P995">
        <v>1.0683579999999999</v>
      </c>
      <c r="Q995" t="s">
        <v>221</v>
      </c>
      <c r="R995">
        <f t="shared" si="15"/>
        <v>4.0909090909090908</v>
      </c>
      <c r="S995" t="s">
        <v>288</v>
      </c>
    </row>
    <row r="996" spans="1:19">
      <c r="A996" t="s">
        <v>3430</v>
      </c>
      <c r="B996" t="s">
        <v>534</v>
      </c>
      <c r="C996" t="s">
        <v>3667</v>
      </c>
      <c r="D996" t="s">
        <v>3668</v>
      </c>
      <c r="E996" t="s">
        <v>3433</v>
      </c>
      <c r="F996">
        <v>94700</v>
      </c>
      <c r="G996" t="s">
        <v>3434</v>
      </c>
      <c r="H996" t="s">
        <v>523</v>
      </c>
      <c r="I996" t="s">
        <v>523</v>
      </c>
      <c r="J996" t="s">
        <v>3669</v>
      </c>
      <c r="K996" t="s">
        <v>519</v>
      </c>
      <c r="L996" t="s">
        <v>534</v>
      </c>
      <c r="M996">
        <v>58</v>
      </c>
      <c r="N996">
        <v>12</v>
      </c>
      <c r="O996">
        <v>110.561954</v>
      </c>
      <c r="P996">
        <v>1.0601739999999999</v>
      </c>
      <c r="Q996" t="s">
        <v>143</v>
      </c>
      <c r="R996">
        <f t="shared" si="15"/>
        <v>4.833333333333333</v>
      </c>
      <c r="S996" t="s">
        <v>288</v>
      </c>
    </row>
    <row r="997" spans="1:19">
      <c r="A997" t="s">
        <v>3430</v>
      </c>
      <c r="B997" t="s">
        <v>534</v>
      </c>
      <c r="C997" t="s">
        <v>3670</v>
      </c>
      <c r="D997" t="s">
        <v>3671</v>
      </c>
      <c r="E997" t="s">
        <v>3433</v>
      </c>
      <c r="F997">
        <v>94700</v>
      </c>
      <c r="G997" t="s">
        <v>3434</v>
      </c>
      <c r="H997">
        <v>82895980</v>
      </c>
      <c r="I997" t="s">
        <v>523</v>
      </c>
      <c r="J997" t="s">
        <v>3672</v>
      </c>
      <c r="K997" t="s">
        <v>519</v>
      </c>
      <c r="L997" t="s">
        <v>534</v>
      </c>
      <c r="M997">
        <v>51</v>
      </c>
      <c r="N997">
        <v>12</v>
      </c>
      <c r="O997">
        <v>110.494663</v>
      </c>
      <c r="P997">
        <v>1.268588</v>
      </c>
      <c r="Q997" t="s">
        <v>143</v>
      </c>
      <c r="R997">
        <f t="shared" si="15"/>
        <v>4.25</v>
      </c>
      <c r="S997" t="s">
        <v>288</v>
      </c>
    </row>
    <row r="998" spans="1:19">
      <c r="A998" t="s">
        <v>3430</v>
      </c>
      <c r="B998" t="s">
        <v>534</v>
      </c>
      <c r="C998" t="s">
        <v>3673</v>
      </c>
      <c r="D998" t="s">
        <v>3674</v>
      </c>
      <c r="E998" t="s">
        <v>3675</v>
      </c>
      <c r="F998">
        <v>94700</v>
      </c>
      <c r="G998" t="s">
        <v>3434</v>
      </c>
      <c r="H998">
        <v>82876100</v>
      </c>
      <c r="I998" t="s">
        <v>523</v>
      </c>
      <c r="J998" t="s">
        <v>3676</v>
      </c>
      <c r="K998" t="s">
        <v>519</v>
      </c>
      <c r="L998" t="s">
        <v>534</v>
      </c>
      <c r="M998">
        <v>68</v>
      </c>
      <c r="N998">
        <v>14</v>
      </c>
      <c r="O998">
        <v>110.682647</v>
      </c>
      <c r="P998">
        <v>0.93686999999999998</v>
      </c>
      <c r="Q998" t="s">
        <v>143</v>
      </c>
      <c r="R998">
        <f t="shared" si="15"/>
        <v>4.8571428571428568</v>
      </c>
      <c r="S998" t="s">
        <v>288</v>
      </c>
    </row>
    <row r="999" spans="1:19">
      <c r="A999" t="s">
        <v>3677</v>
      </c>
      <c r="B999" t="s">
        <v>513</v>
      </c>
      <c r="C999" t="s">
        <v>3678</v>
      </c>
      <c r="D999" t="s">
        <v>3679</v>
      </c>
      <c r="E999" t="s">
        <v>5110</v>
      </c>
      <c r="F999">
        <v>96000</v>
      </c>
      <c r="G999" t="s">
        <v>3363</v>
      </c>
      <c r="H999" t="s">
        <v>523</v>
      </c>
      <c r="I999" t="s">
        <v>523</v>
      </c>
      <c r="J999" t="s">
        <v>3680</v>
      </c>
      <c r="K999" t="s">
        <v>519</v>
      </c>
      <c r="L999" t="s">
        <v>520</v>
      </c>
      <c r="M999">
        <v>16</v>
      </c>
      <c r="N999">
        <v>10</v>
      </c>
      <c r="O999">
        <v>111.678944</v>
      </c>
      <c r="P999">
        <v>2.3145669999999998</v>
      </c>
      <c r="Q999" t="s">
        <v>144</v>
      </c>
      <c r="R999">
        <f t="shared" si="15"/>
        <v>1.6</v>
      </c>
      <c r="S999" t="s">
        <v>288</v>
      </c>
    </row>
    <row r="1000" spans="1:19">
      <c r="A1000" t="s">
        <v>3677</v>
      </c>
      <c r="B1000" t="s">
        <v>513</v>
      </c>
      <c r="C1000" t="s">
        <v>3681</v>
      </c>
      <c r="D1000" t="s">
        <v>3682</v>
      </c>
      <c r="E1000" t="s">
        <v>3683</v>
      </c>
      <c r="F1000">
        <v>96000</v>
      </c>
      <c r="G1000" t="s">
        <v>3363</v>
      </c>
      <c r="H1000" t="s">
        <v>523</v>
      </c>
      <c r="I1000" t="s">
        <v>523</v>
      </c>
      <c r="J1000" t="s">
        <v>3684</v>
      </c>
      <c r="K1000" t="s">
        <v>519</v>
      </c>
      <c r="L1000" t="s">
        <v>520</v>
      </c>
      <c r="M1000">
        <v>29</v>
      </c>
      <c r="N1000">
        <v>13</v>
      </c>
      <c r="O1000">
        <v>111.677914</v>
      </c>
      <c r="P1000">
        <v>2.3139240000000001</v>
      </c>
      <c r="Q1000" t="s">
        <v>144</v>
      </c>
      <c r="R1000">
        <f t="shared" si="15"/>
        <v>2.2307692307692308</v>
      </c>
      <c r="S1000" t="s">
        <v>288</v>
      </c>
    </row>
    <row r="1001" spans="1:19">
      <c r="A1001" t="s">
        <v>3677</v>
      </c>
      <c r="B1001" t="s">
        <v>513</v>
      </c>
      <c r="C1001" t="s">
        <v>3685</v>
      </c>
      <c r="D1001" t="s">
        <v>3686</v>
      </c>
      <c r="E1001" t="s">
        <v>5110</v>
      </c>
      <c r="F1001">
        <v>96000</v>
      </c>
      <c r="G1001" t="s">
        <v>3363</v>
      </c>
      <c r="H1001">
        <v>84350015</v>
      </c>
      <c r="I1001" t="s">
        <v>523</v>
      </c>
      <c r="J1001" t="s">
        <v>3687</v>
      </c>
      <c r="K1001" t="s">
        <v>519</v>
      </c>
      <c r="L1001" t="s">
        <v>520</v>
      </c>
      <c r="M1001">
        <v>133</v>
      </c>
      <c r="N1001">
        <v>20</v>
      </c>
      <c r="O1001">
        <v>111.776338</v>
      </c>
      <c r="P1001">
        <v>2.2427274000000001</v>
      </c>
      <c r="Q1001" t="s">
        <v>144</v>
      </c>
      <c r="R1001">
        <f t="shared" si="15"/>
        <v>6.65</v>
      </c>
      <c r="S1001" t="s">
        <v>288</v>
      </c>
    </row>
    <row r="1002" spans="1:19">
      <c r="A1002" t="s">
        <v>3677</v>
      </c>
      <c r="B1002" t="s">
        <v>513</v>
      </c>
      <c r="C1002" t="s">
        <v>3688</v>
      </c>
      <c r="D1002" t="s">
        <v>515</v>
      </c>
      <c r="E1002" t="s">
        <v>3683</v>
      </c>
      <c r="F1002">
        <v>96000</v>
      </c>
      <c r="G1002" t="s">
        <v>3363</v>
      </c>
      <c r="H1002">
        <v>84330225</v>
      </c>
      <c r="I1002">
        <v>84349182</v>
      </c>
      <c r="J1002" t="s">
        <v>3689</v>
      </c>
      <c r="K1002" t="s">
        <v>1059</v>
      </c>
      <c r="L1002" t="s">
        <v>520</v>
      </c>
      <c r="M1002">
        <v>522</v>
      </c>
      <c r="N1002">
        <v>48</v>
      </c>
      <c r="O1002">
        <v>111.82680000000001</v>
      </c>
      <c r="P1002">
        <v>2.289733333</v>
      </c>
      <c r="Q1002" t="s">
        <v>144</v>
      </c>
      <c r="R1002">
        <f t="shared" si="15"/>
        <v>10.875</v>
      </c>
      <c r="S1002" t="s">
        <v>288</v>
      </c>
    </row>
    <row r="1003" spans="1:19">
      <c r="A1003" t="s">
        <v>3677</v>
      </c>
      <c r="B1003" t="s">
        <v>513</v>
      </c>
      <c r="C1003" t="s">
        <v>3690</v>
      </c>
      <c r="D1003" t="s">
        <v>3691</v>
      </c>
      <c r="E1003" t="s">
        <v>3683</v>
      </c>
      <c r="F1003">
        <v>96000</v>
      </c>
      <c r="G1003" t="s">
        <v>3363</v>
      </c>
      <c r="H1003">
        <v>84322148</v>
      </c>
      <c r="I1003">
        <v>84322148</v>
      </c>
      <c r="J1003" t="s">
        <v>3692</v>
      </c>
      <c r="K1003" t="s">
        <v>1059</v>
      </c>
      <c r="L1003" t="s">
        <v>520</v>
      </c>
      <c r="M1003">
        <v>857</v>
      </c>
      <c r="N1003">
        <v>54</v>
      </c>
      <c r="O1003">
        <v>111.8435333</v>
      </c>
      <c r="P1003">
        <v>2.2850000000000001</v>
      </c>
      <c r="Q1003" t="s">
        <v>144</v>
      </c>
      <c r="R1003">
        <f t="shared" si="15"/>
        <v>15.87037037037037</v>
      </c>
      <c r="S1003" t="s">
        <v>288</v>
      </c>
    </row>
    <row r="1004" spans="1:19">
      <c r="A1004" t="s">
        <v>3677</v>
      </c>
      <c r="B1004" t="s">
        <v>513</v>
      </c>
      <c r="C1004" t="s">
        <v>3693</v>
      </c>
      <c r="D1004" t="s">
        <v>3694</v>
      </c>
      <c r="E1004" t="s">
        <v>3683</v>
      </c>
      <c r="F1004">
        <v>96000</v>
      </c>
      <c r="G1004" t="s">
        <v>3363</v>
      </c>
      <c r="H1004" t="s">
        <v>523</v>
      </c>
      <c r="I1004" t="s">
        <v>523</v>
      </c>
      <c r="J1004" t="s">
        <v>3695</v>
      </c>
      <c r="K1004" t="s">
        <v>519</v>
      </c>
      <c r="L1004" t="s">
        <v>520</v>
      </c>
      <c r="M1004">
        <v>27</v>
      </c>
      <c r="N1004">
        <v>13</v>
      </c>
      <c r="O1004">
        <v>111.85862</v>
      </c>
      <c r="P1004">
        <v>2.2509420000000002</v>
      </c>
      <c r="Q1004" t="s">
        <v>144</v>
      </c>
      <c r="R1004">
        <f t="shared" si="15"/>
        <v>2.0769230769230771</v>
      </c>
      <c r="S1004" t="s">
        <v>288</v>
      </c>
    </row>
    <row r="1005" spans="1:19">
      <c r="A1005" t="s">
        <v>3677</v>
      </c>
      <c r="B1005" t="s">
        <v>513</v>
      </c>
      <c r="C1005" t="s">
        <v>3696</v>
      </c>
      <c r="D1005" t="s">
        <v>3697</v>
      </c>
      <c r="E1005" t="s">
        <v>3683</v>
      </c>
      <c r="F1005">
        <v>96000</v>
      </c>
      <c r="G1005" t="s">
        <v>3363</v>
      </c>
      <c r="H1005">
        <v>84350657</v>
      </c>
      <c r="I1005" t="s">
        <v>523</v>
      </c>
      <c r="J1005" t="s">
        <v>3698</v>
      </c>
      <c r="K1005" t="s">
        <v>1059</v>
      </c>
      <c r="L1005" t="s">
        <v>520</v>
      </c>
      <c r="M1005">
        <v>59</v>
      </c>
      <c r="N1005">
        <v>13</v>
      </c>
      <c r="O1005">
        <v>111.865454</v>
      </c>
      <c r="P1005">
        <v>2.332687</v>
      </c>
      <c r="Q1005" t="s">
        <v>144</v>
      </c>
      <c r="R1005">
        <f t="shared" si="15"/>
        <v>4.5384615384615383</v>
      </c>
      <c r="S1005" t="s">
        <v>288</v>
      </c>
    </row>
    <row r="1006" spans="1:19">
      <c r="A1006" t="s">
        <v>3677</v>
      </c>
      <c r="B1006" t="s">
        <v>513</v>
      </c>
      <c r="C1006" t="s">
        <v>3699</v>
      </c>
      <c r="D1006" t="s">
        <v>3700</v>
      </c>
      <c r="E1006" t="s">
        <v>3683</v>
      </c>
      <c r="F1006">
        <v>96000</v>
      </c>
      <c r="G1006" t="s">
        <v>3363</v>
      </c>
      <c r="H1006">
        <v>84338255</v>
      </c>
      <c r="I1006">
        <v>84338255</v>
      </c>
      <c r="J1006" t="s">
        <v>3701</v>
      </c>
      <c r="K1006" t="s">
        <v>1059</v>
      </c>
      <c r="L1006" t="s">
        <v>520</v>
      </c>
      <c r="M1006">
        <v>511</v>
      </c>
      <c r="N1006">
        <v>36</v>
      </c>
      <c r="O1006">
        <v>111.8518667</v>
      </c>
      <c r="P1006">
        <v>2.3066166670000001</v>
      </c>
      <c r="Q1006" t="s">
        <v>144</v>
      </c>
      <c r="R1006">
        <f t="shared" si="15"/>
        <v>14.194444444444445</v>
      </c>
      <c r="S1006" t="s">
        <v>288</v>
      </c>
    </row>
    <row r="1007" spans="1:19">
      <c r="A1007" t="s">
        <v>3677</v>
      </c>
      <c r="B1007" t="s">
        <v>513</v>
      </c>
      <c r="C1007" t="s">
        <v>3702</v>
      </c>
      <c r="D1007" t="s">
        <v>3703</v>
      </c>
      <c r="E1007" t="s">
        <v>3683</v>
      </c>
      <c r="F1007">
        <v>96000</v>
      </c>
      <c r="G1007" t="s">
        <v>3363</v>
      </c>
      <c r="H1007">
        <v>84311757</v>
      </c>
      <c r="I1007">
        <v>84311757</v>
      </c>
      <c r="J1007" t="s">
        <v>3704</v>
      </c>
      <c r="K1007" t="s">
        <v>1059</v>
      </c>
      <c r="L1007" t="s">
        <v>520</v>
      </c>
      <c r="M1007">
        <v>318</v>
      </c>
      <c r="N1007">
        <v>27</v>
      </c>
      <c r="O1007">
        <v>111.84408329999999</v>
      </c>
      <c r="P1007">
        <v>2.2803333330000002</v>
      </c>
      <c r="Q1007" t="s">
        <v>144</v>
      </c>
      <c r="R1007">
        <f t="shared" si="15"/>
        <v>11.777777777777779</v>
      </c>
      <c r="S1007" t="s">
        <v>288</v>
      </c>
    </row>
    <row r="1008" spans="1:19">
      <c r="A1008" t="s">
        <v>3677</v>
      </c>
      <c r="B1008" t="s">
        <v>513</v>
      </c>
      <c r="C1008" t="s">
        <v>3705</v>
      </c>
      <c r="D1008" t="s">
        <v>3706</v>
      </c>
      <c r="E1008" t="s">
        <v>3683</v>
      </c>
      <c r="F1008">
        <v>96000</v>
      </c>
      <c r="G1008" t="s">
        <v>3363</v>
      </c>
      <c r="H1008">
        <v>84321886</v>
      </c>
      <c r="I1008">
        <v>84321886</v>
      </c>
      <c r="J1008" t="s">
        <v>3707</v>
      </c>
      <c r="K1008" t="s">
        <v>1059</v>
      </c>
      <c r="L1008" t="s">
        <v>520</v>
      </c>
      <c r="M1008">
        <v>403</v>
      </c>
      <c r="N1008">
        <v>26</v>
      </c>
      <c r="O1008">
        <v>111.83763329999999</v>
      </c>
      <c r="P1008">
        <v>2.320966667</v>
      </c>
      <c r="Q1008" t="s">
        <v>144</v>
      </c>
      <c r="R1008">
        <f t="shared" si="15"/>
        <v>15.5</v>
      </c>
      <c r="S1008" t="s">
        <v>288</v>
      </c>
    </row>
    <row r="1009" spans="1:19">
      <c r="A1009" t="s">
        <v>3677</v>
      </c>
      <c r="B1009" t="s">
        <v>513</v>
      </c>
      <c r="C1009" t="s">
        <v>3708</v>
      </c>
      <c r="D1009" t="s">
        <v>3709</v>
      </c>
      <c r="E1009" t="s">
        <v>3683</v>
      </c>
      <c r="F1009">
        <v>96000</v>
      </c>
      <c r="G1009" t="s">
        <v>3363</v>
      </c>
      <c r="H1009">
        <v>84340079</v>
      </c>
      <c r="I1009">
        <v>84340079</v>
      </c>
      <c r="J1009" t="s">
        <v>3710</v>
      </c>
      <c r="K1009" t="s">
        <v>1059</v>
      </c>
      <c r="L1009" t="s">
        <v>520</v>
      </c>
      <c r="M1009">
        <v>93</v>
      </c>
      <c r="N1009">
        <v>16</v>
      </c>
      <c r="O1009">
        <v>111.98</v>
      </c>
      <c r="P1009">
        <v>2.09</v>
      </c>
      <c r="Q1009" t="s">
        <v>144</v>
      </c>
      <c r="R1009">
        <f t="shared" si="15"/>
        <v>5.8125</v>
      </c>
      <c r="S1009" t="s">
        <v>288</v>
      </c>
    </row>
    <row r="1010" spans="1:19">
      <c r="A1010" t="s">
        <v>3677</v>
      </c>
      <c r="B1010" t="s">
        <v>513</v>
      </c>
      <c r="C1010" t="s">
        <v>3711</v>
      </c>
      <c r="D1010" t="s">
        <v>3712</v>
      </c>
      <c r="E1010" t="s">
        <v>5110</v>
      </c>
      <c r="F1010">
        <v>96000</v>
      </c>
      <c r="G1010" t="s">
        <v>3363</v>
      </c>
      <c r="H1010">
        <v>168788937</v>
      </c>
      <c r="I1010" t="s">
        <v>523</v>
      </c>
      <c r="J1010" t="s">
        <v>3713</v>
      </c>
      <c r="K1010" t="s">
        <v>519</v>
      </c>
      <c r="L1010" t="s">
        <v>520</v>
      </c>
      <c r="M1010">
        <v>16</v>
      </c>
      <c r="N1010">
        <v>9</v>
      </c>
      <c r="O1010">
        <v>111.832959</v>
      </c>
      <c r="P1010">
        <v>2.287493</v>
      </c>
      <c r="Q1010" t="s">
        <v>144</v>
      </c>
      <c r="R1010">
        <f t="shared" si="15"/>
        <v>1.7777777777777777</v>
      </c>
      <c r="S1010" t="s">
        <v>288</v>
      </c>
    </row>
    <row r="1011" spans="1:19">
      <c r="A1011" t="s">
        <v>3677</v>
      </c>
      <c r="B1011" t="s">
        <v>513</v>
      </c>
      <c r="C1011" t="s">
        <v>3714</v>
      </c>
      <c r="D1011" t="s">
        <v>3715</v>
      </c>
      <c r="E1011" t="s">
        <v>5110</v>
      </c>
      <c r="F1011">
        <v>96000</v>
      </c>
      <c r="G1011" t="s">
        <v>3363</v>
      </c>
      <c r="H1011" t="s">
        <v>523</v>
      </c>
      <c r="I1011" t="s">
        <v>523</v>
      </c>
      <c r="J1011" t="s">
        <v>3716</v>
      </c>
      <c r="K1011" t="s">
        <v>519</v>
      </c>
      <c r="L1011" t="s">
        <v>520</v>
      </c>
      <c r="M1011">
        <v>34</v>
      </c>
      <c r="N1011">
        <v>11</v>
      </c>
      <c r="O1011">
        <v>111.853094</v>
      </c>
      <c r="P1011">
        <v>2.2938990000000001</v>
      </c>
      <c r="Q1011" t="s">
        <v>144</v>
      </c>
      <c r="R1011">
        <f t="shared" si="15"/>
        <v>3.0909090909090908</v>
      </c>
      <c r="S1011" t="s">
        <v>288</v>
      </c>
    </row>
    <row r="1012" spans="1:19">
      <c r="A1012" t="s">
        <v>3677</v>
      </c>
      <c r="B1012" t="s">
        <v>513</v>
      </c>
      <c r="C1012" t="s">
        <v>3717</v>
      </c>
      <c r="D1012" t="s">
        <v>3718</v>
      </c>
      <c r="E1012" t="s">
        <v>5110</v>
      </c>
      <c r="F1012">
        <v>96000</v>
      </c>
      <c r="G1012" t="s">
        <v>3363</v>
      </c>
      <c r="H1012">
        <v>84228990</v>
      </c>
      <c r="I1012" t="s">
        <v>523</v>
      </c>
      <c r="J1012" t="s">
        <v>3719</v>
      </c>
      <c r="K1012" t="s">
        <v>1059</v>
      </c>
      <c r="L1012" t="s">
        <v>520</v>
      </c>
      <c r="M1012">
        <v>72</v>
      </c>
      <c r="N1012">
        <v>15</v>
      </c>
      <c r="O1012">
        <v>111.677313</v>
      </c>
      <c r="P1012">
        <v>2.3137949999999998</v>
      </c>
      <c r="Q1012" t="s">
        <v>144</v>
      </c>
      <c r="R1012">
        <f t="shared" si="15"/>
        <v>4.8</v>
      </c>
      <c r="S1012" t="s">
        <v>288</v>
      </c>
    </row>
    <row r="1013" spans="1:19">
      <c r="A1013" t="s">
        <v>3677</v>
      </c>
      <c r="B1013" t="s">
        <v>513</v>
      </c>
      <c r="C1013" t="s">
        <v>3720</v>
      </c>
      <c r="D1013" t="s">
        <v>3721</v>
      </c>
      <c r="E1013" t="s">
        <v>5110</v>
      </c>
      <c r="F1013">
        <v>96000</v>
      </c>
      <c r="G1013" t="s">
        <v>3363</v>
      </c>
      <c r="H1013" t="s">
        <v>523</v>
      </c>
      <c r="I1013" t="s">
        <v>523</v>
      </c>
      <c r="J1013" t="s">
        <v>3722</v>
      </c>
      <c r="K1013" t="s">
        <v>519</v>
      </c>
      <c r="L1013" t="s">
        <v>520</v>
      </c>
      <c r="M1013">
        <v>26</v>
      </c>
      <c r="N1013">
        <v>11</v>
      </c>
      <c r="O1013">
        <v>111.589372</v>
      </c>
      <c r="P1013">
        <v>2.2960859999999998</v>
      </c>
      <c r="Q1013" t="s">
        <v>144</v>
      </c>
      <c r="R1013">
        <f t="shared" si="15"/>
        <v>2.3636363636363638</v>
      </c>
      <c r="S1013" t="s">
        <v>288</v>
      </c>
    </row>
    <row r="1014" spans="1:19">
      <c r="A1014" t="s">
        <v>3677</v>
      </c>
      <c r="B1014" t="s">
        <v>513</v>
      </c>
      <c r="C1014" t="s">
        <v>3723</v>
      </c>
      <c r="D1014" t="s">
        <v>3724</v>
      </c>
      <c r="E1014" t="s">
        <v>5110</v>
      </c>
      <c r="F1014">
        <v>96000</v>
      </c>
      <c r="G1014" t="s">
        <v>3363</v>
      </c>
      <c r="H1014">
        <v>84351532</v>
      </c>
      <c r="I1014" t="s">
        <v>523</v>
      </c>
      <c r="J1014" t="s">
        <v>3725</v>
      </c>
      <c r="K1014" t="s">
        <v>519</v>
      </c>
      <c r="L1014" t="s">
        <v>520</v>
      </c>
      <c r="M1014">
        <v>30</v>
      </c>
      <c r="N1014">
        <v>13</v>
      </c>
      <c r="O1014">
        <v>111.7514169</v>
      </c>
      <c r="P1014">
        <v>2.2473025</v>
      </c>
      <c r="Q1014" t="s">
        <v>144</v>
      </c>
      <c r="R1014">
        <f t="shared" si="15"/>
        <v>2.3076923076923075</v>
      </c>
      <c r="S1014" t="s">
        <v>288</v>
      </c>
    </row>
    <row r="1015" spans="1:19">
      <c r="A1015" t="s">
        <v>3677</v>
      </c>
      <c r="B1015" t="s">
        <v>513</v>
      </c>
      <c r="C1015" t="s">
        <v>3726</v>
      </c>
      <c r="D1015" t="s">
        <v>3727</v>
      </c>
      <c r="E1015" t="s">
        <v>3683</v>
      </c>
      <c r="F1015">
        <v>96000</v>
      </c>
      <c r="G1015" t="s">
        <v>3363</v>
      </c>
      <c r="H1015" t="s">
        <v>523</v>
      </c>
      <c r="I1015" t="s">
        <v>523</v>
      </c>
      <c r="J1015" t="s">
        <v>3728</v>
      </c>
      <c r="K1015" t="s">
        <v>1059</v>
      </c>
      <c r="L1015" t="s">
        <v>520</v>
      </c>
      <c r="M1015">
        <v>38</v>
      </c>
      <c r="N1015">
        <v>13</v>
      </c>
      <c r="O1015">
        <v>111.7588654</v>
      </c>
      <c r="P1015">
        <v>2.2537348000000001</v>
      </c>
      <c r="Q1015" t="s">
        <v>144</v>
      </c>
      <c r="R1015">
        <f t="shared" si="15"/>
        <v>2.9230769230769229</v>
      </c>
      <c r="S1015" t="s">
        <v>288</v>
      </c>
    </row>
    <row r="1016" spans="1:19">
      <c r="A1016" t="s">
        <v>3677</v>
      </c>
      <c r="B1016" t="s">
        <v>513</v>
      </c>
      <c r="C1016" t="s">
        <v>3729</v>
      </c>
      <c r="D1016" t="s">
        <v>3730</v>
      </c>
      <c r="E1016" t="s">
        <v>5110</v>
      </c>
      <c r="F1016">
        <v>96000</v>
      </c>
      <c r="G1016" t="s">
        <v>3363</v>
      </c>
      <c r="H1016">
        <v>84329181</v>
      </c>
      <c r="I1016">
        <v>84329181</v>
      </c>
      <c r="J1016" t="s">
        <v>3731</v>
      </c>
      <c r="K1016" t="s">
        <v>1059</v>
      </c>
      <c r="L1016" t="s">
        <v>520</v>
      </c>
      <c r="M1016">
        <v>229</v>
      </c>
      <c r="N1016">
        <v>22</v>
      </c>
      <c r="O1016">
        <v>111.87251670000001</v>
      </c>
      <c r="P1016">
        <v>2.3545833329999999</v>
      </c>
      <c r="Q1016" t="s">
        <v>144</v>
      </c>
      <c r="R1016">
        <f t="shared" si="15"/>
        <v>10.409090909090908</v>
      </c>
      <c r="S1016" t="s">
        <v>288</v>
      </c>
    </row>
    <row r="1017" spans="1:19">
      <c r="A1017" t="s">
        <v>3677</v>
      </c>
      <c r="B1017" t="s">
        <v>513</v>
      </c>
      <c r="C1017" t="s">
        <v>3732</v>
      </c>
      <c r="D1017" t="s">
        <v>3733</v>
      </c>
      <c r="E1017" t="s">
        <v>3683</v>
      </c>
      <c r="F1017">
        <v>96000</v>
      </c>
      <c r="G1017" t="s">
        <v>3363</v>
      </c>
      <c r="H1017">
        <v>84212586</v>
      </c>
      <c r="I1017">
        <v>84212586</v>
      </c>
      <c r="J1017" t="s">
        <v>3734</v>
      </c>
      <c r="K1017" t="s">
        <v>1059</v>
      </c>
      <c r="L1017" t="s">
        <v>520</v>
      </c>
      <c r="M1017">
        <v>377</v>
      </c>
      <c r="N1017">
        <v>26</v>
      </c>
      <c r="O1017">
        <v>111.8641636</v>
      </c>
      <c r="P1017">
        <v>2.2536597999999999</v>
      </c>
      <c r="Q1017" t="s">
        <v>144</v>
      </c>
      <c r="R1017">
        <f t="shared" si="15"/>
        <v>14.5</v>
      </c>
      <c r="S1017" t="s">
        <v>288</v>
      </c>
    </row>
    <row r="1018" spans="1:19">
      <c r="A1018" t="s">
        <v>3677</v>
      </c>
      <c r="B1018" t="s">
        <v>513</v>
      </c>
      <c r="C1018" t="s">
        <v>3735</v>
      </c>
      <c r="D1018" t="s">
        <v>3736</v>
      </c>
      <c r="E1018" t="s">
        <v>5110</v>
      </c>
      <c r="F1018">
        <v>96000</v>
      </c>
      <c r="G1018" t="s">
        <v>3363</v>
      </c>
      <c r="H1018">
        <v>84350425</v>
      </c>
      <c r="I1018" t="s">
        <v>523</v>
      </c>
      <c r="J1018" t="s">
        <v>3737</v>
      </c>
      <c r="K1018" t="s">
        <v>1059</v>
      </c>
      <c r="L1018" t="s">
        <v>520</v>
      </c>
      <c r="M1018">
        <v>69</v>
      </c>
      <c r="N1018">
        <v>15</v>
      </c>
      <c r="O1018">
        <v>111.79901</v>
      </c>
      <c r="P1018">
        <v>2.2483369999999998</v>
      </c>
      <c r="Q1018" t="s">
        <v>144</v>
      </c>
      <c r="R1018">
        <f t="shared" si="15"/>
        <v>4.5999999999999996</v>
      </c>
      <c r="S1018" t="s">
        <v>288</v>
      </c>
    </row>
    <row r="1019" spans="1:19">
      <c r="A1019" t="s">
        <v>3677</v>
      </c>
      <c r="B1019" t="s">
        <v>513</v>
      </c>
      <c r="C1019" t="s">
        <v>3738</v>
      </c>
      <c r="D1019" t="s">
        <v>3739</v>
      </c>
      <c r="E1019" t="s">
        <v>3683</v>
      </c>
      <c r="F1019">
        <v>96000</v>
      </c>
      <c r="G1019" t="s">
        <v>3363</v>
      </c>
      <c r="H1019">
        <v>168707479</v>
      </c>
      <c r="I1019" t="s">
        <v>523</v>
      </c>
      <c r="J1019" t="s">
        <v>3740</v>
      </c>
      <c r="K1019" t="s">
        <v>519</v>
      </c>
      <c r="L1019" t="s">
        <v>520</v>
      </c>
      <c r="M1019">
        <v>41</v>
      </c>
      <c r="N1019">
        <v>12</v>
      </c>
      <c r="O1019">
        <v>111.878586</v>
      </c>
      <c r="P1019">
        <v>2.248637</v>
      </c>
      <c r="Q1019" t="s">
        <v>144</v>
      </c>
      <c r="R1019">
        <f t="shared" si="15"/>
        <v>3.4166666666666665</v>
      </c>
      <c r="S1019" t="s">
        <v>288</v>
      </c>
    </row>
    <row r="1020" spans="1:19">
      <c r="A1020" t="s">
        <v>3677</v>
      </c>
      <c r="B1020" t="s">
        <v>513</v>
      </c>
      <c r="C1020" t="s">
        <v>3741</v>
      </c>
      <c r="D1020" t="s">
        <v>3742</v>
      </c>
      <c r="E1020" t="s">
        <v>3683</v>
      </c>
      <c r="F1020">
        <v>96000</v>
      </c>
      <c r="G1020" t="s">
        <v>3363</v>
      </c>
      <c r="H1020">
        <v>84330753</v>
      </c>
      <c r="I1020">
        <v>84330618</v>
      </c>
      <c r="J1020" t="s">
        <v>3743</v>
      </c>
      <c r="K1020" t="s">
        <v>1059</v>
      </c>
      <c r="L1020" t="s">
        <v>520</v>
      </c>
      <c r="M1020">
        <v>1252</v>
      </c>
      <c r="N1020">
        <v>66</v>
      </c>
      <c r="O1020">
        <v>111.825733</v>
      </c>
      <c r="P1020">
        <v>2.2893669999999999</v>
      </c>
      <c r="Q1020" t="s">
        <v>144</v>
      </c>
      <c r="R1020">
        <f t="shared" si="15"/>
        <v>18.969696969696969</v>
      </c>
      <c r="S1020" t="s">
        <v>288</v>
      </c>
    </row>
    <row r="1021" spans="1:19">
      <c r="A1021" t="s">
        <v>3677</v>
      </c>
      <c r="B1021" t="s">
        <v>513</v>
      </c>
      <c r="C1021" t="s">
        <v>3744</v>
      </c>
      <c r="D1021" t="s">
        <v>3745</v>
      </c>
      <c r="E1021" t="s">
        <v>3683</v>
      </c>
      <c r="F1021">
        <v>96000</v>
      </c>
      <c r="G1021" t="s">
        <v>3363</v>
      </c>
      <c r="H1021" t="s">
        <v>523</v>
      </c>
      <c r="I1021" t="s">
        <v>523</v>
      </c>
      <c r="J1021" t="s">
        <v>3746</v>
      </c>
      <c r="K1021" t="s">
        <v>1059</v>
      </c>
      <c r="L1021" t="s">
        <v>520</v>
      </c>
      <c r="M1021">
        <v>32</v>
      </c>
      <c r="N1021">
        <v>10</v>
      </c>
      <c r="O1021">
        <v>111.8305556</v>
      </c>
      <c r="P1021">
        <v>2.2427777999999998</v>
      </c>
      <c r="Q1021" t="s">
        <v>144</v>
      </c>
      <c r="R1021">
        <f t="shared" si="15"/>
        <v>3.2</v>
      </c>
      <c r="S1021" t="s">
        <v>288</v>
      </c>
    </row>
    <row r="1022" spans="1:19">
      <c r="A1022" t="s">
        <v>3677</v>
      </c>
      <c r="B1022" t="s">
        <v>513</v>
      </c>
      <c r="C1022" t="s">
        <v>3747</v>
      </c>
      <c r="D1022" t="s">
        <v>3748</v>
      </c>
      <c r="E1022" t="s">
        <v>3683</v>
      </c>
      <c r="F1022">
        <v>96000</v>
      </c>
      <c r="G1022" t="s">
        <v>3363</v>
      </c>
      <c r="H1022">
        <v>84329035</v>
      </c>
      <c r="I1022">
        <v>84329035</v>
      </c>
      <c r="J1022" t="s">
        <v>3749</v>
      </c>
      <c r="K1022" t="s">
        <v>1059</v>
      </c>
      <c r="L1022" t="s">
        <v>520</v>
      </c>
      <c r="M1022">
        <v>536</v>
      </c>
      <c r="N1022">
        <v>36</v>
      </c>
      <c r="O1022">
        <v>111.8652778</v>
      </c>
      <c r="P1022">
        <v>2.3325</v>
      </c>
      <c r="Q1022" t="s">
        <v>144</v>
      </c>
      <c r="R1022">
        <f t="shared" si="15"/>
        <v>14.888888888888889</v>
      </c>
      <c r="S1022" t="s">
        <v>288</v>
      </c>
    </row>
    <row r="1023" spans="1:19">
      <c r="A1023" t="s">
        <v>3677</v>
      </c>
      <c r="B1023" t="s">
        <v>513</v>
      </c>
      <c r="C1023" t="s">
        <v>3750</v>
      </c>
      <c r="D1023" t="s">
        <v>3751</v>
      </c>
      <c r="E1023" t="s">
        <v>3683</v>
      </c>
      <c r="F1023">
        <v>96000</v>
      </c>
      <c r="G1023" t="s">
        <v>3363</v>
      </c>
      <c r="H1023" t="s">
        <v>523</v>
      </c>
      <c r="I1023" t="s">
        <v>523</v>
      </c>
      <c r="J1023" t="s">
        <v>3752</v>
      </c>
      <c r="K1023" t="s">
        <v>519</v>
      </c>
      <c r="L1023" t="s">
        <v>520</v>
      </c>
      <c r="M1023">
        <v>45</v>
      </c>
      <c r="N1023">
        <v>11</v>
      </c>
      <c r="O1023">
        <v>112.00789</v>
      </c>
      <c r="P1023">
        <v>2.1581100000000002</v>
      </c>
      <c r="Q1023" t="s">
        <v>144</v>
      </c>
      <c r="R1023">
        <f t="shared" si="15"/>
        <v>4.0909090909090908</v>
      </c>
      <c r="S1023" t="s">
        <v>288</v>
      </c>
    </row>
    <row r="1024" spans="1:19">
      <c r="A1024" t="s">
        <v>3677</v>
      </c>
      <c r="B1024" t="s">
        <v>513</v>
      </c>
      <c r="C1024" t="s">
        <v>3753</v>
      </c>
      <c r="D1024" t="s">
        <v>3754</v>
      </c>
      <c r="E1024" t="s">
        <v>3683</v>
      </c>
      <c r="F1024">
        <v>96000</v>
      </c>
      <c r="G1024" t="s">
        <v>3363</v>
      </c>
      <c r="H1024">
        <v>84322416</v>
      </c>
      <c r="I1024">
        <v>84329913</v>
      </c>
      <c r="J1024" t="s">
        <v>3755</v>
      </c>
      <c r="K1024" t="s">
        <v>1059</v>
      </c>
      <c r="L1024" t="s">
        <v>520</v>
      </c>
      <c r="M1024">
        <v>502</v>
      </c>
      <c r="N1024">
        <v>41</v>
      </c>
      <c r="O1024">
        <v>111.834183</v>
      </c>
      <c r="P1024">
        <v>2.2865169999999999</v>
      </c>
      <c r="Q1024" t="s">
        <v>144</v>
      </c>
      <c r="R1024">
        <f t="shared" si="15"/>
        <v>12.24390243902439</v>
      </c>
      <c r="S1024" t="s">
        <v>288</v>
      </c>
    </row>
    <row r="1025" spans="1:19">
      <c r="A1025" t="s">
        <v>3677</v>
      </c>
      <c r="B1025" t="s">
        <v>513</v>
      </c>
      <c r="C1025" t="s">
        <v>3756</v>
      </c>
      <c r="D1025" t="s">
        <v>3757</v>
      </c>
      <c r="E1025" t="s">
        <v>5110</v>
      </c>
      <c r="F1025">
        <v>96000</v>
      </c>
      <c r="G1025" t="s">
        <v>3363</v>
      </c>
      <c r="H1025" t="s">
        <v>523</v>
      </c>
      <c r="I1025" t="s">
        <v>523</v>
      </c>
      <c r="J1025" t="s">
        <v>3758</v>
      </c>
      <c r="K1025" t="s">
        <v>519</v>
      </c>
      <c r="L1025" t="s">
        <v>520</v>
      </c>
      <c r="M1025">
        <v>17</v>
      </c>
      <c r="N1025">
        <v>10</v>
      </c>
      <c r="O1025">
        <v>111.83</v>
      </c>
      <c r="P1025">
        <v>2.2999999999999998</v>
      </c>
      <c r="Q1025" t="s">
        <v>144</v>
      </c>
      <c r="R1025">
        <f t="shared" si="15"/>
        <v>1.7</v>
      </c>
      <c r="S1025" t="s">
        <v>288</v>
      </c>
    </row>
    <row r="1026" spans="1:19">
      <c r="A1026" t="s">
        <v>3677</v>
      </c>
      <c r="B1026" t="s">
        <v>513</v>
      </c>
      <c r="C1026" t="s">
        <v>3759</v>
      </c>
      <c r="D1026" t="s">
        <v>3760</v>
      </c>
      <c r="E1026" t="s">
        <v>3683</v>
      </c>
      <c r="F1026">
        <v>96000</v>
      </c>
      <c r="G1026" t="s">
        <v>3363</v>
      </c>
      <c r="H1026">
        <v>84352013</v>
      </c>
      <c r="I1026">
        <v>84352013</v>
      </c>
      <c r="J1026" t="s">
        <v>3761</v>
      </c>
      <c r="K1026" t="s">
        <v>519</v>
      </c>
      <c r="L1026" t="s">
        <v>534</v>
      </c>
      <c r="M1026">
        <v>111</v>
      </c>
      <c r="N1026">
        <v>18</v>
      </c>
      <c r="O1026">
        <v>112</v>
      </c>
      <c r="P1026">
        <v>2.2860027999999999</v>
      </c>
      <c r="Q1026" t="s">
        <v>144</v>
      </c>
      <c r="R1026">
        <f t="shared" si="15"/>
        <v>6.166666666666667</v>
      </c>
      <c r="S1026" t="s">
        <v>288</v>
      </c>
    </row>
    <row r="1027" spans="1:19">
      <c r="A1027" t="s">
        <v>3677</v>
      </c>
      <c r="B1027" t="s">
        <v>513</v>
      </c>
      <c r="C1027" t="s">
        <v>3762</v>
      </c>
      <c r="D1027" t="s">
        <v>3257</v>
      </c>
      <c r="E1027" t="s">
        <v>5110</v>
      </c>
      <c r="F1027">
        <v>96000</v>
      </c>
      <c r="G1027" t="s">
        <v>3363</v>
      </c>
      <c r="H1027" t="s">
        <v>523</v>
      </c>
      <c r="I1027" t="s">
        <v>523</v>
      </c>
      <c r="J1027" t="s">
        <v>3763</v>
      </c>
      <c r="K1027" t="s">
        <v>1059</v>
      </c>
      <c r="L1027" t="s">
        <v>520</v>
      </c>
      <c r="M1027">
        <v>48</v>
      </c>
      <c r="N1027">
        <v>13</v>
      </c>
      <c r="O1027">
        <v>111.841335</v>
      </c>
      <c r="P1027">
        <v>2.3052190000000001</v>
      </c>
      <c r="Q1027" t="s">
        <v>144</v>
      </c>
      <c r="R1027">
        <f t="shared" ref="R1027:R1090" si="16">M1027/N1027</f>
        <v>3.6923076923076925</v>
      </c>
      <c r="S1027" t="s">
        <v>288</v>
      </c>
    </row>
    <row r="1028" spans="1:19">
      <c r="A1028" t="s">
        <v>3677</v>
      </c>
      <c r="B1028" t="s">
        <v>513</v>
      </c>
      <c r="C1028" t="s">
        <v>3764</v>
      </c>
      <c r="D1028" t="s">
        <v>3765</v>
      </c>
      <c r="E1028" t="s">
        <v>3683</v>
      </c>
      <c r="F1028">
        <v>96000</v>
      </c>
      <c r="G1028" t="s">
        <v>3363</v>
      </c>
      <c r="H1028">
        <v>84349300</v>
      </c>
      <c r="I1028">
        <v>84349300</v>
      </c>
      <c r="J1028" t="s">
        <v>3766</v>
      </c>
      <c r="K1028" t="s">
        <v>1059</v>
      </c>
      <c r="L1028" t="s">
        <v>520</v>
      </c>
      <c r="M1028">
        <v>936</v>
      </c>
      <c r="N1028">
        <v>51</v>
      </c>
      <c r="O1028">
        <v>111.84744999999999</v>
      </c>
      <c r="P1028">
        <v>2.3199333329999998</v>
      </c>
      <c r="Q1028" t="s">
        <v>144</v>
      </c>
      <c r="R1028">
        <f t="shared" si="16"/>
        <v>18.352941176470587</v>
      </c>
      <c r="S1028" t="s">
        <v>288</v>
      </c>
    </row>
    <row r="1029" spans="1:19">
      <c r="A1029" t="s">
        <v>3677</v>
      </c>
      <c r="B1029" t="s">
        <v>513</v>
      </c>
      <c r="C1029" t="s">
        <v>3767</v>
      </c>
      <c r="D1029" t="s">
        <v>3768</v>
      </c>
      <c r="E1029" t="s">
        <v>3683</v>
      </c>
      <c r="F1029">
        <v>96000</v>
      </c>
      <c r="G1029" t="s">
        <v>3363</v>
      </c>
      <c r="H1029">
        <v>84213251</v>
      </c>
      <c r="I1029">
        <v>84213251</v>
      </c>
      <c r="J1029" t="s">
        <v>3769</v>
      </c>
      <c r="K1029" t="s">
        <v>1059</v>
      </c>
      <c r="L1029" t="s">
        <v>520</v>
      </c>
      <c r="M1029">
        <v>117</v>
      </c>
      <c r="N1029">
        <v>13</v>
      </c>
      <c r="O1029">
        <v>111.91</v>
      </c>
      <c r="P1029">
        <v>2.2200000000000002</v>
      </c>
      <c r="Q1029" t="s">
        <v>144</v>
      </c>
      <c r="R1029">
        <f t="shared" si="16"/>
        <v>9</v>
      </c>
      <c r="S1029" t="s">
        <v>288</v>
      </c>
    </row>
    <row r="1030" spans="1:19">
      <c r="A1030" t="s">
        <v>3677</v>
      </c>
      <c r="B1030" t="s">
        <v>513</v>
      </c>
      <c r="C1030" t="s">
        <v>3770</v>
      </c>
      <c r="D1030" t="s">
        <v>3771</v>
      </c>
      <c r="E1030" t="s">
        <v>3683</v>
      </c>
      <c r="F1030">
        <v>96000</v>
      </c>
      <c r="G1030" t="s">
        <v>5111</v>
      </c>
      <c r="H1030" t="s">
        <v>523</v>
      </c>
      <c r="I1030" t="s">
        <v>523</v>
      </c>
      <c r="J1030" t="s">
        <v>3772</v>
      </c>
      <c r="K1030" t="s">
        <v>1059</v>
      </c>
      <c r="L1030" t="s">
        <v>520</v>
      </c>
      <c r="M1030">
        <v>48</v>
      </c>
      <c r="N1030">
        <v>13</v>
      </c>
      <c r="O1030">
        <v>111.76</v>
      </c>
      <c r="P1030">
        <v>2.27</v>
      </c>
      <c r="Q1030" t="s">
        <v>144</v>
      </c>
      <c r="R1030">
        <f t="shared" si="16"/>
        <v>3.6923076923076925</v>
      </c>
      <c r="S1030" t="s">
        <v>288</v>
      </c>
    </row>
    <row r="1031" spans="1:19">
      <c r="A1031" t="s">
        <v>3677</v>
      </c>
      <c r="B1031" t="s">
        <v>513</v>
      </c>
      <c r="C1031" t="s">
        <v>3773</v>
      </c>
      <c r="D1031" t="s">
        <v>3774</v>
      </c>
      <c r="E1031" t="s">
        <v>3683</v>
      </c>
      <c r="F1031">
        <v>96000</v>
      </c>
      <c r="G1031" t="s">
        <v>3363</v>
      </c>
      <c r="H1031">
        <v>84333320</v>
      </c>
      <c r="I1031">
        <v>84333340</v>
      </c>
      <c r="J1031" t="s">
        <v>3775</v>
      </c>
      <c r="K1031" t="s">
        <v>1059</v>
      </c>
      <c r="L1031" t="s">
        <v>534</v>
      </c>
      <c r="M1031">
        <v>808</v>
      </c>
      <c r="N1031">
        <v>49</v>
      </c>
      <c r="O1031">
        <v>111.83714999999999</v>
      </c>
      <c r="P1031">
        <v>2.3088500000000001</v>
      </c>
      <c r="Q1031" t="s">
        <v>144</v>
      </c>
      <c r="R1031">
        <f t="shared" si="16"/>
        <v>16.489795918367346</v>
      </c>
      <c r="S1031" t="s">
        <v>288</v>
      </c>
    </row>
    <row r="1032" spans="1:19">
      <c r="A1032" t="s">
        <v>3677</v>
      </c>
      <c r="B1032" t="s">
        <v>513</v>
      </c>
      <c r="C1032" t="s">
        <v>3776</v>
      </c>
      <c r="D1032" t="s">
        <v>3777</v>
      </c>
      <c r="E1032" t="s">
        <v>3683</v>
      </c>
      <c r="F1032">
        <v>96000</v>
      </c>
      <c r="G1032" t="s">
        <v>3363</v>
      </c>
      <c r="H1032">
        <v>84211455</v>
      </c>
      <c r="I1032">
        <v>84211455</v>
      </c>
      <c r="J1032" t="s">
        <v>3778</v>
      </c>
      <c r="K1032" t="s">
        <v>1059</v>
      </c>
      <c r="L1032" t="s">
        <v>520</v>
      </c>
      <c r="M1032">
        <v>967</v>
      </c>
      <c r="N1032">
        <v>70</v>
      </c>
      <c r="O1032">
        <v>111.8485167</v>
      </c>
      <c r="P1032">
        <v>2.2415833329999999</v>
      </c>
      <c r="Q1032" t="s">
        <v>144</v>
      </c>
      <c r="R1032">
        <f t="shared" si="16"/>
        <v>13.814285714285715</v>
      </c>
      <c r="S1032" t="s">
        <v>288</v>
      </c>
    </row>
    <row r="1033" spans="1:19">
      <c r="A1033" t="s">
        <v>3677</v>
      </c>
      <c r="B1033" t="s">
        <v>513</v>
      </c>
      <c r="C1033" t="s">
        <v>3779</v>
      </c>
      <c r="D1033" t="s">
        <v>3780</v>
      </c>
      <c r="E1033" t="s">
        <v>3683</v>
      </c>
      <c r="F1033">
        <v>96000</v>
      </c>
      <c r="G1033" t="s">
        <v>3363</v>
      </c>
      <c r="H1033">
        <v>84212474</v>
      </c>
      <c r="I1033">
        <v>84212487</v>
      </c>
      <c r="J1033" t="s">
        <v>3781</v>
      </c>
      <c r="K1033" t="s">
        <v>1059</v>
      </c>
      <c r="L1033" t="s">
        <v>520</v>
      </c>
      <c r="M1033">
        <v>795</v>
      </c>
      <c r="N1033">
        <v>46</v>
      </c>
      <c r="O1033">
        <v>111.891981</v>
      </c>
      <c r="P1033">
        <v>2.3062320000000001</v>
      </c>
      <c r="Q1033" t="s">
        <v>144</v>
      </c>
      <c r="R1033">
        <f t="shared" si="16"/>
        <v>17.282608695652176</v>
      </c>
      <c r="S1033" t="s">
        <v>288</v>
      </c>
    </row>
    <row r="1034" spans="1:19">
      <c r="A1034" t="s">
        <v>3677</v>
      </c>
      <c r="B1034" t="s">
        <v>513</v>
      </c>
      <c r="C1034" t="s">
        <v>3782</v>
      </c>
      <c r="D1034" t="s">
        <v>3783</v>
      </c>
      <c r="E1034" t="s">
        <v>3683</v>
      </c>
      <c r="F1034">
        <v>96000</v>
      </c>
      <c r="G1034" t="s">
        <v>3363</v>
      </c>
      <c r="H1034">
        <v>84235728</v>
      </c>
      <c r="I1034">
        <v>84235728</v>
      </c>
      <c r="J1034" t="s">
        <v>3784</v>
      </c>
      <c r="K1034" t="s">
        <v>519</v>
      </c>
      <c r="L1034" t="s">
        <v>520</v>
      </c>
      <c r="M1034">
        <v>742</v>
      </c>
      <c r="N1034">
        <v>44</v>
      </c>
      <c r="O1034">
        <v>111.97</v>
      </c>
      <c r="P1034">
        <v>2.2400000000000002</v>
      </c>
      <c r="Q1034" t="s">
        <v>144</v>
      </c>
      <c r="R1034">
        <f t="shared" si="16"/>
        <v>16.863636363636363</v>
      </c>
      <c r="S1034" t="s">
        <v>288</v>
      </c>
    </row>
    <row r="1035" spans="1:19">
      <c r="A1035" t="s">
        <v>3677</v>
      </c>
      <c r="B1035" t="s">
        <v>513</v>
      </c>
      <c r="C1035" t="s">
        <v>3785</v>
      </c>
      <c r="D1035" t="s">
        <v>3786</v>
      </c>
      <c r="E1035" t="s">
        <v>3683</v>
      </c>
      <c r="F1035">
        <v>96000</v>
      </c>
      <c r="G1035" t="s">
        <v>3363</v>
      </c>
      <c r="H1035">
        <v>84319597</v>
      </c>
      <c r="I1035">
        <v>84319597</v>
      </c>
      <c r="J1035" t="s">
        <v>3787</v>
      </c>
      <c r="K1035" t="s">
        <v>1059</v>
      </c>
      <c r="L1035" t="s">
        <v>520</v>
      </c>
      <c r="M1035">
        <v>55</v>
      </c>
      <c r="N1035">
        <v>12</v>
      </c>
      <c r="O1035">
        <v>111.677313</v>
      </c>
      <c r="P1035">
        <v>2.3137949999999998</v>
      </c>
      <c r="Q1035" t="s">
        <v>144</v>
      </c>
      <c r="R1035">
        <f t="shared" si="16"/>
        <v>4.583333333333333</v>
      </c>
      <c r="S1035" t="s">
        <v>288</v>
      </c>
    </row>
    <row r="1036" spans="1:19">
      <c r="A1036" t="s">
        <v>3677</v>
      </c>
      <c r="B1036" t="s">
        <v>513</v>
      </c>
      <c r="C1036" t="s">
        <v>3788</v>
      </c>
      <c r="D1036" t="s">
        <v>3789</v>
      </c>
      <c r="E1036" t="s">
        <v>3683</v>
      </c>
      <c r="F1036">
        <v>96000</v>
      </c>
      <c r="G1036" t="s">
        <v>3363</v>
      </c>
      <c r="H1036">
        <v>84335090</v>
      </c>
      <c r="I1036">
        <v>84335090</v>
      </c>
      <c r="J1036" t="s">
        <v>3790</v>
      </c>
      <c r="K1036" t="s">
        <v>1059</v>
      </c>
      <c r="L1036" t="s">
        <v>520</v>
      </c>
      <c r="M1036">
        <v>397</v>
      </c>
      <c r="N1036">
        <v>42</v>
      </c>
      <c r="O1036">
        <v>111.84305000000001</v>
      </c>
      <c r="P1036">
        <v>2.3323833330000001</v>
      </c>
      <c r="Q1036" t="s">
        <v>144</v>
      </c>
      <c r="R1036">
        <f t="shared" si="16"/>
        <v>9.4523809523809526</v>
      </c>
      <c r="S1036" t="s">
        <v>288</v>
      </c>
    </row>
    <row r="1037" spans="1:19">
      <c r="A1037" t="s">
        <v>3677</v>
      </c>
      <c r="B1037" t="s">
        <v>513</v>
      </c>
      <c r="C1037" t="s">
        <v>3791</v>
      </c>
      <c r="D1037" t="s">
        <v>3792</v>
      </c>
      <c r="E1037" t="s">
        <v>3683</v>
      </c>
      <c r="F1037">
        <v>96000</v>
      </c>
      <c r="G1037" t="s">
        <v>3363</v>
      </c>
      <c r="H1037">
        <v>84333749</v>
      </c>
      <c r="I1037">
        <v>84333749</v>
      </c>
      <c r="J1037" t="s">
        <v>3793</v>
      </c>
      <c r="K1037" t="s">
        <v>1059</v>
      </c>
      <c r="L1037" t="s">
        <v>520</v>
      </c>
      <c r="M1037">
        <v>825</v>
      </c>
      <c r="N1037">
        <v>55</v>
      </c>
      <c r="O1037">
        <v>111.831283</v>
      </c>
      <c r="P1037">
        <v>2.3090670000000002</v>
      </c>
      <c r="Q1037" t="s">
        <v>144</v>
      </c>
      <c r="R1037">
        <f t="shared" si="16"/>
        <v>15</v>
      </c>
      <c r="S1037" t="s">
        <v>288</v>
      </c>
    </row>
    <row r="1038" spans="1:19">
      <c r="A1038" t="s">
        <v>3677</v>
      </c>
      <c r="B1038" t="s">
        <v>513</v>
      </c>
      <c r="C1038" t="s">
        <v>3794</v>
      </c>
      <c r="D1038" t="s">
        <v>3795</v>
      </c>
      <c r="E1038" t="s">
        <v>5110</v>
      </c>
      <c r="F1038">
        <v>96000</v>
      </c>
      <c r="G1038" t="s">
        <v>3363</v>
      </c>
      <c r="H1038" t="s">
        <v>523</v>
      </c>
      <c r="I1038" t="s">
        <v>523</v>
      </c>
      <c r="J1038" t="s">
        <v>3796</v>
      </c>
      <c r="K1038" t="s">
        <v>519</v>
      </c>
      <c r="L1038" t="s">
        <v>520</v>
      </c>
      <c r="M1038">
        <v>35</v>
      </c>
      <c r="N1038">
        <v>11</v>
      </c>
      <c r="O1038">
        <v>112.02</v>
      </c>
      <c r="P1038">
        <v>2.19</v>
      </c>
      <c r="Q1038" t="s">
        <v>144</v>
      </c>
      <c r="R1038">
        <f t="shared" si="16"/>
        <v>3.1818181818181817</v>
      </c>
      <c r="S1038" t="s">
        <v>288</v>
      </c>
    </row>
    <row r="1039" spans="1:19">
      <c r="A1039" t="s">
        <v>3677</v>
      </c>
      <c r="B1039" t="s">
        <v>513</v>
      </c>
      <c r="C1039" t="s">
        <v>3797</v>
      </c>
      <c r="D1039" t="s">
        <v>3798</v>
      </c>
      <c r="E1039" t="s">
        <v>3683</v>
      </c>
      <c r="F1039">
        <v>96000</v>
      </c>
      <c r="G1039" t="s">
        <v>3363</v>
      </c>
      <c r="H1039">
        <v>84321333</v>
      </c>
      <c r="I1039">
        <v>84321333</v>
      </c>
      <c r="J1039" t="s">
        <v>3799</v>
      </c>
      <c r="K1039" t="s">
        <v>1059</v>
      </c>
      <c r="L1039" t="s">
        <v>520</v>
      </c>
      <c r="M1039">
        <v>331</v>
      </c>
      <c r="N1039">
        <v>35</v>
      </c>
      <c r="O1039">
        <v>111.8351</v>
      </c>
      <c r="P1039">
        <v>2.2870666669999999</v>
      </c>
      <c r="Q1039" t="s">
        <v>144</v>
      </c>
      <c r="R1039">
        <f t="shared" si="16"/>
        <v>9.4571428571428573</v>
      </c>
      <c r="S1039" t="s">
        <v>288</v>
      </c>
    </row>
    <row r="1040" spans="1:19">
      <c r="A1040" t="s">
        <v>3677</v>
      </c>
      <c r="B1040" t="s">
        <v>513</v>
      </c>
      <c r="C1040" t="s">
        <v>3800</v>
      </c>
      <c r="D1040" t="s">
        <v>3801</v>
      </c>
      <c r="E1040" t="s">
        <v>5110</v>
      </c>
      <c r="F1040">
        <v>96000</v>
      </c>
      <c r="G1040" t="s">
        <v>3363</v>
      </c>
      <c r="H1040" t="s">
        <v>523</v>
      </c>
      <c r="I1040" t="s">
        <v>523</v>
      </c>
      <c r="J1040" t="s">
        <v>3802</v>
      </c>
      <c r="K1040" t="s">
        <v>1059</v>
      </c>
      <c r="L1040" t="s">
        <v>520</v>
      </c>
      <c r="M1040">
        <v>44</v>
      </c>
      <c r="N1040">
        <v>13</v>
      </c>
      <c r="O1040">
        <v>111.73638889999999</v>
      </c>
      <c r="P1040">
        <v>2.2794444</v>
      </c>
      <c r="Q1040" t="s">
        <v>144</v>
      </c>
      <c r="R1040">
        <f t="shared" si="16"/>
        <v>3.3846153846153846</v>
      </c>
      <c r="S1040" t="s">
        <v>288</v>
      </c>
    </row>
    <row r="1041" spans="1:19">
      <c r="A1041" t="s">
        <v>3677</v>
      </c>
      <c r="B1041" t="s">
        <v>513</v>
      </c>
      <c r="C1041" t="s">
        <v>3803</v>
      </c>
      <c r="D1041" t="s">
        <v>3804</v>
      </c>
      <c r="E1041" t="s">
        <v>3683</v>
      </c>
      <c r="F1041">
        <v>96000</v>
      </c>
      <c r="G1041" t="s">
        <v>3363</v>
      </c>
      <c r="H1041">
        <v>198770082</v>
      </c>
      <c r="I1041" t="s">
        <v>523</v>
      </c>
      <c r="J1041" t="s">
        <v>3805</v>
      </c>
      <c r="K1041" t="s">
        <v>519</v>
      </c>
      <c r="L1041" t="s">
        <v>520</v>
      </c>
      <c r="M1041">
        <v>16</v>
      </c>
      <c r="N1041">
        <v>11</v>
      </c>
      <c r="O1041">
        <v>112</v>
      </c>
      <c r="P1041">
        <v>2.13</v>
      </c>
      <c r="Q1041" t="s">
        <v>144</v>
      </c>
      <c r="R1041">
        <f t="shared" si="16"/>
        <v>1.4545454545454546</v>
      </c>
      <c r="S1041" t="s">
        <v>288</v>
      </c>
    </row>
    <row r="1042" spans="1:19">
      <c r="A1042" t="s">
        <v>3677</v>
      </c>
      <c r="B1042" t="s">
        <v>513</v>
      </c>
      <c r="C1042" t="s">
        <v>3806</v>
      </c>
      <c r="D1042" t="s">
        <v>3807</v>
      </c>
      <c r="E1042" t="s">
        <v>3683</v>
      </c>
      <c r="F1042">
        <v>96000</v>
      </c>
      <c r="G1042" t="s">
        <v>3363</v>
      </c>
      <c r="H1042">
        <v>128489981</v>
      </c>
      <c r="I1042" t="s">
        <v>523</v>
      </c>
      <c r="J1042" t="s">
        <v>3808</v>
      </c>
      <c r="K1042" t="s">
        <v>519</v>
      </c>
      <c r="L1042" t="s">
        <v>520</v>
      </c>
      <c r="M1042">
        <v>13</v>
      </c>
      <c r="N1042">
        <v>9</v>
      </c>
      <c r="O1042">
        <v>111.844897</v>
      </c>
      <c r="P1042">
        <v>2.2815699999999999</v>
      </c>
      <c r="Q1042" t="s">
        <v>144</v>
      </c>
      <c r="R1042">
        <f t="shared" si="16"/>
        <v>1.4444444444444444</v>
      </c>
      <c r="S1042" t="s">
        <v>288</v>
      </c>
    </row>
    <row r="1043" spans="1:19">
      <c r="A1043" t="s">
        <v>3677</v>
      </c>
      <c r="B1043" t="s">
        <v>513</v>
      </c>
      <c r="C1043" t="s">
        <v>3809</v>
      </c>
      <c r="D1043" t="s">
        <v>3810</v>
      </c>
      <c r="E1043" t="s">
        <v>3683</v>
      </c>
      <c r="F1043">
        <v>96000</v>
      </c>
      <c r="G1043" t="s">
        <v>3363</v>
      </c>
      <c r="H1043" t="s">
        <v>523</v>
      </c>
      <c r="I1043" t="s">
        <v>523</v>
      </c>
      <c r="J1043" t="s">
        <v>3811</v>
      </c>
      <c r="K1043" t="s">
        <v>519</v>
      </c>
      <c r="L1043" t="s">
        <v>520</v>
      </c>
      <c r="M1043">
        <v>20</v>
      </c>
      <c r="N1043">
        <v>12</v>
      </c>
      <c r="O1043">
        <v>111.8400412</v>
      </c>
      <c r="P1043">
        <v>2.3100329999999998</v>
      </c>
      <c r="Q1043" t="s">
        <v>144</v>
      </c>
      <c r="R1043">
        <f t="shared" si="16"/>
        <v>1.6666666666666667</v>
      </c>
      <c r="S1043" t="s">
        <v>288</v>
      </c>
    </row>
    <row r="1044" spans="1:19">
      <c r="A1044" t="s">
        <v>3677</v>
      </c>
      <c r="B1044" t="s">
        <v>534</v>
      </c>
      <c r="C1044" t="s">
        <v>3812</v>
      </c>
      <c r="D1044" t="s">
        <v>3813</v>
      </c>
      <c r="E1044" t="s">
        <v>3814</v>
      </c>
      <c r="F1044">
        <v>96000</v>
      </c>
      <c r="G1044" t="s">
        <v>3363</v>
      </c>
      <c r="H1044">
        <v>84332170</v>
      </c>
      <c r="I1044">
        <v>84332170</v>
      </c>
      <c r="J1044" t="s">
        <v>3815</v>
      </c>
      <c r="K1044" t="s">
        <v>1059</v>
      </c>
      <c r="L1044" t="s">
        <v>534</v>
      </c>
      <c r="M1044">
        <v>690</v>
      </c>
      <c r="N1044">
        <v>53</v>
      </c>
      <c r="O1044">
        <v>111.81951669999999</v>
      </c>
      <c r="P1044">
        <v>2.298266667</v>
      </c>
      <c r="Q1044" t="s">
        <v>144</v>
      </c>
      <c r="R1044">
        <f t="shared" si="16"/>
        <v>13.018867924528301</v>
      </c>
      <c r="S1044" t="s">
        <v>288</v>
      </c>
    </row>
    <row r="1045" spans="1:19">
      <c r="A1045" t="s">
        <v>3677</v>
      </c>
      <c r="B1045" t="s">
        <v>1073</v>
      </c>
      <c r="C1045" t="s">
        <v>3816</v>
      </c>
      <c r="D1045" t="s">
        <v>3817</v>
      </c>
      <c r="E1045" t="s">
        <v>3818</v>
      </c>
      <c r="F1045">
        <v>96000</v>
      </c>
      <c r="G1045" t="s">
        <v>3363</v>
      </c>
      <c r="H1045">
        <v>84324232</v>
      </c>
      <c r="I1045">
        <v>84312232</v>
      </c>
      <c r="J1045" t="s">
        <v>3819</v>
      </c>
      <c r="K1045" t="s">
        <v>1059</v>
      </c>
      <c r="L1045" t="s">
        <v>520</v>
      </c>
      <c r="M1045">
        <v>570</v>
      </c>
      <c r="N1045">
        <v>53</v>
      </c>
      <c r="O1045">
        <v>111.83591699999999</v>
      </c>
      <c r="P1045">
        <v>2.336983</v>
      </c>
      <c r="Q1045" t="s">
        <v>144</v>
      </c>
      <c r="R1045">
        <f t="shared" si="16"/>
        <v>10.754716981132075</v>
      </c>
      <c r="S1045" t="s">
        <v>288</v>
      </c>
    </row>
    <row r="1046" spans="1:19">
      <c r="A1046" t="s">
        <v>3677</v>
      </c>
      <c r="B1046" t="s">
        <v>534</v>
      </c>
      <c r="C1046" t="s">
        <v>3820</v>
      </c>
      <c r="D1046" t="s">
        <v>3821</v>
      </c>
      <c r="E1046" t="s">
        <v>3683</v>
      </c>
      <c r="F1046">
        <v>96000</v>
      </c>
      <c r="G1046" t="s">
        <v>3363</v>
      </c>
      <c r="H1046" t="s">
        <v>523</v>
      </c>
      <c r="I1046" t="s">
        <v>523</v>
      </c>
      <c r="J1046" t="s">
        <v>3822</v>
      </c>
      <c r="K1046" t="s">
        <v>519</v>
      </c>
      <c r="L1046" t="s">
        <v>534</v>
      </c>
      <c r="M1046">
        <v>28</v>
      </c>
      <c r="N1046">
        <v>11</v>
      </c>
      <c r="O1046">
        <v>111.817474</v>
      </c>
      <c r="P1046">
        <v>2.0905</v>
      </c>
      <c r="Q1046" t="s">
        <v>144</v>
      </c>
      <c r="R1046">
        <f t="shared" si="16"/>
        <v>2.5454545454545454</v>
      </c>
      <c r="S1046" t="s">
        <v>288</v>
      </c>
    </row>
    <row r="1047" spans="1:19">
      <c r="A1047" t="s">
        <v>3677</v>
      </c>
      <c r="B1047" t="s">
        <v>534</v>
      </c>
      <c r="C1047" t="s">
        <v>3823</v>
      </c>
      <c r="D1047" t="s">
        <v>3824</v>
      </c>
      <c r="E1047" t="s">
        <v>3683</v>
      </c>
      <c r="F1047">
        <v>96000</v>
      </c>
      <c r="G1047" t="s">
        <v>3363</v>
      </c>
      <c r="H1047">
        <v>84238409</v>
      </c>
      <c r="I1047" t="s">
        <v>523</v>
      </c>
      <c r="J1047" t="s">
        <v>3825</v>
      </c>
      <c r="K1047" t="s">
        <v>1059</v>
      </c>
      <c r="L1047" t="s">
        <v>534</v>
      </c>
      <c r="M1047">
        <v>751</v>
      </c>
      <c r="N1047">
        <v>52</v>
      </c>
      <c r="O1047">
        <v>111.950036</v>
      </c>
      <c r="P1047">
        <v>2.2971900000000001</v>
      </c>
      <c r="Q1047" t="s">
        <v>144</v>
      </c>
      <c r="R1047">
        <f t="shared" si="16"/>
        <v>14.442307692307692</v>
      </c>
      <c r="S1047" t="s">
        <v>288</v>
      </c>
    </row>
    <row r="1048" spans="1:19">
      <c r="A1048" t="s">
        <v>3677</v>
      </c>
      <c r="B1048" t="s">
        <v>534</v>
      </c>
      <c r="C1048" t="s">
        <v>3826</v>
      </c>
      <c r="D1048" t="s">
        <v>3827</v>
      </c>
      <c r="E1048" t="s">
        <v>3683</v>
      </c>
      <c r="F1048">
        <v>96000</v>
      </c>
      <c r="G1048" t="s">
        <v>3363</v>
      </c>
      <c r="H1048">
        <v>84214332</v>
      </c>
      <c r="I1048">
        <v>84214332</v>
      </c>
      <c r="J1048" t="s">
        <v>3828</v>
      </c>
      <c r="K1048" t="s">
        <v>1059</v>
      </c>
      <c r="L1048" t="s">
        <v>534</v>
      </c>
      <c r="M1048">
        <v>333</v>
      </c>
      <c r="N1048">
        <v>33</v>
      </c>
      <c r="O1048">
        <v>111.99001699999999</v>
      </c>
      <c r="P1048">
        <v>2.2853759999999999</v>
      </c>
      <c r="Q1048" t="s">
        <v>144</v>
      </c>
      <c r="R1048">
        <f t="shared" si="16"/>
        <v>10.090909090909092</v>
      </c>
      <c r="S1048" t="s">
        <v>288</v>
      </c>
    </row>
    <row r="1049" spans="1:19">
      <c r="A1049" t="s">
        <v>3677</v>
      </c>
      <c r="B1049" t="s">
        <v>534</v>
      </c>
      <c r="C1049" t="s">
        <v>3829</v>
      </c>
      <c r="D1049" t="s">
        <v>3830</v>
      </c>
      <c r="E1049" t="s">
        <v>3683</v>
      </c>
      <c r="F1049">
        <v>96000</v>
      </c>
      <c r="G1049" t="s">
        <v>3363</v>
      </c>
      <c r="H1049" t="s">
        <v>523</v>
      </c>
      <c r="I1049" t="s">
        <v>523</v>
      </c>
      <c r="J1049" t="s">
        <v>3831</v>
      </c>
      <c r="K1049" t="s">
        <v>519</v>
      </c>
      <c r="L1049" t="s">
        <v>534</v>
      </c>
      <c r="M1049">
        <v>133</v>
      </c>
      <c r="N1049">
        <v>17</v>
      </c>
      <c r="O1049">
        <v>111.80159569999999</v>
      </c>
      <c r="P1049">
        <v>2.0978340000000002</v>
      </c>
      <c r="Q1049" t="s">
        <v>144</v>
      </c>
      <c r="R1049">
        <f t="shared" si="16"/>
        <v>7.8235294117647056</v>
      </c>
      <c r="S1049" t="s">
        <v>288</v>
      </c>
    </row>
    <row r="1050" spans="1:19">
      <c r="A1050" t="s">
        <v>3677</v>
      </c>
      <c r="B1050" t="s">
        <v>534</v>
      </c>
      <c r="C1050" t="s">
        <v>3832</v>
      </c>
      <c r="D1050" t="s">
        <v>3833</v>
      </c>
      <c r="E1050" t="s">
        <v>3683</v>
      </c>
      <c r="F1050">
        <v>96000</v>
      </c>
      <c r="G1050" t="s">
        <v>3363</v>
      </c>
      <c r="H1050" t="s">
        <v>523</v>
      </c>
      <c r="I1050" t="s">
        <v>523</v>
      </c>
      <c r="J1050" t="s">
        <v>3834</v>
      </c>
      <c r="K1050" t="s">
        <v>519</v>
      </c>
      <c r="L1050" t="s">
        <v>534</v>
      </c>
      <c r="M1050">
        <v>177</v>
      </c>
      <c r="N1050">
        <v>16</v>
      </c>
      <c r="O1050">
        <v>111.68513900000001</v>
      </c>
      <c r="P1050">
        <v>2.3010700000000002</v>
      </c>
      <c r="Q1050" t="s">
        <v>144</v>
      </c>
      <c r="R1050">
        <f t="shared" si="16"/>
        <v>11.0625</v>
      </c>
      <c r="S1050" t="s">
        <v>288</v>
      </c>
    </row>
    <row r="1051" spans="1:19">
      <c r="A1051" t="s">
        <v>3677</v>
      </c>
      <c r="B1051" t="s">
        <v>534</v>
      </c>
      <c r="C1051" t="s">
        <v>3835</v>
      </c>
      <c r="D1051" t="s">
        <v>3836</v>
      </c>
      <c r="E1051" t="s">
        <v>3683</v>
      </c>
      <c r="F1051">
        <v>96000</v>
      </c>
      <c r="G1051" t="s">
        <v>3363</v>
      </c>
      <c r="H1051">
        <v>84333763</v>
      </c>
      <c r="I1051">
        <v>84333763</v>
      </c>
      <c r="J1051" t="s">
        <v>3837</v>
      </c>
      <c r="K1051" t="s">
        <v>1059</v>
      </c>
      <c r="L1051" t="s">
        <v>520</v>
      </c>
      <c r="M1051">
        <v>308</v>
      </c>
      <c r="N1051">
        <v>24</v>
      </c>
      <c r="O1051">
        <v>111.8382333</v>
      </c>
      <c r="P1051">
        <v>2.3267500000000001</v>
      </c>
      <c r="Q1051" t="s">
        <v>144</v>
      </c>
      <c r="R1051">
        <f t="shared" si="16"/>
        <v>12.833333333333334</v>
      </c>
      <c r="S1051" t="s">
        <v>288</v>
      </c>
    </row>
    <row r="1052" spans="1:19">
      <c r="A1052" t="s">
        <v>3677</v>
      </c>
      <c r="B1052" t="s">
        <v>534</v>
      </c>
      <c r="C1052" t="s">
        <v>3838</v>
      </c>
      <c r="D1052" t="s">
        <v>3839</v>
      </c>
      <c r="E1052" t="s">
        <v>3840</v>
      </c>
      <c r="F1052">
        <v>96000</v>
      </c>
      <c r="G1052" t="s">
        <v>3363</v>
      </c>
      <c r="H1052">
        <v>84311372</v>
      </c>
      <c r="I1052">
        <v>84311372</v>
      </c>
      <c r="J1052" t="s">
        <v>3841</v>
      </c>
      <c r="K1052" t="s">
        <v>1059</v>
      </c>
      <c r="L1052" t="s">
        <v>534</v>
      </c>
      <c r="M1052">
        <v>210</v>
      </c>
      <c r="N1052">
        <v>34</v>
      </c>
      <c r="O1052">
        <v>111.8490333</v>
      </c>
      <c r="P1052">
        <v>2.3227666669999998</v>
      </c>
      <c r="Q1052" t="s">
        <v>144</v>
      </c>
      <c r="R1052">
        <f t="shared" si="16"/>
        <v>6.1764705882352944</v>
      </c>
      <c r="S1052" t="s">
        <v>288</v>
      </c>
    </row>
    <row r="1053" spans="1:19">
      <c r="A1053" t="s">
        <v>3677</v>
      </c>
      <c r="B1053" t="s">
        <v>534</v>
      </c>
      <c r="C1053" t="s">
        <v>3842</v>
      </c>
      <c r="D1053" t="s">
        <v>3843</v>
      </c>
      <c r="E1053" t="s">
        <v>3683</v>
      </c>
      <c r="F1053">
        <v>96000</v>
      </c>
      <c r="G1053" t="s">
        <v>3363</v>
      </c>
      <c r="H1053">
        <v>84330395</v>
      </c>
      <c r="I1053">
        <v>84330395</v>
      </c>
      <c r="J1053" t="s">
        <v>3844</v>
      </c>
      <c r="K1053" t="s">
        <v>1059</v>
      </c>
      <c r="L1053" t="s">
        <v>534</v>
      </c>
      <c r="M1053">
        <v>564</v>
      </c>
      <c r="N1053">
        <v>39</v>
      </c>
      <c r="O1053">
        <v>111.8575833</v>
      </c>
      <c r="P1053">
        <v>2.3521833330000002</v>
      </c>
      <c r="Q1053" t="s">
        <v>144</v>
      </c>
      <c r="R1053">
        <f t="shared" si="16"/>
        <v>14.461538461538462</v>
      </c>
      <c r="S1053" t="s">
        <v>288</v>
      </c>
    </row>
    <row r="1054" spans="1:19">
      <c r="A1054" t="s">
        <v>3677</v>
      </c>
      <c r="B1054" t="s">
        <v>534</v>
      </c>
      <c r="C1054" t="s">
        <v>3845</v>
      </c>
      <c r="D1054" t="s">
        <v>3846</v>
      </c>
      <c r="E1054" t="s">
        <v>3683</v>
      </c>
      <c r="F1054">
        <v>96000</v>
      </c>
      <c r="G1054" t="s">
        <v>3363</v>
      </c>
      <c r="H1054" t="s">
        <v>523</v>
      </c>
      <c r="I1054" t="s">
        <v>523</v>
      </c>
      <c r="J1054" t="s">
        <v>3847</v>
      </c>
      <c r="K1054" t="s">
        <v>519</v>
      </c>
      <c r="L1054" t="s">
        <v>534</v>
      </c>
      <c r="M1054">
        <v>53</v>
      </c>
      <c r="N1054">
        <v>14</v>
      </c>
      <c r="O1054">
        <v>111.813226</v>
      </c>
      <c r="P1054">
        <v>2.2643110000000002</v>
      </c>
      <c r="Q1054" t="s">
        <v>144</v>
      </c>
      <c r="R1054">
        <f t="shared" si="16"/>
        <v>3.7857142857142856</v>
      </c>
      <c r="S1054" t="s">
        <v>288</v>
      </c>
    </row>
    <row r="1055" spans="1:19">
      <c r="A1055" t="s">
        <v>3677</v>
      </c>
      <c r="B1055" t="s">
        <v>534</v>
      </c>
      <c r="C1055" t="s">
        <v>3848</v>
      </c>
      <c r="D1055" t="s">
        <v>3849</v>
      </c>
      <c r="E1055" t="s">
        <v>3683</v>
      </c>
      <c r="F1055">
        <v>96000</v>
      </c>
      <c r="G1055" t="s">
        <v>3363</v>
      </c>
      <c r="H1055" t="s">
        <v>523</v>
      </c>
      <c r="I1055" t="s">
        <v>523</v>
      </c>
      <c r="J1055" t="s">
        <v>3850</v>
      </c>
      <c r="K1055" t="s">
        <v>519</v>
      </c>
      <c r="L1055" t="s">
        <v>534</v>
      </c>
      <c r="M1055">
        <v>19</v>
      </c>
      <c r="N1055">
        <v>10</v>
      </c>
      <c r="O1055">
        <v>112.15</v>
      </c>
      <c r="P1055">
        <v>2.4</v>
      </c>
      <c r="Q1055" t="s">
        <v>142</v>
      </c>
      <c r="R1055">
        <f t="shared" si="16"/>
        <v>1.9</v>
      </c>
      <c r="S1055" t="s">
        <v>288</v>
      </c>
    </row>
    <row r="1056" spans="1:19">
      <c r="A1056" t="s">
        <v>3677</v>
      </c>
      <c r="B1056" t="s">
        <v>534</v>
      </c>
      <c r="C1056" t="s">
        <v>3851</v>
      </c>
      <c r="D1056" t="s">
        <v>3852</v>
      </c>
      <c r="E1056" t="s">
        <v>3683</v>
      </c>
      <c r="F1056">
        <v>96000</v>
      </c>
      <c r="G1056" t="s">
        <v>3363</v>
      </c>
      <c r="H1056" t="s">
        <v>523</v>
      </c>
      <c r="I1056" t="s">
        <v>523</v>
      </c>
      <c r="J1056" t="s">
        <v>3853</v>
      </c>
      <c r="K1056" t="s">
        <v>519</v>
      </c>
      <c r="L1056" t="s">
        <v>534</v>
      </c>
      <c r="M1056">
        <v>92</v>
      </c>
      <c r="N1056">
        <v>13</v>
      </c>
      <c r="O1056">
        <v>111.83243040000001</v>
      </c>
      <c r="P1056">
        <v>2.2344162999999999</v>
      </c>
      <c r="Q1056" t="s">
        <v>144</v>
      </c>
      <c r="R1056">
        <f t="shared" si="16"/>
        <v>7.0769230769230766</v>
      </c>
      <c r="S1056" t="s">
        <v>288</v>
      </c>
    </row>
    <row r="1057" spans="1:19">
      <c r="A1057" t="s">
        <v>3677</v>
      </c>
      <c r="B1057" t="s">
        <v>534</v>
      </c>
      <c r="C1057" t="s">
        <v>3854</v>
      </c>
      <c r="D1057" t="s">
        <v>3855</v>
      </c>
      <c r="E1057" t="s">
        <v>3683</v>
      </c>
      <c r="F1057">
        <v>96000</v>
      </c>
      <c r="G1057" t="s">
        <v>3363</v>
      </c>
      <c r="H1057" t="s">
        <v>523</v>
      </c>
      <c r="I1057" t="s">
        <v>523</v>
      </c>
      <c r="J1057" t="s">
        <v>3856</v>
      </c>
      <c r="K1057" t="s">
        <v>519</v>
      </c>
      <c r="L1057" t="s">
        <v>534</v>
      </c>
      <c r="M1057">
        <v>51</v>
      </c>
      <c r="N1057">
        <v>12</v>
      </c>
      <c r="O1057">
        <v>111.96</v>
      </c>
      <c r="P1057">
        <v>2.33</v>
      </c>
      <c r="Q1057" t="s">
        <v>144</v>
      </c>
      <c r="R1057">
        <f t="shared" si="16"/>
        <v>4.25</v>
      </c>
      <c r="S1057" t="s">
        <v>288</v>
      </c>
    </row>
    <row r="1058" spans="1:19">
      <c r="A1058" t="s">
        <v>3677</v>
      </c>
      <c r="B1058" t="s">
        <v>534</v>
      </c>
      <c r="C1058" t="s">
        <v>3857</v>
      </c>
      <c r="D1058" t="s">
        <v>3858</v>
      </c>
      <c r="E1058" t="s">
        <v>3683</v>
      </c>
      <c r="F1058">
        <v>96000</v>
      </c>
      <c r="G1058" t="s">
        <v>3363</v>
      </c>
      <c r="J1058" t="s">
        <v>3859</v>
      </c>
      <c r="K1058" t="s">
        <v>519</v>
      </c>
      <c r="L1058" t="s">
        <v>534</v>
      </c>
      <c r="M1058">
        <v>31</v>
      </c>
      <c r="N1058">
        <v>11</v>
      </c>
      <c r="O1058">
        <v>112.06261670000001</v>
      </c>
      <c r="P1058">
        <v>2.1387333000000002</v>
      </c>
      <c r="Q1058" t="s">
        <v>144</v>
      </c>
      <c r="R1058">
        <f t="shared" si="16"/>
        <v>2.8181818181818183</v>
      </c>
      <c r="S1058" t="s">
        <v>288</v>
      </c>
    </row>
    <row r="1059" spans="1:19">
      <c r="A1059" t="s">
        <v>3677</v>
      </c>
      <c r="B1059" t="s">
        <v>534</v>
      </c>
      <c r="C1059" t="s">
        <v>3860</v>
      </c>
      <c r="D1059" t="s">
        <v>3861</v>
      </c>
      <c r="E1059" t="s">
        <v>3683</v>
      </c>
      <c r="F1059">
        <v>96000</v>
      </c>
      <c r="G1059" t="s">
        <v>3363</v>
      </c>
      <c r="H1059" t="s">
        <v>523</v>
      </c>
      <c r="I1059" t="s">
        <v>523</v>
      </c>
      <c r="J1059" t="s">
        <v>3862</v>
      </c>
      <c r="K1059" t="s">
        <v>519</v>
      </c>
      <c r="L1059" t="s">
        <v>534</v>
      </c>
      <c r="M1059">
        <v>69</v>
      </c>
      <c r="N1059">
        <v>9</v>
      </c>
      <c r="O1059">
        <v>111.85226900000001</v>
      </c>
      <c r="P1059">
        <v>2.5122689999999999</v>
      </c>
      <c r="Q1059" t="s">
        <v>144</v>
      </c>
      <c r="R1059">
        <f t="shared" si="16"/>
        <v>7.666666666666667</v>
      </c>
      <c r="S1059" t="s">
        <v>288</v>
      </c>
    </row>
    <row r="1060" spans="1:19">
      <c r="A1060" t="s">
        <v>3677</v>
      </c>
      <c r="B1060" t="s">
        <v>534</v>
      </c>
      <c r="C1060" t="s">
        <v>3863</v>
      </c>
      <c r="D1060" t="s">
        <v>3864</v>
      </c>
      <c r="E1060" t="s">
        <v>3683</v>
      </c>
      <c r="F1060">
        <v>96000</v>
      </c>
      <c r="G1060" t="s">
        <v>3363</v>
      </c>
      <c r="H1060" t="s">
        <v>523</v>
      </c>
      <c r="I1060" t="s">
        <v>523</v>
      </c>
      <c r="J1060" t="s">
        <v>3865</v>
      </c>
      <c r="K1060" t="s">
        <v>1059</v>
      </c>
      <c r="L1060" t="s">
        <v>534</v>
      </c>
      <c r="M1060">
        <v>84</v>
      </c>
      <c r="N1060">
        <v>13</v>
      </c>
      <c r="O1060">
        <v>111.891554</v>
      </c>
      <c r="P1060">
        <v>2.2367750000000002</v>
      </c>
      <c r="Q1060" t="s">
        <v>144</v>
      </c>
      <c r="R1060">
        <f t="shared" si="16"/>
        <v>6.4615384615384617</v>
      </c>
      <c r="S1060" t="s">
        <v>288</v>
      </c>
    </row>
    <row r="1061" spans="1:19">
      <c r="A1061" t="s">
        <v>3677</v>
      </c>
      <c r="B1061" t="s">
        <v>1828</v>
      </c>
      <c r="C1061" t="s">
        <v>3866</v>
      </c>
      <c r="D1061" t="s">
        <v>3867</v>
      </c>
      <c r="E1061" t="s">
        <v>3683</v>
      </c>
      <c r="F1061">
        <v>96000</v>
      </c>
      <c r="G1061" t="s">
        <v>3363</v>
      </c>
      <c r="H1061">
        <v>84337244</v>
      </c>
      <c r="I1061">
        <v>84337244</v>
      </c>
      <c r="J1061" t="s">
        <v>3868</v>
      </c>
      <c r="K1061" t="s">
        <v>1059</v>
      </c>
      <c r="L1061" t="s">
        <v>534</v>
      </c>
      <c r="M1061">
        <v>13</v>
      </c>
      <c r="N1061">
        <v>22</v>
      </c>
      <c r="O1061">
        <v>111.8249</v>
      </c>
      <c r="P1061">
        <v>2.3142833330000001</v>
      </c>
      <c r="Q1061" t="s">
        <v>144</v>
      </c>
      <c r="R1061">
        <f t="shared" si="16"/>
        <v>0.59090909090909094</v>
      </c>
      <c r="S1061" t="s">
        <v>288</v>
      </c>
    </row>
    <row r="1062" spans="1:19">
      <c r="A1062" t="s">
        <v>3677</v>
      </c>
      <c r="B1062" t="s">
        <v>513</v>
      </c>
      <c r="C1062" t="s">
        <v>3869</v>
      </c>
      <c r="D1062" t="s">
        <v>3870</v>
      </c>
      <c r="E1062" t="s">
        <v>3683</v>
      </c>
      <c r="F1062">
        <v>96000</v>
      </c>
      <c r="G1062" t="s">
        <v>3363</v>
      </c>
      <c r="H1062">
        <v>84322606</v>
      </c>
      <c r="I1062">
        <v>84322606</v>
      </c>
      <c r="J1062" t="s">
        <v>3871</v>
      </c>
      <c r="K1062" t="s">
        <v>1059</v>
      </c>
      <c r="L1062" t="s">
        <v>534</v>
      </c>
      <c r="M1062">
        <v>870</v>
      </c>
      <c r="N1062">
        <v>77</v>
      </c>
      <c r="O1062">
        <v>111.839833</v>
      </c>
      <c r="P1062">
        <v>2.2998829999999999</v>
      </c>
      <c r="Q1062" t="s">
        <v>144</v>
      </c>
      <c r="R1062">
        <f t="shared" si="16"/>
        <v>11.2987012987013</v>
      </c>
      <c r="S1062" t="s">
        <v>288</v>
      </c>
    </row>
    <row r="1063" spans="1:19">
      <c r="A1063" t="s">
        <v>3677</v>
      </c>
      <c r="B1063" t="s">
        <v>534</v>
      </c>
      <c r="C1063" t="s">
        <v>3872</v>
      </c>
      <c r="D1063" t="s">
        <v>2789</v>
      </c>
      <c r="E1063" t="s">
        <v>3683</v>
      </c>
      <c r="F1063">
        <v>96000</v>
      </c>
      <c r="G1063" t="s">
        <v>3363</v>
      </c>
      <c r="H1063" t="s">
        <v>523</v>
      </c>
      <c r="I1063" t="s">
        <v>523</v>
      </c>
      <c r="J1063" t="s">
        <v>3873</v>
      </c>
      <c r="K1063" t="s">
        <v>519</v>
      </c>
      <c r="L1063" t="s">
        <v>534</v>
      </c>
      <c r="M1063">
        <v>311</v>
      </c>
      <c r="N1063">
        <v>28</v>
      </c>
      <c r="O1063">
        <v>111.8291</v>
      </c>
      <c r="P1063">
        <v>2.4182333329999999</v>
      </c>
      <c r="Q1063" t="s">
        <v>144</v>
      </c>
      <c r="R1063">
        <f t="shared" si="16"/>
        <v>11.107142857142858</v>
      </c>
      <c r="S1063" t="s">
        <v>288</v>
      </c>
    </row>
    <row r="1064" spans="1:19">
      <c r="A1064" t="s">
        <v>3677</v>
      </c>
      <c r="B1064" t="s">
        <v>534</v>
      </c>
      <c r="C1064" t="s">
        <v>3874</v>
      </c>
      <c r="D1064" t="s">
        <v>2795</v>
      </c>
      <c r="E1064" t="s">
        <v>3683</v>
      </c>
      <c r="F1064">
        <v>96000</v>
      </c>
      <c r="G1064" t="s">
        <v>3363</v>
      </c>
      <c r="H1064">
        <v>84321493</v>
      </c>
      <c r="I1064">
        <v>84321493</v>
      </c>
      <c r="J1064" t="s">
        <v>3875</v>
      </c>
      <c r="K1064" t="s">
        <v>1059</v>
      </c>
      <c r="L1064" t="s">
        <v>520</v>
      </c>
      <c r="M1064">
        <v>244</v>
      </c>
      <c r="N1064">
        <v>24</v>
      </c>
      <c r="O1064">
        <v>111.8424167</v>
      </c>
      <c r="P1064">
        <v>2.2963166670000001</v>
      </c>
      <c r="Q1064" t="s">
        <v>144</v>
      </c>
      <c r="R1064">
        <f t="shared" si="16"/>
        <v>10.166666666666666</v>
      </c>
      <c r="S1064" t="s">
        <v>288</v>
      </c>
    </row>
    <row r="1065" spans="1:19">
      <c r="A1065" t="s">
        <v>3677</v>
      </c>
      <c r="B1065" t="s">
        <v>534</v>
      </c>
      <c r="C1065" t="s">
        <v>3876</v>
      </c>
      <c r="D1065" t="s">
        <v>3877</v>
      </c>
      <c r="E1065" t="s">
        <v>3683</v>
      </c>
      <c r="F1065">
        <v>96000</v>
      </c>
      <c r="G1065" t="s">
        <v>3363</v>
      </c>
      <c r="H1065">
        <v>84210390</v>
      </c>
      <c r="I1065">
        <v>84216590</v>
      </c>
      <c r="J1065" t="s">
        <v>3878</v>
      </c>
      <c r="K1065" t="s">
        <v>1059</v>
      </c>
      <c r="L1065" t="s">
        <v>534</v>
      </c>
      <c r="M1065">
        <v>559</v>
      </c>
      <c r="N1065">
        <v>45</v>
      </c>
      <c r="O1065">
        <v>111.8527167</v>
      </c>
      <c r="P1065">
        <v>2.2522333329999999</v>
      </c>
      <c r="Q1065" t="s">
        <v>144</v>
      </c>
      <c r="R1065">
        <f t="shared" si="16"/>
        <v>12.422222222222222</v>
      </c>
      <c r="S1065" t="s">
        <v>288</v>
      </c>
    </row>
    <row r="1066" spans="1:19">
      <c r="A1066" t="s">
        <v>3677</v>
      </c>
      <c r="B1066" t="s">
        <v>534</v>
      </c>
      <c r="C1066" t="s">
        <v>3879</v>
      </c>
      <c r="D1066" t="s">
        <v>3880</v>
      </c>
      <c r="E1066" t="s">
        <v>5112</v>
      </c>
      <c r="F1066">
        <v>96000</v>
      </c>
      <c r="G1066" t="s">
        <v>3363</v>
      </c>
      <c r="H1066">
        <v>84210844</v>
      </c>
      <c r="I1066">
        <v>84210844</v>
      </c>
      <c r="J1066" t="s">
        <v>3881</v>
      </c>
      <c r="K1066" t="s">
        <v>1059</v>
      </c>
      <c r="L1066" t="s">
        <v>534</v>
      </c>
      <c r="M1066">
        <v>890</v>
      </c>
      <c r="N1066">
        <v>68</v>
      </c>
      <c r="O1066">
        <v>111.86526670000001</v>
      </c>
      <c r="P1066">
        <v>2.2704333330000002</v>
      </c>
      <c r="Q1066" t="s">
        <v>144</v>
      </c>
      <c r="R1066">
        <f t="shared" si="16"/>
        <v>13.088235294117647</v>
      </c>
      <c r="S1066" t="s">
        <v>288</v>
      </c>
    </row>
    <row r="1067" spans="1:19">
      <c r="A1067" t="s">
        <v>3677</v>
      </c>
      <c r="B1067" t="s">
        <v>534</v>
      </c>
      <c r="C1067" t="s">
        <v>3882</v>
      </c>
      <c r="D1067" t="s">
        <v>3883</v>
      </c>
      <c r="E1067" t="s">
        <v>3683</v>
      </c>
      <c r="F1067">
        <v>96000</v>
      </c>
      <c r="G1067" t="s">
        <v>3363</v>
      </c>
      <c r="H1067">
        <v>84329040</v>
      </c>
      <c r="I1067" t="s">
        <v>523</v>
      </c>
      <c r="J1067" t="s">
        <v>3884</v>
      </c>
      <c r="K1067" t="s">
        <v>1059</v>
      </c>
      <c r="L1067" t="s">
        <v>534</v>
      </c>
      <c r="M1067">
        <v>178</v>
      </c>
      <c r="N1067">
        <v>12</v>
      </c>
      <c r="O1067">
        <v>111.82653329999999</v>
      </c>
      <c r="P1067">
        <v>2.3507833329999999</v>
      </c>
      <c r="Q1067" t="s">
        <v>144</v>
      </c>
      <c r="R1067">
        <f t="shared" si="16"/>
        <v>14.833333333333334</v>
      </c>
      <c r="S1067" t="s">
        <v>288</v>
      </c>
    </row>
    <row r="1068" spans="1:19">
      <c r="A1068" t="s">
        <v>3677</v>
      </c>
      <c r="B1068" t="s">
        <v>534</v>
      </c>
      <c r="C1068" t="s">
        <v>3885</v>
      </c>
      <c r="D1068" t="s">
        <v>3886</v>
      </c>
      <c r="E1068" t="s">
        <v>3683</v>
      </c>
      <c r="F1068">
        <v>96000</v>
      </c>
      <c r="G1068" t="s">
        <v>3363</v>
      </c>
      <c r="H1068">
        <v>84736379</v>
      </c>
      <c r="I1068">
        <v>84736379</v>
      </c>
      <c r="J1068" t="s">
        <v>3887</v>
      </c>
      <c r="K1068" t="s">
        <v>519</v>
      </c>
      <c r="L1068" t="s">
        <v>534</v>
      </c>
      <c r="M1068">
        <v>193</v>
      </c>
      <c r="N1068">
        <v>20</v>
      </c>
      <c r="O1068">
        <v>111.97282800000001</v>
      </c>
      <c r="P1068">
        <v>2.1243810000000001</v>
      </c>
      <c r="Q1068" t="s">
        <v>144</v>
      </c>
      <c r="R1068">
        <f t="shared" si="16"/>
        <v>9.65</v>
      </c>
      <c r="S1068" t="s">
        <v>288</v>
      </c>
    </row>
    <row r="1069" spans="1:19">
      <c r="A1069" t="s">
        <v>3677</v>
      </c>
      <c r="B1069" t="s">
        <v>534</v>
      </c>
      <c r="C1069" t="s">
        <v>3888</v>
      </c>
      <c r="D1069" t="s">
        <v>3889</v>
      </c>
      <c r="E1069" t="s">
        <v>3683</v>
      </c>
      <c r="F1069">
        <v>96000</v>
      </c>
      <c r="G1069" t="s">
        <v>3363</v>
      </c>
      <c r="H1069" t="s">
        <v>523</v>
      </c>
      <c r="I1069" t="s">
        <v>523</v>
      </c>
      <c r="J1069" t="s">
        <v>3890</v>
      </c>
      <c r="K1069" t="s">
        <v>519</v>
      </c>
      <c r="L1069" t="s">
        <v>534</v>
      </c>
      <c r="M1069">
        <v>74</v>
      </c>
      <c r="N1069">
        <v>12</v>
      </c>
      <c r="O1069">
        <v>111.64</v>
      </c>
      <c r="P1069">
        <v>2.34</v>
      </c>
      <c r="Q1069" t="s">
        <v>144</v>
      </c>
      <c r="R1069">
        <f t="shared" si="16"/>
        <v>6.166666666666667</v>
      </c>
      <c r="S1069" t="s">
        <v>288</v>
      </c>
    </row>
    <row r="1070" spans="1:19">
      <c r="A1070" t="s">
        <v>3677</v>
      </c>
      <c r="B1070" t="s">
        <v>534</v>
      </c>
      <c r="C1070" t="s">
        <v>3891</v>
      </c>
      <c r="D1070" t="s">
        <v>3892</v>
      </c>
      <c r="E1070" t="s">
        <v>3683</v>
      </c>
      <c r="F1070">
        <v>96000</v>
      </c>
      <c r="G1070" t="s">
        <v>3363</v>
      </c>
      <c r="H1070" t="s">
        <v>523</v>
      </c>
      <c r="I1070" t="s">
        <v>523</v>
      </c>
      <c r="J1070" t="s">
        <v>3893</v>
      </c>
      <c r="K1070" t="s">
        <v>519</v>
      </c>
      <c r="L1070" t="s">
        <v>534</v>
      </c>
      <c r="M1070">
        <v>72</v>
      </c>
      <c r="N1070">
        <v>13</v>
      </c>
      <c r="O1070">
        <v>112.04987300000001</v>
      </c>
      <c r="P1070">
        <v>2.165203</v>
      </c>
      <c r="Q1070" t="s">
        <v>144</v>
      </c>
      <c r="R1070">
        <f t="shared" si="16"/>
        <v>5.5384615384615383</v>
      </c>
      <c r="S1070" t="s">
        <v>288</v>
      </c>
    </row>
    <row r="1071" spans="1:19">
      <c r="A1071" t="s">
        <v>3677</v>
      </c>
      <c r="B1071" t="s">
        <v>534</v>
      </c>
      <c r="C1071" t="s">
        <v>3894</v>
      </c>
      <c r="D1071" t="s">
        <v>3895</v>
      </c>
      <c r="E1071" t="s">
        <v>3683</v>
      </c>
      <c r="F1071">
        <v>96000</v>
      </c>
      <c r="G1071" t="s">
        <v>3363</v>
      </c>
      <c r="H1071" t="s">
        <v>523</v>
      </c>
      <c r="I1071" t="s">
        <v>523</v>
      </c>
      <c r="J1071" t="s">
        <v>3896</v>
      </c>
      <c r="K1071" t="s">
        <v>519</v>
      </c>
      <c r="L1071" t="s">
        <v>534</v>
      </c>
      <c r="M1071">
        <v>41</v>
      </c>
      <c r="N1071">
        <v>13</v>
      </c>
      <c r="O1071">
        <v>111.90083300000001</v>
      </c>
      <c r="P1071">
        <v>2.0994440000000001</v>
      </c>
      <c r="Q1071" t="s">
        <v>144</v>
      </c>
      <c r="R1071">
        <f t="shared" si="16"/>
        <v>3.1538461538461537</v>
      </c>
      <c r="S1071" t="s">
        <v>288</v>
      </c>
    </row>
    <row r="1072" spans="1:19">
      <c r="A1072" t="s">
        <v>3677</v>
      </c>
      <c r="B1072" t="s">
        <v>534</v>
      </c>
      <c r="C1072" t="s">
        <v>3897</v>
      </c>
      <c r="D1072" t="s">
        <v>3898</v>
      </c>
      <c r="E1072" t="s">
        <v>3683</v>
      </c>
      <c r="F1072">
        <v>96000</v>
      </c>
      <c r="G1072" t="s">
        <v>3363</v>
      </c>
      <c r="H1072" t="s">
        <v>523</v>
      </c>
      <c r="I1072" t="s">
        <v>523</v>
      </c>
      <c r="J1072" t="s">
        <v>3899</v>
      </c>
      <c r="K1072" t="s">
        <v>519</v>
      </c>
      <c r="L1072" t="s">
        <v>534</v>
      </c>
      <c r="M1072">
        <v>28</v>
      </c>
      <c r="N1072">
        <v>12</v>
      </c>
      <c r="O1072">
        <v>112.019863</v>
      </c>
      <c r="P1072">
        <v>2.1739130000000002</v>
      </c>
      <c r="Q1072" t="s">
        <v>144</v>
      </c>
      <c r="R1072">
        <f t="shared" si="16"/>
        <v>2.3333333333333335</v>
      </c>
      <c r="S1072" t="s">
        <v>288</v>
      </c>
    </row>
    <row r="1073" spans="1:19">
      <c r="A1073" t="s">
        <v>3677</v>
      </c>
      <c r="B1073" t="s">
        <v>534</v>
      </c>
      <c r="C1073" t="s">
        <v>3900</v>
      </c>
      <c r="D1073" t="s">
        <v>3901</v>
      </c>
      <c r="E1073" t="s">
        <v>3683</v>
      </c>
      <c r="F1073">
        <v>96000</v>
      </c>
      <c r="G1073" t="s">
        <v>3363</v>
      </c>
      <c r="H1073" t="s">
        <v>523</v>
      </c>
      <c r="I1073" t="s">
        <v>523</v>
      </c>
      <c r="J1073" t="s">
        <v>3902</v>
      </c>
      <c r="K1073" t="s">
        <v>519</v>
      </c>
      <c r="L1073" t="s">
        <v>534</v>
      </c>
      <c r="M1073">
        <v>85</v>
      </c>
      <c r="N1073">
        <v>17</v>
      </c>
      <c r="O1073">
        <v>111.95645</v>
      </c>
      <c r="P1073">
        <v>2.38565</v>
      </c>
      <c r="Q1073" t="s">
        <v>144</v>
      </c>
      <c r="R1073">
        <f t="shared" si="16"/>
        <v>5</v>
      </c>
      <c r="S1073" t="s">
        <v>288</v>
      </c>
    </row>
    <row r="1074" spans="1:19">
      <c r="A1074" t="s">
        <v>3677</v>
      </c>
      <c r="B1074" t="s">
        <v>534</v>
      </c>
      <c r="C1074" t="s">
        <v>3903</v>
      </c>
      <c r="D1074" t="s">
        <v>3904</v>
      </c>
      <c r="E1074" t="s">
        <v>3683</v>
      </c>
      <c r="F1074">
        <v>96000</v>
      </c>
      <c r="G1074" t="s">
        <v>3363</v>
      </c>
      <c r="H1074" t="s">
        <v>523</v>
      </c>
      <c r="I1074" t="s">
        <v>523</v>
      </c>
      <c r="J1074" t="s">
        <v>3905</v>
      </c>
      <c r="K1074" t="s">
        <v>519</v>
      </c>
      <c r="L1074" t="s">
        <v>534</v>
      </c>
      <c r="M1074">
        <v>103</v>
      </c>
      <c r="N1074">
        <v>14</v>
      </c>
      <c r="O1074">
        <v>111.891554</v>
      </c>
      <c r="P1074">
        <v>2.2367750000000002</v>
      </c>
      <c r="Q1074" t="s">
        <v>144</v>
      </c>
      <c r="R1074">
        <f t="shared" si="16"/>
        <v>7.3571428571428568</v>
      </c>
      <c r="S1074" t="s">
        <v>288</v>
      </c>
    </row>
    <row r="1075" spans="1:19">
      <c r="A1075" t="s">
        <v>3677</v>
      </c>
      <c r="B1075" t="s">
        <v>534</v>
      </c>
      <c r="C1075" t="s">
        <v>3906</v>
      </c>
      <c r="D1075" t="s">
        <v>3907</v>
      </c>
      <c r="E1075" t="s">
        <v>3683</v>
      </c>
      <c r="F1075">
        <v>96000</v>
      </c>
      <c r="G1075" t="s">
        <v>3363</v>
      </c>
      <c r="H1075" t="s">
        <v>523</v>
      </c>
      <c r="I1075" t="s">
        <v>523</v>
      </c>
      <c r="J1075" t="s">
        <v>3908</v>
      </c>
      <c r="K1075" t="s">
        <v>519</v>
      </c>
      <c r="L1075" t="s">
        <v>534</v>
      </c>
      <c r="M1075">
        <v>60</v>
      </c>
      <c r="N1075">
        <v>14</v>
      </c>
      <c r="O1075">
        <v>112.08499999999999</v>
      </c>
      <c r="P1075">
        <v>2.3340000000000001</v>
      </c>
      <c r="Q1075" t="s">
        <v>144</v>
      </c>
      <c r="R1075">
        <f t="shared" si="16"/>
        <v>4.2857142857142856</v>
      </c>
      <c r="S1075" t="s">
        <v>288</v>
      </c>
    </row>
    <row r="1076" spans="1:19">
      <c r="A1076" t="s">
        <v>3677</v>
      </c>
      <c r="B1076" t="s">
        <v>534</v>
      </c>
      <c r="C1076" t="s">
        <v>3909</v>
      </c>
      <c r="D1076" t="s">
        <v>3910</v>
      </c>
      <c r="E1076" t="s">
        <v>3683</v>
      </c>
      <c r="F1076">
        <v>96000</v>
      </c>
      <c r="G1076" t="s">
        <v>3363</v>
      </c>
      <c r="H1076" t="s">
        <v>523</v>
      </c>
      <c r="I1076" t="s">
        <v>523</v>
      </c>
      <c r="J1076" t="s">
        <v>3911</v>
      </c>
      <c r="K1076" t="s">
        <v>519</v>
      </c>
      <c r="L1076" t="s">
        <v>534</v>
      </c>
      <c r="M1076">
        <v>80</v>
      </c>
      <c r="N1076">
        <v>11</v>
      </c>
      <c r="O1076">
        <v>111.95145599999999</v>
      </c>
      <c r="P1076">
        <v>2.4266519999999998</v>
      </c>
      <c r="Q1076" t="s">
        <v>144</v>
      </c>
      <c r="R1076">
        <f t="shared" si="16"/>
        <v>7.2727272727272725</v>
      </c>
      <c r="S1076" t="s">
        <v>288</v>
      </c>
    </row>
    <row r="1077" spans="1:19">
      <c r="A1077" t="s">
        <v>3677</v>
      </c>
      <c r="B1077" t="s">
        <v>534</v>
      </c>
      <c r="C1077" t="s">
        <v>3912</v>
      </c>
      <c r="D1077" t="s">
        <v>3913</v>
      </c>
      <c r="E1077" t="s">
        <v>3683</v>
      </c>
      <c r="F1077">
        <v>96000</v>
      </c>
      <c r="G1077" t="s">
        <v>3363</v>
      </c>
      <c r="H1077" t="s">
        <v>523</v>
      </c>
      <c r="I1077" t="s">
        <v>523</v>
      </c>
      <c r="J1077" t="s">
        <v>3914</v>
      </c>
      <c r="K1077" t="s">
        <v>519</v>
      </c>
      <c r="L1077" t="s">
        <v>534</v>
      </c>
      <c r="M1077">
        <v>68</v>
      </c>
      <c r="N1077">
        <v>13</v>
      </c>
      <c r="O1077">
        <v>111.99059099999999</v>
      </c>
      <c r="P1077">
        <v>2.4414799999999999</v>
      </c>
      <c r="Q1077" t="s">
        <v>144</v>
      </c>
      <c r="R1077">
        <f t="shared" si="16"/>
        <v>5.2307692307692308</v>
      </c>
      <c r="S1077" t="s">
        <v>288</v>
      </c>
    </row>
    <row r="1078" spans="1:19">
      <c r="A1078" t="s">
        <v>3677</v>
      </c>
      <c r="B1078" t="s">
        <v>513</v>
      </c>
      <c r="C1078" t="s">
        <v>3915</v>
      </c>
      <c r="D1078" t="s">
        <v>3916</v>
      </c>
      <c r="E1078" t="s">
        <v>3683</v>
      </c>
      <c r="F1078">
        <v>96000</v>
      </c>
      <c r="G1078" t="s">
        <v>3363</v>
      </c>
      <c r="H1078">
        <v>84311952</v>
      </c>
      <c r="I1078">
        <v>84311952</v>
      </c>
      <c r="J1078" t="s">
        <v>3917</v>
      </c>
      <c r="K1078" t="s">
        <v>1059</v>
      </c>
      <c r="L1078" t="s">
        <v>534</v>
      </c>
      <c r="M1078">
        <v>375</v>
      </c>
      <c r="N1078">
        <v>42</v>
      </c>
      <c r="O1078">
        <v>111.84395000000001</v>
      </c>
      <c r="P1078">
        <v>2.27495</v>
      </c>
      <c r="Q1078" t="s">
        <v>144</v>
      </c>
      <c r="R1078">
        <f t="shared" si="16"/>
        <v>8.9285714285714288</v>
      </c>
      <c r="S1078" t="s">
        <v>288</v>
      </c>
    </row>
    <row r="1079" spans="1:19">
      <c r="A1079" t="s">
        <v>3677</v>
      </c>
      <c r="B1079" t="s">
        <v>534</v>
      </c>
      <c r="C1079" t="s">
        <v>3918</v>
      </c>
      <c r="D1079" t="s">
        <v>3919</v>
      </c>
      <c r="E1079" t="s">
        <v>3683</v>
      </c>
      <c r="F1079">
        <v>96000</v>
      </c>
      <c r="G1079" t="s">
        <v>3363</v>
      </c>
      <c r="H1079">
        <v>84332512</v>
      </c>
      <c r="I1079">
        <v>84344890</v>
      </c>
      <c r="J1079" t="s">
        <v>3920</v>
      </c>
      <c r="K1079" t="s">
        <v>1059</v>
      </c>
      <c r="L1079" t="s">
        <v>534</v>
      </c>
      <c r="M1079">
        <v>542</v>
      </c>
      <c r="N1079">
        <v>62</v>
      </c>
      <c r="O1079">
        <v>111.82456670000001</v>
      </c>
      <c r="P1079">
        <v>2.3134999999999999</v>
      </c>
      <c r="Q1079" t="s">
        <v>144</v>
      </c>
      <c r="R1079">
        <f t="shared" si="16"/>
        <v>8.741935483870968</v>
      </c>
      <c r="S1079" t="s">
        <v>288</v>
      </c>
    </row>
    <row r="1080" spans="1:19">
      <c r="A1080" t="s">
        <v>3677</v>
      </c>
      <c r="B1080" t="s">
        <v>534</v>
      </c>
      <c r="C1080" t="s">
        <v>3921</v>
      </c>
      <c r="D1080" t="s">
        <v>3922</v>
      </c>
      <c r="E1080" t="s">
        <v>3683</v>
      </c>
      <c r="F1080">
        <v>96000</v>
      </c>
      <c r="G1080" t="s">
        <v>3363</v>
      </c>
      <c r="H1080" t="s">
        <v>523</v>
      </c>
      <c r="I1080" t="s">
        <v>523</v>
      </c>
      <c r="J1080" t="s">
        <v>3923</v>
      </c>
      <c r="K1080" t="s">
        <v>1059</v>
      </c>
      <c r="L1080" t="s">
        <v>534</v>
      </c>
      <c r="M1080">
        <v>1788</v>
      </c>
      <c r="N1080">
        <v>101</v>
      </c>
      <c r="O1080">
        <v>111.96596099999999</v>
      </c>
      <c r="P1080">
        <v>2.2390099999999999</v>
      </c>
      <c r="Q1080" t="s">
        <v>144</v>
      </c>
      <c r="R1080">
        <f t="shared" si="16"/>
        <v>17.702970297029704</v>
      </c>
      <c r="S1080" t="s">
        <v>288</v>
      </c>
    </row>
    <row r="1081" spans="1:19">
      <c r="A1081" t="s">
        <v>3677</v>
      </c>
      <c r="B1081" t="s">
        <v>534</v>
      </c>
      <c r="C1081" t="s">
        <v>3924</v>
      </c>
      <c r="D1081" t="s">
        <v>3925</v>
      </c>
      <c r="E1081" t="s">
        <v>3683</v>
      </c>
      <c r="F1081">
        <v>96000</v>
      </c>
      <c r="G1081" t="s">
        <v>3363</v>
      </c>
      <c r="H1081" t="s">
        <v>523</v>
      </c>
      <c r="I1081" t="s">
        <v>523</v>
      </c>
      <c r="J1081" t="s">
        <v>3926</v>
      </c>
      <c r="K1081" t="s">
        <v>519</v>
      </c>
      <c r="L1081" t="s">
        <v>534</v>
      </c>
      <c r="M1081">
        <v>20</v>
      </c>
      <c r="N1081">
        <v>10</v>
      </c>
      <c r="O1081">
        <v>111.60735</v>
      </c>
      <c r="P1081">
        <v>2.3445939999999998</v>
      </c>
      <c r="Q1081" t="s">
        <v>144</v>
      </c>
      <c r="R1081">
        <f t="shared" si="16"/>
        <v>2</v>
      </c>
      <c r="S1081" t="s">
        <v>288</v>
      </c>
    </row>
    <row r="1082" spans="1:19">
      <c r="A1082" t="s">
        <v>3677</v>
      </c>
      <c r="B1082" t="s">
        <v>534</v>
      </c>
      <c r="C1082" t="s">
        <v>3927</v>
      </c>
      <c r="D1082" t="s">
        <v>3928</v>
      </c>
      <c r="E1082" t="s">
        <v>3929</v>
      </c>
      <c r="F1082">
        <v>96000</v>
      </c>
      <c r="G1082" t="s">
        <v>3363</v>
      </c>
      <c r="H1082">
        <v>84321494</v>
      </c>
      <c r="I1082">
        <v>84321494</v>
      </c>
      <c r="J1082" t="s">
        <v>3930</v>
      </c>
      <c r="K1082" t="s">
        <v>1059</v>
      </c>
      <c r="L1082" t="s">
        <v>520</v>
      </c>
      <c r="M1082">
        <v>333</v>
      </c>
      <c r="N1082">
        <v>28</v>
      </c>
      <c r="O1082">
        <v>111.8325667</v>
      </c>
      <c r="P1082">
        <v>2.2873166669999998</v>
      </c>
      <c r="Q1082" t="s">
        <v>144</v>
      </c>
      <c r="R1082">
        <f t="shared" si="16"/>
        <v>11.892857142857142</v>
      </c>
      <c r="S1082" t="s">
        <v>288</v>
      </c>
    </row>
    <row r="1083" spans="1:19">
      <c r="A1083" t="s">
        <v>3677</v>
      </c>
      <c r="B1083" t="s">
        <v>534</v>
      </c>
      <c r="C1083" t="s">
        <v>3931</v>
      </c>
      <c r="D1083" t="s">
        <v>3932</v>
      </c>
      <c r="E1083" t="s">
        <v>3683</v>
      </c>
      <c r="F1083">
        <v>96000</v>
      </c>
      <c r="G1083" t="s">
        <v>3363</v>
      </c>
      <c r="H1083">
        <v>84337611</v>
      </c>
      <c r="I1083">
        <v>84337611</v>
      </c>
      <c r="J1083" t="s">
        <v>3933</v>
      </c>
      <c r="K1083" t="s">
        <v>1059</v>
      </c>
      <c r="L1083" t="s">
        <v>520</v>
      </c>
      <c r="M1083">
        <v>328</v>
      </c>
      <c r="N1083">
        <v>25</v>
      </c>
      <c r="O1083">
        <v>111.82084999999999</v>
      </c>
      <c r="P1083">
        <v>2.3003670000000001</v>
      </c>
      <c r="Q1083" t="s">
        <v>144</v>
      </c>
      <c r="R1083">
        <f t="shared" si="16"/>
        <v>13.12</v>
      </c>
      <c r="S1083" t="s">
        <v>288</v>
      </c>
    </row>
    <row r="1084" spans="1:19">
      <c r="A1084" t="s">
        <v>3677</v>
      </c>
      <c r="B1084" t="s">
        <v>534</v>
      </c>
      <c r="C1084" t="s">
        <v>3934</v>
      </c>
      <c r="D1084" t="s">
        <v>3935</v>
      </c>
      <c r="E1084" t="s">
        <v>3683</v>
      </c>
      <c r="F1084">
        <v>96000</v>
      </c>
      <c r="G1084" t="s">
        <v>3363</v>
      </c>
      <c r="H1084" t="s">
        <v>523</v>
      </c>
      <c r="I1084" t="s">
        <v>523</v>
      </c>
      <c r="J1084" t="s">
        <v>3936</v>
      </c>
      <c r="K1084" t="s">
        <v>519</v>
      </c>
      <c r="L1084" t="s">
        <v>534</v>
      </c>
      <c r="M1084">
        <v>91</v>
      </c>
      <c r="N1084">
        <v>12</v>
      </c>
      <c r="O1084">
        <v>111.6680861</v>
      </c>
      <c r="P1084">
        <v>2.3312046999999998</v>
      </c>
      <c r="Q1084" t="s">
        <v>144</v>
      </c>
      <c r="R1084">
        <f t="shared" si="16"/>
        <v>7.583333333333333</v>
      </c>
      <c r="S1084" t="s">
        <v>288</v>
      </c>
    </row>
    <row r="1085" spans="1:19">
      <c r="A1085" t="s">
        <v>3677</v>
      </c>
      <c r="B1085" t="s">
        <v>534</v>
      </c>
      <c r="C1085" t="s">
        <v>3937</v>
      </c>
      <c r="D1085" t="s">
        <v>3938</v>
      </c>
      <c r="E1085" t="s">
        <v>3683</v>
      </c>
      <c r="F1085">
        <v>96000</v>
      </c>
      <c r="G1085" t="s">
        <v>3363</v>
      </c>
      <c r="H1085" t="s">
        <v>523</v>
      </c>
      <c r="I1085" t="s">
        <v>523</v>
      </c>
      <c r="J1085" t="s">
        <v>3939</v>
      </c>
      <c r="K1085" t="s">
        <v>519</v>
      </c>
      <c r="L1085" t="s">
        <v>534</v>
      </c>
      <c r="M1085">
        <v>51</v>
      </c>
      <c r="N1085">
        <v>13</v>
      </c>
      <c r="O1085">
        <v>111.8788306</v>
      </c>
      <c r="P1085">
        <v>2.2267000000000001</v>
      </c>
      <c r="Q1085" t="s">
        <v>144</v>
      </c>
      <c r="R1085">
        <f t="shared" si="16"/>
        <v>3.9230769230769229</v>
      </c>
      <c r="S1085" t="s">
        <v>288</v>
      </c>
    </row>
    <row r="1086" spans="1:19">
      <c r="A1086" t="s">
        <v>3677</v>
      </c>
      <c r="B1086" t="s">
        <v>534</v>
      </c>
      <c r="C1086" t="s">
        <v>3940</v>
      </c>
      <c r="D1086" t="s">
        <v>3941</v>
      </c>
      <c r="E1086" t="s">
        <v>3683</v>
      </c>
      <c r="F1086">
        <v>96000</v>
      </c>
      <c r="G1086" t="s">
        <v>3363</v>
      </c>
      <c r="H1086" t="s">
        <v>523</v>
      </c>
      <c r="I1086" t="s">
        <v>523</v>
      </c>
      <c r="J1086" t="s">
        <v>3942</v>
      </c>
      <c r="K1086" t="s">
        <v>519</v>
      </c>
      <c r="L1086" t="s">
        <v>534</v>
      </c>
      <c r="M1086">
        <v>73</v>
      </c>
      <c r="N1086">
        <v>13</v>
      </c>
      <c r="O1086">
        <v>111.78505</v>
      </c>
      <c r="P1086">
        <v>2.376633333</v>
      </c>
      <c r="Q1086" t="s">
        <v>144</v>
      </c>
      <c r="R1086">
        <f t="shared" si="16"/>
        <v>5.615384615384615</v>
      </c>
      <c r="S1086" t="s">
        <v>288</v>
      </c>
    </row>
    <row r="1087" spans="1:19">
      <c r="A1087" t="s">
        <v>3677</v>
      </c>
      <c r="B1087" t="s">
        <v>534</v>
      </c>
      <c r="C1087" t="s">
        <v>3943</v>
      </c>
      <c r="D1087" t="s">
        <v>3944</v>
      </c>
      <c r="E1087" t="s">
        <v>3683</v>
      </c>
      <c r="F1087">
        <v>96000</v>
      </c>
      <c r="G1087" t="s">
        <v>3363</v>
      </c>
      <c r="H1087">
        <v>1112634590</v>
      </c>
      <c r="I1087" t="s">
        <v>523</v>
      </c>
      <c r="J1087" t="s">
        <v>3945</v>
      </c>
      <c r="K1087" t="s">
        <v>519</v>
      </c>
      <c r="L1087" t="s">
        <v>534</v>
      </c>
      <c r="M1087">
        <v>52</v>
      </c>
      <c r="N1087">
        <v>12</v>
      </c>
      <c r="O1087">
        <v>111.833879</v>
      </c>
      <c r="P1087">
        <v>2.2868819999999999</v>
      </c>
      <c r="Q1087" t="s">
        <v>144</v>
      </c>
      <c r="R1087">
        <f t="shared" si="16"/>
        <v>4.333333333333333</v>
      </c>
      <c r="S1087" t="s">
        <v>288</v>
      </c>
    </row>
    <row r="1088" spans="1:19">
      <c r="A1088" t="s">
        <v>3677</v>
      </c>
      <c r="B1088" t="s">
        <v>534</v>
      </c>
      <c r="C1088" t="s">
        <v>3946</v>
      </c>
      <c r="D1088" t="s">
        <v>3947</v>
      </c>
      <c r="E1088" t="s">
        <v>3948</v>
      </c>
      <c r="F1088">
        <v>96000</v>
      </c>
      <c r="G1088" t="s">
        <v>3363</v>
      </c>
      <c r="H1088">
        <v>84310245</v>
      </c>
      <c r="I1088">
        <v>84310245</v>
      </c>
      <c r="J1088" t="s">
        <v>3949</v>
      </c>
      <c r="K1088" t="s">
        <v>1059</v>
      </c>
      <c r="L1088" t="s">
        <v>534</v>
      </c>
      <c r="M1088">
        <v>660</v>
      </c>
      <c r="N1088">
        <v>40</v>
      </c>
      <c r="O1088">
        <v>111.92189999999999</v>
      </c>
      <c r="P1088">
        <v>2.2970166669999998</v>
      </c>
      <c r="Q1088" t="s">
        <v>144</v>
      </c>
      <c r="R1088">
        <f t="shared" si="16"/>
        <v>16.5</v>
      </c>
      <c r="S1088" t="s">
        <v>288</v>
      </c>
    </row>
    <row r="1089" spans="1:19">
      <c r="A1089" t="s">
        <v>3677</v>
      </c>
      <c r="B1089" t="s">
        <v>534</v>
      </c>
      <c r="C1089" t="s">
        <v>3950</v>
      </c>
      <c r="D1089" t="s">
        <v>3951</v>
      </c>
      <c r="E1089" t="s">
        <v>3683</v>
      </c>
      <c r="F1089">
        <v>96000</v>
      </c>
      <c r="G1089" t="s">
        <v>3363</v>
      </c>
      <c r="H1089" t="s">
        <v>523</v>
      </c>
      <c r="I1089" t="s">
        <v>523</v>
      </c>
      <c r="J1089" t="s">
        <v>3952</v>
      </c>
      <c r="K1089" t="s">
        <v>519</v>
      </c>
      <c r="L1089" t="s">
        <v>534</v>
      </c>
      <c r="M1089">
        <v>85</v>
      </c>
      <c r="N1089">
        <v>13</v>
      </c>
      <c r="O1089">
        <v>112.037975</v>
      </c>
      <c r="P1089">
        <v>2.1988805999999999</v>
      </c>
      <c r="Q1089" t="s">
        <v>144</v>
      </c>
      <c r="R1089">
        <f t="shared" si="16"/>
        <v>6.5384615384615383</v>
      </c>
      <c r="S1089" t="s">
        <v>288</v>
      </c>
    </row>
    <row r="1090" spans="1:19">
      <c r="A1090" t="s">
        <v>3677</v>
      </c>
      <c r="B1090" t="s">
        <v>534</v>
      </c>
      <c r="C1090" t="s">
        <v>3953</v>
      </c>
      <c r="D1090" t="s">
        <v>3954</v>
      </c>
      <c r="E1090" t="s">
        <v>3955</v>
      </c>
      <c r="F1090">
        <v>96000</v>
      </c>
      <c r="G1090" t="s">
        <v>3363</v>
      </c>
      <c r="H1090" t="s">
        <v>523</v>
      </c>
      <c r="I1090" t="s">
        <v>523</v>
      </c>
      <c r="J1090" t="s">
        <v>3956</v>
      </c>
      <c r="K1090" t="s">
        <v>519</v>
      </c>
      <c r="L1090" t="s">
        <v>534</v>
      </c>
      <c r="M1090">
        <v>93</v>
      </c>
      <c r="N1090">
        <v>12</v>
      </c>
      <c r="O1090">
        <v>111.96</v>
      </c>
      <c r="P1090">
        <v>2.2000000000000002</v>
      </c>
      <c r="Q1090" t="s">
        <v>144</v>
      </c>
      <c r="R1090">
        <f t="shared" si="16"/>
        <v>7.75</v>
      </c>
      <c r="S1090" t="s">
        <v>288</v>
      </c>
    </row>
    <row r="1091" spans="1:19">
      <c r="A1091" t="s">
        <v>3677</v>
      </c>
      <c r="B1091" t="s">
        <v>534</v>
      </c>
      <c r="C1091" t="s">
        <v>3957</v>
      </c>
      <c r="D1091" t="s">
        <v>3958</v>
      </c>
      <c r="E1091" t="s">
        <v>3683</v>
      </c>
      <c r="F1091">
        <v>96000</v>
      </c>
      <c r="G1091" t="s">
        <v>3363</v>
      </c>
      <c r="H1091" t="s">
        <v>523</v>
      </c>
      <c r="I1091" t="s">
        <v>523</v>
      </c>
      <c r="J1091" t="s">
        <v>3959</v>
      </c>
      <c r="K1091" t="s">
        <v>519</v>
      </c>
      <c r="L1091" t="s">
        <v>534</v>
      </c>
      <c r="M1091">
        <v>36</v>
      </c>
      <c r="N1091">
        <v>11</v>
      </c>
      <c r="O1091">
        <v>112.103848</v>
      </c>
      <c r="P1091">
        <v>2.3669660000000001</v>
      </c>
      <c r="Q1091" t="s">
        <v>144</v>
      </c>
      <c r="R1091">
        <f t="shared" ref="R1091:R1154" si="17">M1091/N1091</f>
        <v>3.2727272727272729</v>
      </c>
      <c r="S1091" t="s">
        <v>288</v>
      </c>
    </row>
    <row r="1092" spans="1:19">
      <c r="A1092" t="s">
        <v>3960</v>
      </c>
      <c r="B1092" t="s">
        <v>513</v>
      </c>
      <c r="C1092" t="s">
        <v>3961</v>
      </c>
      <c r="D1092" t="s">
        <v>3962</v>
      </c>
      <c r="E1092" t="s">
        <v>3963</v>
      </c>
      <c r="F1092">
        <v>94800</v>
      </c>
      <c r="G1092" t="s">
        <v>3964</v>
      </c>
      <c r="H1092">
        <v>83468211</v>
      </c>
      <c r="I1092">
        <v>83468211</v>
      </c>
      <c r="J1092" t="s">
        <v>3965</v>
      </c>
      <c r="K1092" t="s">
        <v>519</v>
      </c>
      <c r="L1092" t="s">
        <v>520</v>
      </c>
      <c r="M1092">
        <v>41</v>
      </c>
      <c r="N1092">
        <v>11</v>
      </c>
      <c r="O1092">
        <v>110.7735801</v>
      </c>
      <c r="P1092">
        <v>1.5569058</v>
      </c>
      <c r="Q1092" t="s">
        <v>145</v>
      </c>
      <c r="R1092">
        <f t="shared" si="17"/>
        <v>3.7272727272727271</v>
      </c>
      <c r="S1092" t="s">
        <v>288</v>
      </c>
    </row>
    <row r="1093" spans="1:19">
      <c r="A1093" t="s">
        <v>3960</v>
      </c>
      <c r="B1093" t="s">
        <v>513</v>
      </c>
      <c r="C1093" t="s">
        <v>3966</v>
      </c>
      <c r="D1093" t="s">
        <v>3967</v>
      </c>
      <c r="E1093" t="s">
        <v>3963</v>
      </c>
      <c r="F1093">
        <v>94850</v>
      </c>
      <c r="G1093" t="s">
        <v>3964</v>
      </c>
      <c r="H1093">
        <v>83467110</v>
      </c>
      <c r="I1093">
        <v>83467110</v>
      </c>
      <c r="J1093" t="s">
        <v>3968</v>
      </c>
      <c r="K1093" t="s">
        <v>519</v>
      </c>
      <c r="L1093" t="s">
        <v>520</v>
      </c>
      <c r="M1093">
        <v>67</v>
      </c>
      <c r="N1093">
        <v>12</v>
      </c>
      <c r="O1093">
        <v>110.9343667</v>
      </c>
      <c r="P1093">
        <v>1.5204500000000001</v>
      </c>
      <c r="Q1093" t="s">
        <v>145</v>
      </c>
      <c r="R1093">
        <f t="shared" si="17"/>
        <v>5.583333333333333</v>
      </c>
      <c r="S1093" t="s">
        <v>288</v>
      </c>
    </row>
    <row r="1094" spans="1:19">
      <c r="A1094" t="s">
        <v>3960</v>
      </c>
      <c r="B1094" t="s">
        <v>513</v>
      </c>
      <c r="C1094" t="s">
        <v>3969</v>
      </c>
      <c r="D1094" t="s">
        <v>3970</v>
      </c>
      <c r="E1094" t="s">
        <v>3963</v>
      </c>
      <c r="F1094">
        <v>94800</v>
      </c>
      <c r="G1094" t="s">
        <v>3964</v>
      </c>
      <c r="H1094">
        <v>82803697</v>
      </c>
      <c r="I1094">
        <v>82803697</v>
      </c>
      <c r="J1094" t="s">
        <v>3971</v>
      </c>
      <c r="K1094" t="s">
        <v>519</v>
      </c>
      <c r="L1094" t="s">
        <v>520</v>
      </c>
      <c r="M1094">
        <v>152</v>
      </c>
      <c r="N1094">
        <v>17</v>
      </c>
      <c r="O1094">
        <v>110.7519333</v>
      </c>
      <c r="P1094">
        <v>1.39585</v>
      </c>
      <c r="Q1094" t="s">
        <v>145</v>
      </c>
      <c r="R1094">
        <f t="shared" si="17"/>
        <v>8.9411764705882355</v>
      </c>
      <c r="S1094" t="s">
        <v>288</v>
      </c>
    </row>
    <row r="1095" spans="1:19">
      <c r="A1095" t="s">
        <v>3960</v>
      </c>
      <c r="B1095" t="s">
        <v>534</v>
      </c>
      <c r="C1095" t="s">
        <v>3972</v>
      </c>
      <c r="D1095" t="s">
        <v>3973</v>
      </c>
      <c r="E1095" t="s">
        <v>3963</v>
      </c>
      <c r="F1095">
        <v>94800</v>
      </c>
      <c r="G1095" t="s">
        <v>3964</v>
      </c>
      <c r="H1095">
        <v>82781307</v>
      </c>
      <c r="I1095" t="s">
        <v>523</v>
      </c>
      <c r="J1095" t="s">
        <v>3974</v>
      </c>
      <c r="K1095" t="s">
        <v>519</v>
      </c>
      <c r="L1095" t="s">
        <v>534</v>
      </c>
      <c r="M1095">
        <v>587</v>
      </c>
      <c r="N1095">
        <v>58</v>
      </c>
      <c r="O1095">
        <v>110.6896833</v>
      </c>
      <c r="P1095">
        <v>1.2424166670000001</v>
      </c>
      <c r="Q1095" t="s">
        <v>145</v>
      </c>
      <c r="R1095">
        <f t="shared" si="17"/>
        <v>10.120689655172415</v>
      </c>
      <c r="S1095" t="s">
        <v>288</v>
      </c>
    </row>
    <row r="1096" spans="1:19">
      <c r="A1096" t="s">
        <v>3960</v>
      </c>
      <c r="B1096" t="s">
        <v>534</v>
      </c>
      <c r="C1096" t="s">
        <v>3975</v>
      </c>
      <c r="D1096" t="s">
        <v>3976</v>
      </c>
      <c r="E1096" t="s">
        <v>3963</v>
      </c>
      <c r="F1096">
        <v>94800</v>
      </c>
      <c r="G1096" t="s">
        <v>3964</v>
      </c>
      <c r="H1096">
        <v>82803698</v>
      </c>
      <c r="I1096">
        <v>82803058</v>
      </c>
      <c r="J1096" t="s">
        <v>3977</v>
      </c>
      <c r="K1096" t="s">
        <v>519</v>
      </c>
      <c r="L1096" t="s">
        <v>534</v>
      </c>
      <c r="M1096">
        <v>383</v>
      </c>
      <c r="N1096">
        <v>45</v>
      </c>
      <c r="O1096">
        <v>110.7499833</v>
      </c>
      <c r="P1096">
        <v>1.3912500000000001</v>
      </c>
      <c r="Q1096" t="s">
        <v>145</v>
      </c>
      <c r="R1096">
        <f t="shared" si="17"/>
        <v>8.5111111111111111</v>
      </c>
      <c r="S1096" t="s">
        <v>288</v>
      </c>
    </row>
    <row r="1097" spans="1:19">
      <c r="A1097" t="s">
        <v>3960</v>
      </c>
      <c r="B1097" t="s">
        <v>534</v>
      </c>
      <c r="C1097" t="s">
        <v>3978</v>
      </c>
      <c r="D1097" t="s">
        <v>3979</v>
      </c>
      <c r="E1097" t="s">
        <v>3963</v>
      </c>
      <c r="F1097">
        <v>94800</v>
      </c>
      <c r="G1097" t="s">
        <v>3964</v>
      </c>
      <c r="H1097" t="s">
        <v>523</v>
      </c>
      <c r="I1097" t="s">
        <v>523</v>
      </c>
      <c r="J1097" t="s">
        <v>3980</v>
      </c>
      <c r="K1097" t="s">
        <v>519</v>
      </c>
      <c r="L1097" t="s">
        <v>534</v>
      </c>
      <c r="M1097">
        <v>21</v>
      </c>
      <c r="N1097">
        <v>12</v>
      </c>
      <c r="O1097">
        <v>110.8042167</v>
      </c>
      <c r="P1097">
        <v>1.5665166669999999</v>
      </c>
      <c r="Q1097" t="s">
        <v>145</v>
      </c>
      <c r="R1097">
        <f t="shared" si="17"/>
        <v>1.75</v>
      </c>
      <c r="S1097" t="s">
        <v>288</v>
      </c>
    </row>
    <row r="1098" spans="1:19">
      <c r="A1098" t="s">
        <v>3960</v>
      </c>
      <c r="B1098" t="s">
        <v>534</v>
      </c>
      <c r="C1098" t="s">
        <v>3981</v>
      </c>
      <c r="D1098" t="s">
        <v>3982</v>
      </c>
      <c r="E1098" t="s">
        <v>3983</v>
      </c>
      <c r="F1098">
        <v>94850</v>
      </c>
      <c r="G1098" t="s">
        <v>3984</v>
      </c>
      <c r="H1098" t="s">
        <v>523</v>
      </c>
      <c r="I1098" t="s">
        <v>523</v>
      </c>
      <c r="J1098" t="s">
        <v>3985</v>
      </c>
      <c r="K1098" t="s">
        <v>519</v>
      </c>
      <c r="L1098" t="s">
        <v>534</v>
      </c>
      <c r="M1098">
        <v>44</v>
      </c>
      <c r="N1098">
        <v>12</v>
      </c>
      <c r="O1098">
        <v>110.9034</v>
      </c>
      <c r="P1098">
        <v>1.5025833</v>
      </c>
      <c r="Q1098" t="s">
        <v>145</v>
      </c>
      <c r="R1098">
        <f t="shared" si="17"/>
        <v>3.6666666666666665</v>
      </c>
      <c r="S1098" t="s">
        <v>288</v>
      </c>
    </row>
    <row r="1099" spans="1:19">
      <c r="A1099" t="s">
        <v>3960</v>
      </c>
      <c r="B1099" t="s">
        <v>534</v>
      </c>
      <c r="C1099" t="s">
        <v>3986</v>
      </c>
      <c r="D1099" t="s">
        <v>3987</v>
      </c>
      <c r="E1099" t="s">
        <v>3963</v>
      </c>
      <c r="F1099">
        <v>94800</v>
      </c>
      <c r="G1099" t="s">
        <v>3964</v>
      </c>
      <c r="H1099">
        <v>82896599</v>
      </c>
      <c r="I1099" t="s">
        <v>523</v>
      </c>
      <c r="J1099" t="s">
        <v>3988</v>
      </c>
      <c r="K1099" t="s">
        <v>519</v>
      </c>
      <c r="L1099" t="s">
        <v>534</v>
      </c>
      <c r="M1099">
        <v>46</v>
      </c>
      <c r="N1099">
        <v>14</v>
      </c>
      <c r="O1099">
        <v>110.920372</v>
      </c>
      <c r="P1099">
        <v>1.1437037999999999</v>
      </c>
      <c r="Q1099" t="s">
        <v>145</v>
      </c>
      <c r="R1099">
        <f t="shared" si="17"/>
        <v>3.2857142857142856</v>
      </c>
      <c r="S1099" t="s">
        <v>288</v>
      </c>
    </row>
    <row r="1100" spans="1:19">
      <c r="A1100" t="s">
        <v>3960</v>
      </c>
      <c r="B1100" t="s">
        <v>534</v>
      </c>
      <c r="C1100" t="s">
        <v>3989</v>
      </c>
      <c r="D1100" t="s">
        <v>3990</v>
      </c>
      <c r="E1100" t="s">
        <v>3963</v>
      </c>
      <c r="F1100">
        <v>94800</v>
      </c>
      <c r="G1100" t="s">
        <v>3964</v>
      </c>
      <c r="H1100" t="s">
        <v>523</v>
      </c>
      <c r="I1100" t="s">
        <v>523</v>
      </c>
      <c r="J1100" t="s">
        <v>3991</v>
      </c>
      <c r="K1100" t="s">
        <v>519</v>
      </c>
      <c r="L1100" t="s">
        <v>534</v>
      </c>
      <c r="M1100">
        <v>66</v>
      </c>
      <c r="N1100">
        <v>13</v>
      </c>
      <c r="O1100">
        <v>110.7974667</v>
      </c>
      <c r="P1100">
        <v>1.362083333</v>
      </c>
      <c r="Q1100" t="s">
        <v>145</v>
      </c>
      <c r="R1100">
        <f t="shared" si="17"/>
        <v>5.0769230769230766</v>
      </c>
      <c r="S1100" t="s">
        <v>288</v>
      </c>
    </row>
    <row r="1101" spans="1:19">
      <c r="A1101" t="s">
        <v>3960</v>
      </c>
      <c r="B1101" t="s">
        <v>534</v>
      </c>
      <c r="C1101" t="s">
        <v>3992</v>
      </c>
      <c r="D1101" t="s">
        <v>3993</v>
      </c>
      <c r="E1101" t="s">
        <v>3994</v>
      </c>
      <c r="F1101">
        <v>94800</v>
      </c>
      <c r="G1101" t="s">
        <v>3964</v>
      </c>
      <c r="H1101">
        <v>83468233</v>
      </c>
      <c r="I1101">
        <v>83468233</v>
      </c>
      <c r="J1101" t="s">
        <v>3995</v>
      </c>
      <c r="K1101" t="s">
        <v>519</v>
      </c>
      <c r="L1101" t="s">
        <v>534</v>
      </c>
      <c r="M1101">
        <v>181</v>
      </c>
      <c r="N1101">
        <v>20</v>
      </c>
      <c r="O1101">
        <v>110.77325</v>
      </c>
      <c r="P1101">
        <v>1.558333333</v>
      </c>
      <c r="Q1101" t="s">
        <v>145</v>
      </c>
      <c r="R1101">
        <f t="shared" si="17"/>
        <v>9.0500000000000007</v>
      </c>
      <c r="S1101" t="s">
        <v>288</v>
      </c>
    </row>
    <row r="1102" spans="1:19">
      <c r="A1102" t="s">
        <v>3960</v>
      </c>
      <c r="B1102" t="s">
        <v>534</v>
      </c>
      <c r="C1102" t="s">
        <v>3996</v>
      </c>
      <c r="D1102" t="s">
        <v>3997</v>
      </c>
      <c r="E1102" t="s">
        <v>3963</v>
      </c>
      <c r="F1102">
        <v>94800</v>
      </c>
      <c r="G1102" t="s">
        <v>3964</v>
      </c>
      <c r="H1102" t="s">
        <v>523</v>
      </c>
      <c r="I1102" t="s">
        <v>523</v>
      </c>
      <c r="J1102" t="s">
        <v>3998</v>
      </c>
      <c r="K1102" t="s">
        <v>519</v>
      </c>
      <c r="L1102" t="s">
        <v>534</v>
      </c>
      <c r="M1102">
        <v>62</v>
      </c>
      <c r="N1102">
        <v>13</v>
      </c>
      <c r="O1102">
        <v>110.9694667</v>
      </c>
      <c r="P1102">
        <v>1.2985166669999999</v>
      </c>
      <c r="Q1102" t="s">
        <v>145</v>
      </c>
      <c r="R1102">
        <f t="shared" si="17"/>
        <v>4.7692307692307692</v>
      </c>
      <c r="S1102" t="s">
        <v>288</v>
      </c>
    </row>
    <row r="1103" spans="1:19">
      <c r="A1103" t="s">
        <v>3960</v>
      </c>
      <c r="B1103" t="s">
        <v>534</v>
      </c>
      <c r="C1103" t="s">
        <v>3999</v>
      </c>
      <c r="D1103" t="s">
        <v>4000</v>
      </c>
      <c r="E1103" t="s">
        <v>3963</v>
      </c>
      <c r="F1103">
        <v>94800</v>
      </c>
      <c r="G1103" t="s">
        <v>3964</v>
      </c>
      <c r="H1103" t="s">
        <v>523</v>
      </c>
      <c r="I1103" t="s">
        <v>523</v>
      </c>
      <c r="J1103" t="s">
        <v>4001</v>
      </c>
      <c r="K1103" t="s">
        <v>519</v>
      </c>
      <c r="L1103" t="s">
        <v>534</v>
      </c>
      <c r="M1103">
        <v>39</v>
      </c>
      <c r="N1103">
        <v>11</v>
      </c>
      <c r="O1103">
        <v>110.797409</v>
      </c>
      <c r="P1103">
        <v>1.3619399999999999</v>
      </c>
      <c r="Q1103" t="s">
        <v>145</v>
      </c>
      <c r="R1103">
        <f t="shared" si="17"/>
        <v>3.5454545454545454</v>
      </c>
      <c r="S1103" t="s">
        <v>288</v>
      </c>
    </row>
    <row r="1104" spans="1:19">
      <c r="A1104" t="s">
        <v>3960</v>
      </c>
      <c r="B1104" t="s">
        <v>534</v>
      </c>
      <c r="C1104" t="s">
        <v>4002</v>
      </c>
      <c r="D1104" t="s">
        <v>4003</v>
      </c>
      <c r="E1104" t="s">
        <v>3963</v>
      </c>
      <c r="F1104">
        <v>94800</v>
      </c>
      <c r="G1104" t="s">
        <v>3964</v>
      </c>
      <c r="H1104" t="s">
        <v>523</v>
      </c>
      <c r="I1104" t="s">
        <v>523</v>
      </c>
      <c r="J1104" t="s">
        <v>4004</v>
      </c>
      <c r="K1104" t="s">
        <v>519</v>
      </c>
      <c r="L1104" t="s">
        <v>534</v>
      </c>
      <c r="M1104">
        <v>59</v>
      </c>
      <c r="N1104">
        <v>11</v>
      </c>
      <c r="O1104">
        <v>110.94286</v>
      </c>
      <c r="P1104">
        <v>1.281603</v>
      </c>
      <c r="Q1104" t="s">
        <v>145</v>
      </c>
      <c r="R1104">
        <f t="shared" si="17"/>
        <v>5.3636363636363633</v>
      </c>
      <c r="S1104" t="s">
        <v>288</v>
      </c>
    </row>
    <row r="1105" spans="1:19">
      <c r="A1105" t="s">
        <v>3960</v>
      </c>
      <c r="B1105" t="s">
        <v>534</v>
      </c>
      <c r="C1105" t="s">
        <v>4005</v>
      </c>
      <c r="D1105" t="s">
        <v>4006</v>
      </c>
      <c r="E1105" t="s">
        <v>4007</v>
      </c>
      <c r="F1105">
        <v>94800</v>
      </c>
      <c r="G1105" t="s">
        <v>3964</v>
      </c>
      <c r="H1105" t="s">
        <v>523</v>
      </c>
      <c r="I1105" t="s">
        <v>523</v>
      </c>
      <c r="J1105" t="s">
        <v>4008</v>
      </c>
      <c r="K1105" t="s">
        <v>519</v>
      </c>
      <c r="L1105" t="s">
        <v>534</v>
      </c>
      <c r="M1105">
        <v>70</v>
      </c>
      <c r="N1105">
        <v>14</v>
      </c>
      <c r="O1105">
        <v>110.65479999999999</v>
      </c>
      <c r="P1105">
        <v>1.27965</v>
      </c>
      <c r="Q1105" t="s">
        <v>145</v>
      </c>
      <c r="R1105">
        <f t="shared" si="17"/>
        <v>5</v>
      </c>
      <c r="S1105" t="s">
        <v>288</v>
      </c>
    </row>
    <row r="1106" spans="1:19">
      <c r="A1106" t="s">
        <v>3960</v>
      </c>
      <c r="B1106" t="s">
        <v>534</v>
      </c>
      <c r="C1106" t="s">
        <v>4009</v>
      </c>
      <c r="D1106" t="s">
        <v>4010</v>
      </c>
      <c r="E1106" t="s">
        <v>5113</v>
      </c>
      <c r="F1106">
        <v>94800</v>
      </c>
      <c r="G1106" t="s">
        <v>3964</v>
      </c>
      <c r="H1106" t="s">
        <v>523</v>
      </c>
      <c r="I1106" t="s">
        <v>523</v>
      </c>
      <c r="J1106" t="s">
        <v>4011</v>
      </c>
      <c r="K1106" t="s">
        <v>519</v>
      </c>
      <c r="L1106" t="s">
        <v>534</v>
      </c>
      <c r="M1106">
        <v>34</v>
      </c>
      <c r="N1106">
        <v>12</v>
      </c>
      <c r="O1106">
        <v>110.636015</v>
      </c>
      <c r="P1106">
        <v>1.414604</v>
      </c>
      <c r="Q1106" t="s">
        <v>145</v>
      </c>
      <c r="R1106">
        <f t="shared" si="17"/>
        <v>2.8333333333333335</v>
      </c>
      <c r="S1106" t="s">
        <v>288</v>
      </c>
    </row>
    <row r="1107" spans="1:19">
      <c r="A1107" t="s">
        <v>3960</v>
      </c>
      <c r="B1107" t="s">
        <v>534</v>
      </c>
      <c r="C1107" t="s">
        <v>4012</v>
      </c>
      <c r="D1107" t="s">
        <v>4013</v>
      </c>
      <c r="E1107" t="s">
        <v>3963</v>
      </c>
      <c r="F1107">
        <v>94800</v>
      </c>
      <c r="G1107" t="s">
        <v>3964</v>
      </c>
      <c r="H1107" t="s">
        <v>523</v>
      </c>
      <c r="I1107" t="s">
        <v>523</v>
      </c>
      <c r="J1107" t="s">
        <v>4014</v>
      </c>
      <c r="K1107" t="s">
        <v>519</v>
      </c>
      <c r="L1107" t="s">
        <v>534</v>
      </c>
      <c r="M1107">
        <v>24</v>
      </c>
      <c r="N1107">
        <v>9</v>
      </c>
      <c r="O1107">
        <v>110.75032</v>
      </c>
      <c r="P1107">
        <v>1.049801</v>
      </c>
      <c r="Q1107" t="s">
        <v>143</v>
      </c>
      <c r="R1107">
        <f t="shared" si="17"/>
        <v>2.6666666666666665</v>
      </c>
      <c r="S1107" t="s">
        <v>288</v>
      </c>
    </row>
    <row r="1108" spans="1:19">
      <c r="A1108" t="s">
        <v>3960</v>
      </c>
      <c r="B1108" t="s">
        <v>534</v>
      </c>
      <c r="C1108" t="s">
        <v>4015</v>
      </c>
      <c r="D1108" t="s">
        <v>4016</v>
      </c>
      <c r="E1108" t="s">
        <v>3963</v>
      </c>
      <c r="F1108">
        <v>94800</v>
      </c>
      <c r="G1108" t="s">
        <v>3964</v>
      </c>
      <c r="H1108" t="s">
        <v>523</v>
      </c>
      <c r="I1108" t="s">
        <v>523</v>
      </c>
      <c r="J1108" t="s">
        <v>4017</v>
      </c>
      <c r="K1108" t="s">
        <v>519</v>
      </c>
      <c r="L1108" t="s">
        <v>534</v>
      </c>
      <c r="M1108">
        <v>79</v>
      </c>
      <c r="N1108">
        <v>14</v>
      </c>
      <c r="O1108">
        <v>110.66038330000001</v>
      </c>
      <c r="P1108">
        <v>1.3746</v>
      </c>
      <c r="Q1108" t="s">
        <v>145</v>
      </c>
      <c r="R1108">
        <f t="shared" si="17"/>
        <v>5.6428571428571432</v>
      </c>
      <c r="S1108" t="s">
        <v>288</v>
      </c>
    </row>
    <row r="1109" spans="1:19">
      <c r="A1109" t="s">
        <v>3960</v>
      </c>
      <c r="B1109" t="s">
        <v>534</v>
      </c>
      <c r="C1109" t="s">
        <v>4018</v>
      </c>
      <c r="D1109" t="s">
        <v>4019</v>
      </c>
      <c r="E1109" t="s">
        <v>3963</v>
      </c>
      <c r="F1109">
        <v>94800</v>
      </c>
      <c r="G1109" t="s">
        <v>3964</v>
      </c>
      <c r="H1109">
        <v>82896788</v>
      </c>
      <c r="I1109" t="s">
        <v>523</v>
      </c>
      <c r="J1109" t="s">
        <v>4020</v>
      </c>
      <c r="K1109" t="s">
        <v>519</v>
      </c>
      <c r="L1109" t="s">
        <v>534</v>
      </c>
      <c r="M1109">
        <v>90</v>
      </c>
      <c r="N1109">
        <v>14</v>
      </c>
      <c r="O1109">
        <v>110.70175</v>
      </c>
      <c r="P1109">
        <v>1.3399000000000001</v>
      </c>
      <c r="Q1109" t="s">
        <v>145</v>
      </c>
      <c r="R1109">
        <f t="shared" si="17"/>
        <v>6.4285714285714288</v>
      </c>
      <c r="S1109" t="s">
        <v>288</v>
      </c>
    </row>
    <row r="1110" spans="1:19">
      <c r="A1110" t="s">
        <v>3960</v>
      </c>
      <c r="B1110" t="s">
        <v>534</v>
      </c>
      <c r="C1110" t="s">
        <v>4021</v>
      </c>
      <c r="D1110" t="s">
        <v>4022</v>
      </c>
      <c r="E1110" t="s">
        <v>4023</v>
      </c>
      <c r="F1110">
        <v>94850</v>
      </c>
      <c r="G1110" t="s">
        <v>3984</v>
      </c>
      <c r="H1110" t="s">
        <v>523</v>
      </c>
      <c r="I1110" t="s">
        <v>523</v>
      </c>
      <c r="J1110" t="s">
        <v>4024</v>
      </c>
      <c r="K1110" t="s">
        <v>519</v>
      </c>
      <c r="L1110" t="s">
        <v>534</v>
      </c>
      <c r="M1110">
        <v>41</v>
      </c>
      <c r="N1110">
        <v>11</v>
      </c>
      <c r="O1110">
        <v>110.85</v>
      </c>
      <c r="P1110">
        <v>1.483333</v>
      </c>
      <c r="Q1110" t="s">
        <v>145</v>
      </c>
      <c r="R1110">
        <f t="shared" si="17"/>
        <v>3.7272727272727271</v>
      </c>
      <c r="S1110" t="s">
        <v>288</v>
      </c>
    </row>
    <row r="1111" spans="1:19">
      <c r="A1111" t="s">
        <v>3960</v>
      </c>
      <c r="B1111" t="s">
        <v>534</v>
      </c>
      <c r="C1111" t="s">
        <v>4025</v>
      </c>
      <c r="D1111" t="s">
        <v>4026</v>
      </c>
      <c r="E1111" t="s">
        <v>5113</v>
      </c>
      <c r="F1111">
        <v>94800</v>
      </c>
      <c r="G1111" t="s">
        <v>3964</v>
      </c>
      <c r="H1111" t="s">
        <v>523</v>
      </c>
      <c r="I1111" t="s">
        <v>523</v>
      </c>
      <c r="J1111" t="s">
        <v>4027</v>
      </c>
      <c r="K1111" t="s">
        <v>519</v>
      </c>
      <c r="L1111" t="s">
        <v>534</v>
      </c>
      <c r="M1111">
        <v>35</v>
      </c>
      <c r="N1111">
        <v>11</v>
      </c>
      <c r="O1111">
        <v>111.0225964</v>
      </c>
      <c r="P1111">
        <v>1.2709623999999999</v>
      </c>
      <c r="Q1111" t="s">
        <v>145</v>
      </c>
      <c r="R1111">
        <f t="shared" si="17"/>
        <v>3.1818181818181817</v>
      </c>
      <c r="S1111" t="s">
        <v>288</v>
      </c>
    </row>
    <row r="1112" spans="1:19">
      <c r="A1112" t="s">
        <v>3960</v>
      </c>
      <c r="B1112" t="s">
        <v>534</v>
      </c>
      <c r="C1112" t="s">
        <v>4028</v>
      </c>
      <c r="D1112" t="s">
        <v>4029</v>
      </c>
      <c r="E1112" t="s">
        <v>3963</v>
      </c>
      <c r="F1112">
        <v>94800</v>
      </c>
      <c r="G1112" t="s">
        <v>3964</v>
      </c>
      <c r="H1112" t="s">
        <v>523</v>
      </c>
      <c r="I1112" t="s">
        <v>523</v>
      </c>
      <c r="J1112" t="s">
        <v>4030</v>
      </c>
      <c r="K1112" t="s">
        <v>519</v>
      </c>
      <c r="L1112" t="s">
        <v>534</v>
      </c>
      <c r="M1112">
        <v>47</v>
      </c>
      <c r="N1112">
        <v>12</v>
      </c>
      <c r="O1112">
        <v>111.02594379999999</v>
      </c>
      <c r="P1112">
        <v>1.2713057000000001</v>
      </c>
      <c r="Q1112" t="s">
        <v>145</v>
      </c>
      <c r="R1112">
        <f t="shared" si="17"/>
        <v>3.9166666666666665</v>
      </c>
      <c r="S1112" t="s">
        <v>288</v>
      </c>
    </row>
    <row r="1113" spans="1:19">
      <c r="A1113" t="s">
        <v>3960</v>
      </c>
      <c r="B1113" t="s">
        <v>534</v>
      </c>
      <c r="C1113" t="s">
        <v>4031</v>
      </c>
      <c r="D1113" t="s">
        <v>4032</v>
      </c>
      <c r="E1113" t="s">
        <v>3963</v>
      </c>
      <c r="F1113">
        <v>94800</v>
      </c>
      <c r="G1113" t="s">
        <v>3964</v>
      </c>
      <c r="J1113" t="s">
        <v>4033</v>
      </c>
      <c r="K1113" t="s">
        <v>519</v>
      </c>
      <c r="L1113" t="s">
        <v>534</v>
      </c>
      <c r="M1113">
        <v>83</v>
      </c>
      <c r="N1113">
        <v>14</v>
      </c>
      <c r="O1113">
        <v>110.90860000000001</v>
      </c>
      <c r="P1113">
        <v>1.2383</v>
      </c>
      <c r="Q1113" t="s">
        <v>145</v>
      </c>
      <c r="R1113">
        <f t="shared" si="17"/>
        <v>5.9285714285714288</v>
      </c>
      <c r="S1113" t="s">
        <v>288</v>
      </c>
    </row>
    <row r="1114" spans="1:19">
      <c r="A1114" t="s">
        <v>3960</v>
      </c>
      <c r="B1114" t="s">
        <v>534</v>
      </c>
      <c r="C1114" t="s">
        <v>4034</v>
      </c>
      <c r="D1114" t="s">
        <v>4035</v>
      </c>
      <c r="E1114" t="s">
        <v>3963</v>
      </c>
      <c r="F1114">
        <v>94800</v>
      </c>
      <c r="G1114" t="s">
        <v>3964</v>
      </c>
      <c r="H1114" t="s">
        <v>523</v>
      </c>
      <c r="I1114" t="s">
        <v>523</v>
      </c>
      <c r="J1114" t="s">
        <v>4036</v>
      </c>
      <c r="K1114" t="s">
        <v>519</v>
      </c>
      <c r="L1114" t="s">
        <v>534</v>
      </c>
      <c r="M1114">
        <v>35</v>
      </c>
      <c r="N1114">
        <v>10</v>
      </c>
      <c r="O1114">
        <v>110.75032</v>
      </c>
      <c r="P1114">
        <v>1.049801</v>
      </c>
      <c r="Q1114" t="s">
        <v>143</v>
      </c>
      <c r="R1114">
        <f t="shared" si="17"/>
        <v>3.5</v>
      </c>
      <c r="S1114" t="s">
        <v>288</v>
      </c>
    </row>
    <row r="1115" spans="1:19">
      <c r="A1115" t="s">
        <v>3960</v>
      </c>
      <c r="B1115" t="s">
        <v>534</v>
      </c>
      <c r="C1115" t="s">
        <v>4037</v>
      </c>
      <c r="D1115" t="s">
        <v>4038</v>
      </c>
      <c r="E1115" t="s">
        <v>3963</v>
      </c>
      <c r="F1115">
        <v>94800</v>
      </c>
      <c r="G1115" t="s">
        <v>3964</v>
      </c>
      <c r="H1115">
        <v>82766002</v>
      </c>
      <c r="I1115" t="s">
        <v>523</v>
      </c>
      <c r="J1115" t="s">
        <v>4039</v>
      </c>
      <c r="K1115" t="s">
        <v>519</v>
      </c>
      <c r="L1115" t="s">
        <v>534</v>
      </c>
      <c r="M1115">
        <v>135</v>
      </c>
      <c r="N1115">
        <v>16</v>
      </c>
      <c r="O1115">
        <v>110.8890833</v>
      </c>
      <c r="P1115">
        <v>1.1733833330000001</v>
      </c>
      <c r="Q1115" t="s">
        <v>145</v>
      </c>
      <c r="R1115">
        <f t="shared" si="17"/>
        <v>8.4375</v>
      </c>
      <c r="S1115" t="s">
        <v>288</v>
      </c>
    </row>
    <row r="1116" spans="1:19">
      <c r="A1116" t="s">
        <v>3960</v>
      </c>
      <c r="B1116" t="s">
        <v>534</v>
      </c>
      <c r="C1116" t="s">
        <v>4040</v>
      </c>
      <c r="D1116" t="s">
        <v>4041</v>
      </c>
      <c r="E1116" t="s">
        <v>3963</v>
      </c>
      <c r="F1116">
        <v>94800</v>
      </c>
      <c r="G1116" t="s">
        <v>3964</v>
      </c>
      <c r="H1116" t="s">
        <v>523</v>
      </c>
      <c r="I1116" t="s">
        <v>523</v>
      </c>
      <c r="J1116" t="s">
        <v>4042</v>
      </c>
      <c r="K1116" t="s">
        <v>519</v>
      </c>
      <c r="L1116" t="s">
        <v>534</v>
      </c>
      <c r="M1116">
        <v>51</v>
      </c>
      <c r="N1116">
        <v>13</v>
      </c>
      <c r="O1116">
        <v>110.95573330000001</v>
      </c>
      <c r="P1116">
        <v>1.4982833330000001</v>
      </c>
      <c r="Q1116" t="s">
        <v>145</v>
      </c>
      <c r="R1116">
        <f t="shared" si="17"/>
        <v>3.9230769230769229</v>
      </c>
      <c r="S1116" t="s">
        <v>288</v>
      </c>
    </row>
    <row r="1117" spans="1:19">
      <c r="A1117" t="s">
        <v>3960</v>
      </c>
      <c r="B1117" t="s">
        <v>534</v>
      </c>
      <c r="C1117" t="s">
        <v>4043</v>
      </c>
      <c r="D1117" t="s">
        <v>4044</v>
      </c>
      <c r="E1117" t="s">
        <v>3963</v>
      </c>
      <c r="F1117">
        <v>94800</v>
      </c>
      <c r="G1117" t="s">
        <v>3964</v>
      </c>
      <c r="H1117" t="s">
        <v>523</v>
      </c>
      <c r="I1117" t="s">
        <v>523</v>
      </c>
      <c r="J1117" t="s">
        <v>4045</v>
      </c>
      <c r="K1117" t="s">
        <v>519</v>
      </c>
      <c r="L1117" t="s">
        <v>534</v>
      </c>
      <c r="M1117">
        <v>16</v>
      </c>
      <c r="N1117">
        <v>10</v>
      </c>
      <c r="O1117">
        <v>110.8292896</v>
      </c>
      <c r="P1117">
        <v>1.5098338</v>
      </c>
      <c r="Q1117" t="s">
        <v>145</v>
      </c>
      <c r="R1117">
        <f t="shared" si="17"/>
        <v>1.6</v>
      </c>
      <c r="S1117" t="s">
        <v>288</v>
      </c>
    </row>
    <row r="1118" spans="1:19">
      <c r="A1118" t="s">
        <v>3960</v>
      </c>
      <c r="B1118" t="s">
        <v>534</v>
      </c>
      <c r="C1118" t="s">
        <v>4046</v>
      </c>
      <c r="D1118" t="s">
        <v>4047</v>
      </c>
      <c r="E1118" t="s">
        <v>3963</v>
      </c>
      <c r="F1118">
        <v>94800</v>
      </c>
      <c r="G1118" t="s">
        <v>3964</v>
      </c>
      <c r="H1118">
        <v>82805009</v>
      </c>
      <c r="I1118" t="s">
        <v>523</v>
      </c>
      <c r="J1118" t="s">
        <v>4048</v>
      </c>
      <c r="K1118" t="s">
        <v>519</v>
      </c>
      <c r="L1118" t="s">
        <v>534</v>
      </c>
      <c r="M1118">
        <v>231</v>
      </c>
      <c r="N1118">
        <v>28</v>
      </c>
      <c r="O1118">
        <v>110.7528667</v>
      </c>
      <c r="P1118">
        <v>1.3790166669999999</v>
      </c>
      <c r="Q1118" t="s">
        <v>145</v>
      </c>
      <c r="R1118">
        <f t="shared" si="17"/>
        <v>8.25</v>
      </c>
      <c r="S1118" t="s">
        <v>288</v>
      </c>
    </row>
    <row r="1119" spans="1:19">
      <c r="A1119" t="s">
        <v>3960</v>
      </c>
      <c r="B1119" t="s">
        <v>534</v>
      </c>
      <c r="C1119" t="s">
        <v>4049</v>
      </c>
      <c r="D1119" t="s">
        <v>4050</v>
      </c>
      <c r="E1119" t="s">
        <v>3963</v>
      </c>
      <c r="F1119">
        <v>94800</v>
      </c>
      <c r="G1119" t="s">
        <v>3964</v>
      </c>
      <c r="H1119" t="s">
        <v>523</v>
      </c>
      <c r="I1119" t="s">
        <v>523</v>
      </c>
      <c r="J1119" t="s">
        <v>4051</v>
      </c>
      <c r="K1119" t="s">
        <v>519</v>
      </c>
      <c r="L1119" t="s">
        <v>534</v>
      </c>
      <c r="M1119">
        <v>61</v>
      </c>
      <c r="N1119">
        <v>14</v>
      </c>
      <c r="O1119">
        <v>110.8704833</v>
      </c>
      <c r="P1119">
        <v>1.120433333</v>
      </c>
      <c r="Q1119" t="s">
        <v>145</v>
      </c>
      <c r="R1119">
        <f t="shared" si="17"/>
        <v>4.3571428571428568</v>
      </c>
      <c r="S1119" t="s">
        <v>288</v>
      </c>
    </row>
    <row r="1120" spans="1:19">
      <c r="A1120" t="s">
        <v>3960</v>
      </c>
      <c r="B1120" t="s">
        <v>534</v>
      </c>
      <c r="C1120" t="s">
        <v>4052</v>
      </c>
      <c r="D1120" t="s">
        <v>4053</v>
      </c>
      <c r="E1120" t="s">
        <v>3963</v>
      </c>
      <c r="F1120">
        <v>94800</v>
      </c>
      <c r="G1120" t="s">
        <v>3964</v>
      </c>
      <c r="H1120" t="s">
        <v>523</v>
      </c>
      <c r="I1120" t="s">
        <v>523</v>
      </c>
      <c r="J1120" t="s">
        <v>4054</v>
      </c>
      <c r="K1120" t="s">
        <v>519</v>
      </c>
      <c r="L1120" t="s">
        <v>534</v>
      </c>
      <c r="M1120">
        <v>79</v>
      </c>
      <c r="N1120">
        <v>14</v>
      </c>
      <c r="O1120">
        <v>110.636015</v>
      </c>
      <c r="P1120">
        <v>1.414604</v>
      </c>
      <c r="Q1120" t="s">
        <v>145</v>
      </c>
      <c r="R1120">
        <f t="shared" si="17"/>
        <v>5.6428571428571432</v>
      </c>
      <c r="S1120" t="s">
        <v>288</v>
      </c>
    </row>
    <row r="1121" spans="1:19">
      <c r="A1121" t="s">
        <v>3960</v>
      </c>
      <c r="B1121" t="s">
        <v>534</v>
      </c>
      <c r="C1121" t="s">
        <v>4055</v>
      </c>
      <c r="D1121" t="s">
        <v>4056</v>
      </c>
      <c r="E1121" t="s">
        <v>3963</v>
      </c>
      <c r="F1121">
        <v>94800</v>
      </c>
      <c r="G1121" t="s">
        <v>3964</v>
      </c>
      <c r="H1121" t="s">
        <v>523</v>
      </c>
      <c r="I1121" t="s">
        <v>523</v>
      </c>
      <c r="J1121" t="s">
        <v>4057</v>
      </c>
      <c r="K1121" t="s">
        <v>519</v>
      </c>
      <c r="L1121" t="s">
        <v>534</v>
      </c>
      <c r="M1121">
        <v>71</v>
      </c>
      <c r="N1121">
        <v>13</v>
      </c>
      <c r="O1121">
        <v>110.768044</v>
      </c>
      <c r="P1121">
        <v>1.5086539999999999</v>
      </c>
      <c r="Q1121" t="s">
        <v>145</v>
      </c>
      <c r="R1121">
        <f t="shared" si="17"/>
        <v>5.4615384615384617</v>
      </c>
      <c r="S1121" t="s">
        <v>288</v>
      </c>
    </row>
    <row r="1122" spans="1:19">
      <c r="A1122" t="s">
        <v>3960</v>
      </c>
      <c r="B1122" t="s">
        <v>534</v>
      </c>
      <c r="C1122" t="s">
        <v>4058</v>
      </c>
      <c r="D1122" t="s">
        <v>4059</v>
      </c>
      <c r="E1122" t="s">
        <v>3963</v>
      </c>
      <c r="F1122">
        <v>94800</v>
      </c>
      <c r="G1122" t="s">
        <v>3964</v>
      </c>
      <c r="H1122" t="s">
        <v>523</v>
      </c>
      <c r="I1122" t="s">
        <v>523</v>
      </c>
      <c r="J1122" t="s">
        <v>4060</v>
      </c>
      <c r="K1122" t="s">
        <v>519</v>
      </c>
      <c r="L1122" t="s">
        <v>534</v>
      </c>
      <c r="M1122">
        <v>49</v>
      </c>
      <c r="N1122">
        <v>13</v>
      </c>
      <c r="O1122">
        <v>110.7681245</v>
      </c>
      <c r="P1122">
        <v>1.3646031000000001</v>
      </c>
      <c r="Q1122" t="s">
        <v>145</v>
      </c>
      <c r="R1122">
        <f t="shared" si="17"/>
        <v>3.7692307692307692</v>
      </c>
      <c r="S1122" t="s">
        <v>288</v>
      </c>
    </row>
    <row r="1123" spans="1:19">
      <c r="A1123" t="s">
        <v>3960</v>
      </c>
      <c r="B1123" t="s">
        <v>534</v>
      </c>
      <c r="C1123" t="s">
        <v>4061</v>
      </c>
      <c r="D1123" t="s">
        <v>4062</v>
      </c>
      <c r="E1123" t="s">
        <v>3963</v>
      </c>
      <c r="F1123">
        <v>94800</v>
      </c>
      <c r="G1123" t="s">
        <v>3964</v>
      </c>
      <c r="H1123" t="s">
        <v>523</v>
      </c>
      <c r="I1123" t="s">
        <v>523</v>
      </c>
      <c r="J1123" t="s">
        <v>4063</v>
      </c>
      <c r="K1123" t="s">
        <v>519</v>
      </c>
      <c r="L1123" t="s">
        <v>534</v>
      </c>
      <c r="M1123">
        <v>109</v>
      </c>
      <c r="N1123">
        <v>13</v>
      </c>
      <c r="O1123">
        <v>110.9177667</v>
      </c>
      <c r="P1123">
        <v>1.209733333</v>
      </c>
      <c r="Q1123" t="s">
        <v>145</v>
      </c>
      <c r="R1123">
        <f t="shared" si="17"/>
        <v>8.384615384615385</v>
      </c>
      <c r="S1123" t="s">
        <v>288</v>
      </c>
    </row>
    <row r="1124" spans="1:19">
      <c r="A1124" t="s">
        <v>3960</v>
      </c>
      <c r="B1124" t="s">
        <v>534</v>
      </c>
      <c r="C1124" t="s">
        <v>4064</v>
      </c>
      <c r="D1124" t="s">
        <v>4065</v>
      </c>
      <c r="E1124" t="s">
        <v>3963</v>
      </c>
      <c r="F1124">
        <v>94800</v>
      </c>
      <c r="G1124" t="s">
        <v>3964</v>
      </c>
      <c r="H1124" t="s">
        <v>523</v>
      </c>
      <c r="I1124" t="s">
        <v>523</v>
      </c>
      <c r="J1124" t="s">
        <v>4066</v>
      </c>
      <c r="K1124" t="s">
        <v>519</v>
      </c>
      <c r="L1124" t="s">
        <v>534</v>
      </c>
      <c r="M1124">
        <v>78</v>
      </c>
      <c r="N1124">
        <v>14</v>
      </c>
      <c r="O1124">
        <v>110.71841670000001</v>
      </c>
      <c r="P1124">
        <v>1.4503999999999999</v>
      </c>
      <c r="Q1124" t="s">
        <v>145</v>
      </c>
      <c r="R1124">
        <f t="shared" si="17"/>
        <v>5.5714285714285712</v>
      </c>
      <c r="S1124" t="s">
        <v>288</v>
      </c>
    </row>
    <row r="1125" spans="1:19">
      <c r="A1125" t="s">
        <v>3960</v>
      </c>
      <c r="B1125" t="s">
        <v>534</v>
      </c>
      <c r="C1125" t="s">
        <v>4067</v>
      </c>
      <c r="D1125" t="s">
        <v>4068</v>
      </c>
      <c r="E1125" t="s">
        <v>3963</v>
      </c>
      <c r="F1125">
        <v>94800</v>
      </c>
      <c r="G1125" t="s">
        <v>3964</v>
      </c>
      <c r="H1125">
        <v>82895755</v>
      </c>
      <c r="I1125" t="s">
        <v>523</v>
      </c>
      <c r="J1125" t="s">
        <v>4069</v>
      </c>
      <c r="K1125" t="s">
        <v>519</v>
      </c>
      <c r="L1125" t="s">
        <v>534</v>
      </c>
      <c r="M1125">
        <v>99</v>
      </c>
      <c r="N1125">
        <v>14</v>
      </c>
      <c r="O1125">
        <v>110.6653333</v>
      </c>
      <c r="P1125">
        <v>1.4078166670000001</v>
      </c>
      <c r="Q1125" t="s">
        <v>145</v>
      </c>
      <c r="R1125">
        <f t="shared" si="17"/>
        <v>7.0714285714285712</v>
      </c>
      <c r="S1125" t="s">
        <v>288</v>
      </c>
    </row>
    <row r="1126" spans="1:19">
      <c r="A1126" t="s">
        <v>3960</v>
      </c>
      <c r="B1126" t="s">
        <v>534</v>
      </c>
      <c r="C1126" t="s">
        <v>4070</v>
      </c>
      <c r="D1126" t="s">
        <v>4071</v>
      </c>
      <c r="E1126" t="s">
        <v>3963</v>
      </c>
      <c r="F1126">
        <v>94800</v>
      </c>
      <c r="G1126" t="s">
        <v>3964</v>
      </c>
      <c r="H1126">
        <v>82895786</v>
      </c>
      <c r="I1126" t="s">
        <v>523</v>
      </c>
      <c r="J1126" t="s">
        <v>4072</v>
      </c>
      <c r="K1126" t="s">
        <v>519</v>
      </c>
      <c r="L1126" t="s">
        <v>534</v>
      </c>
      <c r="M1126">
        <v>172</v>
      </c>
      <c r="N1126">
        <v>20</v>
      </c>
      <c r="O1126">
        <v>110.7530833</v>
      </c>
      <c r="P1126">
        <v>1.4709666669999999</v>
      </c>
      <c r="Q1126" t="s">
        <v>145</v>
      </c>
      <c r="R1126">
        <f t="shared" si="17"/>
        <v>8.6</v>
      </c>
      <c r="S1126" t="s">
        <v>288</v>
      </c>
    </row>
    <row r="1127" spans="1:19">
      <c r="A1127" t="s">
        <v>3960</v>
      </c>
      <c r="B1127" t="s">
        <v>534</v>
      </c>
      <c r="C1127" t="s">
        <v>4073</v>
      </c>
      <c r="D1127" t="s">
        <v>4074</v>
      </c>
      <c r="E1127" t="s">
        <v>3963</v>
      </c>
      <c r="F1127">
        <v>94800</v>
      </c>
      <c r="G1127" t="s">
        <v>3964</v>
      </c>
      <c r="H1127" t="s">
        <v>523</v>
      </c>
      <c r="I1127" t="s">
        <v>523</v>
      </c>
      <c r="J1127" t="s">
        <v>4075</v>
      </c>
      <c r="K1127" t="s">
        <v>519</v>
      </c>
      <c r="L1127" t="s">
        <v>534</v>
      </c>
      <c r="M1127">
        <v>35</v>
      </c>
      <c r="N1127">
        <v>12</v>
      </c>
      <c r="O1127">
        <v>110.7898</v>
      </c>
      <c r="P1127">
        <v>1.33585</v>
      </c>
      <c r="Q1127" t="s">
        <v>145</v>
      </c>
      <c r="R1127">
        <f t="shared" si="17"/>
        <v>2.9166666666666665</v>
      </c>
      <c r="S1127" t="s">
        <v>288</v>
      </c>
    </row>
    <row r="1128" spans="1:19">
      <c r="A1128" t="s">
        <v>3960</v>
      </c>
      <c r="B1128" t="s">
        <v>534</v>
      </c>
      <c r="C1128" t="s">
        <v>4076</v>
      </c>
      <c r="D1128" t="s">
        <v>4077</v>
      </c>
      <c r="E1128" t="s">
        <v>5114</v>
      </c>
      <c r="F1128">
        <v>94800</v>
      </c>
      <c r="G1128" t="s">
        <v>3964</v>
      </c>
      <c r="H1128" t="s">
        <v>523</v>
      </c>
      <c r="J1128" t="s">
        <v>4078</v>
      </c>
      <c r="K1128" t="s">
        <v>519</v>
      </c>
      <c r="L1128" t="s">
        <v>534</v>
      </c>
      <c r="M1128">
        <v>30</v>
      </c>
      <c r="N1128">
        <v>10</v>
      </c>
      <c r="O1128">
        <v>110.814097</v>
      </c>
      <c r="P1128">
        <v>1.5272600000000001</v>
      </c>
      <c r="Q1128" t="s">
        <v>145</v>
      </c>
      <c r="R1128">
        <f t="shared" si="17"/>
        <v>3</v>
      </c>
      <c r="S1128" t="s">
        <v>288</v>
      </c>
    </row>
    <row r="1129" spans="1:19">
      <c r="A1129" t="s">
        <v>3960</v>
      </c>
      <c r="B1129" t="s">
        <v>534</v>
      </c>
      <c r="C1129" t="s">
        <v>4079</v>
      </c>
      <c r="D1129" t="s">
        <v>1876</v>
      </c>
      <c r="E1129" t="s">
        <v>3963</v>
      </c>
      <c r="F1129">
        <v>94800</v>
      </c>
      <c r="G1129" t="s">
        <v>3964</v>
      </c>
      <c r="H1129" t="s">
        <v>523</v>
      </c>
      <c r="I1129" t="s">
        <v>523</v>
      </c>
      <c r="J1129" t="s">
        <v>4080</v>
      </c>
      <c r="K1129" t="s">
        <v>519</v>
      </c>
      <c r="L1129" t="s">
        <v>534</v>
      </c>
      <c r="M1129">
        <v>29</v>
      </c>
      <c r="N1129">
        <v>8</v>
      </c>
      <c r="O1129">
        <v>110.88</v>
      </c>
      <c r="P1129">
        <v>1.45</v>
      </c>
      <c r="Q1129" t="s">
        <v>145</v>
      </c>
      <c r="R1129">
        <f t="shared" si="17"/>
        <v>3.625</v>
      </c>
      <c r="S1129" t="s">
        <v>288</v>
      </c>
    </row>
    <row r="1130" spans="1:19">
      <c r="A1130" t="s">
        <v>3960</v>
      </c>
      <c r="B1130" t="s">
        <v>534</v>
      </c>
      <c r="C1130" t="s">
        <v>4081</v>
      </c>
      <c r="D1130" t="s">
        <v>4082</v>
      </c>
      <c r="E1130" t="s">
        <v>3963</v>
      </c>
      <c r="F1130">
        <v>94800</v>
      </c>
      <c r="G1130" t="s">
        <v>3964</v>
      </c>
      <c r="J1130" t="s">
        <v>4083</v>
      </c>
      <c r="K1130" t="s">
        <v>519</v>
      </c>
      <c r="L1130" t="s">
        <v>534</v>
      </c>
      <c r="M1130">
        <v>19</v>
      </c>
      <c r="N1130">
        <v>12</v>
      </c>
      <c r="O1130">
        <v>110.7963681</v>
      </c>
      <c r="P1130">
        <v>1.5589006000000001</v>
      </c>
      <c r="Q1130" t="s">
        <v>145</v>
      </c>
      <c r="R1130">
        <f t="shared" si="17"/>
        <v>1.5833333333333333</v>
      </c>
      <c r="S1130" t="s">
        <v>288</v>
      </c>
    </row>
    <row r="1131" spans="1:19">
      <c r="A1131" t="s">
        <v>3960</v>
      </c>
      <c r="B1131" t="s">
        <v>534</v>
      </c>
      <c r="C1131" t="s">
        <v>4084</v>
      </c>
      <c r="D1131" t="s">
        <v>4085</v>
      </c>
      <c r="E1131" t="s">
        <v>3963</v>
      </c>
      <c r="F1131">
        <v>94800</v>
      </c>
      <c r="G1131" t="s">
        <v>3964</v>
      </c>
      <c r="H1131" t="s">
        <v>523</v>
      </c>
      <c r="I1131" t="s">
        <v>523</v>
      </c>
      <c r="J1131" t="s">
        <v>4086</v>
      </c>
      <c r="K1131" t="s">
        <v>519</v>
      </c>
      <c r="L1131" t="s">
        <v>534</v>
      </c>
      <c r="M1131">
        <v>37</v>
      </c>
      <c r="N1131">
        <v>10</v>
      </c>
      <c r="O1131">
        <v>110.72033329999999</v>
      </c>
      <c r="P1131">
        <v>1.3836999999999999</v>
      </c>
      <c r="Q1131" t="s">
        <v>145</v>
      </c>
      <c r="R1131">
        <f t="shared" si="17"/>
        <v>3.7</v>
      </c>
      <c r="S1131" t="s">
        <v>288</v>
      </c>
    </row>
    <row r="1132" spans="1:19">
      <c r="A1132" t="s">
        <v>3960</v>
      </c>
      <c r="B1132" t="s">
        <v>534</v>
      </c>
      <c r="C1132" t="s">
        <v>4087</v>
      </c>
      <c r="D1132" t="s">
        <v>847</v>
      </c>
      <c r="E1132" t="s">
        <v>5114</v>
      </c>
      <c r="F1132">
        <v>94800</v>
      </c>
      <c r="G1132" t="s">
        <v>3964</v>
      </c>
      <c r="H1132" t="s">
        <v>523</v>
      </c>
      <c r="I1132" t="s">
        <v>523</v>
      </c>
      <c r="J1132" t="s">
        <v>4088</v>
      </c>
      <c r="K1132" t="s">
        <v>519</v>
      </c>
      <c r="L1132" t="s">
        <v>534</v>
      </c>
      <c r="M1132">
        <v>36</v>
      </c>
      <c r="N1132">
        <v>10</v>
      </c>
      <c r="O1132">
        <v>110.87726670000001</v>
      </c>
      <c r="P1132">
        <v>1.0779833329999999</v>
      </c>
      <c r="Q1132" t="s">
        <v>145</v>
      </c>
      <c r="R1132">
        <f t="shared" si="17"/>
        <v>3.6</v>
      </c>
      <c r="S1132" t="s">
        <v>288</v>
      </c>
    </row>
    <row r="1133" spans="1:19">
      <c r="A1133" t="s">
        <v>3960</v>
      </c>
      <c r="B1133" t="s">
        <v>534</v>
      </c>
      <c r="C1133" t="s">
        <v>4089</v>
      </c>
      <c r="D1133" t="s">
        <v>4090</v>
      </c>
      <c r="E1133" t="s">
        <v>3963</v>
      </c>
      <c r="F1133">
        <v>94800</v>
      </c>
      <c r="G1133" t="s">
        <v>3964</v>
      </c>
      <c r="H1133" t="s">
        <v>523</v>
      </c>
      <c r="I1133" t="s">
        <v>523</v>
      </c>
      <c r="J1133" t="s">
        <v>4091</v>
      </c>
      <c r="K1133" t="s">
        <v>519</v>
      </c>
      <c r="L1133" t="s">
        <v>534</v>
      </c>
      <c r="M1133">
        <v>60</v>
      </c>
      <c r="N1133">
        <v>13</v>
      </c>
      <c r="O1133">
        <v>110.65994999999999</v>
      </c>
      <c r="P1133">
        <v>1.417783333</v>
      </c>
      <c r="Q1133" t="s">
        <v>145</v>
      </c>
      <c r="R1133">
        <f t="shared" si="17"/>
        <v>4.615384615384615</v>
      </c>
      <c r="S1133" t="s">
        <v>288</v>
      </c>
    </row>
    <row r="1134" spans="1:19">
      <c r="A1134" t="s">
        <v>3960</v>
      </c>
      <c r="B1134" t="s">
        <v>534</v>
      </c>
      <c r="C1134" t="s">
        <v>4092</v>
      </c>
      <c r="D1134" t="s">
        <v>4093</v>
      </c>
      <c r="E1134" t="s">
        <v>3963</v>
      </c>
      <c r="F1134">
        <v>94800</v>
      </c>
      <c r="G1134" t="s">
        <v>3964</v>
      </c>
      <c r="J1134" t="s">
        <v>4094</v>
      </c>
      <c r="K1134" t="s">
        <v>519</v>
      </c>
      <c r="L1134" t="s">
        <v>534</v>
      </c>
      <c r="M1134">
        <v>154</v>
      </c>
      <c r="N1134">
        <v>17</v>
      </c>
      <c r="O1134">
        <v>110.8584833</v>
      </c>
      <c r="P1134">
        <v>1.5416666670000001</v>
      </c>
      <c r="Q1134" t="s">
        <v>145</v>
      </c>
      <c r="R1134">
        <f t="shared" si="17"/>
        <v>9.0588235294117645</v>
      </c>
      <c r="S1134" t="s">
        <v>288</v>
      </c>
    </row>
    <row r="1135" spans="1:19">
      <c r="A1135" t="s">
        <v>3960</v>
      </c>
      <c r="B1135" t="s">
        <v>534</v>
      </c>
      <c r="C1135" t="s">
        <v>4095</v>
      </c>
      <c r="D1135" t="s">
        <v>4096</v>
      </c>
      <c r="E1135" t="s">
        <v>3963</v>
      </c>
      <c r="F1135">
        <v>94800</v>
      </c>
      <c r="G1135" t="s">
        <v>3964</v>
      </c>
      <c r="H1135" t="s">
        <v>523</v>
      </c>
      <c r="I1135" t="s">
        <v>523</v>
      </c>
      <c r="J1135" t="s">
        <v>4097</v>
      </c>
      <c r="K1135" t="s">
        <v>519</v>
      </c>
      <c r="L1135" t="s">
        <v>534</v>
      </c>
      <c r="M1135">
        <v>20</v>
      </c>
      <c r="N1135">
        <v>10</v>
      </c>
      <c r="O1135">
        <v>110.702378</v>
      </c>
      <c r="P1135">
        <v>1.3380810000000001</v>
      </c>
      <c r="Q1135" t="s">
        <v>145</v>
      </c>
      <c r="R1135">
        <f t="shared" si="17"/>
        <v>2</v>
      </c>
      <c r="S1135" t="s">
        <v>288</v>
      </c>
    </row>
    <row r="1136" spans="1:19">
      <c r="A1136" t="s">
        <v>3960</v>
      </c>
      <c r="B1136" t="s">
        <v>534</v>
      </c>
      <c r="C1136" t="s">
        <v>4098</v>
      </c>
      <c r="D1136" t="s">
        <v>4099</v>
      </c>
      <c r="E1136" t="s">
        <v>3963</v>
      </c>
      <c r="F1136">
        <v>94800</v>
      </c>
      <c r="G1136" t="s">
        <v>3964</v>
      </c>
      <c r="H1136" t="s">
        <v>523</v>
      </c>
      <c r="I1136" t="s">
        <v>523</v>
      </c>
      <c r="J1136" t="s">
        <v>4100</v>
      </c>
      <c r="K1136" t="s">
        <v>519</v>
      </c>
      <c r="L1136" t="s">
        <v>534</v>
      </c>
      <c r="M1136">
        <v>206</v>
      </c>
      <c r="N1136">
        <v>19</v>
      </c>
      <c r="O1136">
        <v>110.85599999999999</v>
      </c>
      <c r="P1136">
        <v>1.0494000000000001</v>
      </c>
      <c r="Q1136" t="s">
        <v>145</v>
      </c>
      <c r="R1136">
        <f t="shared" si="17"/>
        <v>10.842105263157896</v>
      </c>
      <c r="S1136" t="s">
        <v>288</v>
      </c>
    </row>
    <row r="1137" spans="1:19">
      <c r="A1137" t="s">
        <v>3960</v>
      </c>
      <c r="B1137" t="s">
        <v>534</v>
      </c>
      <c r="C1137" t="s">
        <v>4101</v>
      </c>
      <c r="D1137" t="s">
        <v>4102</v>
      </c>
      <c r="E1137" t="s">
        <v>3963</v>
      </c>
      <c r="F1137">
        <v>94800</v>
      </c>
      <c r="G1137" t="s">
        <v>3964</v>
      </c>
      <c r="H1137" t="s">
        <v>523</v>
      </c>
      <c r="I1137" t="s">
        <v>523</v>
      </c>
      <c r="J1137" t="s">
        <v>4103</v>
      </c>
      <c r="K1137" t="s">
        <v>519</v>
      </c>
      <c r="L1137" t="s">
        <v>534</v>
      </c>
      <c r="M1137">
        <v>59</v>
      </c>
      <c r="N1137">
        <v>15</v>
      </c>
      <c r="O1137">
        <v>110.8405333</v>
      </c>
      <c r="P1137">
        <v>1.3349500000000001</v>
      </c>
      <c r="Q1137" t="s">
        <v>145</v>
      </c>
      <c r="R1137">
        <f t="shared" si="17"/>
        <v>3.9333333333333331</v>
      </c>
      <c r="S1137" t="s">
        <v>288</v>
      </c>
    </row>
    <row r="1138" spans="1:19">
      <c r="A1138" t="s">
        <v>3960</v>
      </c>
      <c r="B1138" t="s">
        <v>534</v>
      </c>
      <c r="C1138" t="s">
        <v>4104</v>
      </c>
      <c r="D1138" t="s">
        <v>4105</v>
      </c>
      <c r="E1138" t="s">
        <v>3963</v>
      </c>
      <c r="F1138">
        <v>94800</v>
      </c>
      <c r="G1138" t="s">
        <v>3964</v>
      </c>
      <c r="H1138">
        <v>83467149</v>
      </c>
      <c r="I1138" t="s">
        <v>523</v>
      </c>
      <c r="J1138" t="s">
        <v>4106</v>
      </c>
      <c r="K1138" t="s">
        <v>519</v>
      </c>
      <c r="L1138" t="s">
        <v>534</v>
      </c>
      <c r="M1138">
        <v>476</v>
      </c>
      <c r="N1138">
        <v>45</v>
      </c>
      <c r="O1138">
        <v>110.93725000000001</v>
      </c>
      <c r="P1138">
        <v>1.519083333</v>
      </c>
      <c r="Q1138" t="s">
        <v>145</v>
      </c>
      <c r="R1138">
        <f t="shared" si="17"/>
        <v>10.577777777777778</v>
      </c>
      <c r="S1138" t="s">
        <v>288</v>
      </c>
    </row>
    <row r="1139" spans="1:19">
      <c r="A1139" t="s">
        <v>3960</v>
      </c>
      <c r="B1139" t="s">
        <v>534</v>
      </c>
      <c r="C1139" t="s">
        <v>4107</v>
      </c>
      <c r="D1139" t="s">
        <v>4108</v>
      </c>
      <c r="E1139" t="s">
        <v>3963</v>
      </c>
      <c r="F1139">
        <v>94800</v>
      </c>
      <c r="G1139" t="s">
        <v>3964</v>
      </c>
      <c r="H1139" t="s">
        <v>523</v>
      </c>
      <c r="I1139" t="s">
        <v>523</v>
      </c>
      <c r="J1139" t="s">
        <v>4109</v>
      </c>
      <c r="K1139" t="s">
        <v>519</v>
      </c>
      <c r="L1139" t="s">
        <v>534</v>
      </c>
      <c r="M1139">
        <v>51</v>
      </c>
      <c r="N1139">
        <v>12</v>
      </c>
      <c r="O1139">
        <v>111.0117817</v>
      </c>
      <c r="P1139">
        <v>1.338322</v>
      </c>
      <c r="Q1139" t="s">
        <v>145</v>
      </c>
      <c r="R1139">
        <f t="shared" si="17"/>
        <v>4.25</v>
      </c>
      <c r="S1139" t="s">
        <v>288</v>
      </c>
    </row>
    <row r="1140" spans="1:19">
      <c r="A1140" t="s">
        <v>3960</v>
      </c>
      <c r="B1140" t="s">
        <v>534</v>
      </c>
      <c r="C1140" t="s">
        <v>4110</v>
      </c>
      <c r="D1140" t="s">
        <v>4111</v>
      </c>
      <c r="E1140" t="s">
        <v>3963</v>
      </c>
      <c r="F1140">
        <v>94800</v>
      </c>
      <c r="G1140" t="s">
        <v>3964</v>
      </c>
      <c r="H1140" t="s">
        <v>523</v>
      </c>
      <c r="I1140" t="s">
        <v>523</v>
      </c>
      <c r="J1140" t="s">
        <v>4112</v>
      </c>
      <c r="K1140" t="s">
        <v>519</v>
      </c>
      <c r="L1140" t="s">
        <v>534</v>
      </c>
      <c r="M1140">
        <v>32</v>
      </c>
      <c r="N1140">
        <v>12</v>
      </c>
      <c r="O1140">
        <v>110.951252</v>
      </c>
      <c r="P1140">
        <v>1.2261299999999999</v>
      </c>
      <c r="Q1140" t="s">
        <v>145</v>
      </c>
      <c r="R1140">
        <f t="shared" si="17"/>
        <v>2.6666666666666665</v>
      </c>
      <c r="S1140" t="s">
        <v>288</v>
      </c>
    </row>
    <row r="1141" spans="1:19">
      <c r="A1141" t="s">
        <v>3960</v>
      </c>
      <c r="B1141" t="s">
        <v>534</v>
      </c>
      <c r="C1141" t="s">
        <v>4113</v>
      </c>
      <c r="D1141" t="s">
        <v>4114</v>
      </c>
      <c r="E1141" t="s">
        <v>3963</v>
      </c>
      <c r="F1141">
        <v>94800</v>
      </c>
      <c r="G1141" t="s">
        <v>3964</v>
      </c>
      <c r="H1141" t="s">
        <v>523</v>
      </c>
      <c r="I1141" t="s">
        <v>523</v>
      </c>
      <c r="J1141" t="s">
        <v>4115</v>
      </c>
      <c r="K1141" t="s">
        <v>519</v>
      </c>
      <c r="L1141" t="s">
        <v>534</v>
      </c>
      <c r="M1141">
        <v>119</v>
      </c>
      <c r="N1141">
        <v>17</v>
      </c>
      <c r="O1141">
        <v>110.7867167</v>
      </c>
      <c r="P1141">
        <v>1.5383500000000001</v>
      </c>
      <c r="Q1141" t="s">
        <v>145</v>
      </c>
      <c r="R1141">
        <f t="shared" si="17"/>
        <v>7</v>
      </c>
      <c r="S1141" t="s">
        <v>288</v>
      </c>
    </row>
    <row r="1142" spans="1:19">
      <c r="A1142" t="s">
        <v>4116</v>
      </c>
      <c r="B1142" t="s">
        <v>513</v>
      </c>
      <c r="C1142" t="s">
        <v>4117</v>
      </c>
      <c r="D1142" t="s">
        <v>4118</v>
      </c>
      <c r="E1142" t="s">
        <v>4119</v>
      </c>
      <c r="F1142">
        <v>96850</v>
      </c>
      <c r="G1142" t="s">
        <v>4120</v>
      </c>
      <c r="H1142">
        <v>84777089</v>
      </c>
      <c r="I1142" t="s">
        <v>523</v>
      </c>
      <c r="J1142" t="s">
        <v>4121</v>
      </c>
      <c r="K1142" t="s">
        <v>519</v>
      </c>
      <c r="L1142" t="s">
        <v>520</v>
      </c>
      <c r="M1142">
        <v>185</v>
      </c>
      <c r="N1142">
        <v>19</v>
      </c>
      <c r="O1142">
        <v>112.54716670000001</v>
      </c>
      <c r="P1142">
        <v>2.0064666670000002</v>
      </c>
      <c r="Q1142" t="s">
        <v>146</v>
      </c>
      <c r="R1142">
        <f t="shared" si="17"/>
        <v>9.7368421052631575</v>
      </c>
      <c r="S1142" t="s">
        <v>288</v>
      </c>
    </row>
    <row r="1143" spans="1:19">
      <c r="A1143" t="s">
        <v>4116</v>
      </c>
      <c r="B1143" t="s">
        <v>534</v>
      </c>
      <c r="C1143" t="s">
        <v>4122</v>
      </c>
      <c r="D1143" t="s">
        <v>4123</v>
      </c>
      <c r="E1143" t="s">
        <v>4119</v>
      </c>
      <c r="F1143">
        <v>96850</v>
      </c>
      <c r="G1143" t="s">
        <v>4120</v>
      </c>
      <c r="H1143">
        <v>84777475</v>
      </c>
      <c r="I1143">
        <v>84777475</v>
      </c>
      <c r="J1143" t="s">
        <v>4124</v>
      </c>
      <c r="K1143" t="s">
        <v>519</v>
      </c>
      <c r="L1143" t="s">
        <v>520</v>
      </c>
      <c r="M1143">
        <v>602</v>
      </c>
      <c r="N1143">
        <v>46</v>
      </c>
      <c r="O1143">
        <v>112.5575333</v>
      </c>
      <c r="P1143">
        <v>2.0053333329999998</v>
      </c>
      <c r="Q1143" t="s">
        <v>146</v>
      </c>
      <c r="R1143">
        <f t="shared" si="17"/>
        <v>13.086956521739131</v>
      </c>
      <c r="S1143" t="s">
        <v>288</v>
      </c>
    </row>
    <row r="1144" spans="1:19">
      <c r="A1144" t="s">
        <v>4116</v>
      </c>
      <c r="B1144" t="s">
        <v>534</v>
      </c>
      <c r="C1144" t="s">
        <v>4125</v>
      </c>
      <c r="D1144" t="s">
        <v>4126</v>
      </c>
      <c r="E1144" t="s">
        <v>4119</v>
      </c>
      <c r="F1144">
        <v>96850</v>
      </c>
      <c r="G1144" t="s">
        <v>4120</v>
      </c>
      <c r="H1144" t="s">
        <v>523</v>
      </c>
      <c r="I1144" t="s">
        <v>523</v>
      </c>
      <c r="J1144" t="s">
        <v>4127</v>
      </c>
      <c r="K1144" t="s">
        <v>519</v>
      </c>
      <c r="L1144" t="s">
        <v>534</v>
      </c>
      <c r="M1144">
        <v>41</v>
      </c>
      <c r="N1144">
        <v>11</v>
      </c>
      <c r="O1144">
        <v>112.601581</v>
      </c>
      <c r="P1144">
        <v>1.8769309999999999</v>
      </c>
      <c r="Q1144" t="s">
        <v>146</v>
      </c>
      <c r="R1144">
        <f t="shared" si="17"/>
        <v>3.7272727272727271</v>
      </c>
      <c r="S1144" t="s">
        <v>288</v>
      </c>
    </row>
    <row r="1145" spans="1:19">
      <c r="A1145" t="s">
        <v>4116</v>
      </c>
      <c r="B1145" t="s">
        <v>534</v>
      </c>
      <c r="C1145" t="s">
        <v>4128</v>
      </c>
      <c r="D1145" t="s">
        <v>4129</v>
      </c>
      <c r="E1145" t="s">
        <v>4119</v>
      </c>
      <c r="F1145">
        <v>96850</v>
      </c>
      <c r="G1145" t="s">
        <v>4120</v>
      </c>
      <c r="H1145" t="s">
        <v>523</v>
      </c>
      <c r="I1145" t="s">
        <v>523</v>
      </c>
      <c r="J1145" t="s">
        <v>4130</v>
      </c>
      <c r="K1145" t="s">
        <v>519</v>
      </c>
      <c r="L1145" t="s">
        <v>534</v>
      </c>
      <c r="M1145">
        <v>40</v>
      </c>
      <c r="N1145">
        <v>11</v>
      </c>
      <c r="O1145">
        <v>112.550254</v>
      </c>
      <c r="P1145">
        <v>1.7274240000000001</v>
      </c>
      <c r="Q1145" t="s">
        <v>146</v>
      </c>
      <c r="R1145">
        <f t="shared" si="17"/>
        <v>3.6363636363636362</v>
      </c>
      <c r="S1145" t="s">
        <v>288</v>
      </c>
    </row>
    <row r="1146" spans="1:19">
      <c r="A1146" t="s">
        <v>4116</v>
      </c>
      <c r="B1146" t="s">
        <v>534</v>
      </c>
      <c r="C1146" t="s">
        <v>4131</v>
      </c>
      <c r="D1146" t="s">
        <v>4132</v>
      </c>
      <c r="E1146" t="s">
        <v>4119</v>
      </c>
      <c r="F1146">
        <v>96850</v>
      </c>
      <c r="G1146" t="s">
        <v>4120</v>
      </c>
      <c r="H1146" t="s">
        <v>523</v>
      </c>
      <c r="I1146" t="s">
        <v>523</v>
      </c>
      <c r="J1146" t="s">
        <v>4133</v>
      </c>
      <c r="K1146" t="s">
        <v>519</v>
      </c>
      <c r="L1146" t="s">
        <v>534</v>
      </c>
      <c r="M1146">
        <v>69</v>
      </c>
      <c r="N1146">
        <v>17</v>
      </c>
      <c r="O1146">
        <v>112.5423667</v>
      </c>
      <c r="P1146">
        <v>1.957866667</v>
      </c>
      <c r="Q1146" t="s">
        <v>146</v>
      </c>
      <c r="R1146">
        <f t="shared" si="17"/>
        <v>4.0588235294117645</v>
      </c>
      <c r="S1146" t="s">
        <v>288</v>
      </c>
    </row>
    <row r="1147" spans="1:19">
      <c r="A1147" t="s">
        <v>4116</v>
      </c>
      <c r="B1147" t="s">
        <v>534</v>
      </c>
      <c r="C1147" t="s">
        <v>4134</v>
      </c>
      <c r="D1147" t="s">
        <v>4135</v>
      </c>
      <c r="E1147" t="s">
        <v>4119</v>
      </c>
      <c r="F1147">
        <v>96850</v>
      </c>
      <c r="G1147" t="s">
        <v>4120</v>
      </c>
      <c r="J1147" t="s">
        <v>4136</v>
      </c>
      <c r="K1147" t="s">
        <v>519</v>
      </c>
      <c r="L1147" t="s">
        <v>534</v>
      </c>
      <c r="M1147">
        <v>35</v>
      </c>
      <c r="N1147">
        <v>14</v>
      </c>
      <c r="O1147">
        <v>112.63960400000001</v>
      </c>
      <c r="P1147">
        <v>1.7710699999999999</v>
      </c>
      <c r="Q1147" t="s">
        <v>146</v>
      </c>
      <c r="R1147">
        <f t="shared" si="17"/>
        <v>2.5</v>
      </c>
      <c r="S1147" t="s">
        <v>288</v>
      </c>
    </row>
    <row r="1148" spans="1:19">
      <c r="A1148" t="s">
        <v>4116</v>
      </c>
      <c r="B1148" t="s">
        <v>534</v>
      </c>
      <c r="C1148" t="s">
        <v>4137</v>
      </c>
      <c r="D1148" t="s">
        <v>4138</v>
      </c>
      <c r="E1148" t="s">
        <v>4119</v>
      </c>
      <c r="F1148">
        <v>96850</v>
      </c>
      <c r="G1148" t="s">
        <v>4120</v>
      </c>
      <c r="H1148" t="s">
        <v>523</v>
      </c>
      <c r="I1148" t="s">
        <v>523</v>
      </c>
      <c r="J1148" t="s">
        <v>4139</v>
      </c>
      <c r="K1148" t="s">
        <v>519</v>
      </c>
      <c r="L1148" t="s">
        <v>534</v>
      </c>
      <c r="M1148">
        <v>44</v>
      </c>
      <c r="N1148">
        <v>14</v>
      </c>
      <c r="O1148">
        <v>112.42785000000001</v>
      </c>
      <c r="P1148">
        <v>2.0344666669999998</v>
      </c>
      <c r="Q1148" t="s">
        <v>146</v>
      </c>
      <c r="R1148">
        <f t="shared" si="17"/>
        <v>3.1428571428571428</v>
      </c>
      <c r="S1148" t="s">
        <v>288</v>
      </c>
    </row>
    <row r="1149" spans="1:19">
      <c r="A1149" t="s">
        <v>4116</v>
      </c>
      <c r="B1149" t="s">
        <v>534</v>
      </c>
      <c r="C1149" t="s">
        <v>4140</v>
      </c>
      <c r="D1149" t="s">
        <v>4141</v>
      </c>
      <c r="E1149" t="s">
        <v>4119</v>
      </c>
      <c r="F1149">
        <v>96850</v>
      </c>
      <c r="G1149" t="s">
        <v>4120</v>
      </c>
      <c r="H1149" t="s">
        <v>523</v>
      </c>
      <c r="I1149" t="s">
        <v>523</v>
      </c>
      <c r="J1149" t="s">
        <v>4142</v>
      </c>
      <c r="K1149" t="s">
        <v>519</v>
      </c>
      <c r="L1149" t="s">
        <v>534</v>
      </c>
      <c r="M1149">
        <v>43</v>
      </c>
      <c r="N1149">
        <v>14</v>
      </c>
      <c r="O1149">
        <v>112.518625</v>
      </c>
      <c r="P1149">
        <v>2.0400429999999998</v>
      </c>
      <c r="Q1149" t="s">
        <v>146</v>
      </c>
      <c r="R1149">
        <f t="shared" si="17"/>
        <v>3.0714285714285716</v>
      </c>
      <c r="S1149" t="s">
        <v>288</v>
      </c>
    </row>
    <row r="1150" spans="1:19">
      <c r="A1150" t="s">
        <v>4116</v>
      </c>
      <c r="B1150" t="s">
        <v>534</v>
      </c>
      <c r="C1150" t="s">
        <v>4143</v>
      </c>
      <c r="D1150" t="s">
        <v>4144</v>
      </c>
      <c r="E1150" t="s">
        <v>4119</v>
      </c>
      <c r="F1150">
        <v>96850</v>
      </c>
      <c r="G1150" t="s">
        <v>4120</v>
      </c>
      <c r="J1150" t="s">
        <v>4145</v>
      </c>
      <c r="K1150" t="s">
        <v>519</v>
      </c>
      <c r="L1150" t="s">
        <v>534</v>
      </c>
      <c r="M1150">
        <v>131</v>
      </c>
      <c r="N1150">
        <v>14</v>
      </c>
      <c r="O1150">
        <v>112.6060167</v>
      </c>
      <c r="P1150">
        <v>2.008266667</v>
      </c>
      <c r="Q1150" t="s">
        <v>146</v>
      </c>
      <c r="R1150">
        <f t="shared" si="17"/>
        <v>9.3571428571428577</v>
      </c>
      <c r="S1150" t="s">
        <v>288</v>
      </c>
    </row>
    <row r="1151" spans="1:19">
      <c r="A1151" t="s">
        <v>4116</v>
      </c>
      <c r="B1151" t="s">
        <v>534</v>
      </c>
      <c r="C1151" t="s">
        <v>4146</v>
      </c>
      <c r="D1151" t="s">
        <v>4147</v>
      </c>
      <c r="E1151" t="s">
        <v>4119</v>
      </c>
      <c r="F1151">
        <v>96850</v>
      </c>
      <c r="G1151" t="s">
        <v>4120</v>
      </c>
      <c r="J1151" t="s">
        <v>4148</v>
      </c>
      <c r="K1151" t="s">
        <v>519</v>
      </c>
      <c r="L1151" t="s">
        <v>534</v>
      </c>
      <c r="M1151">
        <v>66</v>
      </c>
      <c r="N1151">
        <v>14</v>
      </c>
      <c r="O1151">
        <v>112.59548700000001</v>
      </c>
      <c r="P1151">
        <v>1.759317</v>
      </c>
      <c r="Q1151" t="s">
        <v>146</v>
      </c>
      <c r="R1151">
        <f t="shared" si="17"/>
        <v>4.7142857142857144</v>
      </c>
      <c r="S1151" t="s">
        <v>288</v>
      </c>
    </row>
    <row r="1152" spans="1:19">
      <c r="A1152" t="s">
        <v>4116</v>
      </c>
      <c r="B1152" t="s">
        <v>534</v>
      </c>
      <c r="C1152" t="s">
        <v>4149</v>
      </c>
      <c r="D1152" t="s">
        <v>4150</v>
      </c>
      <c r="E1152" t="s">
        <v>4119</v>
      </c>
      <c r="F1152">
        <v>96850</v>
      </c>
      <c r="G1152" t="s">
        <v>4120</v>
      </c>
      <c r="H1152" t="s">
        <v>523</v>
      </c>
      <c r="I1152" t="s">
        <v>523</v>
      </c>
      <c r="J1152" t="s">
        <v>4151</v>
      </c>
      <c r="K1152" t="s">
        <v>519</v>
      </c>
      <c r="L1152" t="s">
        <v>534</v>
      </c>
      <c r="M1152">
        <v>32</v>
      </c>
      <c r="N1152">
        <v>14</v>
      </c>
      <c r="O1152">
        <v>112.72048100000001</v>
      </c>
      <c r="P1152">
        <v>1.903176</v>
      </c>
      <c r="Q1152" t="s">
        <v>146</v>
      </c>
      <c r="R1152">
        <f t="shared" si="17"/>
        <v>2.2857142857142856</v>
      </c>
      <c r="S1152" t="s">
        <v>288</v>
      </c>
    </row>
    <row r="1153" spans="1:19">
      <c r="A1153" t="s">
        <v>4116</v>
      </c>
      <c r="B1153" t="s">
        <v>534</v>
      </c>
      <c r="C1153" t="s">
        <v>4152</v>
      </c>
      <c r="D1153" t="s">
        <v>4153</v>
      </c>
      <c r="E1153" t="s">
        <v>4119</v>
      </c>
      <c r="F1153">
        <v>96850</v>
      </c>
      <c r="G1153" t="s">
        <v>4120</v>
      </c>
      <c r="H1153" t="s">
        <v>523</v>
      </c>
      <c r="I1153" t="s">
        <v>523</v>
      </c>
      <c r="J1153" t="s">
        <v>4154</v>
      </c>
      <c r="K1153" t="s">
        <v>519</v>
      </c>
      <c r="L1153" t="s">
        <v>534</v>
      </c>
      <c r="M1153">
        <v>30</v>
      </c>
      <c r="N1153">
        <v>8</v>
      </c>
      <c r="O1153">
        <v>112.5426667</v>
      </c>
      <c r="P1153">
        <v>1.9575</v>
      </c>
      <c r="Q1153" t="s">
        <v>146</v>
      </c>
      <c r="R1153">
        <f t="shared" si="17"/>
        <v>3.75</v>
      </c>
      <c r="S1153" t="s">
        <v>288</v>
      </c>
    </row>
    <row r="1154" spans="1:19">
      <c r="A1154" t="s">
        <v>4116</v>
      </c>
      <c r="B1154" t="s">
        <v>534</v>
      </c>
      <c r="C1154" t="s">
        <v>4155</v>
      </c>
      <c r="D1154" t="s">
        <v>4156</v>
      </c>
      <c r="E1154" t="s">
        <v>4119</v>
      </c>
      <c r="F1154">
        <v>96850</v>
      </c>
      <c r="G1154" t="s">
        <v>4120</v>
      </c>
      <c r="H1154" t="s">
        <v>523</v>
      </c>
      <c r="I1154" t="s">
        <v>523</v>
      </c>
      <c r="J1154" t="s">
        <v>4157</v>
      </c>
      <c r="K1154" t="s">
        <v>519</v>
      </c>
      <c r="L1154" t="s">
        <v>534</v>
      </c>
      <c r="M1154">
        <v>39</v>
      </c>
      <c r="N1154">
        <v>14</v>
      </c>
      <c r="O1154">
        <v>112.62110699999999</v>
      </c>
      <c r="P1154">
        <v>1.9054120000000001</v>
      </c>
      <c r="Q1154" t="s">
        <v>146</v>
      </c>
      <c r="R1154">
        <f t="shared" si="17"/>
        <v>2.7857142857142856</v>
      </c>
      <c r="S1154" t="s">
        <v>288</v>
      </c>
    </row>
    <row r="1155" spans="1:19">
      <c r="A1155" t="s">
        <v>4116</v>
      </c>
      <c r="B1155" t="s">
        <v>534</v>
      </c>
      <c r="C1155" t="s">
        <v>4158</v>
      </c>
      <c r="D1155" t="s">
        <v>4159</v>
      </c>
      <c r="E1155" t="s">
        <v>4119</v>
      </c>
      <c r="F1155">
        <v>96850</v>
      </c>
      <c r="G1155" t="s">
        <v>4120</v>
      </c>
      <c r="H1155" t="s">
        <v>523</v>
      </c>
      <c r="I1155" t="s">
        <v>523</v>
      </c>
      <c r="J1155" t="s">
        <v>4160</v>
      </c>
      <c r="K1155" t="s">
        <v>519</v>
      </c>
      <c r="L1155" t="s">
        <v>534</v>
      </c>
      <c r="M1155">
        <v>45</v>
      </c>
      <c r="N1155">
        <v>11</v>
      </c>
      <c r="O1155">
        <v>112.5610667</v>
      </c>
      <c r="P1155">
        <v>2.0306666670000002</v>
      </c>
      <c r="Q1155" t="s">
        <v>146</v>
      </c>
      <c r="R1155">
        <f t="shared" ref="R1155:R1218" si="18">M1155/N1155</f>
        <v>4.0909090909090908</v>
      </c>
      <c r="S1155" t="s">
        <v>288</v>
      </c>
    </row>
    <row r="1156" spans="1:19">
      <c r="A1156" t="s">
        <v>4116</v>
      </c>
      <c r="B1156" t="s">
        <v>534</v>
      </c>
      <c r="C1156" t="s">
        <v>4161</v>
      </c>
      <c r="D1156" t="s">
        <v>4162</v>
      </c>
      <c r="E1156" t="s">
        <v>4119</v>
      </c>
      <c r="F1156">
        <v>96850</v>
      </c>
      <c r="G1156" t="s">
        <v>4120</v>
      </c>
      <c r="H1156" t="s">
        <v>523</v>
      </c>
      <c r="I1156" t="s">
        <v>523</v>
      </c>
      <c r="J1156" t="s">
        <v>4163</v>
      </c>
      <c r="K1156" t="s">
        <v>519</v>
      </c>
      <c r="L1156" t="s">
        <v>534</v>
      </c>
      <c r="M1156">
        <v>98</v>
      </c>
      <c r="N1156">
        <v>14</v>
      </c>
      <c r="O1156">
        <v>112.4965833</v>
      </c>
      <c r="P1156">
        <v>2.0238833330000001</v>
      </c>
      <c r="Q1156" t="s">
        <v>146</v>
      </c>
      <c r="R1156">
        <f t="shared" si="18"/>
        <v>7</v>
      </c>
      <c r="S1156" t="s">
        <v>288</v>
      </c>
    </row>
    <row r="1157" spans="1:19">
      <c r="A1157" t="s">
        <v>4116</v>
      </c>
      <c r="B1157" t="s">
        <v>534</v>
      </c>
      <c r="C1157" t="s">
        <v>4164</v>
      </c>
      <c r="D1157" t="s">
        <v>4165</v>
      </c>
      <c r="E1157" t="s">
        <v>4119</v>
      </c>
      <c r="F1157">
        <v>96850</v>
      </c>
      <c r="G1157" t="s">
        <v>4120</v>
      </c>
      <c r="H1157" t="s">
        <v>523</v>
      </c>
      <c r="I1157" t="s">
        <v>523</v>
      </c>
      <c r="J1157" t="s">
        <v>4166</v>
      </c>
      <c r="K1157" t="s">
        <v>519</v>
      </c>
      <c r="L1157" t="s">
        <v>534</v>
      </c>
      <c r="M1157">
        <v>9</v>
      </c>
      <c r="N1157">
        <v>8</v>
      </c>
      <c r="O1157">
        <v>112.67333499999999</v>
      </c>
      <c r="P1157">
        <v>1.704153</v>
      </c>
      <c r="Q1157" t="s">
        <v>146</v>
      </c>
      <c r="R1157">
        <f t="shared" si="18"/>
        <v>1.125</v>
      </c>
      <c r="S1157" t="s">
        <v>288</v>
      </c>
    </row>
    <row r="1158" spans="1:19">
      <c r="A1158" t="s">
        <v>4116</v>
      </c>
      <c r="B1158" t="s">
        <v>534</v>
      </c>
      <c r="C1158" t="s">
        <v>4167</v>
      </c>
      <c r="D1158" t="s">
        <v>4168</v>
      </c>
      <c r="E1158" t="s">
        <v>4119</v>
      </c>
      <c r="F1158">
        <v>96850</v>
      </c>
      <c r="G1158" t="s">
        <v>4120</v>
      </c>
      <c r="H1158" t="s">
        <v>523</v>
      </c>
      <c r="I1158" t="s">
        <v>523</v>
      </c>
      <c r="J1158" t="s">
        <v>4169</v>
      </c>
      <c r="K1158" t="s">
        <v>519</v>
      </c>
      <c r="L1158" t="s">
        <v>534</v>
      </c>
      <c r="M1158">
        <v>45</v>
      </c>
      <c r="N1158">
        <v>12</v>
      </c>
      <c r="O1158">
        <v>112.675481</v>
      </c>
      <c r="P1158">
        <v>2.0258470000000002</v>
      </c>
      <c r="Q1158" t="s">
        <v>127</v>
      </c>
      <c r="R1158">
        <f t="shared" si="18"/>
        <v>3.75</v>
      </c>
      <c r="S1158" t="s">
        <v>288</v>
      </c>
    </row>
    <row r="1159" spans="1:19">
      <c r="A1159" t="s">
        <v>4170</v>
      </c>
      <c r="B1159" t="s">
        <v>513</v>
      </c>
      <c r="C1159" t="s">
        <v>4171</v>
      </c>
      <c r="D1159" t="s">
        <v>4172</v>
      </c>
      <c r="E1159" t="s">
        <v>4173</v>
      </c>
      <c r="F1159">
        <v>95007</v>
      </c>
      <c r="G1159" t="s">
        <v>4174</v>
      </c>
      <c r="H1159" t="s">
        <v>523</v>
      </c>
      <c r="I1159" t="s">
        <v>523</v>
      </c>
      <c r="J1159" t="s">
        <v>4175</v>
      </c>
      <c r="K1159" t="s">
        <v>519</v>
      </c>
      <c r="L1159" t="s">
        <v>520</v>
      </c>
      <c r="M1159">
        <v>64</v>
      </c>
      <c r="N1159">
        <v>16</v>
      </c>
      <c r="O1159">
        <v>111.18128900000001</v>
      </c>
      <c r="P1159">
        <v>1.1335519999999999</v>
      </c>
      <c r="Q1159" t="s">
        <v>147</v>
      </c>
      <c r="R1159">
        <f t="shared" si="18"/>
        <v>4</v>
      </c>
      <c r="S1159" t="s">
        <v>288</v>
      </c>
    </row>
    <row r="1160" spans="1:19">
      <c r="A1160" t="s">
        <v>4170</v>
      </c>
      <c r="B1160" t="s">
        <v>513</v>
      </c>
      <c r="C1160" t="s">
        <v>4176</v>
      </c>
      <c r="D1160" t="s">
        <v>4177</v>
      </c>
      <c r="E1160" t="s">
        <v>4178</v>
      </c>
      <c r="F1160">
        <v>94900</v>
      </c>
      <c r="G1160" t="s">
        <v>4179</v>
      </c>
      <c r="H1160">
        <v>1118142315</v>
      </c>
      <c r="I1160" t="s">
        <v>523</v>
      </c>
      <c r="J1160" t="s">
        <v>4180</v>
      </c>
      <c r="K1160" t="s">
        <v>519</v>
      </c>
      <c r="L1160" t="s">
        <v>520</v>
      </c>
      <c r="M1160">
        <v>85</v>
      </c>
      <c r="N1160">
        <v>14</v>
      </c>
      <c r="O1160">
        <v>111.169989</v>
      </c>
      <c r="P1160">
        <v>1.3536090000000001</v>
      </c>
      <c r="Q1160" t="s">
        <v>147</v>
      </c>
      <c r="R1160">
        <f t="shared" si="18"/>
        <v>6.0714285714285712</v>
      </c>
      <c r="S1160" t="s">
        <v>288</v>
      </c>
    </row>
    <row r="1161" spans="1:19">
      <c r="A1161" t="s">
        <v>4170</v>
      </c>
      <c r="B1161" t="s">
        <v>513</v>
      </c>
      <c r="C1161" t="s">
        <v>4181</v>
      </c>
      <c r="D1161" t="s">
        <v>4182</v>
      </c>
      <c r="E1161" t="s">
        <v>4173</v>
      </c>
      <c r="F1161">
        <v>95007</v>
      </c>
      <c r="G1161" t="s">
        <v>4174</v>
      </c>
      <c r="H1161">
        <v>1118141871</v>
      </c>
      <c r="I1161">
        <v>1118142645</v>
      </c>
      <c r="J1161" t="s">
        <v>4183</v>
      </c>
      <c r="K1161" t="s">
        <v>519</v>
      </c>
      <c r="L1161" t="s">
        <v>520</v>
      </c>
      <c r="M1161">
        <v>96</v>
      </c>
      <c r="N1161">
        <v>16</v>
      </c>
      <c r="O1161">
        <v>111.11872700000001</v>
      </c>
      <c r="P1161">
        <v>1.1404430000000001</v>
      </c>
      <c r="Q1161" t="s">
        <v>147</v>
      </c>
      <c r="R1161">
        <f t="shared" si="18"/>
        <v>6</v>
      </c>
      <c r="S1161" t="s">
        <v>288</v>
      </c>
    </row>
    <row r="1162" spans="1:19">
      <c r="A1162" t="s">
        <v>4170</v>
      </c>
      <c r="B1162" t="s">
        <v>513</v>
      </c>
      <c r="C1162" t="s">
        <v>4184</v>
      </c>
      <c r="D1162" t="s">
        <v>4185</v>
      </c>
      <c r="E1162" t="s">
        <v>4173</v>
      </c>
      <c r="F1162">
        <v>95007</v>
      </c>
      <c r="G1162" t="s">
        <v>4174</v>
      </c>
      <c r="H1162">
        <v>83322207</v>
      </c>
      <c r="I1162">
        <v>83325613</v>
      </c>
      <c r="J1162" t="s">
        <v>4186</v>
      </c>
      <c r="K1162" t="s">
        <v>519</v>
      </c>
      <c r="L1162" t="s">
        <v>520</v>
      </c>
      <c r="M1162">
        <v>939</v>
      </c>
      <c r="N1162">
        <v>59</v>
      </c>
      <c r="O1162">
        <v>111.46551669999999</v>
      </c>
      <c r="P1162">
        <v>1.230916667</v>
      </c>
      <c r="Q1162" t="s">
        <v>147</v>
      </c>
      <c r="R1162">
        <f t="shared" si="18"/>
        <v>15.915254237288135</v>
      </c>
      <c r="S1162" t="s">
        <v>288</v>
      </c>
    </row>
    <row r="1163" spans="1:19">
      <c r="A1163" t="s">
        <v>4170</v>
      </c>
      <c r="B1163" t="s">
        <v>513</v>
      </c>
      <c r="C1163" t="s">
        <v>4187</v>
      </c>
      <c r="D1163" t="s">
        <v>4188</v>
      </c>
      <c r="E1163" t="s">
        <v>4173</v>
      </c>
      <c r="F1163">
        <v>95007</v>
      </c>
      <c r="G1163" t="s">
        <v>4174</v>
      </c>
      <c r="H1163" t="s">
        <v>523</v>
      </c>
      <c r="I1163" t="s">
        <v>523</v>
      </c>
      <c r="J1163" t="s">
        <v>4189</v>
      </c>
      <c r="K1163" t="s">
        <v>519</v>
      </c>
      <c r="L1163" t="s">
        <v>520</v>
      </c>
      <c r="M1163">
        <v>45</v>
      </c>
      <c r="N1163">
        <v>13</v>
      </c>
      <c r="O1163">
        <v>111.552869</v>
      </c>
      <c r="P1163">
        <v>1.025166</v>
      </c>
      <c r="Q1163" t="s">
        <v>147</v>
      </c>
      <c r="R1163">
        <f t="shared" si="18"/>
        <v>3.4615384615384617</v>
      </c>
      <c r="S1163" t="s">
        <v>288</v>
      </c>
    </row>
    <row r="1164" spans="1:19">
      <c r="A1164" t="s">
        <v>4170</v>
      </c>
      <c r="B1164" t="s">
        <v>534</v>
      </c>
      <c r="C1164" t="s">
        <v>4190</v>
      </c>
      <c r="D1164" t="s">
        <v>4191</v>
      </c>
      <c r="E1164" t="s">
        <v>4173</v>
      </c>
      <c r="F1164">
        <v>95007</v>
      </c>
      <c r="G1164" t="s">
        <v>4174</v>
      </c>
      <c r="H1164">
        <v>83322282</v>
      </c>
      <c r="I1164">
        <v>83321327</v>
      </c>
      <c r="J1164" t="s">
        <v>4192</v>
      </c>
      <c r="K1164" t="s">
        <v>519</v>
      </c>
      <c r="L1164" t="s">
        <v>534</v>
      </c>
      <c r="M1164">
        <v>584</v>
      </c>
      <c r="N1164">
        <v>57</v>
      </c>
      <c r="O1164">
        <v>111.45963329999999</v>
      </c>
      <c r="P1164">
        <v>1.2384166670000001</v>
      </c>
      <c r="Q1164" t="s">
        <v>147</v>
      </c>
      <c r="R1164">
        <f t="shared" si="18"/>
        <v>10.245614035087719</v>
      </c>
      <c r="S1164" t="s">
        <v>288</v>
      </c>
    </row>
    <row r="1165" spans="1:19">
      <c r="A1165" t="s">
        <v>4170</v>
      </c>
      <c r="B1165" t="s">
        <v>534</v>
      </c>
      <c r="C1165" t="s">
        <v>4193</v>
      </c>
      <c r="D1165" t="s">
        <v>4194</v>
      </c>
      <c r="E1165" t="s">
        <v>4173</v>
      </c>
      <c r="F1165">
        <v>95007</v>
      </c>
      <c r="G1165" t="s">
        <v>4174</v>
      </c>
      <c r="H1165" t="s">
        <v>523</v>
      </c>
      <c r="I1165" t="s">
        <v>523</v>
      </c>
      <c r="J1165" t="s">
        <v>4195</v>
      </c>
      <c r="K1165" t="s">
        <v>519</v>
      </c>
      <c r="L1165" t="s">
        <v>534</v>
      </c>
      <c r="M1165">
        <v>77</v>
      </c>
      <c r="N1165">
        <v>13</v>
      </c>
      <c r="O1165">
        <v>111.01687699999999</v>
      </c>
      <c r="P1165">
        <v>1.0755619999999999</v>
      </c>
      <c r="Q1165" t="s">
        <v>147</v>
      </c>
      <c r="R1165">
        <f t="shared" si="18"/>
        <v>5.9230769230769234</v>
      </c>
      <c r="S1165" t="s">
        <v>288</v>
      </c>
    </row>
    <row r="1166" spans="1:19">
      <c r="A1166" t="s">
        <v>4170</v>
      </c>
      <c r="B1166" t="s">
        <v>1073</v>
      </c>
      <c r="C1166" t="s">
        <v>4196</v>
      </c>
      <c r="D1166" t="s">
        <v>4197</v>
      </c>
      <c r="E1166" t="s">
        <v>4173</v>
      </c>
      <c r="F1166">
        <v>95007</v>
      </c>
      <c r="G1166" t="s">
        <v>4174</v>
      </c>
      <c r="H1166">
        <v>83327852</v>
      </c>
      <c r="I1166">
        <v>83327852</v>
      </c>
      <c r="J1166" t="s">
        <v>4198</v>
      </c>
      <c r="K1166" t="s">
        <v>519</v>
      </c>
      <c r="L1166" t="s">
        <v>520</v>
      </c>
      <c r="M1166">
        <v>327</v>
      </c>
      <c r="N1166">
        <v>30</v>
      </c>
      <c r="O1166">
        <v>111.48195</v>
      </c>
      <c r="P1166">
        <v>1.21035</v>
      </c>
      <c r="Q1166" t="s">
        <v>147</v>
      </c>
      <c r="R1166">
        <f t="shared" si="18"/>
        <v>10.9</v>
      </c>
      <c r="S1166" t="s">
        <v>288</v>
      </c>
    </row>
    <row r="1167" spans="1:19">
      <c r="A1167" t="s">
        <v>4170</v>
      </c>
      <c r="B1167" t="s">
        <v>534</v>
      </c>
      <c r="C1167" t="s">
        <v>4199</v>
      </c>
      <c r="D1167" t="s">
        <v>4200</v>
      </c>
      <c r="E1167" t="s">
        <v>4173</v>
      </c>
      <c r="F1167">
        <v>95007</v>
      </c>
      <c r="G1167" t="s">
        <v>4174</v>
      </c>
      <c r="H1167" t="s">
        <v>523</v>
      </c>
      <c r="I1167" t="s">
        <v>523</v>
      </c>
      <c r="J1167" t="s">
        <v>4201</v>
      </c>
      <c r="K1167" t="s">
        <v>519</v>
      </c>
      <c r="L1167" t="s">
        <v>534</v>
      </c>
      <c r="M1167">
        <v>73</v>
      </c>
      <c r="N1167">
        <v>13</v>
      </c>
      <c r="O1167">
        <v>111.47695</v>
      </c>
      <c r="P1167">
        <v>1.082673</v>
      </c>
      <c r="Q1167" t="s">
        <v>147</v>
      </c>
      <c r="R1167">
        <f t="shared" si="18"/>
        <v>5.615384615384615</v>
      </c>
      <c r="S1167" t="s">
        <v>288</v>
      </c>
    </row>
    <row r="1168" spans="1:19">
      <c r="A1168" t="s">
        <v>4170</v>
      </c>
      <c r="B1168" t="s">
        <v>534</v>
      </c>
      <c r="C1168" t="s">
        <v>4202</v>
      </c>
      <c r="D1168" t="s">
        <v>4203</v>
      </c>
      <c r="E1168" t="s">
        <v>4173</v>
      </c>
      <c r="F1168">
        <v>95007</v>
      </c>
      <c r="G1168" t="s">
        <v>4174</v>
      </c>
      <c r="H1168" t="s">
        <v>523</v>
      </c>
      <c r="I1168" t="s">
        <v>523</v>
      </c>
      <c r="J1168" t="s">
        <v>4204</v>
      </c>
      <c r="K1168" t="s">
        <v>519</v>
      </c>
      <c r="L1168" t="s">
        <v>534</v>
      </c>
      <c r="M1168">
        <v>125</v>
      </c>
      <c r="N1168">
        <v>19</v>
      </c>
      <c r="O1168">
        <v>111.303352</v>
      </c>
      <c r="P1168">
        <v>1.3303320000000001</v>
      </c>
      <c r="Q1168" t="s">
        <v>147</v>
      </c>
      <c r="R1168">
        <f t="shared" si="18"/>
        <v>6.5789473684210522</v>
      </c>
      <c r="S1168" t="s">
        <v>288</v>
      </c>
    </row>
    <row r="1169" spans="1:19">
      <c r="A1169" t="s">
        <v>4170</v>
      </c>
      <c r="B1169" t="s">
        <v>534</v>
      </c>
      <c r="C1169" t="s">
        <v>4205</v>
      </c>
      <c r="D1169" t="s">
        <v>1757</v>
      </c>
      <c r="E1169" t="s">
        <v>4173</v>
      </c>
      <c r="F1169">
        <v>95007</v>
      </c>
      <c r="G1169" t="s">
        <v>4174</v>
      </c>
      <c r="H1169" t="s">
        <v>523</v>
      </c>
      <c r="I1169" t="s">
        <v>523</v>
      </c>
      <c r="J1169" t="s">
        <v>4206</v>
      </c>
      <c r="K1169" t="s">
        <v>519</v>
      </c>
      <c r="L1169" t="s">
        <v>534</v>
      </c>
      <c r="M1169">
        <v>70</v>
      </c>
      <c r="N1169">
        <v>17</v>
      </c>
      <c r="O1169">
        <v>111.5552667</v>
      </c>
      <c r="P1169">
        <v>1.0190333330000001</v>
      </c>
      <c r="Q1169" t="s">
        <v>147</v>
      </c>
      <c r="R1169">
        <f t="shared" si="18"/>
        <v>4.117647058823529</v>
      </c>
      <c r="S1169" t="s">
        <v>288</v>
      </c>
    </row>
    <row r="1170" spans="1:19">
      <c r="A1170" t="s">
        <v>4170</v>
      </c>
      <c r="B1170" t="s">
        <v>534</v>
      </c>
      <c r="C1170" t="s">
        <v>4207</v>
      </c>
      <c r="D1170" t="s">
        <v>4208</v>
      </c>
      <c r="E1170" t="s">
        <v>4173</v>
      </c>
      <c r="F1170">
        <v>95007</v>
      </c>
      <c r="G1170" t="s">
        <v>4174</v>
      </c>
      <c r="H1170" t="s">
        <v>523</v>
      </c>
      <c r="I1170" t="s">
        <v>523</v>
      </c>
      <c r="J1170" t="s">
        <v>4209</v>
      </c>
      <c r="K1170" t="s">
        <v>519</v>
      </c>
      <c r="L1170" t="s">
        <v>534</v>
      </c>
      <c r="M1170">
        <v>18</v>
      </c>
      <c r="N1170">
        <v>10</v>
      </c>
      <c r="O1170">
        <v>111.15001700000001</v>
      </c>
      <c r="P1170">
        <v>1.266783</v>
      </c>
      <c r="Q1170" t="s">
        <v>147</v>
      </c>
      <c r="R1170">
        <f t="shared" si="18"/>
        <v>1.8</v>
      </c>
      <c r="S1170" t="s">
        <v>288</v>
      </c>
    </row>
    <row r="1171" spans="1:19">
      <c r="A1171" t="s">
        <v>4170</v>
      </c>
      <c r="B1171" t="s">
        <v>534</v>
      </c>
      <c r="C1171" t="s">
        <v>4210</v>
      </c>
      <c r="D1171" t="s">
        <v>4211</v>
      </c>
      <c r="E1171" t="s">
        <v>4173</v>
      </c>
      <c r="F1171">
        <v>95007</v>
      </c>
      <c r="G1171" t="s">
        <v>4174</v>
      </c>
      <c r="H1171">
        <v>83429003</v>
      </c>
      <c r="I1171">
        <v>83429004</v>
      </c>
      <c r="J1171" t="s">
        <v>4212</v>
      </c>
      <c r="K1171" t="s">
        <v>519</v>
      </c>
      <c r="L1171" t="s">
        <v>534</v>
      </c>
      <c r="M1171">
        <v>164</v>
      </c>
      <c r="N1171">
        <v>20</v>
      </c>
      <c r="O1171">
        <v>111.386256</v>
      </c>
      <c r="P1171">
        <v>1.299312</v>
      </c>
      <c r="Q1171" t="s">
        <v>147</v>
      </c>
      <c r="R1171">
        <f t="shared" si="18"/>
        <v>8.1999999999999993</v>
      </c>
      <c r="S1171" t="s">
        <v>288</v>
      </c>
    </row>
    <row r="1172" spans="1:19">
      <c r="A1172" t="s">
        <v>4170</v>
      </c>
      <c r="B1172" t="s">
        <v>534</v>
      </c>
      <c r="C1172" t="s">
        <v>4213</v>
      </c>
      <c r="D1172" t="s">
        <v>4214</v>
      </c>
      <c r="E1172" t="s">
        <v>4173</v>
      </c>
      <c r="F1172">
        <v>95007</v>
      </c>
      <c r="G1172" t="s">
        <v>4174</v>
      </c>
      <c r="H1172" t="s">
        <v>523</v>
      </c>
      <c r="I1172" t="s">
        <v>523</v>
      </c>
      <c r="J1172" t="s">
        <v>4215</v>
      </c>
      <c r="K1172" t="s">
        <v>519</v>
      </c>
      <c r="L1172" t="s">
        <v>534</v>
      </c>
      <c r="M1172">
        <v>45</v>
      </c>
      <c r="N1172">
        <v>14</v>
      </c>
      <c r="O1172">
        <v>110.99291599999999</v>
      </c>
      <c r="P1172">
        <v>1.1360300000000001</v>
      </c>
      <c r="Q1172" t="s">
        <v>147</v>
      </c>
      <c r="R1172">
        <f t="shared" si="18"/>
        <v>3.2142857142857144</v>
      </c>
      <c r="S1172" t="s">
        <v>288</v>
      </c>
    </row>
    <row r="1173" spans="1:19">
      <c r="A1173" t="s">
        <v>4170</v>
      </c>
      <c r="B1173" t="s">
        <v>534</v>
      </c>
      <c r="C1173" t="s">
        <v>4216</v>
      </c>
      <c r="D1173" t="s">
        <v>4217</v>
      </c>
      <c r="E1173" t="s">
        <v>4173</v>
      </c>
      <c r="F1173">
        <v>95007</v>
      </c>
      <c r="G1173" t="s">
        <v>4174</v>
      </c>
      <c r="H1173">
        <v>83322484</v>
      </c>
      <c r="I1173">
        <v>83323706</v>
      </c>
      <c r="J1173" t="s">
        <v>4218</v>
      </c>
      <c r="K1173" t="s">
        <v>519</v>
      </c>
      <c r="L1173" t="s">
        <v>534</v>
      </c>
      <c r="M1173">
        <v>110</v>
      </c>
      <c r="N1173">
        <v>20</v>
      </c>
      <c r="O1173">
        <v>111.47695</v>
      </c>
      <c r="P1173">
        <v>1.148516667</v>
      </c>
      <c r="Q1173" t="s">
        <v>147</v>
      </c>
      <c r="R1173">
        <f t="shared" si="18"/>
        <v>5.5</v>
      </c>
      <c r="S1173" t="s">
        <v>288</v>
      </c>
    </row>
    <row r="1174" spans="1:19">
      <c r="A1174" t="s">
        <v>4170</v>
      </c>
      <c r="B1174" t="s">
        <v>534</v>
      </c>
      <c r="C1174" t="s">
        <v>4219</v>
      </c>
      <c r="D1174" t="s">
        <v>4220</v>
      </c>
      <c r="E1174" t="s">
        <v>4173</v>
      </c>
      <c r="F1174">
        <v>95007</v>
      </c>
      <c r="G1174" t="s">
        <v>4174</v>
      </c>
      <c r="H1174" t="s">
        <v>523</v>
      </c>
      <c r="I1174" t="s">
        <v>523</v>
      </c>
      <c r="J1174" t="s">
        <v>4221</v>
      </c>
      <c r="K1174" t="s">
        <v>519</v>
      </c>
      <c r="L1174" t="s">
        <v>534</v>
      </c>
      <c r="M1174">
        <v>27</v>
      </c>
      <c r="N1174">
        <v>8</v>
      </c>
      <c r="O1174">
        <v>111.13233099999999</v>
      </c>
      <c r="P1174">
        <v>1.2501640000000001</v>
      </c>
      <c r="Q1174" t="s">
        <v>147</v>
      </c>
      <c r="R1174">
        <f t="shared" si="18"/>
        <v>3.375</v>
      </c>
      <c r="S1174" t="s">
        <v>288</v>
      </c>
    </row>
    <row r="1175" spans="1:19">
      <c r="A1175" t="s">
        <v>4170</v>
      </c>
      <c r="B1175" t="s">
        <v>534</v>
      </c>
      <c r="C1175" t="s">
        <v>4222</v>
      </c>
      <c r="D1175" t="s">
        <v>4223</v>
      </c>
      <c r="E1175" t="s">
        <v>4173</v>
      </c>
      <c r="F1175">
        <v>95007</v>
      </c>
      <c r="G1175" t="s">
        <v>4174</v>
      </c>
      <c r="H1175">
        <v>1118442406</v>
      </c>
      <c r="I1175" t="s">
        <v>523</v>
      </c>
      <c r="J1175" t="s">
        <v>4224</v>
      </c>
      <c r="K1175" t="s">
        <v>519</v>
      </c>
      <c r="L1175" t="s">
        <v>534</v>
      </c>
      <c r="M1175">
        <v>105</v>
      </c>
      <c r="N1175">
        <v>21</v>
      </c>
      <c r="O1175">
        <v>111.17124699999999</v>
      </c>
      <c r="P1175">
        <v>1.3539760000000001</v>
      </c>
      <c r="Q1175" t="s">
        <v>147</v>
      </c>
      <c r="R1175">
        <f t="shared" si="18"/>
        <v>5</v>
      </c>
      <c r="S1175" t="s">
        <v>288</v>
      </c>
    </row>
    <row r="1176" spans="1:19">
      <c r="A1176" t="s">
        <v>4170</v>
      </c>
      <c r="B1176" t="s">
        <v>534</v>
      </c>
      <c r="C1176" t="s">
        <v>4225</v>
      </c>
      <c r="D1176" t="s">
        <v>4226</v>
      </c>
      <c r="E1176" t="s">
        <v>4173</v>
      </c>
      <c r="F1176">
        <v>95007</v>
      </c>
      <c r="G1176" t="s">
        <v>4174</v>
      </c>
      <c r="H1176" t="s">
        <v>523</v>
      </c>
      <c r="I1176" t="s">
        <v>523</v>
      </c>
      <c r="J1176" t="s">
        <v>4227</v>
      </c>
      <c r="K1176" t="s">
        <v>519</v>
      </c>
      <c r="L1176" t="s">
        <v>534</v>
      </c>
      <c r="M1176">
        <v>278</v>
      </c>
      <c r="N1176">
        <v>27</v>
      </c>
      <c r="O1176">
        <v>111.4208833</v>
      </c>
      <c r="P1176">
        <v>1.1189833330000001</v>
      </c>
      <c r="Q1176" t="s">
        <v>147</v>
      </c>
      <c r="R1176">
        <f t="shared" si="18"/>
        <v>10.296296296296296</v>
      </c>
      <c r="S1176" t="s">
        <v>288</v>
      </c>
    </row>
    <row r="1177" spans="1:19">
      <c r="A1177" t="s">
        <v>4170</v>
      </c>
      <c r="B1177" t="s">
        <v>534</v>
      </c>
      <c r="C1177" t="s">
        <v>4228</v>
      </c>
      <c r="D1177" t="s">
        <v>4229</v>
      </c>
      <c r="E1177" t="s">
        <v>4173</v>
      </c>
      <c r="F1177">
        <v>95007</v>
      </c>
      <c r="G1177" t="s">
        <v>4174</v>
      </c>
      <c r="H1177" t="s">
        <v>523</v>
      </c>
      <c r="I1177" t="s">
        <v>523</v>
      </c>
      <c r="J1177" t="s">
        <v>4230</v>
      </c>
      <c r="K1177" t="s">
        <v>519</v>
      </c>
      <c r="L1177" t="s">
        <v>534</v>
      </c>
      <c r="M1177">
        <v>94</v>
      </c>
      <c r="N1177">
        <v>13</v>
      </c>
      <c r="O1177">
        <v>111.23</v>
      </c>
      <c r="P1177">
        <v>1.1399999999999999</v>
      </c>
      <c r="Q1177" t="s">
        <v>147</v>
      </c>
      <c r="R1177">
        <f t="shared" si="18"/>
        <v>7.2307692307692308</v>
      </c>
      <c r="S1177" t="s">
        <v>288</v>
      </c>
    </row>
    <row r="1178" spans="1:19">
      <c r="A1178" t="s">
        <v>4170</v>
      </c>
      <c r="B1178" t="s">
        <v>534</v>
      </c>
      <c r="C1178" t="s">
        <v>4231</v>
      </c>
      <c r="D1178" t="s">
        <v>4232</v>
      </c>
      <c r="E1178" t="s">
        <v>4173</v>
      </c>
      <c r="F1178">
        <v>95007</v>
      </c>
      <c r="G1178" t="s">
        <v>4174</v>
      </c>
      <c r="H1178">
        <v>83308121</v>
      </c>
      <c r="I1178" t="s">
        <v>523</v>
      </c>
      <c r="J1178" t="s">
        <v>4233</v>
      </c>
      <c r="K1178" t="s">
        <v>519</v>
      </c>
      <c r="L1178" t="s">
        <v>534</v>
      </c>
      <c r="M1178">
        <v>90</v>
      </c>
      <c r="N1178">
        <v>14</v>
      </c>
      <c r="O1178">
        <v>111.5487167</v>
      </c>
      <c r="P1178">
        <v>1.11425</v>
      </c>
      <c r="Q1178" t="s">
        <v>147</v>
      </c>
      <c r="R1178">
        <f t="shared" si="18"/>
        <v>6.4285714285714288</v>
      </c>
      <c r="S1178" t="s">
        <v>288</v>
      </c>
    </row>
    <row r="1179" spans="1:19">
      <c r="A1179" t="s">
        <v>4170</v>
      </c>
      <c r="B1179" t="s">
        <v>534</v>
      </c>
      <c r="C1179" t="s">
        <v>4234</v>
      </c>
      <c r="D1179" t="s">
        <v>4235</v>
      </c>
      <c r="E1179" t="s">
        <v>4173</v>
      </c>
      <c r="F1179">
        <v>95007</v>
      </c>
      <c r="G1179" t="s">
        <v>4174</v>
      </c>
      <c r="H1179" t="s">
        <v>523</v>
      </c>
      <c r="I1179" t="s">
        <v>523</v>
      </c>
      <c r="J1179" t="s">
        <v>4236</v>
      </c>
      <c r="K1179" t="s">
        <v>519</v>
      </c>
      <c r="L1179" t="s">
        <v>534</v>
      </c>
      <c r="M1179">
        <v>37</v>
      </c>
      <c r="N1179">
        <v>12</v>
      </c>
      <c r="O1179">
        <v>111.624387</v>
      </c>
      <c r="P1179">
        <v>1.2771509999999999</v>
      </c>
      <c r="Q1179" t="s">
        <v>131</v>
      </c>
      <c r="R1179">
        <f t="shared" si="18"/>
        <v>3.0833333333333335</v>
      </c>
      <c r="S1179" t="s">
        <v>288</v>
      </c>
    </row>
    <row r="1180" spans="1:19">
      <c r="A1180" t="s">
        <v>4170</v>
      </c>
      <c r="B1180" t="s">
        <v>534</v>
      </c>
      <c r="C1180" t="s">
        <v>4237</v>
      </c>
      <c r="D1180" t="s">
        <v>4238</v>
      </c>
      <c r="E1180" t="s">
        <v>4173</v>
      </c>
      <c r="F1180">
        <v>95007</v>
      </c>
      <c r="G1180" t="s">
        <v>4174</v>
      </c>
      <c r="H1180" t="s">
        <v>523</v>
      </c>
      <c r="I1180" t="s">
        <v>523</v>
      </c>
      <c r="J1180" t="s">
        <v>4239</v>
      </c>
      <c r="K1180" t="s">
        <v>519</v>
      </c>
      <c r="L1180" t="s">
        <v>534</v>
      </c>
      <c r="M1180">
        <v>74</v>
      </c>
      <c r="N1180">
        <v>13</v>
      </c>
      <c r="O1180">
        <v>111.594729</v>
      </c>
      <c r="P1180">
        <v>1.0447040000000001</v>
      </c>
      <c r="Q1180" t="s">
        <v>147</v>
      </c>
      <c r="R1180">
        <f t="shared" si="18"/>
        <v>5.6923076923076925</v>
      </c>
      <c r="S1180" t="s">
        <v>288</v>
      </c>
    </row>
    <row r="1181" spans="1:19">
      <c r="A1181" t="s">
        <v>4170</v>
      </c>
      <c r="B1181" t="s">
        <v>534</v>
      </c>
      <c r="C1181" t="s">
        <v>4240</v>
      </c>
      <c r="D1181" t="s">
        <v>4241</v>
      </c>
      <c r="E1181" t="s">
        <v>4173</v>
      </c>
      <c r="F1181">
        <v>95007</v>
      </c>
      <c r="G1181" t="s">
        <v>4174</v>
      </c>
      <c r="H1181">
        <v>1118141775</v>
      </c>
      <c r="I1181" t="s">
        <v>523</v>
      </c>
      <c r="J1181" t="s">
        <v>4242</v>
      </c>
      <c r="K1181" t="s">
        <v>519</v>
      </c>
      <c r="L1181" t="s">
        <v>534</v>
      </c>
      <c r="M1181">
        <v>170</v>
      </c>
      <c r="N1181">
        <v>22</v>
      </c>
      <c r="O1181">
        <v>111.113276</v>
      </c>
      <c r="P1181">
        <v>1.1358729999999999</v>
      </c>
      <c r="Q1181" t="s">
        <v>147</v>
      </c>
      <c r="R1181">
        <f t="shared" si="18"/>
        <v>7.7272727272727275</v>
      </c>
      <c r="S1181" t="s">
        <v>288</v>
      </c>
    </row>
    <row r="1182" spans="1:19">
      <c r="A1182" t="s">
        <v>4170</v>
      </c>
      <c r="B1182" t="s">
        <v>534</v>
      </c>
      <c r="C1182" t="s">
        <v>4243</v>
      </c>
      <c r="D1182" t="s">
        <v>4244</v>
      </c>
      <c r="E1182" t="s">
        <v>4173</v>
      </c>
      <c r="F1182">
        <v>95007</v>
      </c>
      <c r="G1182" t="s">
        <v>4174</v>
      </c>
      <c r="H1182" t="s">
        <v>523</v>
      </c>
      <c r="I1182" t="s">
        <v>523</v>
      </c>
      <c r="J1182" t="s">
        <v>4245</v>
      </c>
      <c r="K1182" t="s">
        <v>519</v>
      </c>
      <c r="L1182" t="s">
        <v>534</v>
      </c>
      <c r="M1182">
        <v>28</v>
      </c>
      <c r="N1182">
        <v>10</v>
      </c>
      <c r="O1182">
        <v>111.286596</v>
      </c>
      <c r="P1182">
        <v>1.3638749999999999</v>
      </c>
      <c r="Q1182" t="s">
        <v>147</v>
      </c>
      <c r="R1182">
        <f t="shared" si="18"/>
        <v>2.8</v>
      </c>
      <c r="S1182" t="s">
        <v>288</v>
      </c>
    </row>
    <row r="1183" spans="1:19">
      <c r="A1183" t="s">
        <v>4170</v>
      </c>
      <c r="B1183" t="s">
        <v>534</v>
      </c>
      <c r="C1183" t="s">
        <v>4246</v>
      </c>
      <c r="D1183" t="s">
        <v>4247</v>
      </c>
      <c r="E1183" t="s">
        <v>4173</v>
      </c>
      <c r="F1183">
        <v>95007</v>
      </c>
      <c r="G1183" t="s">
        <v>4174</v>
      </c>
      <c r="H1183" t="s">
        <v>523</v>
      </c>
      <c r="I1183" t="s">
        <v>523</v>
      </c>
      <c r="J1183" t="s">
        <v>4248</v>
      </c>
      <c r="K1183" t="s">
        <v>519</v>
      </c>
      <c r="L1183" t="s">
        <v>534</v>
      </c>
      <c r="M1183">
        <v>49</v>
      </c>
      <c r="N1183">
        <v>13</v>
      </c>
      <c r="O1183">
        <v>111.27909200000001</v>
      </c>
      <c r="P1183">
        <v>1.187435</v>
      </c>
      <c r="Q1183" t="s">
        <v>147</v>
      </c>
      <c r="R1183">
        <f t="shared" si="18"/>
        <v>3.7692307692307692</v>
      </c>
      <c r="S1183" t="s">
        <v>288</v>
      </c>
    </row>
    <row r="1184" spans="1:19">
      <c r="A1184" t="s">
        <v>4170</v>
      </c>
      <c r="B1184" t="s">
        <v>534</v>
      </c>
      <c r="C1184" t="s">
        <v>4249</v>
      </c>
      <c r="D1184" t="s">
        <v>4250</v>
      </c>
      <c r="E1184" t="s">
        <v>4173</v>
      </c>
      <c r="F1184">
        <v>95007</v>
      </c>
      <c r="G1184" t="s">
        <v>4174</v>
      </c>
      <c r="H1184">
        <v>83328084</v>
      </c>
      <c r="I1184" t="s">
        <v>523</v>
      </c>
      <c r="J1184" t="s">
        <v>4251</v>
      </c>
      <c r="K1184" t="s">
        <v>519</v>
      </c>
      <c r="L1184" t="s">
        <v>534</v>
      </c>
      <c r="M1184">
        <v>120</v>
      </c>
      <c r="N1184">
        <v>18</v>
      </c>
      <c r="O1184">
        <v>111.359053</v>
      </c>
      <c r="P1184">
        <v>1.0705039999999999</v>
      </c>
      <c r="Q1184" t="s">
        <v>147</v>
      </c>
      <c r="R1184">
        <f t="shared" si="18"/>
        <v>6.666666666666667</v>
      </c>
      <c r="S1184" t="s">
        <v>288</v>
      </c>
    </row>
    <row r="1185" spans="1:19">
      <c r="A1185" t="s">
        <v>4170</v>
      </c>
      <c r="B1185" t="s">
        <v>534</v>
      </c>
      <c r="C1185" t="s">
        <v>4252</v>
      </c>
      <c r="D1185" t="s">
        <v>4253</v>
      </c>
      <c r="E1185" t="s">
        <v>4173</v>
      </c>
      <c r="F1185">
        <v>95000</v>
      </c>
      <c r="G1185" t="s">
        <v>4174</v>
      </c>
      <c r="H1185" t="s">
        <v>523</v>
      </c>
      <c r="I1185" t="s">
        <v>523</v>
      </c>
      <c r="J1185" t="s">
        <v>4254</v>
      </c>
      <c r="K1185" t="s">
        <v>519</v>
      </c>
      <c r="L1185" t="s">
        <v>534</v>
      </c>
      <c r="M1185">
        <v>8</v>
      </c>
      <c r="N1185">
        <v>7</v>
      </c>
      <c r="O1185">
        <v>111.17044799999999</v>
      </c>
      <c r="P1185">
        <v>1.352652</v>
      </c>
      <c r="Q1185" t="s">
        <v>147</v>
      </c>
      <c r="R1185">
        <f t="shared" si="18"/>
        <v>1.1428571428571428</v>
      </c>
      <c r="S1185" t="s">
        <v>288</v>
      </c>
    </row>
    <row r="1186" spans="1:19">
      <c r="A1186" t="s">
        <v>4170</v>
      </c>
      <c r="B1186" t="s">
        <v>534</v>
      </c>
      <c r="C1186" t="s">
        <v>4255</v>
      </c>
      <c r="D1186" t="s">
        <v>4256</v>
      </c>
      <c r="E1186" t="s">
        <v>4173</v>
      </c>
      <c r="F1186">
        <v>95007</v>
      </c>
      <c r="G1186" t="s">
        <v>4174</v>
      </c>
      <c r="H1186">
        <v>83326445</v>
      </c>
      <c r="I1186" t="s">
        <v>523</v>
      </c>
      <c r="J1186" t="s">
        <v>4257</v>
      </c>
      <c r="K1186" t="s">
        <v>519</v>
      </c>
      <c r="L1186" t="s">
        <v>534</v>
      </c>
      <c r="M1186">
        <v>295</v>
      </c>
      <c r="N1186">
        <v>34</v>
      </c>
      <c r="O1186">
        <v>111.45784999999999</v>
      </c>
      <c r="P1186">
        <v>1.2226999999999999</v>
      </c>
      <c r="Q1186" t="s">
        <v>147</v>
      </c>
      <c r="R1186">
        <f t="shared" si="18"/>
        <v>8.6764705882352935</v>
      </c>
      <c r="S1186" t="s">
        <v>288</v>
      </c>
    </row>
    <row r="1187" spans="1:19">
      <c r="A1187" t="s">
        <v>4170</v>
      </c>
      <c r="B1187" t="s">
        <v>534</v>
      </c>
      <c r="C1187" t="s">
        <v>4258</v>
      </c>
      <c r="D1187" t="s">
        <v>2836</v>
      </c>
      <c r="E1187" t="s">
        <v>4173</v>
      </c>
      <c r="F1187">
        <v>95007</v>
      </c>
      <c r="G1187" t="s">
        <v>4174</v>
      </c>
      <c r="H1187" t="s">
        <v>523</v>
      </c>
      <c r="I1187" t="s">
        <v>523</v>
      </c>
      <c r="J1187" t="s">
        <v>4259</v>
      </c>
      <c r="K1187" t="s">
        <v>519</v>
      </c>
      <c r="L1187" t="s">
        <v>520</v>
      </c>
      <c r="M1187">
        <v>32</v>
      </c>
      <c r="N1187">
        <v>10</v>
      </c>
      <c r="O1187">
        <v>111.23</v>
      </c>
      <c r="P1187">
        <v>1.39</v>
      </c>
      <c r="Q1187" t="s">
        <v>147</v>
      </c>
      <c r="R1187">
        <f t="shared" si="18"/>
        <v>3.2</v>
      </c>
      <c r="S1187" t="s">
        <v>288</v>
      </c>
    </row>
    <row r="1188" spans="1:19">
      <c r="A1188" t="s">
        <v>4170</v>
      </c>
      <c r="B1188" t="s">
        <v>534</v>
      </c>
      <c r="C1188" t="s">
        <v>4260</v>
      </c>
      <c r="D1188" t="s">
        <v>4261</v>
      </c>
      <c r="E1188" t="s">
        <v>4173</v>
      </c>
      <c r="F1188">
        <v>95007</v>
      </c>
      <c r="G1188" t="s">
        <v>4174</v>
      </c>
      <c r="H1188">
        <v>83323395</v>
      </c>
      <c r="I1188" t="s">
        <v>523</v>
      </c>
      <c r="J1188" t="s">
        <v>4262</v>
      </c>
      <c r="K1188" t="s">
        <v>519</v>
      </c>
      <c r="L1188" t="s">
        <v>520</v>
      </c>
      <c r="M1188">
        <v>224</v>
      </c>
      <c r="N1188">
        <v>22</v>
      </c>
      <c r="O1188">
        <v>111.47495000000001</v>
      </c>
      <c r="P1188">
        <v>1.1953833330000001</v>
      </c>
      <c r="Q1188" t="s">
        <v>147</v>
      </c>
      <c r="R1188">
        <f t="shared" si="18"/>
        <v>10.181818181818182</v>
      </c>
      <c r="S1188" t="s">
        <v>288</v>
      </c>
    </row>
    <row r="1189" spans="1:19">
      <c r="A1189" t="s">
        <v>4170</v>
      </c>
      <c r="B1189" t="s">
        <v>534</v>
      </c>
      <c r="C1189" t="s">
        <v>4263</v>
      </c>
      <c r="D1189" t="s">
        <v>4264</v>
      </c>
      <c r="E1189" t="s">
        <v>4173</v>
      </c>
      <c r="F1189">
        <v>95007</v>
      </c>
      <c r="G1189" t="s">
        <v>4174</v>
      </c>
      <c r="H1189" t="s">
        <v>523</v>
      </c>
      <c r="I1189" t="s">
        <v>523</v>
      </c>
      <c r="J1189" t="s">
        <v>4265</v>
      </c>
      <c r="K1189" t="s">
        <v>519</v>
      </c>
      <c r="L1189" t="s">
        <v>520</v>
      </c>
      <c r="M1189">
        <v>39</v>
      </c>
      <c r="N1189">
        <v>13</v>
      </c>
      <c r="O1189">
        <v>111.029721</v>
      </c>
      <c r="P1189">
        <v>1.150142</v>
      </c>
      <c r="Q1189" t="s">
        <v>147</v>
      </c>
      <c r="R1189">
        <f t="shared" si="18"/>
        <v>3</v>
      </c>
      <c r="S1189" t="s">
        <v>288</v>
      </c>
    </row>
    <row r="1190" spans="1:19">
      <c r="A1190" t="s">
        <v>4170</v>
      </c>
      <c r="B1190" t="s">
        <v>534</v>
      </c>
      <c r="C1190" t="s">
        <v>4266</v>
      </c>
      <c r="D1190" t="s">
        <v>4267</v>
      </c>
      <c r="E1190" t="s">
        <v>4173</v>
      </c>
      <c r="F1190">
        <v>95007</v>
      </c>
      <c r="G1190" t="s">
        <v>4174</v>
      </c>
      <c r="H1190">
        <v>83322288</v>
      </c>
      <c r="I1190">
        <v>83321343</v>
      </c>
      <c r="J1190" t="s">
        <v>4268</v>
      </c>
      <c r="K1190" t="s">
        <v>519</v>
      </c>
      <c r="L1190" t="s">
        <v>520</v>
      </c>
      <c r="M1190">
        <v>408</v>
      </c>
      <c r="N1190">
        <v>32</v>
      </c>
      <c r="O1190">
        <v>111.46835</v>
      </c>
      <c r="P1190">
        <v>1.227933333</v>
      </c>
      <c r="Q1190" t="s">
        <v>147</v>
      </c>
      <c r="R1190">
        <f t="shared" si="18"/>
        <v>12.75</v>
      </c>
      <c r="S1190" t="s">
        <v>288</v>
      </c>
    </row>
    <row r="1191" spans="1:19">
      <c r="A1191" t="s">
        <v>4170</v>
      </c>
      <c r="B1191" t="s">
        <v>534</v>
      </c>
      <c r="C1191" t="s">
        <v>4269</v>
      </c>
      <c r="D1191" t="s">
        <v>3035</v>
      </c>
      <c r="E1191" t="s">
        <v>4173</v>
      </c>
      <c r="F1191">
        <v>95007</v>
      </c>
      <c r="G1191" t="s">
        <v>4174</v>
      </c>
      <c r="H1191" t="s">
        <v>523</v>
      </c>
      <c r="I1191" t="s">
        <v>523</v>
      </c>
      <c r="J1191" t="s">
        <v>4270</v>
      </c>
      <c r="K1191" t="s">
        <v>519</v>
      </c>
      <c r="L1191" t="s">
        <v>520</v>
      </c>
      <c r="M1191">
        <v>52</v>
      </c>
      <c r="N1191">
        <v>12</v>
      </c>
      <c r="O1191">
        <v>111.193437</v>
      </c>
      <c r="P1191">
        <v>1.103942</v>
      </c>
      <c r="Q1191" t="s">
        <v>147</v>
      </c>
      <c r="R1191">
        <f t="shared" si="18"/>
        <v>4.333333333333333</v>
      </c>
      <c r="S1191" t="s">
        <v>288</v>
      </c>
    </row>
    <row r="1192" spans="1:19">
      <c r="A1192" t="s">
        <v>4170</v>
      </c>
      <c r="B1192" t="s">
        <v>534</v>
      </c>
      <c r="C1192" t="s">
        <v>4271</v>
      </c>
      <c r="D1192" t="s">
        <v>2866</v>
      </c>
      <c r="E1192" t="s">
        <v>4173</v>
      </c>
      <c r="F1192">
        <v>95007</v>
      </c>
      <c r="G1192" t="s">
        <v>4174</v>
      </c>
      <c r="H1192" t="s">
        <v>523</v>
      </c>
      <c r="I1192" t="s">
        <v>523</v>
      </c>
      <c r="J1192" t="s">
        <v>4272</v>
      </c>
      <c r="K1192" t="s">
        <v>519</v>
      </c>
      <c r="L1192" t="s">
        <v>520</v>
      </c>
      <c r="M1192">
        <v>26</v>
      </c>
      <c r="N1192">
        <v>11</v>
      </c>
      <c r="O1192">
        <v>111.20519400000001</v>
      </c>
      <c r="P1192">
        <v>1.2832779999999999</v>
      </c>
      <c r="Q1192" t="s">
        <v>147</v>
      </c>
      <c r="R1192">
        <f t="shared" si="18"/>
        <v>2.3636363636363638</v>
      </c>
      <c r="S1192" t="s">
        <v>288</v>
      </c>
    </row>
    <row r="1193" spans="1:19">
      <c r="A1193" t="s">
        <v>4170</v>
      </c>
      <c r="B1193" t="s">
        <v>534</v>
      </c>
      <c r="C1193" t="s">
        <v>4273</v>
      </c>
      <c r="D1193" t="s">
        <v>4274</v>
      </c>
      <c r="E1193" t="s">
        <v>4173</v>
      </c>
      <c r="F1193">
        <v>95007</v>
      </c>
      <c r="G1193" t="s">
        <v>4174</v>
      </c>
      <c r="H1193">
        <v>83322289</v>
      </c>
      <c r="I1193">
        <v>83322289</v>
      </c>
      <c r="J1193" t="s">
        <v>4275</v>
      </c>
      <c r="K1193" t="s">
        <v>519</v>
      </c>
      <c r="L1193" t="s">
        <v>534</v>
      </c>
      <c r="M1193">
        <v>79</v>
      </c>
      <c r="N1193">
        <v>13</v>
      </c>
      <c r="O1193">
        <v>111.471</v>
      </c>
      <c r="P1193">
        <v>1.1687833329999999</v>
      </c>
      <c r="Q1193" t="s">
        <v>147</v>
      </c>
      <c r="R1193">
        <f t="shared" si="18"/>
        <v>6.0769230769230766</v>
      </c>
      <c r="S1193" t="s">
        <v>288</v>
      </c>
    </row>
    <row r="1194" spans="1:19">
      <c r="A1194" t="s">
        <v>4170</v>
      </c>
      <c r="B1194" t="s">
        <v>534</v>
      </c>
      <c r="C1194" t="s">
        <v>4276</v>
      </c>
      <c r="D1194" t="s">
        <v>4277</v>
      </c>
      <c r="E1194" t="s">
        <v>4173</v>
      </c>
      <c r="F1194">
        <v>95007</v>
      </c>
      <c r="G1194" t="s">
        <v>4174</v>
      </c>
      <c r="H1194">
        <v>83429001</v>
      </c>
      <c r="I1194">
        <v>83429002</v>
      </c>
      <c r="J1194" t="s">
        <v>4278</v>
      </c>
      <c r="K1194" t="s">
        <v>519</v>
      </c>
      <c r="L1194" t="s">
        <v>534</v>
      </c>
      <c r="M1194">
        <v>133</v>
      </c>
      <c r="N1194">
        <v>19</v>
      </c>
      <c r="O1194">
        <v>111.392999</v>
      </c>
      <c r="P1194">
        <v>1.3094049999999999</v>
      </c>
      <c r="Q1194" t="s">
        <v>147</v>
      </c>
      <c r="R1194">
        <f t="shared" si="18"/>
        <v>7</v>
      </c>
      <c r="S1194" t="s">
        <v>288</v>
      </c>
    </row>
    <row r="1195" spans="1:19">
      <c r="A1195" t="s">
        <v>4279</v>
      </c>
      <c r="B1195" t="s">
        <v>513</v>
      </c>
      <c r="C1195" t="s">
        <v>4280</v>
      </c>
      <c r="D1195" t="s">
        <v>4281</v>
      </c>
      <c r="E1195" t="s">
        <v>4282</v>
      </c>
      <c r="F1195">
        <v>98150</v>
      </c>
      <c r="G1195" t="s">
        <v>4283</v>
      </c>
      <c r="H1195">
        <v>85737476</v>
      </c>
      <c r="I1195">
        <v>85737476</v>
      </c>
      <c r="J1195" t="s">
        <v>4284</v>
      </c>
      <c r="K1195" t="s">
        <v>519</v>
      </c>
      <c r="L1195" t="s">
        <v>520</v>
      </c>
      <c r="M1195">
        <v>311</v>
      </c>
      <c r="N1195">
        <v>26</v>
      </c>
      <c r="O1195">
        <v>113.76</v>
      </c>
      <c r="P1195">
        <v>3.8</v>
      </c>
      <c r="Q1195" t="s">
        <v>148</v>
      </c>
      <c r="R1195">
        <f t="shared" si="18"/>
        <v>11.961538461538462</v>
      </c>
      <c r="S1195" t="s">
        <v>288</v>
      </c>
    </row>
    <row r="1196" spans="1:19">
      <c r="A1196" t="s">
        <v>4279</v>
      </c>
      <c r="B1196" t="s">
        <v>513</v>
      </c>
      <c r="C1196" t="s">
        <v>4285</v>
      </c>
      <c r="D1196" t="s">
        <v>4286</v>
      </c>
      <c r="E1196" t="s">
        <v>4282</v>
      </c>
      <c r="F1196">
        <v>98150</v>
      </c>
      <c r="G1196" t="s">
        <v>4283</v>
      </c>
      <c r="H1196">
        <v>85737364</v>
      </c>
      <c r="I1196">
        <v>85737364</v>
      </c>
      <c r="J1196" t="s">
        <v>4287</v>
      </c>
      <c r="K1196" t="s">
        <v>519</v>
      </c>
      <c r="L1196" t="s">
        <v>520</v>
      </c>
      <c r="M1196">
        <v>86</v>
      </c>
      <c r="N1196">
        <v>13</v>
      </c>
      <c r="O1196">
        <v>113.72</v>
      </c>
      <c r="P1196">
        <v>3.87</v>
      </c>
      <c r="Q1196" t="s">
        <v>148</v>
      </c>
      <c r="R1196">
        <f t="shared" si="18"/>
        <v>6.615384615384615</v>
      </c>
      <c r="S1196" t="s">
        <v>288</v>
      </c>
    </row>
    <row r="1197" spans="1:19">
      <c r="A1197" t="s">
        <v>4279</v>
      </c>
      <c r="B1197" t="s">
        <v>513</v>
      </c>
      <c r="C1197" t="s">
        <v>4288</v>
      </c>
      <c r="D1197" t="s">
        <v>4289</v>
      </c>
      <c r="E1197" t="s">
        <v>4282</v>
      </c>
      <c r="F1197">
        <v>98150</v>
      </c>
      <c r="G1197" t="s">
        <v>4283</v>
      </c>
      <c r="H1197">
        <v>85710199</v>
      </c>
      <c r="I1197">
        <v>85710199</v>
      </c>
      <c r="J1197" t="s">
        <v>4290</v>
      </c>
      <c r="K1197" t="s">
        <v>519</v>
      </c>
      <c r="L1197" t="s">
        <v>520</v>
      </c>
      <c r="M1197">
        <v>36</v>
      </c>
      <c r="N1197">
        <v>12</v>
      </c>
      <c r="O1197">
        <v>113.812911</v>
      </c>
      <c r="P1197">
        <v>4.0390300000000003</v>
      </c>
      <c r="Q1197" t="s">
        <v>148</v>
      </c>
      <c r="R1197">
        <f t="shared" si="18"/>
        <v>3</v>
      </c>
      <c r="S1197" t="s">
        <v>288</v>
      </c>
    </row>
    <row r="1198" spans="1:19">
      <c r="A1198" t="s">
        <v>4279</v>
      </c>
      <c r="B1198" t="s">
        <v>513</v>
      </c>
      <c r="C1198" t="s">
        <v>4291</v>
      </c>
      <c r="D1198" t="s">
        <v>4292</v>
      </c>
      <c r="E1198" t="s">
        <v>4282</v>
      </c>
      <c r="F1198">
        <v>98150</v>
      </c>
      <c r="G1198" t="s">
        <v>4283</v>
      </c>
      <c r="H1198">
        <v>85719030</v>
      </c>
      <c r="I1198" t="s">
        <v>523</v>
      </c>
      <c r="J1198" t="s">
        <v>4293</v>
      </c>
      <c r="K1198" t="s">
        <v>519</v>
      </c>
      <c r="L1198" t="s">
        <v>520</v>
      </c>
      <c r="M1198">
        <v>109</v>
      </c>
      <c r="N1198">
        <v>15</v>
      </c>
      <c r="O1198">
        <v>113.85</v>
      </c>
      <c r="P1198">
        <v>4.0599999999999996</v>
      </c>
      <c r="Q1198" t="s">
        <v>148</v>
      </c>
      <c r="R1198">
        <f t="shared" si="18"/>
        <v>7.2666666666666666</v>
      </c>
      <c r="S1198" t="s">
        <v>288</v>
      </c>
    </row>
    <row r="1199" spans="1:19">
      <c r="A1199" t="s">
        <v>4279</v>
      </c>
      <c r="B1199" t="s">
        <v>534</v>
      </c>
      <c r="C1199" t="s">
        <v>4294</v>
      </c>
      <c r="D1199" t="s">
        <v>4295</v>
      </c>
      <c r="E1199" t="s">
        <v>4295</v>
      </c>
      <c r="F1199">
        <v>98200</v>
      </c>
      <c r="G1199" t="s">
        <v>4296</v>
      </c>
      <c r="H1199">
        <v>85737005</v>
      </c>
      <c r="I1199">
        <v>85737005</v>
      </c>
      <c r="J1199" t="s">
        <v>4297</v>
      </c>
      <c r="K1199" t="s">
        <v>519</v>
      </c>
      <c r="L1199" t="s">
        <v>534</v>
      </c>
      <c r="M1199">
        <v>394</v>
      </c>
      <c r="N1199">
        <v>34</v>
      </c>
      <c r="O1199">
        <v>113.754673</v>
      </c>
      <c r="P1199">
        <v>3.8040509999999998</v>
      </c>
      <c r="Q1199" t="s">
        <v>148</v>
      </c>
      <c r="R1199">
        <f t="shared" si="18"/>
        <v>11.588235294117647</v>
      </c>
      <c r="S1199" t="s">
        <v>288</v>
      </c>
    </row>
    <row r="1200" spans="1:19">
      <c r="A1200" t="s">
        <v>4279</v>
      </c>
      <c r="B1200" t="s">
        <v>534</v>
      </c>
      <c r="C1200" t="s">
        <v>4298</v>
      </c>
      <c r="D1200" t="s">
        <v>4299</v>
      </c>
      <c r="E1200" t="s">
        <v>4282</v>
      </c>
      <c r="F1200">
        <v>98150</v>
      </c>
      <c r="G1200" t="s">
        <v>4283</v>
      </c>
      <c r="H1200" t="s">
        <v>523</v>
      </c>
      <c r="I1200" t="s">
        <v>523</v>
      </c>
      <c r="J1200" t="s">
        <v>4300</v>
      </c>
      <c r="K1200" t="s">
        <v>519</v>
      </c>
      <c r="L1200" t="s">
        <v>534</v>
      </c>
      <c r="M1200">
        <v>471</v>
      </c>
      <c r="N1200">
        <v>37</v>
      </c>
      <c r="O1200">
        <v>113.639588</v>
      </c>
      <c r="P1200">
        <v>3.5637720000000002</v>
      </c>
      <c r="Q1200" t="s">
        <v>148</v>
      </c>
      <c r="R1200">
        <f t="shared" si="18"/>
        <v>12.72972972972973</v>
      </c>
      <c r="S1200" t="s">
        <v>288</v>
      </c>
    </row>
    <row r="1201" spans="1:19">
      <c r="A1201" t="s">
        <v>4279</v>
      </c>
      <c r="B1201" t="s">
        <v>534</v>
      </c>
      <c r="C1201" t="s">
        <v>4301</v>
      </c>
      <c r="D1201" t="s">
        <v>4302</v>
      </c>
      <c r="E1201" t="s">
        <v>5115</v>
      </c>
      <c r="F1201">
        <v>98150</v>
      </c>
      <c r="G1201" t="s">
        <v>4283</v>
      </c>
      <c r="H1201">
        <v>85719655</v>
      </c>
      <c r="I1201" t="s">
        <v>523</v>
      </c>
      <c r="J1201" t="s">
        <v>4303</v>
      </c>
      <c r="K1201" t="s">
        <v>519</v>
      </c>
      <c r="L1201" t="s">
        <v>534</v>
      </c>
      <c r="M1201">
        <v>298</v>
      </c>
      <c r="N1201">
        <v>34</v>
      </c>
      <c r="O1201">
        <v>113.826964</v>
      </c>
      <c r="P1201">
        <v>4.0653829999999997</v>
      </c>
      <c r="Q1201" t="s">
        <v>148</v>
      </c>
      <c r="R1201">
        <f t="shared" si="18"/>
        <v>8.764705882352942</v>
      </c>
      <c r="S1201" t="s">
        <v>288</v>
      </c>
    </row>
    <row r="1202" spans="1:19">
      <c r="A1202" t="s">
        <v>4279</v>
      </c>
      <c r="B1202" t="s">
        <v>534</v>
      </c>
      <c r="C1202" t="s">
        <v>4304</v>
      </c>
      <c r="D1202" t="s">
        <v>4305</v>
      </c>
      <c r="E1202" t="s">
        <v>4282</v>
      </c>
      <c r="F1202">
        <v>98150</v>
      </c>
      <c r="G1202" t="s">
        <v>4283</v>
      </c>
      <c r="H1202" t="s">
        <v>523</v>
      </c>
      <c r="I1202" t="s">
        <v>523</v>
      </c>
      <c r="J1202" t="s">
        <v>4306</v>
      </c>
      <c r="K1202" t="s">
        <v>519</v>
      </c>
      <c r="L1202" t="s">
        <v>534</v>
      </c>
      <c r="M1202">
        <v>86</v>
      </c>
      <c r="N1202">
        <v>14</v>
      </c>
      <c r="O1202">
        <v>113.8</v>
      </c>
      <c r="P1202">
        <v>4.0599999999999996</v>
      </c>
      <c r="Q1202" t="s">
        <v>148</v>
      </c>
      <c r="R1202">
        <f t="shared" si="18"/>
        <v>6.1428571428571432</v>
      </c>
      <c r="S1202" t="s">
        <v>288</v>
      </c>
    </row>
    <row r="1203" spans="1:19">
      <c r="A1203" t="s">
        <v>4279</v>
      </c>
      <c r="B1203" t="s">
        <v>534</v>
      </c>
      <c r="C1203" t="s">
        <v>4307</v>
      </c>
      <c r="D1203" t="s">
        <v>4308</v>
      </c>
      <c r="E1203" t="s">
        <v>4282</v>
      </c>
      <c r="F1203">
        <v>98150</v>
      </c>
      <c r="G1203" t="s">
        <v>4283</v>
      </c>
      <c r="H1203" t="s">
        <v>523</v>
      </c>
      <c r="I1203" t="s">
        <v>523</v>
      </c>
      <c r="J1203" t="s">
        <v>4309</v>
      </c>
      <c r="K1203" t="s">
        <v>519</v>
      </c>
      <c r="L1203" t="s">
        <v>534</v>
      </c>
      <c r="M1203">
        <v>106</v>
      </c>
      <c r="N1203">
        <v>13</v>
      </c>
      <c r="O1203">
        <v>113.828745</v>
      </c>
      <c r="P1203">
        <v>4.0673149999999998</v>
      </c>
      <c r="Q1203" t="s">
        <v>148</v>
      </c>
      <c r="R1203">
        <f t="shared" si="18"/>
        <v>8.1538461538461533</v>
      </c>
      <c r="S1203" t="s">
        <v>288</v>
      </c>
    </row>
    <row r="1204" spans="1:19">
      <c r="A1204" t="s">
        <v>4279</v>
      </c>
      <c r="B1204" t="s">
        <v>534</v>
      </c>
      <c r="C1204" t="s">
        <v>4310</v>
      </c>
      <c r="D1204" t="s">
        <v>4311</v>
      </c>
      <c r="E1204" t="s">
        <v>4282</v>
      </c>
      <c r="F1204">
        <v>98150</v>
      </c>
      <c r="G1204" t="s">
        <v>4283</v>
      </c>
      <c r="H1204">
        <v>85719027</v>
      </c>
      <c r="I1204">
        <v>85719501</v>
      </c>
      <c r="J1204" t="s">
        <v>4312</v>
      </c>
      <c r="K1204" t="s">
        <v>519</v>
      </c>
      <c r="L1204" t="s">
        <v>534</v>
      </c>
      <c r="M1204">
        <v>174</v>
      </c>
      <c r="N1204">
        <v>19</v>
      </c>
      <c r="O1204">
        <v>114.00461199999999</v>
      </c>
      <c r="P1204">
        <v>4.2021879999999996</v>
      </c>
      <c r="Q1204" t="s">
        <v>215</v>
      </c>
      <c r="R1204">
        <f t="shared" si="18"/>
        <v>9.1578947368421044</v>
      </c>
      <c r="S1204" t="s">
        <v>288</v>
      </c>
    </row>
    <row r="1205" spans="1:19">
      <c r="A1205" t="s">
        <v>4279</v>
      </c>
      <c r="B1205" t="s">
        <v>534</v>
      </c>
      <c r="C1205" t="s">
        <v>4313</v>
      </c>
      <c r="D1205" t="s">
        <v>4314</v>
      </c>
      <c r="E1205" t="s">
        <v>4282</v>
      </c>
      <c r="F1205">
        <v>98150</v>
      </c>
      <c r="G1205" t="s">
        <v>4283</v>
      </c>
      <c r="H1205" t="s">
        <v>523</v>
      </c>
      <c r="I1205" t="s">
        <v>523</v>
      </c>
      <c r="J1205" t="s">
        <v>4315</v>
      </c>
      <c r="K1205" t="s">
        <v>519</v>
      </c>
      <c r="L1205" t="s">
        <v>534</v>
      </c>
      <c r="M1205">
        <v>170</v>
      </c>
      <c r="N1205">
        <v>16</v>
      </c>
      <c r="O1205">
        <v>113.994484</v>
      </c>
      <c r="P1205">
        <v>4.0423580000000001</v>
      </c>
      <c r="Q1205" t="s">
        <v>215</v>
      </c>
      <c r="R1205">
        <f t="shared" si="18"/>
        <v>10.625</v>
      </c>
      <c r="S1205" t="s">
        <v>288</v>
      </c>
    </row>
    <row r="1206" spans="1:19">
      <c r="A1206" t="s">
        <v>4279</v>
      </c>
      <c r="B1206" t="s">
        <v>534</v>
      </c>
      <c r="C1206" t="s">
        <v>4316</v>
      </c>
      <c r="D1206" t="s">
        <v>4317</v>
      </c>
      <c r="E1206" t="s">
        <v>4282</v>
      </c>
      <c r="F1206">
        <v>98150</v>
      </c>
      <c r="G1206" t="s">
        <v>4283</v>
      </c>
      <c r="H1206" t="s">
        <v>523</v>
      </c>
      <c r="I1206" t="s">
        <v>523</v>
      </c>
      <c r="J1206" t="s">
        <v>4318</v>
      </c>
      <c r="K1206" t="s">
        <v>519</v>
      </c>
      <c r="L1206" t="s">
        <v>534</v>
      </c>
      <c r="M1206">
        <v>50</v>
      </c>
      <c r="N1206">
        <v>11</v>
      </c>
      <c r="O1206">
        <v>113.828745</v>
      </c>
      <c r="P1206">
        <v>4.0673149999999998</v>
      </c>
      <c r="Q1206" t="s">
        <v>148</v>
      </c>
      <c r="R1206">
        <f t="shared" si="18"/>
        <v>4.5454545454545459</v>
      </c>
      <c r="S1206" t="s">
        <v>288</v>
      </c>
    </row>
    <row r="1207" spans="1:19">
      <c r="A1207" t="s">
        <v>4279</v>
      </c>
      <c r="B1207" t="s">
        <v>534</v>
      </c>
      <c r="C1207" t="s">
        <v>4319</v>
      </c>
      <c r="D1207" t="s">
        <v>4320</v>
      </c>
      <c r="E1207" t="s">
        <v>4282</v>
      </c>
      <c r="F1207">
        <v>98150</v>
      </c>
      <c r="G1207" t="s">
        <v>4283</v>
      </c>
      <c r="H1207" t="s">
        <v>523</v>
      </c>
      <c r="I1207" t="s">
        <v>523</v>
      </c>
      <c r="J1207" t="s">
        <v>4321</v>
      </c>
      <c r="K1207" t="s">
        <v>519</v>
      </c>
      <c r="L1207" t="s">
        <v>534</v>
      </c>
      <c r="M1207">
        <v>257</v>
      </c>
      <c r="N1207">
        <v>29</v>
      </c>
      <c r="O1207">
        <v>113.88563499999999</v>
      </c>
      <c r="P1207">
        <v>3.869424</v>
      </c>
      <c r="Q1207" t="s">
        <v>148</v>
      </c>
      <c r="R1207">
        <f t="shared" si="18"/>
        <v>8.862068965517242</v>
      </c>
      <c r="S1207" t="s">
        <v>288</v>
      </c>
    </row>
    <row r="1208" spans="1:19">
      <c r="A1208" t="s">
        <v>4279</v>
      </c>
      <c r="B1208" t="s">
        <v>534</v>
      </c>
      <c r="C1208" t="s">
        <v>4322</v>
      </c>
      <c r="D1208" t="s">
        <v>4323</v>
      </c>
      <c r="E1208" t="s">
        <v>4324</v>
      </c>
      <c r="F1208">
        <v>98150</v>
      </c>
      <c r="G1208" t="s">
        <v>4283</v>
      </c>
      <c r="H1208" t="s">
        <v>523</v>
      </c>
      <c r="I1208" t="s">
        <v>523</v>
      </c>
      <c r="J1208" t="s">
        <v>4325</v>
      </c>
      <c r="K1208" t="s">
        <v>519</v>
      </c>
      <c r="L1208" t="s">
        <v>534</v>
      </c>
      <c r="M1208">
        <v>127</v>
      </c>
      <c r="N1208">
        <v>17</v>
      </c>
      <c r="O1208">
        <v>113.87753499999999</v>
      </c>
      <c r="P1208">
        <v>3.8057949999999998</v>
      </c>
      <c r="Q1208" t="s">
        <v>148</v>
      </c>
      <c r="R1208">
        <f t="shared" si="18"/>
        <v>7.4705882352941178</v>
      </c>
      <c r="S1208" t="s">
        <v>288</v>
      </c>
    </row>
    <row r="1209" spans="1:19">
      <c r="A1209" t="s">
        <v>4279</v>
      </c>
      <c r="B1209" t="s">
        <v>534</v>
      </c>
      <c r="C1209" t="s">
        <v>4326</v>
      </c>
      <c r="D1209" t="s">
        <v>4327</v>
      </c>
      <c r="E1209" t="s">
        <v>4282</v>
      </c>
      <c r="F1209">
        <v>98150</v>
      </c>
      <c r="G1209" t="s">
        <v>4283</v>
      </c>
      <c r="H1209" t="s">
        <v>523</v>
      </c>
      <c r="I1209" t="s">
        <v>523</v>
      </c>
      <c r="J1209" t="s">
        <v>4328</v>
      </c>
      <c r="K1209" t="s">
        <v>519</v>
      </c>
      <c r="L1209" t="s">
        <v>534</v>
      </c>
      <c r="M1209">
        <v>124</v>
      </c>
      <c r="N1209">
        <v>14</v>
      </c>
      <c r="O1209">
        <v>113.920745</v>
      </c>
      <c r="P1209">
        <v>4.1150640000000003</v>
      </c>
      <c r="Q1209" t="s">
        <v>148</v>
      </c>
      <c r="R1209">
        <f t="shared" si="18"/>
        <v>8.8571428571428577</v>
      </c>
      <c r="S1209" t="s">
        <v>288</v>
      </c>
    </row>
    <row r="1210" spans="1:19">
      <c r="A1210" t="s">
        <v>4279</v>
      </c>
      <c r="B1210" t="s">
        <v>534</v>
      </c>
      <c r="C1210" t="s">
        <v>4329</v>
      </c>
      <c r="D1210" t="s">
        <v>4330</v>
      </c>
      <c r="E1210" t="s">
        <v>4282</v>
      </c>
      <c r="F1210">
        <v>98150</v>
      </c>
      <c r="G1210" t="s">
        <v>4283</v>
      </c>
      <c r="I1210" t="s">
        <v>523</v>
      </c>
      <c r="J1210" t="s">
        <v>4331</v>
      </c>
      <c r="K1210" t="s">
        <v>519</v>
      </c>
      <c r="L1210" t="s">
        <v>534</v>
      </c>
      <c r="M1210">
        <v>226</v>
      </c>
      <c r="N1210">
        <v>19</v>
      </c>
      <c r="O1210">
        <v>113.84325</v>
      </c>
      <c r="P1210">
        <v>4.0566560000000003</v>
      </c>
      <c r="Q1210" t="s">
        <v>148</v>
      </c>
      <c r="R1210">
        <f t="shared" si="18"/>
        <v>11.894736842105264</v>
      </c>
      <c r="S1210" t="s">
        <v>288</v>
      </c>
    </row>
    <row r="1211" spans="1:19">
      <c r="A1211" t="s">
        <v>4279</v>
      </c>
      <c r="B1211" t="s">
        <v>534</v>
      </c>
      <c r="C1211" t="s">
        <v>4332</v>
      </c>
      <c r="D1211" t="s">
        <v>4333</v>
      </c>
      <c r="E1211" t="s">
        <v>4282</v>
      </c>
      <c r="F1211">
        <v>98150</v>
      </c>
      <c r="G1211" t="s">
        <v>4283</v>
      </c>
      <c r="H1211" t="s">
        <v>523</v>
      </c>
      <c r="I1211" t="s">
        <v>523</v>
      </c>
      <c r="J1211" t="s">
        <v>4334</v>
      </c>
      <c r="K1211" t="s">
        <v>519</v>
      </c>
      <c r="L1211" t="s">
        <v>534</v>
      </c>
      <c r="M1211">
        <v>36</v>
      </c>
      <c r="N1211">
        <v>11</v>
      </c>
      <c r="O1211">
        <v>113.819175</v>
      </c>
      <c r="P1211">
        <v>4.0864599999999998</v>
      </c>
      <c r="Q1211" t="s">
        <v>135</v>
      </c>
      <c r="R1211">
        <f t="shared" si="18"/>
        <v>3.2727272727272729</v>
      </c>
      <c r="S1211" t="s">
        <v>288</v>
      </c>
    </row>
    <row r="1212" spans="1:19">
      <c r="A1212" t="s">
        <v>4279</v>
      </c>
      <c r="B1212" t="s">
        <v>534</v>
      </c>
      <c r="C1212" t="s">
        <v>4335</v>
      </c>
      <c r="D1212" t="s">
        <v>4336</v>
      </c>
      <c r="E1212" t="s">
        <v>4282</v>
      </c>
      <c r="F1212">
        <v>98150</v>
      </c>
      <c r="G1212" t="s">
        <v>4283</v>
      </c>
      <c r="H1212" t="s">
        <v>523</v>
      </c>
      <c r="I1212" t="s">
        <v>523</v>
      </c>
      <c r="J1212" t="s">
        <v>4337</v>
      </c>
      <c r="K1212" t="s">
        <v>519</v>
      </c>
      <c r="L1212" t="s">
        <v>534</v>
      </c>
      <c r="M1212">
        <v>31</v>
      </c>
      <c r="N1212">
        <v>9</v>
      </c>
      <c r="O1212">
        <v>113.96</v>
      </c>
      <c r="P1212">
        <v>4.08</v>
      </c>
      <c r="Q1212" t="s">
        <v>148</v>
      </c>
      <c r="R1212">
        <f t="shared" si="18"/>
        <v>3.4444444444444446</v>
      </c>
      <c r="S1212" t="s">
        <v>288</v>
      </c>
    </row>
    <row r="1213" spans="1:19">
      <c r="A1213" t="s">
        <v>4279</v>
      </c>
      <c r="B1213" t="s">
        <v>534</v>
      </c>
      <c r="C1213" t="s">
        <v>4338</v>
      </c>
      <c r="D1213" t="s">
        <v>4339</v>
      </c>
      <c r="E1213" t="s">
        <v>5116</v>
      </c>
      <c r="F1213">
        <v>98150</v>
      </c>
      <c r="G1213" t="s">
        <v>4283</v>
      </c>
      <c r="H1213" t="s">
        <v>523</v>
      </c>
      <c r="I1213" t="s">
        <v>523</v>
      </c>
      <c r="J1213" t="s">
        <v>4340</v>
      </c>
      <c r="K1213" t="s">
        <v>519</v>
      </c>
      <c r="L1213" t="s">
        <v>534</v>
      </c>
      <c r="M1213">
        <v>86</v>
      </c>
      <c r="N1213">
        <v>12</v>
      </c>
      <c r="O1213">
        <v>113.79166600000001</v>
      </c>
      <c r="P1213">
        <v>4.0677859999999999</v>
      </c>
      <c r="Q1213" t="s">
        <v>148</v>
      </c>
      <c r="R1213">
        <f t="shared" si="18"/>
        <v>7.166666666666667</v>
      </c>
      <c r="S1213" t="s">
        <v>288</v>
      </c>
    </row>
    <row r="1214" spans="1:19">
      <c r="A1214" t="s">
        <v>4279</v>
      </c>
      <c r="B1214" t="s">
        <v>534</v>
      </c>
      <c r="C1214" t="s">
        <v>4341</v>
      </c>
      <c r="D1214" t="s">
        <v>4342</v>
      </c>
      <c r="E1214" t="s">
        <v>5116</v>
      </c>
      <c r="F1214">
        <v>98150</v>
      </c>
      <c r="G1214" t="s">
        <v>4283</v>
      </c>
      <c r="H1214" t="s">
        <v>523</v>
      </c>
      <c r="I1214" t="s">
        <v>523</v>
      </c>
      <c r="J1214" t="s">
        <v>4343</v>
      </c>
      <c r="K1214" t="s">
        <v>519</v>
      </c>
      <c r="L1214" t="s">
        <v>534</v>
      </c>
      <c r="M1214">
        <v>154</v>
      </c>
      <c r="N1214">
        <v>16</v>
      </c>
      <c r="O1214">
        <v>113.65</v>
      </c>
      <c r="P1214">
        <v>3.81</v>
      </c>
      <c r="Q1214" t="s">
        <v>148</v>
      </c>
      <c r="R1214">
        <f t="shared" si="18"/>
        <v>9.625</v>
      </c>
      <c r="S1214" t="s">
        <v>288</v>
      </c>
    </row>
    <row r="1215" spans="1:19">
      <c r="A1215" t="s">
        <v>4279</v>
      </c>
      <c r="B1215" t="s">
        <v>534</v>
      </c>
      <c r="C1215" t="s">
        <v>4344</v>
      </c>
      <c r="D1215" t="s">
        <v>4345</v>
      </c>
      <c r="E1215" t="s">
        <v>4282</v>
      </c>
      <c r="F1215">
        <v>98150</v>
      </c>
      <c r="G1215" t="s">
        <v>4283</v>
      </c>
      <c r="H1215" t="s">
        <v>523</v>
      </c>
      <c r="I1215" t="s">
        <v>523</v>
      </c>
      <c r="J1215" t="s">
        <v>4346</v>
      </c>
      <c r="K1215" t="s">
        <v>519</v>
      </c>
      <c r="L1215" t="s">
        <v>534</v>
      </c>
      <c r="M1215">
        <v>43</v>
      </c>
      <c r="N1215">
        <v>12</v>
      </c>
      <c r="O1215">
        <v>113.733333</v>
      </c>
      <c r="P1215">
        <v>3.983333</v>
      </c>
      <c r="Q1215" t="s">
        <v>148</v>
      </c>
      <c r="R1215">
        <f t="shared" si="18"/>
        <v>3.5833333333333335</v>
      </c>
      <c r="S1215" t="s">
        <v>288</v>
      </c>
    </row>
    <row r="1216" spans="1:19">
      <c r="A1216" t="s">
        <v>4279</v>
      </c>
      <c r="B1216" t="s">
        <v>534</v>
      </c>
      <c r="C1216" t="s">
        <v>4347</v>
      </c>
      <c r="D1216" t="s">
        <v>4348</v>
      </c>
      <c r="E1216" t="s">
        <v>5116</v>
      </c>
      <c r="F1216">
        <v>98150</v>
      </c>
      <c r="G1216" t="s">
        <v>4283</v>
      </c>
      <c r="H1216" t="s">
        <v>523</v>
      </c>
      <c r="I1216" t="s">
        <v>523</v>
      </c>
      <c r="J1216" t="s">
        <v>4349</v>
      </c>
      <c r="K1216" t="s">
        <v>519</v>
      </c>
      <c r="L1216" t="s">
        <v>534</v>
      </c>
      <c r="M1216">
        <v>22</v>
      </c>
      <c r="N1216">
        <v>8</v>
      </c>
      <c r="O1216">
        <v>113.81131999999999</v>
      </c>
      <c r="P1216">
        <v>4.0446299999999997</v>
      </c>
      <c r="Q1216" t="s">
        <v>148</v>
      </c>
      <c r="R1216">
        <f t="shared" si="18"/>
        <v>2.75</v>
      </c>
      <c r="S1216" t="s">
        <v>288</v>
      </c>
    </row>
    <row r="1217" spans="1:19">
      <c r="A1217" t="s">
        <v>4279</v>
      </c>
      <c r="B1217" t="s">
        <v>534</v>
      </c>
      <c r="C1217" t="s">
        <v>4350</v>
      </c>
      <c r="D1217" t="s">
        <v>4351</v>
      </c>
      <c r="E1217" t="s">
        <v>5115</v>
      </c>
      <c r="F1217">
        <v>98150</v>
      </c>
      <c r="G1217" t="s">
        <v>4283</v>
      </c>
      <c r="H1217" t="s">
        <v>523</v>
      </c>
      <c r="I1217" t="s">
        <v>523</v>
      </c>
      <c r="J1217" t="s">
        <v>4352</v>
      </c>
      <c r="K1217" t="s">
        <v>519</v>
      </c>
      <c r="L1217" t="s">
        <v>534</v>
      </c>
      <c r="M1217">
        <v>101</v>
      </c>
      <c r="N1217">
        <v>13</v>
      </c>
      <c r="O1217">
        <v>113.859386</v>
      </c>
      <c r="P1217">
        <v>4.096209</v>
      </c>
      <c r="Q1217" t="s">
        <v>148</v>
      </c>
      <c r="R1217">
        <f t="shared" si="18"/>
        <v>7.7692307692307692</v>
      </c>
      <c r="S1217" t="s">
        <v>288</v>
      </c>
    </row>
    <row r="1218" spans="1:19">
      <c r="A1218" t="s">
        <v>4279</v>
      </c>
      <c r="B1218" t="s">
        <v>534</v>
      </c>
      <c r="C1218" t="s">
        <v>4353</v>
      </c>
      <c r="D1218" t="s">
        <v>4354</v>
      </c>
      <c r="E1218" t="s">
        <v>4282</v>
      </c>
      <c r="F1218">
        <v>98150</v>
      </c>
      <c r="G1218" t="s">
        <v>4283</v>
      </c>
      <c r="H1218" t="s">
        <v>523</v>
      </c>
      <c r="I1218" t="s">
        <v>523</v>
      </c>
      <c r="J1218" t="s">
        <v>4355</v>
      </c>
      <c r="K1218" t="s">
        <v>519</v>
      </c>
      <c r="L1218" t="s">
        <v>534</v>
      </c>
      <c r="M1218">
        <v>70</v>
      </c>
      <c r="N1218">
        <v>14</v>
      </c>
      <c r="O1218">
        <v>113.93</v>
      </c>
      <c r="P1218">
        <v>4.08</v>
      </c>
      <c r="Q1218" t="s">
        <v>148</v>
      </c>
      <c r="R1218">
        <f t="shared" si="18"/>
        <v>5</v>
      </c>
      <c r="S1218" t="s">
        <v>288</v>
      </c>
    </row>
    <row r="1219" spans="1:19">
      <c r="A1219" t="s">
        <v>4279</v>
      </c>
      <c r="B1219" t="s">
        <v>534</v>
      </c>
      <c r="C1219" t="s">
        <v>4356</v>
      </c>
      <c r="D1219" t="s">
        <v>4357</v>
      </c>
      <c r="E1219" t="s">
        <v>4282</v>
      </c>
      <c r="F1219">
        <v>98150</v>
      </c>
      <c r="G1219" t="s">
        <v>4283</v>
      </c>
      <c r="H1219" t="s">
        <v>523</v>
      </c>
      <c r="I1219" t="s">
        <v>523</v>
      </c>
      <c r="J1219" t="s">
        <v>4358</v>
      </c>
      <c r="K1219" t="s">
        <v>519</v>
      </c>
      <c r="L1219" t="s">
        <v>534</v>
      </c>
      <c r="M1219">
        <v>54</v>
      </c>
      <c r="N1219">
        <v>11</v>
      </c>
      <c r="O1219">
        <v>113.6949</v>
      </c>
      <c r="P1219">
        <v>3.9443329999999999</v>
      </c>
      <c r="Q1219" t="s">
        <v>148</v>
      </c>
      <c r="R1219">
        <f t="shared" ref="R1219:R1266" si="19">M1219/N1219</f>
        <v>4.9090909090909092</v>
      </c>
      <c r="S1219" t="s">
        <v>288</v>
      </c>
    </row>
    <row r="1220" spans="1:19">
      <c r="A1220" t="s">
        <v>4279</v>
      </c>
      <c r="B1220" t="s">
        <v>534</v>
      </c>
      <c r="C1220" t="s">
        <v>4359</v>
      </c>
      <c r="D1220" t="s">
        <v>4360</v>
      </c>
      <c r="E1220" t="s">
        <v>4282</v>
      </c>
      <c r="F1220">
        <v>98150</v>
      </c>
      <c r="G1220" t="s">
        <v>4283</v>
      </c>
      <c r="H1220" t="s">
        <v>523</v>
      </c>
      <c r="I1220" t="s">
        <v>523</v>
      </c>
      <c r="J1220" t="s">
        <v>4361</v>
      </c>
      <c r="K1220" t="s">
        <v>519</v>
      </c>
      <c r="L1220" t="s">
        <v>534</v>
      </c>
      <c r="M1220">
        <v>86</v>
      </c>
      <c r="N1220">
        <v>14</v>
      </c>
      <c r="O1220">
        <v>113.66</v>
      </c>
      <c r="P1220">
        <v>3.78</v>
      </c>
      <c r="Q1220" t="s">
        <v>148</v>
      </c>
      <c r="R1220">
        <f t="shared" si="19"/>
        <v>6.1428571428571432</v>
      </c>
      <c r="S1220" t="s">
        <v>288</v>
      </c>
    </row>
    <row r="1221" spans="1:19">
      <c r="A1221" t="s">
        <v>4279</v>
      </c>
      <c r="B1221" t="s">
        <v>534</v>
      </c>
      <c r="C1221" t="s">
        <v>4362</v>
      </c>
      <c r="D1221" t="s">
        <v>4363</v>
      </c>
      <c r="E1221" t="s">
        <v>4282</v>
      </c>
      <c r="F1221">
        <v>98150</v>
      </c>
      <c r="G1221" t="s">
        <v>4283</v>
      </c>
      <c r="H1221" t="s">
        <v>523</v>
      </c>
      <c r="I1221" t="s">
        <v>523</v>
      </c>
      <c r="J1221" t="s">
        <v>4364</v>
      </c>
      <c r="K1221" t="s">
        <v>519</v>
      </c>
      <c r="L1221" t="s">
        <v>534</v>
      </c>
      <c r="M1221">
        <v>93</v>
      </c>
      <c r="N1221">
        <v>13</v>
      </c>
      <c r="O1221">
        <v>113.716667</v>
      </c>
      <c r="P1221">
        <v>3.8166669999999998</v>
      </c>
      <c r="Q1221" t="s">
        <v>148</v>
      </c>
      <c r="R1221">
        <f t="shared" si="19"/>
        <v>7.1538461538461542</v>
      </c>
      <c r="S1221" t="s">
        <v>288</v>
      </c>
    </row>
    <row r="1222" spans="1:19">
      <c r="A1222" t="s">
        <v>4279</v>
      </c>
      <c r="B1222" t="s">
        <v>534</v>
      </c>
      <c r="C1222" t="s">
        <v>4365</v>
      </c>
      <c r="D1222" t="s">
        <v>4366</v>
      </c>
      <c r="E1222" t="s">
        <v>4282</v>
      </c>
      <c r="F1222">
        <v>98150</v>
      </c>
      <c r="G1222" t="s">
        <v>4283</v>
      </c>
      <c r="H1222" t="s">
        <v>523</v>
      </c>
      <c r="I1222" t="s">
        <v>523</v>
      </c>
      <c r="J1222" t="s">
        <v>4367</v>
      </c>
      <c r="K1222" t="s">
        <v>519</v>
      </c>
      <c r="L1222" t="s">
        <v>534</v>
      </c>
      <c r="M1222">
        <v>19</v>
      </c>
      <c r="N1222">
        <v>6</v>
      </c>
      <c r="O1222">
        <v>113.94</v>
      </c>
      <c r="P1222">
        <v>3.98</v>
      </c>
      <c r="Q1222" t="s">
        <v>148</v>
      </c>
      <c r="R1222">
        <f t="shared" si="19"/>
        <v>3.1666666666666665</v>
      </c>
      <c r="S1222" t="s">
        <v>288</v>
      </c>
    </row>
    <row r="1223" spans="1:19">
      <c r="A1223" t="s">
        <v>4279</v>
      </c>
      <c r="B1223" t="s">
        <v>534</v>
      </c>
      <c r="C1223" t="s">
        <v>4368</v>
      </c>
      <c r="D1223" t="s">
        <v>4369</v>
      </c>
      <c r="E1223" t="s">
        <v>4282</v>
      </c>
      <c r="F1223">
        <v>98150</v>
      </c>
      <c r="G1223" t="s">
        <v>4283</v>
      </c>
      <c r="H1223" t="s">
        <v>523</v>
      </c>
      <c r="I1223" t="s">
        <v>523</v>
      </c>
      <c r="J1223" t="s">
        <v>4370</v>
      </c>
      <c r="K1223" t="s">
        <v>519</v>
      </c>
      <c r="L1223" t="s">
        <v>534</v>
      </c>
      <c r="M1223">
        <v>42</v>
      </c>
      <c r="N1223">
        <v>7</v>
      </c>
      <c r="O1223">
        <v>113.98397</v>
      </c>
      <c r="P1223">
        <v>3.8532929999999999</v>
      </c>
      <c r="Q1223" t="s">
        <v>148</v>
      </c>
      <c r="R1223">
        <f t="shared" si="19"/>
        <v>6</v>
      </c>
      <c r="S1223" t="s">
        <v>288</v>
      </c>
    </row>
    <row r="1224" spans="1:19">
      <c r="A1224" t="s">
        <v>4279</v>
      </c>
      <c r="B1224" t="s">
        <v>534</v>
      </c>
      <c r="C1224" t="s">
        <v>4371</v>
      </c>
      <c r="D1224" t="s">
        <v>4372</v>
      </c>
      <c r="E1224" t="s">
        <v>4282</v>
      </c>
      <c r="F1224">
        <v>98150</v>
      </c>
      <c r="G1224" t="s">
        <v>4283</v>
      </c>
      <c r="H1224" t="s">
        <v>523</v>
      </c>
      <c r="I1224" t="s">
        <v>523</v>
      </c>
      <c r="J1224" t="s">
        <v>4373</v>
      </c>
      <c r="K1224" t="s">
        <v>519</v>
      </c>
      <c r="L1224" t="s">
        <v>534</v>
      </c>
      <c r="M1224">
        <v>61</v>
      </c>
      <c r="N1224">
        <v>12</v>
      </c>
      <c r="O1224">
        <v>113.565296</v>
      </c>
      <c r="P1224">
        <v>3.6604679999999998</v>
      </c>
      <c r="Q1224" t="s">
        <v>148</v>
      </c>
      <c r="R1224">
        <f t="shared" si="19"/>
        <v>5.083333333333333</v>
      </c>
      <c r="S1224" t="s">
        <v>288</v>
      </c>
    </row>
    <row r="1225" spans="1:19">
      <c r="A1225" t="s">
        <v>4279</v>
      </c>
      <c r="B1225" t="s">
        <v>534</v>
      </c>
      <c r="C1225" t="s">
        <v>4374</v>
      </c>
      <c r="D1225" t="s">
        <v>4375</v>
      </c>
      <c r="E1225" t="s">
        <v>4282</v>
      </c>
      <c r="F1225">
        <v>98150</v>
      </c>
      <c r="G1225" t="s">
        <v>4283</v>
      </c>
      <c r="H1225" t="s">
        <v>523</v>
      </c>
      <c r="I1225" t="s">
        <v>523</v>
      </c>
      <c r="J1225" t="s">
        <v>4376</v>
      </c>
      <c r="K1225" t="s">
        <v>519</v>
      </c>
      <c r="L1225" t="s">
        <v>534</v>
      </c>
      <c r="M1225">
        <v>72</v>
      </c>
      <c r="N1225">
        <v>12</v>
      </c>
      <c r="O1225">
        <v>113.76576900000001</v>
      </c>
      <c r="P1225">
        <v>3.8906049999999999</v>
      </c>
      <c r="Q1225" t="s">
        <v>148</v>
      </c>
      <c r="R1225">
        <f t="shared" si="19"/>
        <v>6</v>
      </c>
      <c r="S1225" t="s">
        <v>288</v>
      </c>
    </row>
    <row r="1226" spans="1:19">
      <c r="A1226" t="s">
        <v>4279</v>
      </c>
      <c r="B1226" t="s">
        <v>534</v>
      </c>
      <c r="C1226" t="s">
        <v>4377</v>
      </c>
      <c r="D1226" t="s">
        <v>4378</v>
      </c>
      <c r="E1226" t="s">
        <v>4282</v>
      </c>
      <c r="F1226">
        <v>98150</v>
      </c>
      <c r="G1226" t="s">
        <v>4283</v>
      </c>
      <c r="H1226" t="s">
        <v>523</v>
      </c>
      <c r="I1226" t="s">
        <v>523</v>
      </c>
      <c r="J1226" t="s">
        <v>4379</v>
      </c>
      <c r="K1226" t="s">
        <v>519</v>
      </c>
      <c r="L1226" t="s">
        <v>534</v>
      </c>
      <c r="M1226">
        <v>64</v>
      </c>
      <c r="N1226">
        <v>12</v>
      </c>
      <c r="O1226">
        <v>113.86666700000001</v>
      </c>
      <c r="P1226">
        <v>3.6666669999999999</v>
      </c>
      <c r="Q1226" t="s">
        <v>148</v>
      </c>
      <c r="R1226">
        <f t="shared" si="19"/>
        <v>5.333333333333333</v>
      </c>
      <c r="S1226" t="s">
        <v>288</v>
      </c>
    </row>
    <row r="1227" spans="1:19">
      <c r="A1227" t="s">
        <v>4279</v>
      </c>
      <c r="B1227" t="s">
        <v>534</v>
      </c>
      <c r="C1227" t="s">
        <v>4380</v>
      </c>
      <c r="D1227" t="s">
        <v>4381</v>
      </c>
      <c r="E1227" t="s">
        <v>4282</v>
      </c>
      <c r="F1227">
        <v>98150</v>
      </c>
      <c r="G1227" t="s">
        <v>4283</v>
      </c>
      <c r="H1227" t="s">
        <v>523</v>
      </c>
      <c r="I1227" t="s">
        <v>523</v>
      </c>
      <c r="J1227" t="s">
        <v>4382</v>
      </c>
      <c r="K1227" t="s">
        <v>519</v>
      </c>
      <c r="L1227" t="s">
        <v>534</v>
      </c>
      <c r="M1227">
        <v>48</v>
      </c>
      <c r="N1227">
        <v>10</v>
      </c>
      <c r="O1227">
        <v>113.93682200000001</v>
      </c>
      <c r="P1227">
        <v>3.9191180000000001</v>
      </c>
      <c r="Q1227" t="s">
        <v>148</v>
      </c>
      <c r="R1227">
        <f t="shared" si="19"/>
        <v>4.8</v>
      </c>
      <c r="S1227" t="s">
        <v>288</v>
      </c>
    </row>
    <row r="1228" spans="1:19">
      <c r="A1228" t="s">
        <v>4279</v>
      </c>
      <c r="B1228" t="s">
        <v>534</v>
      </c>
      <c r="C1228" t="s">
        <v>4383</v>
      </c>
      <c r="D1228" t="s">
        <v>4384</v>
      </c>
      <c r="E1228" t="s">
        <v>4282</v>
      </c>
      <c r="F1228">
        <v>98150</v>
      </c>
      <c r="G1228" t="s">
        <v>4283</v>
      </c>
      <c r="H1228" t="s">
        <v>523</v>
      </c>
      <c r="I1228" t="s">
        <v>523</v>
      </c>
      <c r="J1228" t="s">
        <v>4385</v>
      </c>
      <c r="K1228" t="s">
        <v>519</v>
      </c>
      <c r="L1228" t="s">
        <v>534</v>
      </c>
      <c r="M1228">
        <v>53</v>
      </c>
      <c r="N1228">
        <v>10</v>
      </c>
      <c r="O1228">
        <v>113.78789999999999</v>
      </c>
      <c r="P1228">
        <v>3.89656</v>
      </c>
      <c r="Q1228" t="s">
        <v>148</v>
      </c>
      <c r="R1228">
        <f t="shared" si="19"/>
        <v>5.3</v>
      </c>
      <c r="S1228" t="s">
        <v>288</v>
      </c>
    </row>
    <row r="1229" spans="1:19">
      <c r="A1229" t="s">
        <v>4279</v>
      </c>
      <c r="B1229" t="s">
        <v>534</v>
      </c>
      <c r="C1229" t="s">
        <v>4386</v>
      </c>
      <c r="D1229" t="s">
        <v>2497</v>
      </c>
      <c r="E1229" t="s">
        <v>4282</v>
      </c>
      <c r="F1229">
        <v>98150</v>
      </c>
      <c r="G1229" t="s">
        <v>4283</v>
      </c>
      <c r="H1229" t="s">
        <v>523</v>
      </c>
      <c r="I1229" t="s">
        <v>523</v>
      </c>
      <c r="J1229" t="s">
        <v>4387</v>
      </c>
      <c r="K1229" t="s">
        <v>519</v>
      </c>
      <c r="L1229" t="s">
        <v>534</v>
      </c>
      <c r="M1229">
        <v>54</v>
      </c>
      <c r="N1229">
        <v>11</v>
      </c>
      <c r="O1229">
        <v>114.086226</v>
      </c>
      <c r="P1229">
        <v>3.8933270000000002</v>
      </c>
      <c r="Q1229" t="s">
        <v>215</v>
      </c>
      <c r="R1229">
        <f t="shared" si="19"/>
        <v>4.9090909090909092</v>
      </c>
      <c r="S1229" t="s">
        <v>288</v>
      </c>
    </row>
    <row r="1230" spans="1:19">
      <c r="A1230" t="s">
        <v>4279</v>
      </c>
      <c r="B1230" t="s">
        <v>534</v>
      </c>
      <c r="C1230" t="s">
        <v>4388</v>
      </c>
      <c r="D1230" t="s">
        <v>4389</v>
      </c>
      <c r="E1230" t="s">
        <v>4282</v>
      </c>
      <c r="F1230">
        <v>98150</v>
      </c>
      <c r="G1230" t="s">
        <v>4283</v>
      </c>
      <c r="H1230" t="s">
        <v>523</v>
      </c>
      <c r="I1230" t="s">
        <v>523</v>
      </c>
      <c r="J1230" t="s">
        <v>4390</v>
      </c>
      <c r="K1230" t="s">
        <v>519</v>
      </c>
      <c r="L1230" t="s">
        <v>534</v>
      </c>
      <c r="M1230">
        <v>113</v>
      </c>
      <c r="N1230">
        <v>13</v>
      </c>
      <c r="O1230">
        <v>113.816667</v>
      </c>
      <c r="P1230">
        <v>3.65</v>
      </c>
      <c r="Q1230" t="s">
        <v>148</v>
      </c>
      <c r="R1230">
        <f t="shared" si="19"/>
        <v>8.6923076923076916</v>
      </c>
      <c r="S1230" t="s">
        <v>288</v>
      </c>
    </row>
    <row r="1231" spans="1:19">
      <c r="A1231" t="s">
        <v>4279</v>
      </c>
      <c r="B1231" t="s">
        <v>534</v>
      </c>
      <c r="C1231" t="s">
        <v>4391</v>
      </c>
      <c r="D1231" t="s">
        <v>4392</v>
      </c>
      <c r="E1231" t="s">
        <v>4282</v>
      </c>
      <c r="F1231">
        <v>98150</v>
      </c>
      <c r="G1231" t="s">
        <v>4283</v>
      </c>
      <c r="H1231" t="s">
        <v>523</v>
      </c>
      <c r="I1231" t="s">
        <v>523</v>
      </c>
      <c r="J1231" t="s">
        <v>4393</v>
      </c>
      <c r="K1231" t="s">
        <v>519</v>
      </c>
      <c r="L1231" t="s">
        <v>534</v>
      </c>
      <c r="M1231">
        <v>163</v>
      </c>
      <c r="N1231">
        <v>16</v>
      </c>
      <c r="O1231">
        <v>113.77</v>
      </c>
      <c r="P1231">
        <v>3.76</v>
      </c>
      <c r="Q1231" t="s">
        <v>148</v>
      </c>
      <c r="R1231">
        <f t="shared" si="19"/>
        <v>10.1875</v>
      </c>
      <c r="S1231" t="s">
        <v>288</v>
      </c>
    </row>
    <row r="1232" spans="1:19">
      <c r="A1232" t="s">
        <v>4279</v>
      </c>
      <c r="B1232" t="s">
        <v>534</v>
      </c>
      <c r="C1232" t="s">
        <v>4394</v>
      </c>
      <c r="D1232" t="s">
        <v>4395</v>
      </c>
      <c r="E1232" t="s">
        <v>4282</v>
      </c>
      <c r="F1232">
        <v>98150</v>
      </c>
      <c r="G1232" t="s">
        <v>4283</v>
      </c>
      <c r="H1232" t="s">
        <v>523</v>
      </c>
      <c r="I1232" t="s">
        <v>523</v>
      </c>
      <c r="J1232" t="s">
        <v>4396</v>
      </c>
      <c r="K1232" t="s">
        <v>519</v>
      </c>
      <c r="L1232" t="s">
        <v>534</v>
      </c>
      <c r="M1232">
        <v>45</v>
      </c>
      <c r="N1232">
        <v>7</v>
      </c>
      <c r="O1232">
        <v>113.98325699999999</v>
      </c>
      <c r="P1232">
        <v>3.8521640000000001</v>
      </c>
      <c r="Q1232" t="s">
        <v>148</v>
      </c>
      <c r="R1232">
        <f t="shared" si="19"/>
        <v>6.4285714285714288</v>
      </c>
      <c r="S1232" t="s">
        <v>288</v>
      </c>
    </row>
    <row r="1233" spans="1:19">
      <c r="A1233" t="s">
        <v>4279</v>
      </c>
      <c r="B1233" t="s">
        <v>534</v>
      </c>
      <c r="C1233" t="s">
        <v>4397</v>
      </c>
      <c r="D1233" t="s">
        <v>4398</v>
      </c>
      <c r="E1233" t="s">
        <v>5117</v>
      </c>
      <c r="F1233">
        <v>98150</v>
      </c>
      <c r="G1233" t="s">
        <v>4283</v>
      </c>
      <c r="H1233" t="s">
        <v>523</v>
      </c>
      <c r="I1233" t="s">
        <v>523</v>
      </c>
      <c r="J1233" t="s">
        <v>4399</v>
      </c>
      <c r="K1233" t="s">
        <v>519</v>
      </c>
      <c r="L1233" t="s">
        <v>534</v>
      </c>
      <c r="M1233">
        <v>81</v>
      </c>
      <c r="N1233">
        <v>13</v>
      </c>
      <c r="O1233">
        <v>113.64</v>
      </c>
      <c r="P1233">
        <v>3.79</v>
      </c>
      <c r="Q1233" t="s">
        <v>148</v>
      </c>
      <c r="R1233">
        <f t="shared" si="19"/>
        <v>6.2307692307692308</v>
      </c>
      <c r="S1233" t="s">
        <v>288</v>
      </c>
    </row>
    <row r="1234" spans="1:19">
      <c r="A1234" t="s">
        <v>4279</v>
      </c>
      <c r="B1234" t="s">
        <v>534</v>
      </c>
      <c r="C1234" t="s">
        <v>4400</v>
      </c>
      <c r="D1234" t="s">
        <v>4401</v>
      </c>
      <c r="E1234" t="s">
        <v>4282</v>
      </c>
      <c r="F1234">
        <v>98150</v>
      </c>
      <c r="G1234" t="s">
        <v>4283</v>
      </c>
      <c r="H1234" t="s">
        <v>523</v>
      </c>
      <c r="I1234" t="s">
        <v>523</v>
      </c>
      <c r="J1234" t="s">
        <v>4402</v>
      </c>
      <c r="K1234" t="s">
        <v>519</v>
      </c>
      <c r="L1234" t="s">
        <v>534</v>
      </c>
      <c r="M1234">
        <v>35</v>
      </c>
      <c r="N1234">
        <v>10</v>
      </c>
      <c r="O1234">
        <v>113.943197</v>
      </c>
      <c r="P1234">
        <v>4.0821579999999997</v>
      </c>
      <c r="Q1234" t="s">
        <v>148</v>
      </c>
      <c r="R1234">
        <f t="shared" si="19"/>
        <v>3.5</v>
      </c>
      <c r="S1234" t="s">
        <v>288</v>
      </c>
    </row>
    <row r="1235" spans="1:19">
      <c r="A1235" t="s">
        <v>4279</v>
      </c>
      <c r="B1235" t="s">
        <v>534</v>
      </c>
      <c r="C1235" t="s">
        <v>4403</v>
      </c>
      <c r="D1235" t="s">
        <v>4404</v>
      </c>
      <c r="E1235" t="s">
        <v>4282</v>
      </c>
      <c r="F1235">
        <v>98150</v>
      </c>
      <c r="G1235" t="s">
        <v>4283</v>
      </c>
      <c r="H1235" t="s">
        <v>523</v>
      </c>
      <c r="I1235" t="s">
        <v>523</v>
      </c>
      <c r="J1235" t="s">
        <v>4405</v>
      </c>
      <c r="K1235" t="s">
        <v>519</v>
      </c>
      <c r="L1235" t="s">
        <v>534</v>
      </c>
      <c r="M1235">
        <v>277</v>
      </c>
      <c r="N1235">
        <v>24</v>
      </c>
      <c r="O1235">
        <v>113.721553</v>
      </c>
      <c r="P1235">
        <v>3.864099</v>
      </c>
      <c r="Q1235" t="s">
        <v>148</v>
      </c>
      <c r="R1235">
        <f t="shared" si="19"/>
        <v>11.541666666666666</v>
      </c>
      <c r="S1235" t="s">
        <v>288</v>
      </c>
    </row>
    <row r="1236" spans="1:19">
      <c r="A1236" t="s">
        <v>4279</v>
      </c>
      <c r="B1236" t="s">
        <v>534</v>
      </c>
      <c r="C1236" t="s">
        <v>4406</v>
      </c>
      <c r="D1236" t="s">
        <v>4407</v>
      </c>
      <c r="E1236" t="s">
        <v>5118</v>
      </c>
      <c r="F1236">
        <v>98150</v>
      </c>
      <c r="G1236" t="s">
        <v>4283</v>
      </c>
      <c r="H1236" t="s">
        <v>523</v>
      </c>
      <c r="I1236" t="s">
        <v>523</v>
      </c>
      <c r="J1236" t="s">
        <v>4408</v>
      </c>
      <c r="K1236" t="s">
        <v>519</v>
      </c>
      <c r="L1236" t="s">
        <v>534</v>
      </c>
      <c r="M1236">
        <v>101</v>
      </c>
      <c r="N1236">
        <v>12</v>
      </c>
      <c r="O1236">
        <v>113.74223000000001</v>
      </c>
      <c r="P1236">
        <v>3.8075990000000002</v>
      </c>
      <c r="Q1236" t="s">
        <v>148</v>
      </c>
      <c r="R1236">
        <f t="shared" si="19"/>
        <v>8.4166666666666661</v>
      </c>
      <c r="S1236" t="s">
        <v>288</v>
      </c>
    </row>
    <row r="1237" spans="1:19">
      <c r="A1237" t="s">
        <v>4279</v>
      </c>
      <c r="B1237" t="s">
        <v>534</v>
      </c>
      <c r="C1237" t="s">
        <v>4409</v>
      </c>
      <c r="D1237" t="s">
        <v>4410</v>
      </c>
      <c r="E1237" t="s">
        <v>4282</v>
      </c>
      <c r="F1237">
        <v>98150</v>
      </c>
      <c r="G1237" t="s">
        <v>4283</v>
      </c>
      <c r="H1237" t="s">
        <v>523</v>
      </c>
      <c r="I1237" t="s">
        <v>523</v>
      </c>
      <c r="J1237" t="s">
        <v>4411</v>
      </c>
      <c r="K1237" t="s">
        <v>519</v>
      </c>
      <c r="L1237" t="s">
        <v>534</v>
      </c>
      <c r="M1237">
        <v>40</v>
      </c>
      <c r="N1237">
        <v>14</v>
      </c>
      <c r="O1237">
        <v>113.87</v>
      </c>
      <c r="P1237">
        <v>4.08</v>
      </c>
      <c r="Q1237" t="s">
        <v>148</v>
      </c>
      <c r="R1237">
        <f t="shared" si="19"/>
        <v>2.8571428571428572</v>
      </c>
      <c r="S1237" t="s">
        <v>288</v>
      </c>
    </row>
    <row r="1238" spans="1:19">
      <c r="A1238" t="s">
        <v>4279</v>
      </c>
      <c r="B1238" t="s">
        <v>534</v>
      </c>
      <c r="C1238" t="s">
        <v>4412</v>
      </c>
      <c r="D1238" t="s">
        <v>4413</v>
      </c>
      <c r="E1238" t="s">
        <v>4282</v>
      </c>
      <c r="F1238">
        <v>98150</v>
      </c>
      <c r="G1238" t="s">
        <v>4283</v>
      </c>
      <c r="H1238" t="s">
        <v>523</v>
      </c>
      <c r="I1238" t="s">
        <v>523</v>
      </c>
      <c r="J1238" t="s">
        <v>4414</v>
      </c>
      <c r="K1238" t="s">
        <v>519</v>
      </c>
      <c r="L1238" t="s">
        <v>534</v>
      </c>
      <c r="M1238">
        <v>48</v>
      </c>
      <c r="N1238">
        <v>11</v>
      </c>
      <c r="O1238">
        <v>113.943197</v>
      </c>
      <c r="P1238">
        <v>4.0821579999999997</v>
      </c>
      <c r="Q1238" t="s">
        <v>148</v>
      </c>
      <c r="R1238">
        <f t="shared" si="19"/>
        <v>4.3636363636363633</v>
      </c>
      <c r="S1238" t="s">
        <v>288</v>
      </c>
    </row>
    <row r="1239" spans="1:19">
      <c r="A1239" t="s">
        <v>4415</v>
      </c>
      <c r="B1239" t="s">
        <v>513</v>
      </c>
      <c r="C1239" t="s">
        <v>4416</v>
      </c>
      <c r="D1239" t="s">
        <v>4417</v>
      </c>
      <c r="E1239" t="s">
        <v>4418</v>
      </c>
      <c r="F1239">
        <v>97200</v>
      </c>
      <c r="G1239" t="s">
        <v>4419</v>
      </c>
      <c r="H1239">
        <v>86584101</v>
      </c>
      <c r="I1239">
        <v>86584101</v>
      </c>
      <c r="J1239" t="s">
        <v>4420</v>
      </c>
      <c r="K1239" t="s">
        <v>519</v>
      </c>
      <c r="L1239" t="s">
        <v>520</v>
      </c>
      <c r="M1239">
        <v>346</v>
      </c>
      <c r="N1239">
        <v>23</v>
      </c>
      <c r="O1239">
        <v>112.8582</v>
      </c>
      <c r="P1239">
        <v>2.8796166670000001</v>
      </c>
      <c r="Q1239" t="s">
        <v>149</v>
      </c>
      <c r="R1239">
        <f t="shared" si="19"/>
        <v>15.043478260869565</v>
      </c>
      <c r="S1239" t="s">
        <v>288</v>
      </c>
    </row>
    <row r="1240" spans="1:19">
      <c r="A1240" t="s">
        <v>4415</v>
      </c>
      <c r="B1240" t="s">
        <v>513</v>
      </c>
      <c r="C1240" t="s">
        <v>4421</v>
      </c>
      <c r="D1240" t="s">
        <v>4422</v>
      </c>
      <c r="E1240" t="s">
        <v>4423</v>
      </c>
      <c r="F1240">
        <v>97100</v>
      </c>
      <c r="G1240" t="s">
        <v>4424</v>
      </c>
      <c r="H1240">
        <v>86422168</v>
      </c>
      <c r="I1240">
        <v>86422168</v>
      </c>
      <c r="J1240" t="s">
        <v>4425</v>
      </c>
      <c r="K1240" t="s">
        <v>519</v>
      </c>
      <c r="L1240" t="s">
        <v>520</v>
      </c>
      <c r="M1240">
        <v>152</v>
      </c>
      <c r="N1240">
        <v>17</v>
      </c>
      <c r="O1240">
        <v>113.27088329999999</v>
      </c>
      <c r="P1240">
        <v>3.1088333330000002</v>
      </c>
      <c r="Q1240" t="s">
        <v>141</v>
      </c>
      <c r="R1240">
        <f t="shared" si="19"/>
        <v>8.9411764705882355</v>
      </c>
      <c r="S1240" t="s">
        <v>288</v>
      </c>
    </row>
    <row r="1241" spans="1:19">
      <c r="A1241" t="s">
        <v>4415</v>
      </c>
      <c r="B1241" t="s">
        <v>534</v>
      </c>
      <c r="C1241" t="s">
        <v>4426</v>
      </c>
      <c r="D1241" t="s">
        <v>4427</v>
      </c>
      <c r="E1241" t="s">
        <v>4428</v>
      </c>
      <c r="F1241">
        <v>97100</v>
      </c>
      <c r="G1241" t="s">
        <v>4429</v>
      </c>
      <c r="H1241" t="s">
        <v>523</v>
      </c>
      <c r="I1241" t="s">
        <v>523</v>
      </c>
      <c r="J1241" t="s">
        <v>4430</v>
      </c>
      <c r="K1241" t="s">
        <v>519</v>
      </c>
      <c r="L1241" t="s">
        <v>534</v>
      </c>
      <c r="M1241">
        <v>31</v>
      </c>
      <c r="N1241">
        <v>9</v>
      </c>
      <c r="O1241">
        <v>113.47226670000001</v>
      </c>
      <c r="P1241">
        <v>2.9539166670000001</v>
      </c>
      <c r="Q1241" t="s">
        <v>141</v>
      </c>
      <c r="R1241">
        <f t="shared" si="19"/>
        <v>3.4444444444444446</v>
      </c>
      <c r="S1241" t="s">
        <v>288</v>
      </c>
    </row>
    <row r="1242" spans="1:19">
      <c r="A1242" t="s">
        <v>4415</v>
      </c>
      <c r="B1242" t="s">
        <v>534</v>
      </c>
      <c r="C1242" t="s">
        <v>4431</v>
      </c>
      <c r="D1242" t="s">
        <v>4432</v>
      </c>
      <c r="E1242" t="s">
        <v>4428</v>
      </c>
      <c r="F1242">
        <v>97100</v>
      </c>
      <c r="G1242" t="s">
        <v>4429</v>
      </c>
      <c r="H1242" t="s">
        <v>523</v>
      </c>
      <c r="I1242" t="s">
        <v>523</v>
      </c>
      <c r="J1242" t="s">
        <v>4433</v>
      </c>
      <c r="K1242" t="s">
        <v>519</v>
      </c>
      <c r="L1242" t="s">
        <v>534</v>
      </c>
      <c r="M1242">
        <v>54</v>
      </c>
      <c r="N1242">
        <v>13</v>
      </c>
      <c r="O1242">
        <v>113.22481670000001</v>
      </c>
      <c r="P1242">
        <v>3.0415666670000001</v>
      </c>
      <c r="Q1242" t="s">
        <v>141</v>
      </c>
      <c r="R1242">
        <f t="shared" si="19"/>
        <v>4.1538461538461542</v>
      </c>
      <c r="S1242" t="s">
        <v>288</v>
      </c>
    </row>
    <row r="1243" spans="1:19">
      <c r="A1243" t="s">
        <v>4415</v>
      </c>
      <c r="B1243" t="s">
        <v>534</v>
      </c>
      <c r="C1243" t="s">
        <v>4434</v>
      </c>
      <c r="D1243" t="s">
        <v>4435</v>
      </c>
      <c r="E1243" t="s">
        <v>4418</v>
      </c>
      <c r="F1243">
        <v>97200</v>
      </c>
      <c r="G1243" t="s">
        <v>4419</v>
      </c>
      <c r="H1243" t="s">
        <v>523</v>
      </c>
      <c r="I1243" t="s">
        <v>523</v>
      </c>
      <c r="J1243" t="s">
        <v>4436</v>
      </c>
      <c r="K1243" t="s">
        <v>519</v>
      </c>
      <c r="L1243" t="s">
        <v>534</v>
      </c>
      <c r="M1243">
        <v>257</v>
      </c>
      <c r="N1243">
        <v>28</v>
      </c>
      <c r="O1243">
        <v>112.7923167</v>
      </c>
      <c r="P1243">
        <v>2.8538333329999999</v>
      </c>
      <c r="Q1243" t="s">
        <v>149</v>
      </c>
      <c r="R1243">
        <f t="shared" si="19"/>
        <v>9.1785714285714288</v>
      </c>
      <c r="S1243" t="s">
        <v>288</v>
      </c>
    </row>
    <row r="1244" spans="1:19">
      <c r="A1244" t="s">
        <v>4415</v>
      </c>
      <c r="B1244" t="s">
        <v>534</v>
      </c>
      <c r="C1244" t="s">
        <v>4437</v>
      </c>
      <c r="D1244" t="s">
        <v>4438</v>
      </c>
      <c r="E1244" t="s">
        <v>4439</v>
      </c>
      <c r="F1244">
        <v>97200</v>
      </c>
      <c r="G1244" t="s">
        <v>4440</v>
      </c>
      <c r="H1244" t="s">
        <v>523</v>
      </c>
      <c r="I1244" t="s">
        <v>523</v>
      </c>
      <c r="J1244" t="s">
        <v>4441</v>
      </c>
      <c r="K1244" t="s">
        <v>519</v>
      </c>
      <c r="L1244" t="s">
        <v>534</v>
      </c>
      <c r="M1244">
        <v>51</v>
      </c>
      <c r="N1244">
        <v>11</v>
      </c>
      <c r="O1244">
        <v>112.82948330000001</v>
      </c>
      <c r="P1244">
        <v>2.9348999999999998</v>
      </c>
      <c r="Q1244" t="s">
        <v>149</v>
      </c>
      <c r="R1244">
        <f t="shared" si="19"/>
        <v>4.6363636363636367</v>
      </c>
      <c r="S1244" t="s">
        <v>288</v>
      </c>
    </row>
    <row r="1245" spans="1:19">
      <c r="A1245" t="s">
        <v>4415</v>
      </c>
      <c r="B1245" t="s">
        <v>534</v>
      </c>
      <c r="C1245" t="s">
        <v>4442</v>
      </c>
      <c r="D1245" t="s">
        <v>4443</v>
      </c>
      <c r="E1245" t="s">
        <v>4428</v>
      </c>
      <c r="F1245">
        <v>97100</v>
      </c>
      <c r="G1245" t="s">
        <v>4429</v>
      </c>
      <c r="H1245" t="s">
        <v>523</v>
      </c>
      <c r="I1245" t="s">
        <v>523</v>
      </c>
      <c r="J1245" t="s">
        <v>4444</v>
      </c>
      <c r="K1245" t="s">
        <v>519</v>
      </c>
      <c r="L1245" t="s">
        <v>534</v>
      </c>
      <c r="M1245">
        <v>35</v>
      </c>
      <c r="N1245">
        <v>11</v>
      </c>
      <c r="O1245">
        <v>113.45833330000001</v>
      </c>
      <c r="P1245">
        <v>3.0259833330000001</v>
      </c>
      <c r="Q1245" t="s">
        <v>141</v>
      </c>
      <c r="R1245">
        <f t="shared" si="19"/>
        <v>3.1818181818181817</v>
      </c>
      <c r="S1245" t="s">
        <v>288</v>
      </c>
    </row>
    <row r="1246" spans="1:19">
      <c r="A1246" t="s">
        <v>4415</v>
      </c>
      <c r="B1246" t="s">
        <v>534</v>
      </c>
      <c r="C1246" t="s">
        <v>4445</v>
      </c>
      <c r="D1246" t="s">
        <v>4446</v>
      </c>
      <c r="E1246" t="s">
        <v>4428</v>
      </c>
      <c r="F1246">
        <v>97100</v>
      </c>
      <c r="G1246" t="s">
        <v>4429</v>
      </c>
      <c r="H1246" t="s">
        <v>523</v>
      </c>
      <c r="I1246" t="s">
        <v>523</v>
      </c>
      <c r="J1246" t="s">
        <v>4447</v>
      </c>
      <c r="K1246" t="s">
        <v>519</v>
      </c>
      <c r="L1246" t="s">
        <v>534</v>
      </c>
      <c r="M1246">
        <v>43</v>
      </c>
      <c r="N1246">
        <v>13</v>
      </c>
      <c r="O1246">
        <v>113.79726669999999</v>
      </c>
      <c r="P1246">
        <v>3.2440833329999998</v>
      </c>
      <c r="Q1246" t="s">
        <v>141</v>
      </c>
      <c r="R1246">
        <f t="shared" si="19"/>
        <v>3.3076923076923075</v>
      </c>
      <c r="S1246" t="s">
        <v>288</v>
      </c>
    </row>
    <row r="1247" spans="1:19">
      <c r="A1247" t="s">
        <v>4415</v>
      </c>
      <c r="B1247" t="s">
        <v>534</v>
      </c>
      <c r="C1247" t="s">
        <v>4448</v>
      </c>
      <c r="D1247" t="s">
        <v>4449</v>
      </c>
      <c r="E1247" t="s">
        <v>4418</v>
      </c>
      <c r="F1247">
        <v>97000</v>
      </c>
      <c r="G1247" t="s">
        <v>4419</v>
      </c>
      <c r="H1247" t="s">
        <v>523</v>
      </c>
      <c r="I1247" t="s">
        <v>523</v>
      </c>
      <c r="J1247" t="s">
        <v>4450</v>
      </c>
      <c r="K1247" t="s">
        <v>519</v>
      </c>
      <c r="L1247" t="s">
        <v>534</v>
      </c>
      <c r="M1247">
        <v>92</v>
      </c>
      <c r="N1247">
        <v>16</v>
      </c>
      <c r="O1247">
        <v>112.9704</v>
      </c>
      <c r="P1247">
        <v>2.6208</v>
      </c>
      <c r="Q1247" t="s">
        <v>149</v>
      </c>
      <c r="R1247">
        <f t="shared" si="19"/>
        <v>5.75</v>
      </c>
      <c r="S1247" t="s">
        <v>288</v>
      </c>
    </row>
    <row r="1248" spans="1:19">
      <c r="A1248" t="s">
        <v>4415</v>
      </c>
      <c r="B1248" t="s">
        <v>534</v>
      </c>
      <c r="C1248" t="s">
        <v>4451</v>
      </c>
      <c r="D1248" t="s">
        <v>4452</v>
      </c>
      <c r="E1248" t="s">
        <v>4418</v>
      </c>
      <c r="F1248">
        <v>97200</v>
      </c>
      <c r="G1248" t="s">
        <v>4419</v>
      </c>
      <c r="H1248" t="s">
        <v>523</v>
      </c>
      <c r="I1248" t="s">
        <v>523</v>
      </c>
      <c r="J1248" t="s">
        <v>4453</v>
      </c>
      <c r="K1248" t="s">
        <v>519</v>
      </c>
      <c r="L1248" t="s">
        <v>534</v>
      </c>
      <c r="M1248">
        <v>78</v>
      </c>
      <c r="N1248">
        <v>12</v>
      </c>
      <c r="O1248">
        <v>113.0851</v>
      </c>
      <c r="P1248">
        <v>2.731233333</v>
      </c>
      <c r="Q1248" t="s">
        <v>149</v>
      </c>
      <c r="R1248">
        <f t="shared" si="19"/>
        <v>6.5</v>
      </c>
      <c r="S1248" t="s">
        <v>288</v>
      </c>
    </row>
    <row r="1249" spans="1:19">
      <c r="A1249" t="s">
        <v>4415</v>
      </c>
      <c r="B1249" t="s">
        <v>534</v>
      </c>
      <c r="C1249" t="s">
        <v>4454</v>
      </c>
      <c r="D1249" t="s">
        <v>4455</v>
      </c>
      <c r="E1249" t="s">
        <v>4428</v>
      </c>
      <c r="F1249">
        <v>97100</v>
      </c>
      <c r="G1249" t="s">
        <v>4429</v>
      </c>
      <c r="H1249" t="s">
        <v>523</v>
      </c>
      <c r="I1249" t="s">
        <v>523</v>
      </c>
      <c r="J1249" t="s">
        <v>4456</v>
      </c>
      <c r="K1249" t="s">
        <v>519</v>
      </c>
      <c r="L1249" t="s">
        <v>534</v>
      </c>
      <c r="M1249">
        <v>29</v>
      </c>
      <c r="N1249">
        <v>13</v>
      </c>
      <c r="O1249">
        <v>113.5548167</v>
      </c>
      <c r="P1249">
        <v>3.0089333329999999</v>
      </c>
      <c r="Q1249" t="s">
        <v>141</v>
      </c>
      <c r="R1249">
        <f t="shared" si="19"/>
        <v>2.2307692307692308</v>
      </c>
      <c r="S1249" t="s">
        <v>288</v>
      </c>
    </row>
    <row r="1250" spans="1:19">
      <c r="A1250" t="s">
        <v>4415</v>
      </c>
      <c r="B1250" t="s">
        <v>534</v>
      </c>
      <c r="C1250" t="s">
        <v>4457</v>
      </c>
      <c r="D1250" t="s">
        <v>4458</v>
      </c>
      <c r="E1250" t="s">
        <v>4418</v>
      </c>
      <c r="F1250">
        <v>97200</v>
      </c>
      <c r="G1250" t="s">
        <v>4419</v>
      </c>
      <c r="H1250" t="s">
        <v>523</v>
      </c>
      <c r="I1250" t="s">
        <v>523</v>
      </c>
      <c r="J1250" t="s">
        <v>4459</v>
      </c>
      <c r="K1250" t="s">
        <v>519</v>
      </c>
      <c r="L1250" t="s">
        <v>534</v>
      </c>
      <c r="M1250">
        <v>102</v>
      </c>
      <c r="N1250">
        <v>16</v>
      </c>
      <c r="O1250">
        <v>112.8026333</v>
      </c>
      <c r="P1250">
        <v>3.0774666669999999</v>
      </c>
      <c r="Q1250" t="s">
        <v>149</v>
      </c>
      <c r="R1250">
        <f t="shared" si="19"/>
        <v>6.375</v>
      </c>
      <c r="S1250" t="s">
        <v>288</v>
      </c>
    </row>
    <row r="1251" spans="1:19">
      <c r="A1251" t="s">
        <v>4415</v>
      </c>
      <c r="B1251" t="s">
        <v>534</v>
      </c>
      <c r="C1251" t="s">
        <v>4460</v>
      </c>
      <c r="D1251" t="s">
        <v>4461</v>
      </c>
      <c r="E1251" t="s">
        <v>4428</v>
      </c>
      <c r="F1251">
        <v>97100</v>
      </c>
      <c r="G1251" t="s">
        <v>4429</v>
      </c>
      <c r="H1251" t="s">
        <v>523</v>
      </c>
      <c r="I1251" t="s">
        <v>523</v>
      </c>
      <c r="J1251" t="s">
        <v>4462</v>
      </c>
      <c r="K1251" t="s">
        <v>519</v>
      </c>
      <c r="L1251" t="s">
        <v>534</v>
      </c>
      <c r="M1251">
        <v>84</v>
      </c>
      <c r="N1251">
        <v>17</v>
      </c>
      <c r="O1251">
        <v>113.49083330000001</v>
      </c>
      <c r="P1251">
        <v>3.2585833329999998</v>
      </c>
      <c r="Q1251" t="s">
        <v>141</v>
      </c>
      <c r="R1251">
        <f t="shared" si="19"/>
        <v>4.9411764705882355</v>
      </c>
      <c r="S1251" t="s">
        <v>288</v>
      </c>
    </row>
    <row r="1252" spans="1:19">
      <c r="A1252" t="s">
        <v>4415</v>
      </c>
      <c r="B1252" t="s">
        <v>534</v>
      </c>
      <c r="C1252" t="s">
        <v>4463</v>
      </c>
      <c r="D1252" t="s">
        <v>4464</v>
      </c>
      <c r="E1252" t="s">
        <v>4418</v>
      </c>
      <c r="F1252">
        <v>97200</v>
      </c>
      <c r="G1252" t="s">
        <v>4419</v>
      </c>
      <c r="H1252" t="s">
        <v>523</v>
      </c>
      <c r="I1252" t="s">
        <v>523</v>
      </c>
      <c r="J1252" t="s">
        <v>4465</v>
      </c>
      <c r="K1252" t="s">
        <v>519</v>
      </c>
      <c r="L1252" t="s">
        <v>534</v>
      </c>
      <c r="M1252">
        <v>64</v>
      </c>
      <c r="N1252">
        <v>14</v>
      </c>
      <c r="O1252">
        <v>113.1536</v>
      </c>
      <c r="P1252">
        <v>2.6377666670000002</v>
      </c>
      <c r="Q1252" t="s">
        <v>149</v>
      </c>
      <c r="R1252">
        <f t="shared" si="19"/>
        <v>4.5714285714285712</v>
      </c>
      <c r="S1252" t="s">
        <v>288</v>
      </c>
    </row>
    <row r="1253" spans="1:19">
      <c r="A1253" t="s">
        <v>4415</v>
      </c>
      <c r="B1253" t="s">
        <v>534</v>
      </c>
      <c r="C1253" t="s">
        <v>4466</v>
      </c>
      <c r="D1253" t="s">
        <v>4467</v>
      </c>
      <c r="E1253" t="s">
        <v>4418</v>
      </c>
      <c r="F1253">
        <v>97200</v>
      </c>
      <c r="G1253" t="s">
        <v>4419</v>
      </c>
      <c r="H1253" t="s">
        <v>523</v>
      </c>
      <c r="I1253" t="s">
        <v>523</v>
      </c>
      <c r="J1253" t="s">
        <v>4468</v>
      </c>
      <c r="K1253" t="s">
        <v>519</v>
      </c>
      <c r="L1253" t="s">
        <v>534</v>
      </c>
      <c r="M1253">
        <v>119</v>
      </c>
      <c r="N1253">
        <v>14</v>
      </c>
      <c r="O1253">
        <v>113.03346670000001</v>
      </c>
      <c r="P1253">
        <v>2.544533333</v>
      </c>
      <c r="Q1253" t="s">
        <v>149</v>
      </c>
      <c r="R1253">
        <f t="shared" si="19"/>
        <v>8.5</v>
      </c>
      <c r="S1253" t="s">
        <v>288</v>
      </c>
    </row>
    <row r="1254" spans="1:19">
      <c r="A1254" t="s">
        <v>4415</v>
      </c>
      <c r="B1254" t="s">
        <v>534</v>
      </c>
      <c r="C1254" t="s">
        <v>4469</v>
      </c>
      <c r="D1254" t="s">
        <v>4470</v>
      </c>
      <c r="E1254" t="s">
        <v>4428</v>
      </c>
      <c r="F1254">
        <v>97100</v>
      </c>
      <c r="G1254" t="s">
        <v>4429</v>
      </c>
      <c r="H1254" t="s">
        <v>523</v>
      </c>
      <c r="I1254">
        <v>86477324</v>
      </c>
      <c r="J1254" t="s">
        <v>4471</v>
      </c>
      <c r="K1254" t="s">
        <v>519</v>
      </c>
      <c r="L1254" t="s">
        <v>534</v>
      </c>
      <c r="M1254">
        <v>118</v>
      </c>
      <c r="N1254">
        <v>19</v>
      </c>
      <c r="O1254">
        <v>113.3734333</v>
      </c>
      <c r="P1254">
        <v>3.1511833330000001</v>
      </c>
      <c r="Q1254" t="s">
        <v>141</v>
      </c>
      <c r="R1254">
        <f t="shared" si="19"/>
        <v>6.2105263157894735</v>
      </c>
      <c r="S1254" t="s">
        <v>288</v>
      </c>
    </row>
    <row r="1255" spans="1:19">
      <c r="A1255" t="s">
        <v>4415</v>
      </c>
      <c r="B1255" t="s">
        <v>534</v>
      </c>
      <c r="C1255" t="s">
        <v>4472</v>
      </c>
      <c r="D1255" t="s">
        <v>4473</v>
      </c>
      <c r="E1255" t="s">
        <v>4418</v>
      </c>
      <c r="F1255">
        <v>97200</v>
      </c>
      <c r="G1255" t="s">
        <v>4419</v>
      </c>
      <c r="J1255" t="s">
        <v>4474</v>
      </c>
      <c r="K1255" t="s">
        <v>519</v>
      </c>
      <c r="L1255" t="s">
        <v>534</v>
      </c>
      <c r="M1255">
        <v>79</v>
      </c>
      <c r="N1255">
        <v>12</v>
      </c>
      <c r="O1255">
        <v>112.9873667</v>
      </c>
      <c r="P1255">
        <v>2.8480666669999999</v>
      </c>
      <c r="Q1255" t="s">
        <v>149</v>
      </c>
      <c r="R1255">
        <f t="shared" si="19"/>
        <v>6.583333333333333</v>
      </c>
      <c r="S1255" t="s">
        <v>288</v>
      </c>
    </row>
    <row r="1256" spans="1:19">
      <c r="A1256" t="s">
        <v>4415</v>
      </c>
      <c r="B1256" t="s">
        <v>534</v>
      </c>
      <c r="C1256" t="s">
        <v>4475</v>
      </c>
      <c r="D1256" t="s">
        <v>4476</v>
      </c>
      <c r="E1256" t="s">
        <v>4418</v>
      </c>
      <c r="F1256">
        <v>97200</v>
      </c>
      <c r="G1256" t="s">
        <v>4419</v>
      </c>
      <c r="H1256" t="s">
        <v>523</v>
      </c>
      <c r="I1256" t="s">
        <v>523</v>
      </c>
      <c r="J1256" t="s">
        <v>4477</v>
      </c>
      <c r="K1256" t="s">
        <v>519</v>
      </c>
      <c r="L1256" t="s">
        <v>534</v>
      </c>
      <c r="M1256">
        <v>38</v>
      </c>
      <c r="N1256">
        <v>10</v>
      </c>
      <c r="O1256">
        <v>112.9665</v>
      </c>
      <c r="P1256">
        <v>2.7259833329999998</v>
      </c>
      <c r="Q1256" t="s">
        <v>149</v>
      </c>
      <c r="R1256">
        <f t="shared" si="19"/>
        <v>3.8</v>
      </c>
      <c r="S1256" t="s">
        <v>288</v>
      </c>
    </row>
    <row r="1257" spans="1:19">
      <c r="A1257" t="s">
        <v>4415</v>
      </c>
      <c r="B1257" t="s">
        <v>534</v>
      </c>
      <c r="C1257" t="s">
        <v>4478</v>
      </c>
      <c r="D1257" t="s">
        <v>4479</v>
      </c>
      <c r="E1257" t="s">
        <v>4418</v>
      </c>
      <c r="F1257">
        <v>97200</v>
      </c>
      <c r="G1257" t="s">
        <v>4419</v>
      </c>
      <c r="H1257" t="s">
        <v>523</v>
      </c>
      <c r="I1257" t="s">
        <v>523</v>
      </c>
      <c r="J1257" t="s">
        <v>4480</v>
      </c>
      <c r="K1257" t="s">
        <v>519</v>
      </c>
      <c r="L1257" t="s">
        <v>534</v>
      </c>
      <c r="M1257">
        <v>107</v>
      </c>
      <c r="N1257">
        <v>16</v>
      </c>
      <c r="O1257">
        <v>113.07781199999999</v>
      </c>
      <c r="P1257">
        <v>2.7349109999999999</v>
      </c>
      <c r="Q1257" t="s">
        <v>149</v>
      </c>
      <c r="R1257">
        <f t="shared" si="19"/>
        <v>6.6875</v>
      </c>
      <c r="S1257" t="s">
        <v>288</v>
      </c>
    </row>
    <row r="1258" spans="1:19">
      <c r="A1258" t="s">
        <v>4415</v>
      </c>
      <c r="B1258" t="s">
        <v>534</v>
      </c>
      <c r="C1258" t="s">
        <v>4481</v>
      </c>
      <c r="D1258" t="s">
        <v>4482</v>
      </c>
      <c r="E1258" t="s">
        <v>4418</v>
      </c>
      <c r="F1258">
        <v>97200</v>
      </c>
      <c r="G1258" t="s">
        <v>4419</v>
      </c>
      <c r="H1258" t="s">
        <v>523</v>
      </c>
      <c r="I1258" t="s">
        <v>523</v>
      </c>
      <c r="J1258" t="s">
        <v>4483</v>
      </c>
      <c r="K1258" t="s">
        <v>519</v>
      </c>
      <c r="L1258" t="s">
        <v>534</v>
      </c>
      <c r="M1258">
        <v>114</v>
      </c>
      <c r="N1258">
        <v>14</v>
      </c>
      <c r="O1258">
        <v>112.9762333</v>
      </c>
      <c r="P1258">
        <v>2.7651500000000002</v>
      </c>
      <c r="Q1258" t="s">
        <v>149</v>
      </c>
      <c r="R1258">
        <f t="shared" si="19"/>
        <v>8.1428571428571423</v>
      </c>
      <c r="S1258" t="s">
        <v>288</v>
      </c>
    </row>
    <row r="1259" spans="1:19">
      <c r="A1259" t="s">
        <v>4415</v>
      </c>
      <c r="B1259" t="s">
        <v>534</v>
      </c>
      <c r="C1259" t="s">
        <v>4484</v>
      </c>
      <c r="D1259" t="s">
        <v>4485</v>
      </c>
      <c r="E1259" t="s">
        <v>4486</v>
      </c>
      <c r="F1259">
        <v>97100</v>
      </c>
      <c r="G1259" t="s">
        <v>4424</v>
      </c>
      <c r="H1259">
        <v>86422523</v>
      </c>
      <c r="I1259">
        <v>86422523</v>
      </c>
      <c r="J1259" t="s">
        <v>4487</v>
      </c>
      <c r="K1259" t="s">
        <v>519</v>
      </c>
      <c r="L1259" t="s">
        <v>534</v>
      </c>
      <c r="M1259">
        <v>441</v>
      </c>
      <c r="N1259">
        <v>33</v>
      </c>
      <c r="O1259">
        <v>113.27303329999999</v>
      </c>
      <c r="P1259">
        <v>3.1127500000000001</v>
      </c>
      <c r="Q1259" t="s">
        <v>141</v>
      </c>
      <c r="R1259">
        <f t="shared" si="19"/>
        <v>13.363636363636363</v>
      </c>
      <c r="S1259" t="s">
        <v>288</v>
      </c>
    </row>
    <row r="1260" spans="1:19">
      <c r="A1260" t="s">
        <v>4415</v>
      </c>
      <c r="B1260" t="s">
        <v>534</v>
      </c>
      <c r="C1260" t="s">
        <v>4488</v>
      </c>
      <c r="D1260" t="s">
        <v>4489</v>
      </c>
      <c r="E1260" t="s">
        <v>4428</v>
      </c>
      <c r="F1260">
        <v>97100</v>
      </c>
      <c r="G1260" t="s">
        <v>4429</v>
      </c>
      <c r="H1260" t="s">
        <v>523</v>
      </c>
      <c r="I1260" t="s">
        <v>523</v>
      </c>
      <c r="J1260" t="s">
        <v>4490</v>
      </c>
      <c r="K1260" t="s">
        <v>519</v>
      </c>
      <c r="L1260" t="s">
        <v>534</v>
      </c>
      <c r="M1260">
        <v>303</v>
      </c>
      <c r="N1260">
        <v>26</v>
      </c>
      <c r="O1260">
        <v>113.7113167</v>
      </c>
      <c r="P1260">
        <v>3.1623999999999999</v>
      </c>
      <c r="Q1260" t="s">
        <v>141</v>
      </c>
      <c r="R1260">
        <f t="shared" si="19"/>
        <v>11.653846153846153</v>
      </c>
      <c r="S1260" t="s">
        <v>288</v>
      </c>
    </row>
    <row r="1261" spans="1:19">
      <c r="A1261" t="s">
        <v>4415</v>
      </c>
      <c r="B1261" t="s">
        <v>534</v>
      </c>
      <c r="C1261" t="s">
        <v>4491</v>
      </c>
      <c r="D1261" t="s">
        <v>4492</v>
      </c>
      <c r="E1261" t="s">
        <v>4428</v>
      </c>
      <c r="F1261">
        <v>97100</v>
      </c>
      <c r="G1261" t="s">
        <v>4429</v>
      </c>
      <c r="H1261" t="s">
        <v>523</v>
      </c>
      <c r="I1261" t="s">
        <v>523</v>
      </c>
      <c r="J1261" t="s">
        <v>4493</v>
      </c>
      <c r="K1261" t="s">
        <v>519</v>
      </c>
      <c r="L1261" t="s">
        <v>534</v>
      </c>
      <c r="M1261">
        <v>24</v>
      </c>
      <c r="N1261">
        <v>12</v>
      </c>
      <c r="O1261">
        <v>113.3757667</v>
      </c>
      <c r="P1261">
        <v>3.0244833330000001</v>
      </c>
      <c r="Q1261" t="s">
        <v>141</v>
      </c>
      <c r="R1261">
        <f t="shared" si="19"/>
        <v>2</v>
      </c>
      <c r="S1261" t="s">
        <v>288</v>
      </c>
    </row>
    <row r="1262" spans="1:19">
      <c r="A1262" t="s">
        <v>4415</v>
      </c>
      <c r="B1262" t="s">
        <v>534</v>
      </c>
      <c r="C1262" t="s">
        <v>4494</v>
      </c>
      <c r="D1262" t="s">
        <v>4495</v>
      </c>
      <c r="E1262" t="s">
        <v>4428</v>
      </c>
      <c r="F1262">
        <v>97100</v>
      </c>
      <c r="G1262" t="s">
        <v>4429</v>
      </c>
      <c r="H1262" t="s">
        <v>523</v>
      </c>
      <c r="I1262" t="s">
        <v>523</v>
      </c>
      <c r="J1262" t="s">
        <v>4496</v>
      </c>
      <c r="K1262" t="s">
        <v>519</v>
      </c>
      <c r="L1262" t="s">
        <v>534</v>
      </c>
      <c r="M1262">
        <v>62</v>
      </c>
      <c r="N1262">
        <v>13</v>
      </c>
      <c r="O1262">
        <v>113.35693329999999</v>
      </c>
      <c r="P1262">
        <v>3.2007333330000001</v>
      </c>
      <c r="Q1262" t="s">
        <v>141</v>
      </c>
      <c r="R1262">
        <f t="shared" si="19"/>
        <v>4.7692307692307692</v>
      </c>
      <c r="S1262" t="s">
        <v>288</v>
      </c>
    </row>
    <row r="1263" spans="1:19">
      <c r="A1263" t="s">
        <v>4415</v>
      </c>
      <c r="B1263" t="s">
        <v>534</v>
      </c>
      <c r="C1263" t="s">
        <v>4497</v>
      </c>
      <c r="D1263" t="s">
        <v>4498</v>
      </c>
      <c r="E1263" t="s">
        <v>4418</v>
      </c>
      <c r="F1263">
        <v>97200</v>
      </c>
      <c r="G1263" t="s">
        <v>4419</v>
      </c>
      <c r="H1263" t="s">
        <v>523</v>
      </c>
      <c r="I1263" t="s">
        <v>523</v>
      </c>
      <c r="J1263" t="s">
        <v>4499</v>
      </c>
      <c r="K1263" t="s">
        <v>519</v>
      </c>
      <c r="L1263" t="s">
        <v>534</v>
      </c>
      <c r="M1263">
        <v>52</v>
      </c>
      <c r="N1263">
        <v>12</v>
      </c>
      <c r="O1263">
        <v>112.94101670000001</v>
      </c>
      <c r="P1263">
        <v>2.8481166670000002</v>
      </c>
      <c r="Q1263" t="s">
        <v>149</v>
      </c>
      <c r="R1263">
        <f t="shared" si="19"/>
        <v>4.333333333333333</v>
      </c>
      <c r="S1263" t="s">
        <v>288</v>
      </c>
    </row>
    <row r="1264" spans="1:19">
      <c r="A1264" t="s">
        <v>4415</v>
      </c>
      <c r="B1264" t="s">
        <v>534</v>
      </c>
      <c r="C1264" t="s">
        <v>4500</v>
      </c>
      <c r="D1264" t="s">
        <v>4501</v>
      </c>
      <c r="E1264" t="s">
        <v>4428</v>
      </c>
      <c r="F1264">
        <v>97100</v>
      </c>
      <c r="G1264" t="s">
        <v>4429</v>
      </c>
      <c r="H1264" t="s">
        <v>523</v>
      </c>
      <c r="I1264" t="s">
        <v>523</v>
      </c>
      <c r="J1264" t="s">
        <v>4502</v>
      </c>
      <c r="K1264" t="s">
        <v>519</v>
      </c>
      <c r="L1264" t="s">
        <v>534</v>
      </c>
      <c r="M1264">
        <v>103</v>
      </c>
      <c r="N1264">
        <v>12</v>
      </c>
      <c r="O1264">
        <v>113.505816</v>
      </c>
      <c r="P1264">
        <v>3.396963</v>
      </c>
      <c r="Q1264" t="s">
        <v>141</v>
      </c>
      <c r="R1264">
        <f t="shared" si="19"/>
        <v>8.5833333333333339</v>
      </c>
      <c r="S1264" t="s">
        <v>288</v>
      </c>
    </row>
    <row r="1265" spans="1:19">
      <c r="A1265" t="s">
        <v>4415</v>
      </c>
      <c r="B1265" t="s">
        <v>534</v>
      </c>
      <c r="C1265" t="s">
        <v>4503</v>
      </c>
      <c r="D1265" t="s">
        <v>4504</v>
      </c>
      <c r="E1265" t="s">
        <v>4505</v>
      </c>
      <c r="F1265">
        <v>97200</v>
      </c>
      <c r="G1265" t="s">
        <v>4440</v>
      </c>
      <c r="H1265">
        <v>86584389</v>
      </c>
      <c r="I1265">
        <v>86584389</v>
      </c>
      <c r="J1265" t="s">
        <v>4506</v>
      </c>
      <c r="K1265" t="s">
        <v>519</v>
      </c>
      <c r="L1265" t="s">
        <v>534</v>
      </c>
      <c r="M1265">
        <v>752</v>
      </c>
      <c r="N1265">
        <v>51</v>
      </c>
      <c r="O1265">
        <v>112.8506833</v>
      </c>
      <c r="P1265">
        <v>2.8772000000000002</v>
      </c>
      <c r="Q1265" t="s">
        <v>149</v>
      </c>
      <c r="R1265">
        <f t="shared" si="19"/>
        <v>14.745098039215685</v>
      </c>
      <c r="S1265" t="s">
        <v>288</v>
      </c>
    </row>
    <row r="1266" spans="1:19">
      <c r="A1266" t="s">
        <v>4415</v>
      </c>
      <c r="B1266" t="s">
        <v>534</v>
      </c>
      <c r="C1266" t="s">
        <v>4507</v>
      </c>
      <c r="D1266" t="s">
        <v>4508</v>
      </c>
      <c r="E1266" t="s">
        <v>4418</v>
      </c>
      <c r="F1266">
        <v>97200</v>
      </c>
      <c r="G1266" t="s">
        <v>4419</v>
      </c>
      <c r="H1266" t="s">
        <v>523</v>
      </c>
      <c r="I1266" t="s">
        <v>523</v>
      </c>
      <c r="J1266" t="s">
        <v>4509</v>
      </c>
      <c r="K1266" t="s">
        <v>519</v>
      </c>
      <c r="L1266" t="s">
        <v>534</v>
      </c>
      <c r="M1266">
        <v>134</v>
      </c>
      <c r="N1266">
        <v>14</v>
      </c>
      <c r="O1266">
        <v>113.62335</v>
      </c>
      <c r="P1266">
        <v>2.65185</v>
      </c>
      <c r="Q1266" t="s">
        <v>149</v>
      </c>
      <c r="R1266">
        <f t="shared" si="19"/>
        <v>9.5714285714285712</v>
      </c>
      <c r="S1266" t="s">
        <v>288</v>
      </c>
    </row>
    <row r="1267" spans="1:19">
      <c r="A1267" t="s">
        <v>512</v>
      </c>
      <c r="B1267" t="s">
        <v>4510</v>
      </c>
      <c r="C1267" t="s">
        <v>440</v>
      </c>
      <c r="D1267" t="s">
        <v>4511</v>
      </c>
      <c r="E1267" t="s">
        <v>4512</v>
      </c>
      <c r="F1267">
        <v>98050</v>
      </c>
      <c r="G1267" t="s">
        <v>528</v>
      </c>
      <c r="H1267">
        <v>198799718</v>
      </c>
      <c r="I1267" t="s">
        <v>523</v>
      </c>
      <c r="J1267" t="s">
        <v>4513</v>
      </c>
      <c r="K1267" t="s">
        <v>519</v>
      </c>
      <c r="L1267" t="s">
        <v>534</v>
      </c>
      <c r="M1267">
        <v>137</v>
      </c>
      <c r="N1267">
        <v>15</v>
      </c>
      <c r="O1267">
        <v>115.48</v>
      </c>
      <c r="P1267">
        <v>3.73</v>
      </c>
      <c r="Q1267" t="s">
        <v>135</v>
      </c>
      <c r="R1267">
        <f>M1267/N1267</f>
        <v>9.1333333333333329</v>
      </c>
      <c r="S1267" t="s">
        <v>286</v>
      </c>
    </row>
    <row r="1268" spans="1:19">
      <c r="A1268" t="s">
        <v>512</v>
      </c>
      <c r="B1268" t="s">
        <v>4510</v>
      </c>
      <c r="C1268" t="s">
        <v>452</v>
      </c>
      <c r="D1268" t="s">
        <v>4514</v>
      </c>
      <c r="E1268" t="s">
        <v>4515</v>
      </c>
      <c r="F1268">
        <v>98300</v>
      </c>
      <c r="G1268" t="s">
        <v>4516</v>
      </c>
      <c r="H1268">
        <v>85771278</v>
      </c>
      <c r="I1268">
        <v>85771089</v>
      </c>
      <c r="J1268" t="s">
        <v>4517</v>
      </c>
      <c r="K1268" t="s">
        <v>519</v>
      </c>
      <c r="L1268" t="s">
        <v>534</v>
      </c>
      <c r="M1268">
        <v>648</v>
      </c>
      <c r="N1268">
        <v>64</v>
      </c>
      <c r="O1268">
        <v>114.4</v>
      </c>
      <c r="P1268">
        <v>3.77</v>
      </c>
      <c r="Q1268" t="s">
        <v>222</v>
      </c>
      <c r="R1268">
        <f t="shared" ref="R1268:R1331" si="20">M1268/N1268</f>
        <v>10.125</v>
      </c>
      <c r="S1268" t="s">
        <v>286</v>
      </c>
    </row>
    <row r="1269" spans="1:19">
      <c r="A1269" t="s">
        <v>512</v>
      </c>
      <c r="B1269" t="s">
        <v>4510</v>
      </c>
      <c r="C1269" t="s">
        <v>441</v>
      </c>
      <c r="D1269" t="s">
        <v>4518</v>
      </c>
      <c r="E1269" t="s">
        <v>4519</v>
      </c>
      <c r="F1269">
        <v>98050</v>
      </c>
      <c r="G1269" t="s">
        <v>4520</v>
      </c>
      <c r="H1269">
        <v>85755435</v>
      </c>
      <c r="I1269">
        <v>85755034</v>
      </c>
      <c r="J1269" t="s">
        <v>4521</v>
      </c>
      <c r="K1269" t="s">
        <v>519</v>
      </c>
      <c r="L1269" t="s">
        <v>534</v>
      </c>
      <c r="M1269">
        <v>950</v>
      </c>
      <c r="N1269">
        <v>90</v>
      </c>
      <c r="O1269">
        <v>114.33</v>
      </c>
      <c r="P1269">
        <v>4.18</v>
      </c>
      <c r="Q1269" t="s">
        <v>134</v>
      </c>
      <c r="R1269">
        <f t="shared" si="20"/>
        <v>10.555555555555555</v>
      </c>
      <c r="S1269" t="s">
        <v>286</v>
      </c>
    </row>
    <row r="1270" spans="1:19">
      <c r="A1270" t="s">
        <v>512</v>
      </c>
      <c r="B1270" t="s">
        <v>4510</v>
      </c>
      <c r="C1270" t="s">
        <v>444</v>
      </c>
      <c r="D1270" t="s">
        <v>4522</v>
      </c>
      <c r="E1270" t="s">
        <v>528</v>
      </c>
      <c r="F1270">
        <v>98050</v>
      </c>
      <c r="G1270" t="s">
        <v>4520</v>
      </c>
      <c r="H1270">
        <v>85756157</v>
      </c>
      <c r="I1270">
        <v>85756135</v>
      </c>
      <c r="J1270" t="s">
        <v>4523</v>
      </c>
      <c r="K1270" t="s">
        <v>519</v>
      </c>
      <c r="L1270" t="s">
        <v>534</v>
      </c>
      <c r="M1270">
        <v>415</v>
      </c>
      <c r="N1270">
        <v>30</v>
      </c>
      <c r="O1270">
        <v>114.34</v>
      </c>
      <c r="P1270">
        <v>4.1900000000000004</v>
      </c>
      <c r="Q1270" t="s">
        <v>134</v>
      </c>
      <c r="R1270">
        <f t="shared" si="20"/>
        <v>13.833333333333334</v>
      </c>
      <c r="S1270" t="s">
        <v>286</v>
      </c>
    </row>
    <row r="1271" spans="1:19">
      <c r="A1271" t="s">
        <v>512</v>
      </c>
      <c r="B1271" t="s">
        <v>4510</v>
      </c>
      <c r="C1271" t="s">
        <v>439</v>
      </c>
      <c r="D1271" t="s">
        <v>4524</v>
      </c>
      <c r="E1271" t="s">
        <v>4525</v>
      </c>
      <c r="F1271">
        <v>98009</v>
      </c>
      <c r="G1271" t="s">
        <v>2406</v>
      </c>
      <c r="H1271">
        <v>138348381</v>
      </c>
      <c r="I1271" t="s">
        <v>523</v>
      </c>
      <c r="J1271" t="s">
        <v>4526</v>
      </c>
      <c r="K1271" t="s">
        <v>519</v>
      </c>
      <c r="L1271" t="s">
        <v>534</v>
      </c>
      <c r="M1271">
        <v>592</v>
      </c>
      <c r="N1271">
        <v>37</v>
      </c>
      <c r="O1271">
        <v>114.78</v>
      </c>
      <c r="P1271">
        <v>3.3</v>
      </c>
      <c r="Q1271" t="s">
        <v>222</v>
      </c>
      <c r="R1271">
        <f t="shared" si="20"/>
        <v>16</v>
      </c>
      <c r="S1271" t="s">
        <v>286</v>
      </c>
    </row>
    <row r="1272" spans="1:19">
      <c r="A1272" t="s">
        <v>512</v>
      </c>
      <c r="B1272" t="s">
        <v>4510</v>
      </c>
      <c r="C1272" t="s">
        <v>443</v>
      </c>
      <c r="D1272" t="s">
        <v>4527</v>
      </c>
      <c r="E1272" t="s">
        <v>4528</v>
      </c>
      <c r="F1272">
        <v>98050</v>
      </c>
      <c r="G1272" t="s">
        <v>4520</v>
      </c>
      <c r="H1272">
        <v>142927898</v>
      </c>
      <c r="I1272" t="s">
        <v>523</v>
      </c>
      <c r="J1272" t="s">
        <v>4529</v>
      </c>
      <c r="K1272" t="s">
        <v>519</v>
      </c>
      <c r="L1272" t="s">
        <v>534</v>
      </c>
      <c r="M1272">
        <v>883</v>
      </c>
      <c r="N1272">
        <v>56</v>
      </c>
      <c r="O1272">
        <v>114.19</v>
      </c>
      <c r="P1272">
        <v>3.71</v>
      </c>
      <c r="Q1272" t="s">
        <v>215</v>
      </c>
      <c r="R1272">
        <f t="shared" si="20"/>
        <v>15.767857142857142</v>
      </c>
      <c r="S1272" t="s">
        <v>286</v>
      </c>
    </row>
    <row r="1273" spans="1:19">
      <c r="A1273" t="s">
        <v>512</v>
      </c>
      <c r="B1273" t="s">
        <v>4510</v>
      </c>
      <c r="C1273" t="s">
        <v>445</v>
      </c>
      <c r="D1273" t="s">
        <v>4530</v>
      </c>
      <c r="E1273" t="s">
        <v>4531</v>
      </c>
      <c r="F1273">
        <v>98050</v>
      </c>
      <c r="G1273" t="s">
        <v>4520</v>
      </c>
      <c r="H1273" t="s">
        <v>523</v>
      </c>
      <c r="I1273" t="s">
        <v>523</v>
      </c>
      <c r="J1273" t="s">
        <v>4532</v>
      </c>
      <c r="K1273" t="s">
        <v>519</v>
      </c>
      <c r="L1273" t="s">
        <v>534</v>
      </c>
      <c r="M1273">
        <v>196</v>
      </c>
      <c r="N1273">
        <v>18</v>
      </c>
      <c r="O1273">
        <v>114.54</v>
      </c>
      <c r="P1273">
        <v>3.95</v>
      </c>
      <c r="Q1273" t="s">
        <v>134</v>
      </c>
      <c r="R1273">
        <f t="shared" si="20"/>
        <v>10.888888888888889</v>
      </c>
      <c r="S1273" t="s">
        <v>286</v>
      </c>
    </row>
    <row r="1274" spans="1:19">
      <c r="A1274" t="s">
        <v>731</v>
      </c>
      <c r="B1274" t="s">
        <v>4510</v>
      </c>
      <c r="C1274" t="s">
        <v>320</v>
      </c>
      <c r="D1274" t="s">
        <v>4533</v>
      </c>
      <c r="E1274" t="s">
        <v>5078</v>
      </c>
      <c r="F1274">
        <v>94000</v>
      </c>
      <c r="G1274" t="s">
        <v>735</v>
      </c>
      <c r="H1274">
        <v>82763117</v>
      </c>
      <c r="I1274">
        <v>82763901</v>
      </c>
      <c r="J1274" t="s">
        <v>4534</v>
      </c>
      <c r="K1274" t="s">
        <v>519</v>
      </c>
      <c r="L1274" t="s">
        <v>534</v>
      </c>
      <c r="M1274">
        <v>1297</v>
      </c>
      <c r="N1274">
        <v>146</v>
      </c>
      <c r="O1274">
        <v>110.15</v>
      </c>
      <c r="P1274">
        <v>1.43</v>
      </c>
      <c r="Q1274" t="s">
        <v>118</v>
      </c>
      <c r="R1274">
        <f t="shared" si="20"/>
        <v>8.8835616438356162</v>
      </c>
      <c r="S1274" t="s">
        <v>286</v>
      </c>
    </row>
    <row r="1275" spans="1:19">
      <c r="A1275" t="s">
        <v>731</v>
      </c>
      <c r="B1275" t="s">
        <v>4510</v>
      </c>
      <c r="C1275" t="s">
        <v>321</v>
      </c>
      <c r="D1275" t="s">
        <v>4535</v>
      </c>
      <c r="E1275" t="s">
        <v>4536</v>
      </c>
      <c r="F1275">
        <v>94000</v>
      </c>
      <c r="G1275" t="s">
        <v>735</v>
      </c>
      <c r="H1275">
        <v>82763148</v>
      </c>
      <c r="I1275">
        <v>82764558</v>
      </c>
      <c r="J1275" t="s">
        <v>4537</v>
      </c>
      <c r="K1275" t="s">
        <v>519</v>
      </c>
      <c r="L1275" t="s">
        <v>534</v>
      </c>
      <c r="M1275">
        <v>1628</v>
      </c>
      <c r="N1275">
        <v>104</v>
      </c>
      <c r="O1275">
        <v>110.14</v>
      </c>
      <c r="P1275">
        <v>1.41</v>
      </c>
      <c r="Q1275" t="s">
        <v>118</v>
      </c>
      <c r="R1275">
        <f t="shared" si="20"/>
        <v>15.653846153846153</v>
      </c>
      <c r="S1275" t="s">
        <v>286</v>
      </c>
    </row>
    <row r="1276" spans="1:19">
      <c r="A1276" t="s">
        <v>731</v>
      </c>
      <c r="B1276" t="s">
        <v>4510</v>
      </c>
      <c r="C1276" t="s">
        <v>323</v>
      </c>
      <c r="D1276" t="s">
        <v>4538</v>
      </c>
      <c r="E1276" t="s">
        <v>4539</v>
      </c>
      <c r="F1276">
        <v>94000</v>
      </c>
      <c r="G1276" t="s">
        <v>735</v>
      </c>
      <c r="H1276">
        <v>82370346</v>
      </c>
      <c r="I1276">
        <v>82370349</v>
      </c>
      <c r="J1276" t="s">
        <v>4540</v>
      </c>
      <c r="K1276" t="s">
        <v>519</v>
      </c>
      <c r="L1276" t="s">
        <v>534</v>
      </c>
      <c r="M1276">
        <v>1530</v>
      </c>
      <c r="N1276">
        <v>93</v>
      </c>
      <c r="O1276">
        <v>110.19</v>
      </c>
      <c r="P1276">
        <v>1.43</v>
      </c>
      <c r="Q1276" t="s">
        <v>118</v>
      </c>
      <c r="R1276">
        <f t="shared" si="20"/>
        <v>16.451612903225808</v>
      </c>
      <c r="S1276" t="s">
        <v>286</v>
      </c>
    </row>
    <row r="1277" spans="1:19">
      <c r="A1277" t="s">
        <v>731</v>
      </c>
      <c r="B1277" t="s">
        <v>4510</v>
      </c>
      <c r="C1277" t="s">
        <v>322</v>
      </c>
      <c r="D1277" t="s">
        <v>4541</v>
      </c>
      <c r="E1277" t="s">
        <v>4542</v>
      </c>
      <c r="F1277">
        <v>94000</v>
      </c>
      <c r="G1277" t="s">
        <v>735</v>
      </c>
      <c r="H1277">
        <v>82473473</v>
      </c>
      <c r="I1277" t="s">
        <v>523</v>
      </c>
      <c r="J1277" t="s">
        <v>523</v>
      </c>
      <c r="K1277" t="s">
        <v>519</v>
      </c>
      <c r="L1277" t="s">
        <v>534</v>
      </c>
      <c r="M1277">
        <v>663</v>
      </c>
      <c r="N1277">
        <v>40</v>
      </c>
      <c r="O1277">
        <v>110.15</v>
      </c>
      <c r="P1277">
        <v>1.48</v>
      </c>
      <c r="Q1277" t="s">
        <v>118</v>
      </c>
      <c r="R1277">
        <f t="shared" si="20"/>
        <v>16.574999999999999</v>
      </c>
      <c r="S1277" t="s">
        <v>286</v>
      </c>
    </row>
    <row r="1278" spans="1:19">
      <c r="A1278" t="s">
        <v>856</v>
      </c>
      <c r="B1278" t="s">
        <v>4510</v>
      </c>
      <c r="C1278" t="s">
        <v>418</v>
      </c>
      <c r="D1278" t="s">
        <v>4543</v>
      </c>
      <c r="E1278" t="s">
        <v>864</v>
      </c>
      <c r="F1278">
        <v>96900</v>
      </c>
      <c r="G1278" t="s">
        <v>860</v>
      </c>
      <c r="H1278" t="s">
        <v>523</v>
      </c>
      <c r="I1278" t="s">
        <v>523</v>
      </c>
      <c r="J1278" t="s">
        <v>4544</v>
      </c>
      <c r="K1278" t="s">
        <v>519</v>
      </c>
      <c r="L1278" t="s">
        <v>534</v>
      </c>
      <c r="M1278">
        <v>1286</v>
      </c>
      <c r="N1278">
        <v>83</v>
      </c>
      <c r="O1278">
        <v>113.92</v>
      </c>
      <c r="P1278">
        <v>3.05</v>
      </c>
      <c r="Q1278" t="s">
        <v>119</v>
      </c>
      <c r="R1278">
        <f t="shared" si="20"/>
        <v>15.493975903614459</v>
      </c>
      <c r="S1278" t="s">
        <v>286</v>
      </c>
    </row>
    <row r="1279" spans="1:19">
      <c r="A1279" t="s">
        <v>856</v>
      </c>
      <c r="B1279" t="s">
        <v>4510</v>
      </c>
      <c r="C1279" t="s">
        <v>417</v>
      </c>
      <c r="D1279" t="s">
        <v>4545</v>
      </c>
      <c r="E1279" t="s">
        <v>4546</v>
      </c>
      <c r="F1279">
        <v>96900</v>
      </c>
      <c r="G1279" t="s">
        <v>860</v>
      </c>
      <c r="H1279">
        <v>86461445</v>
      </c>
      <c r="I1279">
        <v>86461585</v>
      </c>
      <c r="J1279" t="s">
        <v>4547</v>
      </c>
      <c r="K1279" t="s">
        <v>519</v>
      </c>
      <c r="L1279" t="s">
        <v>534</v>
      </c>
      <c r="M1279">
        <v>654</v>
      </c>
      <c r="N1279">
        <v>66</v>
      </c>
      <c r="O1279">
        <v>113.78</v>
      </c>
      <c r="P1279">
        <v>2.7</v>
      </c>
      <c r="Q1279" t="s">
        <v>119</v>
      </c>
      <c r="R1279">
        <f t="shared" si="20"/>
        <v>9.9090909090909083</v>
      </c>
      <c r="S1279" t="s">
        <v>286</v>
      </c>
    </row>
    <row r="1280" spans="1:19">
      <c r="A1280" t="s">
        <v>902</v>
      </c>
      <c r="B1280" t="s">
        <v>4548</v>
      </c>
      <c r="C1280" t="s">
        <v>4549</v>
      </c>
      <c r="D1280" t="s">
        <v>4550</v>
      </c>
      <c r="E1280" t="s">
        <v>4551</v>
      </c>
      <c r="F1280">
        <v>95700</v>
      </c>
      <c r="G1280" t="s">
        <v>906</v>
      </c>
      <c r="H1280">
        <v>83472160</v>
      </c>
      <c r="I1280">
        <v>83472729</v>
      </c>
      <c r="J1280" t="s">
        <v>4552</v>
      </c>
      <c r="K1280" t="s">
        <v>519</v>
      </c>
      <c r="L1280" t="s">
        <v>534</v>
      </c>
      <c r="M1280">
        <v>575</v>
      </c>
      <c r="N1280">
        <v>126</v>
      </c>
      <c r="O1280">
        <v>111.58</v>
      </c>
      <c r="P1280">
        <v>1.37</v>
      </c>
      <c r="Q1280" t="s">
        <v>120</v>
      </c>
      <c r="R1280">
        <f t="shared" si="20"/>
        <v>4.5634920634920633</v>
      </c>
      <c r="S1280" t="s">
        <v>286</v>
      </c>
    </row>
    <row r="1281" spans="1:19">
      <c r="A1281" t="s">
        <v>902</v>
      </c>
      <c r="B1281" t="s">
        <v>4510</v>
      </c>
      <c r="C1281" t="s">
        <v>360</v>
      </c>
      <c r="D1281" t="s">
        <v>4553</v>
      </c>
      <c r="E1281" t="s">
        <v>905</v>
      </c>
      <c r="F1281">
        <v>95700</v>
      </c>
      <c r="G1281" t="s">
        <v>906</v>
      </c>
      <c r="H1281" t="s">
        <v>523</v>
      </c>
      <c r="I1281" t="s">
        <v>523</v>
      </c>
      <c r="J1281" t="s">
        <v>4554</v>
      </c>
      <c r="K1281" t="s">
        <v>519</v>
      </c>
      <c r="L1281" t="s">
        <v>534</v>
      </c>
      <c r="M1281">
        <v>824</v>
      </c>
      <c r="N1281">
        <v>60</v>
      </c>
      <c r="O1281">
        <v>111.2</v>
      </c>
      <c r="P1281">
        <v>1.63</v>
      </c>
      <c r="Q1281" t="s">
        <v>137</v>
      </c>
      <c r="R1281">
        <f t="shared" si="20"/>
        <v>13.733333333333333</v>
      </c>
      <c r="S1281" t="s">
        <v>286</v>
      </c>
    </row>
    <row r="1282" spans="1:19">
      <c r="A1282" t="s">
        <v>902</v>
      </c>
      <c r="B1282" t="s">
        <v>4510</v>
      </c>
      <c r="C1282" t="s">
        <v>359</v>
      </c>
      <c r="D1282" t="s">
        <v>4555</v>
      </c>
      <c r="E1282" t="s">
        <v>5079</v>
      </c>
      <c r="F1282">
        <v>95700</v>
      </c>
      <c r="G1282" t="s">
        <v>5080</v>
      </c>
      <c r="H1282">
        <v>83472018</v>
      </c>
      <c r="I1282">
        <v>83471620</v>
      </c>
      <c r="J1282" t="s">
        <v>4556</v>
      </c>
      <c r="K1282" t="s">
        <v>519</v>
      </c>
      <c r="L1282" t="s">
        <v>534</v>
      </c>
      <c r="M1282">
        <v>541</v>
      </c>
      <c r="N1282">
        <v>54</v>
      </c>
      <c r="O1282">
        <v>111.57</v>
      </c>
      <c r="P1282">
        <v>1.37</v>
      </c>
      <c r="Q1282" t="s">
        <v>120</v>
      </c>
      <c r="R1282">
        <f t="shared" si="20"/>
        <v>10.018518518518519</v>
      </c>
      <c r="S1282" t="s">
        <v>286</v>
      </c>
    </row>
    <row r="1283" spans="1:19">
      <c r="A1283" t="s">
        <v>902</v>
      </c>
      <c r="B1283" t="s">
        <v>4510</v>
      </c>
      <c r="C1283" t="s">
        <v>347</v>
      </c>
      <c r="D1283" t="s">
        <v>4557</v>
      </c>
      <c r="E1283" t="s">
        <v>4558</v>
      </c>
      <c r="F1283">
        <v>94950</v>
      </c>
      <c r="G1283" t="s">
        <v>944</v>
      </c>
      <c r="H1283">
        <v>83465133</v>
      </c>
      <c r="I1283">
        <v>83465470</v>
      </c>
      <c r="J1283" t="s">
        <v>4559</v>
      </c>
      <c r="K1283" t="s">
        <v>519</v>
      </c>
      <c r="L1283" t="s">
        <v>534</v>
      </c>
      <c r="M1283">
        <v>1016</v>
      </c>
      <c r="N1283">
        <v>82</v>
      </c>
      <c r="O1283">
        <v>111.29</v>
      </c>
      <c r="P1283">
        <v>1.63</v>
      </c>
      <c r="Q1283" t="s">
        <v>137</v>
      </c>
      <c r="R1283">
        <f t="shared" si="20"/>
        <v>12.390243902439025</v>
      </c>
      <c r="S1283" t="s">
        <v>286</v>
      </c>
    </row>
    <row r="1284" spans="1:19">
      <c r="A1284" t="s">
        <v>902</v>
      </c>
      <c r="B1284" t="s">
        <v>4510</v>
      </c>
      <c r="C1284" t="s">
        <v>356</v>
      </c>
      <c r="D1284" t="s">
        <v>4560</v>
      </c>
      <c r="E1284" t="s">
        <v>4561</v>
      </c>
      <c r="F1284">
        <v>95500</v>
      </c>
      <c r="G1284" t="s">
        <v>1027</v>
      </c>
      <c r="H1284">
        <v>83464109</v>
      </c>
      <c r="I1284">
        <v>83464050</v>
      </c>
      <c r="J1284" t="s">
        <v>4562</v>
      </c>
      <c r="K1284" t="s">
        <v>519</v>
      </c>
      <c r="L1284" t="s">
        <v>534</v>
      </c>
      <c r="M1284">
        <v>923</v>
      </c>
      <c r="N1284">
        <v>90</v>
      </c>
      <c r="O1284">
        <v>111.42</v>
      </c>
      <c r="P1284">
        <v>1.56</v>
      </c>
      <c r="Q1284" t="s">
        <v>120</v>
      </c>
      <c r="R1284">
        <f t="shared" si="20"/>
        <v>10.255555555555556</v>
      </c>
      <c r="S1284" t="s">
        <v>286</v>
      </c>
    </row>
    <row r="1285" spans="1:19">
      <c r="A1285" t="s">
        <v>902</v>
      </c>
      <c r="B1285" t="s">
        <v>4510</v>
      </c>
      <c r="C1285" t="s">
        <v>357</v>
      </c>
      <c r="D1285" t="s">
        <v>4563</v>
      </c>
      <c r="E1285" t="s">
        <v>4564</v>
      </c>
      <c r="F1285">
        <v>95600</v>
      </c>
      <c r="G1285" t="s">
        <v>949</v>
      </c>
      <c r="H1285">
        <v>83473399</v>
      </c>
      <c r="I1285">
        <v>83473454</v>
      </c>
      <c r="J1285" t="s">
        <v>4565</v>
      </c>
      <c r="K1285" t="s">
        <v>519</v>
      </c>
      <c r="L1285" t="s">
        <v>534</v>
      </c>
      <c r="M1285">
        <v>922</v>
      </c>
      <c r="N1285">
        <v>87</v>
      </c>
      <c r="O1285">
        <v>111.48</v>
      </c>
      <c r="P1285">
        <v>1.46</v>
      </c>
      <c r="Q1285" t="s">
        <v>120</v>
      </c>
      <c r="R1285">
        <f t="shared" si="20"/>
        <v>10.597701149425287</v>
      </c>
      <c r="S1285" t="s">
        <v>286</v>
      </c>
    </row>
    <row r="1286" spans="1:19">
      <c r="A1286" t="s">
        <v>902</v>
      </c>
      <c r="B1286" t="s">
        <v>4510</v>
      </c>
      <c r="C1286" t="s">
        <v>358</v>
      </c>
      <c r="D1286" t="s">
        <v>4566</v>
      </c>
      <c r="E1286" t="s">
        <v>4567</v>
      </c>
      <c r="F1286">
        <v>95700</v>
      </c>
      <c r="G1286" t="s">
        <v>906</v>
      </c>
      <c r="H1286">
        <v>83472122</v>
      </c>
      <c r="I1286">
        <v>83471653</v>
      </c>
      <c r="J1286" t="s">
        <v>4568</v>
      </c>
      <c r="K1286" t="s">
        <v>519</v>
      </c>
      <c r="L1286" t="s">
        <v>520</v>
      </c>
      <c r="M1286">
        <v>981</v>
      </c>
      <c r="N1286">
        <v>85</v>
      </c>
      <c r="O1286">
        <v>111.53</v>
      </c>
      <c r="P1286">
        <v>1.41</v>
      </c>
      <c r="Q1286" t="s">
        <v>120</v>
      </c>
      <c r="R1286">
        <f t="shared" si="20"/>
        <v>11.541176470588235</v>
      </c>
      <c r="S1286" t="s">
        <v>286</v>
      </c>
    </row>
    <row r="1287" spans="1:19">
      <c r="A1287" t="s">
        <v>902</v>
      </c>
      <c r="B1287" t="s">
        <v>4510</v>
      </c>
      <c r="C1287" t="s">
        <v>361</v>
      </c>
      <c r="D1287" t="s">
        <v>4569</v>
      </c>
      <c r="E1287" t="s">
        <v>4570</v>
      </c>
      <c r="F1287">
        <v>95700</v>
      </c>
      <c r="G1287" t="s">
        <v>906</v>
      </c>
      <c r="H1287">
        <v>83471598</v>
      </c>
      <c r="I1287">
        <v>83471593</v>
      </c>
      <c r="J1287" t="s">
        <v>4571</v>
      </c>
      <c r="K1287" t="s">
        <v>519</v>
      </c>
      <c r="L1287" t="s">
        <v>534</v>
      </c>
      <c r="M1287">
        <v>372</v>
      </c>
      <c r="N1287">
        <v>35</v>
      </c>
      <c r="O1287">
        <v>111.58</v>
      </c>
      <c r="P1287">
        <v>1.48</v>
      </c>
      <c r="Q1287" t="s">
        <v>120</v>
      </c>
      <c r="R1287">
        <f t="shared" si="20"/>
        <v>10.628571428571428</v>
      </c>
      <c r="S1287" t="s">
        <v>286</v>
      </c>
    </row>
    <row r="1288" spans="1:19">
      <c r="A1288" t="s">
        <v>1053</v>
      </c>
      <c r="B1288" t="s">
        <v>4548</v>
      </c>
      <c r="C1288" t="s">
        <v>4572</v>
      </c>
      <c r="D1288" t="s">
        <v>4573</v>
      </c>
      <c r="E1288" t="s">
        <v>4574</v>
      </c>
      <c r="F1288">
        <v>97000</v>
      </c>
      <c r="G1288" t="s">
        <v>1057</v>
      </c>
      <c r="H1288">
        <v>86251436</v>
      </c>
      <c r="I1288">
        <v>86253136</v>
      </c>
      <c r="J1288" t="s">
        <v>4575</v>
      </c>
      <c r="K1288" t="s">
        <v>1059</v>
      </c>
      <c r="L1288" t="s">
        <v>534</v>
      </c>
      <c r="M1288">
        <v>812</v>
      </c>
      <c r="N1288">
        <v>128</v>
      </c>
      <c r="O1288">
        <v>113.09</v>
      </c>
      <c r="P1288">
        <v>3.24</v>
      </c>
      <c r="Q1288" t="s">
        <v>121</v>
      </c>
      <c r="R1288">
        <f t="shared" si="20"/>
        <v>6.34375</v>
      </c>
      <c r="S1288" t="s">
        <v>286</v>
      </c>
    </row>
    <row r="1289" spans="1:19">
      <c r="A1289" t="s">
        <v>1053</v>
      </c>
      <c r="B1289" t="s">
        <v>4510</v>
      </c>
      <c r="C1289" t="s">
        <v>420</v>
      </c>
      <c r="D1289" t="s">
        <v>4576</v>
      </c>
      <c r="E1289" t="s">
        <v>1056</v>
      </c>
      <c r="F1289">
        <v>97000</v>
      </c>
      <c r="G1289" t="s">
        <v>1057</v>
      </c>
      <c r="H1289">
        <v>86255592</v>
      </c>
      <c r="I1289">
        <v>86254398</v>
      </c>
      <c r="J1289" t="s">
        <v>4577</v>
      </c>
      <c r="K1289" t="s">
        <v>1059</v>
      </c>
      <c r="L1289" t="s">
        <v>534</v>
      </c>
      <c r="M1289">
        <v>1379</v>
      </c>
      <c r="N1289">
        <v>104</v>
      </c>
      <c r="O1289">
        <v>113.11</v>
      </c>
      <c r="P1289">
        <v>3.27</v>
      </c>
      <c r="Q1289" t="s">
        <v>121</v>
      </c>
      <c r="R1289">
        <f t="shared" si="20"/>
        <v>13.259615384615385</v>
      </c>
      <c r="S1289" t="s">
        <v>286</v>
      </c>
    </row>
    <row r="1290" spans="1:19">
      <c r="A1290" t="s">
        <v>1053</v>
      </c>
      <c r="B1290" t="s">
        <v>4510</v>
      </c>
      <c r="C1290" t="s">
        <v>422</v>
      </c>
      <c r="D1290" t="s">
        <v>4578</v>
      </c>
      <c r="E1290" t="s">
        <v>4579</v>
      </c>
      <c r="F1290">
        <v>97008</v>
      </c>
      <c r="G1290" t="s">
        <v>1057</v>
      </c>
      <c r="H1290">
        <v>86332615</v>
      </c>
      <c r="I1290">
        <v>86313851</v>
      </c>
      <c r="J1290" t="s">
        <v>4580</v>
      </c>
      <c r="K1290" t="s">
        <v>1059</v>
      </c>
      <c r="L1290" t="s">
        <v>534</v>
      </c>
      <c r="M1290">
        <v>2583</v>
      </c>
      <c r="N1290">
        <v>144</v>
      </c>
      <c r="O1290">
        <v>113.08</v>
      </c>
      <c r="P1290">
        <v>3.2</v>
      </c>
      <c r="Q1290" t="s">
        <v>121</v>
      </c>
      <c r="R1290">
        <f t="shared" si="20"/>
        <v>17.9375</v>
      </c>
      <c r="S1290" t="s">
        <v>286</v>
      </c>
    </row>
    <row r="1291" spans="1:19">
      <c r="A1291" t="s">
        <v>1053</v>
      </c>
      <c r="B1291" t="s">
        <v>4510</v>
      </c>
      <c r="C1291" t="s">
        <v>423</v>
      </c>
      <c r="D1291" t="s">
        <v>4581</v>
      </c>
      <c r="E1291" t="s">
        <v>4582</v>
      </c>
      <c r="F1291">
        <v>97010</v>
      </c>
      <c r="G1291" t="s">
        <v>1057</v>
      </c>
      <c r="H1291">
        <v>86334529</v>
      </c>
      <c r="I1291">
        <v>86334540</v>
      </c>
      <c r="J1291" t="s">
        <v>4583</v>
      </c>
      <c r="K1291" t="s">
        <v>1059</v>
      </c>
      <c r="L1291" t="s">
        <v>534</v>
      </c>
      <c r="M1291">
        <v>1904</v>
      </c>
      <c r="N1291">
        <v>151</v>
      </c>
      <c r="O1291">
        <v>113.06</v>
      </c>
      <c r="P1291">
        <v>3.17</v>
      </c>
      <c r="Q1291" t="s">
        <v>121</v>
      </c>
      <c r="R1291">
        <f t="shared" si="20"/>
        <v>12.609271523178808</v>
      </c>
      <c r="S1291" t="s">
        <v>286</v>
      </c>
    </row>
    <row r="1292" spans="1:19">
      <c r="A1292" t="s">
        <v>1053</v>
      </c>
      <c r="B1292" t="s">
        <v>4510</v>
      </c>
      <c r="C1292" t="s">
        <v>421</v>
      </c>
      <c r="D1292" t="s">
        <v>4584</v>
      </c>
      <c r="E1292" t="s">
        <v>4585</v>
      </c>
      <c r="F1292">
        <v>97007</v>
      </c>
      <c r="G1292" t="s">
        <v>1057</v>
      </c>
      <c r="H1292">
        <v>86331217</v>
      </c>
      <c r="I1292">
        <v>86317518</v>
      </c>
      <c r="J1292" t="s">
        <v>4586</v>
      </c>
      <c r="K1292" t="s">
        <v>1059</v>
      </c>
      <c r="L1292" t="s">
        <v>534</v>
      </c>
      <c r="M1292">
        <v>3351</v>
      </c>
      <c r="N1292">
        <v>205</v>
      </c>
      <c r="O1292">
        <v>113.06</v>
      </c>
      <c r="P1292">
        <v>3.19</v>
      </c>
      <c r="Q1292" t="s">
        <v>121</v>
      </c>
      <c r="R1292">
        <f t="shared" si="20"/>
        <v>16.346341463414635</v>
      </c>
      <c r="S1292" t="s">
        <v>286</v>
      </c>
    </row>
    <row r="1293" spans="1:19">
      <c r="A1293" t="s">
        <v>1053</v>
      </c>
      <c r="B1293" t="s">
        <v>4510</v>
      </c>
      <c r="C1293" t="s">
        <v>419</v>
      </c>
      <c r="D1293" t="s">
        <v>4587</v>
      </c>
      <c r="E1293" t="s">
        <v>4588</v>
      </c>
      <c r="F1293">
        <v>97000</v>
      </c>
      <c r="G1293" t="s">
        <v>1057</v>
      </c>
      <c r="H1293">
        <v>86201013</v>
      </c>
      <c r="I1293">
        <v>86201016</v>
      </c>
      <c r="J1293" t="s">
        <v>4589</v>
      </c>
      <c r="K1293" t="s">
        <v>519</v>
      </c>
      <c r="L1293" t="s">
        <v>534</v>
      </c>
      <c r="M1293">
        <v>1562</v>
      </c>
      <c r="N1293">
        <v>74</v>
      </c>
      <c r="O1293">
        <v>113.05</v>
      </c>
      <c r="P1293">
        <v>3.14</v>
      </c>
      <c r="Q1293" t="s">
        <v>121</v>
      </c>
      <c r="R1293">
        <f t="shared" si="20"/>
        <v>21.108108108108109</v>
      </c>
      <c r="S1293" t="s">
        <v>286</v>
      </c>
    </row>
    <row r="1294" spans="1:19">
      <c r="A1294" t="s">
        <v>1053</v>
      </c>
      <c r="B1294" t="s">
        <v>4510</v>
      </c>
      <c r="C1294" t="s">
        <v>424</v>
      </c>
      <c r="D1294" t="s">
        <v>4590</v>
      </c>
      <c r="E1294" t="s">
        <v>4591</v>
      </c>
      <c r="F1294">
        <v>97011</v>
      </c>
      <c r="G1294" t="s">
        <v>1057</v>
      </c>
      <c r="H1294">
        <v>86254225</v>
      </c>
      <c r="I1294">
        <v>86254228</v>
      </c>
      <c r="J1294" t="s">
        <v>4592</v>
      </c>
      <c r="K1294" t="s">
        <v>1059</v>
      </c>
      <c r="L1294" t="s">
        <v>534</v>
      </c>
      <c r="M1294">
        <v>2426</v>
      </c>
      <c r="N1294">
        <v>172</v>
      </c>
      <c r="O1294">
        <v>113.08</v>
      </c>
      <c r="P1294">
        <v>3.23</v>
      </c>
      <c r="Q1294" t="s">
        <v>121</v>
      </c>
      <c r="R1294">
        <f t="shared" si="20"/>
        <v>14.104651162790697</v>
      </c>
      <c r="S1294" t="s">
        <v>286</v>
      </c>
    </row>
    <row r="1295" spans="1:19">
      <c r="A1295" t="s">
        <v>1135</v>
      </c>
      <c r="B1295" t="s">
        <v>4593</v>
      </c>
      <c r="C1295" t="s">
        <v>4594</v>
      </c>
      <c r="D1295" t="s">
        <v>4595</v>
      </c>
      <c r="E1295" t="s">
        <v>1138</v>
      </c>
      <c r="F1295">
        <v>96300</v>
      </c>
      <c r="G1295" t="s">
        <v>1139</v>
      </c>
      <c r="H1295">
        <v>1118142385</v>
      </c>
      <c r="I1295" t="s">
        <v>523</v>
      </c>
      <c r="J1295" t="s">
        <v>4596</v>
      </c>
      <c r="K1295" t="s">
        <v>519</v>
      </c>
      <c r="L1295" t="s">
        <v>534</v>
      </c>
      <c r="M1295">
        <v>497</v>
      </c>
      <c r="N1295">
        <v>56</v>
      </c>
      <c r="O1295">
        <v>111.71</v>
      </c>
      <c r="P1295">
        <v>2.82</v>
      </c>
      <c r="Q1295" t="s">
        <v>217</v>
      </c>
      <c r="R1295">
        <f t="shared" si="20"/>
        <v>8.875</v>
      </c>
      <c r="S1295" t="s">
        <v>286</v>
      </c>
    </row>
    <row r="1296" spans="1:19">
      <c r="A1296" t="s">
        <v>1135</v>
      </c>
      <c r="B1296" t="s">
        <v>4510</v>
      </c>
      <c r="C1296" t="s">
        <v>397</v>
      </c>
      <c r="D1296" t="s">
        <v>4597</v>
      </c>
      <c r="E1296" t="s">
        <v>1138</v>
      </c>
      <c r="F1296">
        <v>96300</v>
      </c>
      <c r="G1296" t="s">
        <v>1139</v>
      </c>
      <c r="H1296" t="s">
        <v>523</v>
      </c>
      <c r="I1296" t="s">
        <v>523</v>
      </c>
      <c r="J1296" t="s">
        <v>4598</v>
      </c>
      <c r="K1296" t="s">
        <v>519</v>
      </c>
      <c r="L1296" t="s">
        <v>534</v>
      </c>
      <c r="M1296">
        <v>209</v>
      </c>
      <c r="N1296">
        <v>21</v>
      </c>
      <c r="O1296">
        <v>111.83</v>
      </c>
      <c r="P1296">
        <v>2.61</v>
      </c>
      <c r="Q1296" t="s">
        <v>217</v>
      </c>
      <c r="R1296">
        <f t="shared" si="20"/>
        <v>9.9523809523809526</v>
      </c>
      <c r="S1296" t="s">
        <v>286</v>
      </c>
    </row>
    <row r="1297" spans="1:19">
      <c r="A1297" t="s">
        <v>1135</v>
      </c>
      <c r="B1297" t="s">
        <v>4510</v>
      </c>
      <c r="C1297" t="s">
        <v>395</v>
      </c>
      <c r="D1297" t="s">
        <v>4599</v>
      </c>
      <c r="E1297" t="s">
        <v>4600</v>
      </c>
      <c r="F1297">
        <v>96300</v>
      </c>
      <c r="G1297" t="s">
        <v>1139</v>
      </c>
      <c r="H1297">
        <v>84864253</v>
      </c>
      <c r="I1297">
        <v>84863251</v>
      </c>
      <c r="J1297" t="s">
        <v>4601</v>
      </c>
      <c r="K1297" t="s">
        <v>519</v>
      </c>
      <c r="L1297" t="s">
        <v>534</v>
      </c>
      <c r="M1297">
        <v>849</v>
      </c>
      <c r="N1297">
        <v>72</v>
      </c>
      <c r="O1297">
        <v>111.94</v>
      </c>
      <c r="P1297">
        <v>2.74</v>
      </c>
      <c r="Q1297" t="s">
        <v>122</v>
      </c>
      <c r="R1297">
        <f t="shared" si="20"/>
        <v>11.791666666666666</v>
      </c>
      <c r="S1297" t="s">
        <v>286</v>
      </c>
    </row>
    <row r="1298" spans="1:19">
      <c r="A1298" t="s">
        <v>1135</v>
      </c>
      <c r="B1298" t="s">
        <v>4510</v>
      </c>
      <c r="C1298" t="s">
        <v>396</v>
      </c>
      <c r="D1298" t="s">
        <v>4602</v>
      </c>
      <c r="E1298" t="s">
        <v>1138</v>
      </c>
      <c r="F1298">
        <v>96300</v>
      </c>
      <c r="G1298" t="s">
        <v>1139</v>
      </c>
      <c r="H1298">
        <v>84867885</v>
      </c>
      <c r="I1298">
        <v>84867433</v>
      </c>
      <c r="J1298" t="s">
        <v>4603</v>
      </c>
      <c r="K1298" t="s">
        <v>519</v>
      </c>
      <c r="L1298" t="s">
        <v>534</v>
      </c>
      <c r="M1298">
        <v>899</v>
      </c>
      <c r="N1298">
        <v>86</v>
      </c>
      <c r="O1298">
        <v>112.09</v>
      </c>
      <c r="P1298">
        <v>2.89</v>
      </c>
      <c r="Q1298" t="s">
        <v>136</v>
      </c>
      <c r="R1298">
        <f t="shared" si="20"/>
        <v>10.453488372093023</v>
      </c>
      <c r="S1298" t="s">
        <v>286</v>
      </c>
    </row>
    <row r="1299" spans="1:19">
      <c r="A1299" t="s">
        <v>1214</v>
      </c>
      <c r="B1299" t="s">
        <v>4510</v>
      </c>
      <c r="C1299" t="s">
        <v>391</v>
      </c>
      <c r="D1299" t="s">
        <v>4604</v>
      </c>
      <c r="E1299" t="s">
        <v>4605</v>
      </c>
      <c r="F1299">
        <v>96150</v>
      </c>
      <c r="G1299" t="s">
        <v>4606</v>
      </c>
      <c r="H1299">
        <v>84613268</v>
      </c>
      <c r="I1299">
        <v>84613430</v>
      </c>
      <c r="J1299" t="s">
        <v>4607</v>
      </c>
      <c r="K1299" t="s">
        <v>519</v>
      </c>
      <c r="L1299" t="s">
        <v>534</v>
      </c>
      <c r="M1299">
        <v>542</v>
      </c>
      <c r="N1299">
        <v>52</v>
      </c>
      <c r="O1299">
        <v>111.23</v>
      </c>
      <c r="P1299">
        <v>2.2000000000000002</v>
      </c>
      <c r="Q1299" t="s">
        <v>220</v>
      </c>
      <c r="R1299">
        <f t="shared" si="20"/>
        <v>10.423076923076923</v>
      </c>
      <c r="S1299" t="s">
        <v>286</v>
      </c>
    </row>
    <row r="1300" spans="1:19">
      <c r="A1300" t="s">
        <v>1214</v>
      </c>
      <c r="B1300" t="s">
        <v>4510</v>
      </c>
      <c r="C1300" t="s">
        <v>393</v>
      </c>
      <c r="D1300" t="s">
        <v>4608</v>
      </c>
      <c r="E1300" t="s">
        <v>1216</v>
      </c>
      <c r="F1300">
        <v>96200</v>
      </c>
      <c r="G1300" t="s">
        <v>1217</v>
      </c>
      <c r="H1300">
        <v>84832119</v>
      </c>
      <c r="I1300">
        <v>84832216</v>
      </c>
      <c r="J1300" t="s">
        <v>4609</v>
      </c>
      <c r="K1300" t="s">
        <v>519</v>
      </c>
      <c r="L1300" t="s">
        <v>534</v>
      </c>
      <c r="M1300">
        <v>769</v>
      </c>
      <c r="N1300">
        <v>55</v>
      </c>
      <c r="O1300">
        <v>111.54</v>
      </c>
      <c r="P1300">
        <v>2.67</v>
      </c>
      <c r="Q1300" t="s">
        <v>217</v>
      </c>
      <c r="R1300">
        <f t="shared" si="20"/>
        <v>13.981818181818182</v>
      </c>
      <c r="S1300" t="s">
        <v>286</v>
      </c>
    </row>
    <row r="1301" spans="1:19">
      <c r="A1301" t="s">
        <v>1214</v>
      </c>
      <c r="B1301" t="s">
        <v>4510</v>
      </c>
      <c r="C1301" t="s">
        <v>394</v>
      </c>
      <c r="D1301" t="s">
        <v>4610</v>
      </c>
      <c r="E1301" t="s">
        <v>4611</v>
      </c>
      <c r="F1301">
        <v>96200</v>
      </c>
      <c r="G1301" t="s">
        <v>1217</v>
      </c>
      <c r="H1301" t="s">
        <v>523</v>
      </c>
      <c r="I1301" t="s">
        <v>523</v>
      </c>
      <c r="J1301" t="s">
        <v>4612</v>
      </c>
      <c r="K1301" t="s">
        <v>519</v>
      </c>
      <c r="L1301" t="s">
        <v>534</v>
      </c>
      <c r="M1301">
        <v>493</v>
      </c>
      <c r="N1301">
        <v>37</v>
      </c>
      <c r="O1301">
        <v>111.4</v>
      </c>
      <c r="P1301">
        <v>2.41</v>
      </c>
      <c r="Q1301" t="s">
        <v>123</v>
      </c>
      <c r="R1301">
        <f t="shared" si="20"/>
        <v>13.324324324324325</v>
      </c>
      <c r="S1301" t="s">
        <v>286</v>
      </c>
    </row>
    <row r="1302" spans="1:19">
      <c r="A1302" t="s">
        <v>1214</v>
      </c>
      <c r="B1302" t="s">
        <v>4510</v>
      </c>
      <c r="C1302" t="s">
        <v>392</v>
      </c>
      <c r="D1302" t="s">
        <v>4613</v>
      </c>
      <c r="E1302" t="s">
        <v>1216</v>
      </c>
      <c r="F1302">
        <v>96200</v>
      </c>
      <c r="G1302" t="s">
        <v>1217</v>
      </c>
      <c r="H1302">
        <v>84823262</v>
      </c>
      <c r="I1302">
        <v>84823972</v>
      </c>
      <c r="J1302" t="s">
        <v>4614</v>
      </c>
      <c r="K1302" t="s">
        <v>519</v>
      </c>
      <c r="L1302" t="s">
        <v>534</v>
      </c>
      <c r="M1302">
        <v>1002</v>
      </c>
      <c r="N1302">
        <v>89</v>
      </c>
      <c r="O1302">
        <v>111.42</v>
      </c>
      <c r="P1302">
        <v>2.52</v>
      </c>
      <c r="Q1302" t="s">
        <v>123</v>
      </c>
      <c r="R1302">
        <f t="shared" si="20"/>
        <v>11.258426966292134</v>
      </c>
      <c r="S1302" t="s">
        <v>286</v>
      </c>
    </row>
    <row r="1303" spans="1:19">
      <c r="A1303" t="s">
        <v>1343</v>
      </c>
      <c r="B1303" t="s">
        <v>4510</v>
      </c>
      <c r="C1303" t="s">
        <v>406</v>
      </c>
      <c r="D1303" t="s">
        <v>4615</v>
      </c>
      <c r="E1303" t="s">
        <v>4616</v>
      </c>
      <c r="F1303">
        <v>96600</v>
      </c>
      <c r="G1303" t="s">
        <v>1347</v>
      </c>
      <c r="H1303">
        <v>84734266</v>
      </c>
      <c r="I1303">
        <v>84734763</v>
      </c>
      <c r="J1303" t="s">
        <v>4617</v>
      </c>
      <c r="K1303" t="s">
        <v>519</v>
      </c>
      <c r="L1303" t="s">
        <v>534</v>
      </c>
      <c r="M1303">
        <v>699</v>
      </c>
      <c r="N1303">
        <v>65</v>
      </c>
      <c r="O1303">
        <v>111.91</v>
      </c>
      <c r="P1303">
        <v>2.0299999999999998</v>
      </c>
      <c r="Q1303" t="s">
        <v>124</v>
      </c>
      <c r="R1303">
        <f t="shared" si="20"/>
        <v>10.753846153846155</v>
      </c>
      <c r="S1303" t="s">
        <v>286</v>
      </c>
    </row>
    <row r="1304" spans="1:19">
      <c r="A1304" t="s">
        <v>1343</v>
      </c>
      <c r="B1304" t="s">
        <v>4510</v>
      </c>
      <c r="C1304" t="s">
        <v>407</v>
      </c>
      <c r="D1304" t="s">
        <v>4618</v>
      </c>
      <c r="E1304" t="s">
        <v>4619</v>
      </c>
      <c r="F1304">
        <v>96600</v>
      </c>
      <c r="G1304" t="s">
        <v>1347</v>
      </c>
      <c r="H1304">
        <v>84734060</v>
      </c>
      <c r="I1304">
        <v>84734061</v>
      </c>
      <c r="J1304" t="s">
        <v>4620</v>
      </c>
      <c r="K1304" t="s">
        <v>519</v>
      </c>
      <c r="L1304" t="s">
        <v>534</v>
      </c>
      <c r="M1304">
        <v>694</v>
      </c>
      <c r="N1304">
        <v>43</v>
      </c>
      <c r="O1304">
        <v>111.91</v>
      </c>
      <c r="P1304">
        <v>2.0499999999999998</v>
      </c>
      <c r="Q1304" t="s">
        <v>124</v>
      </c>
      <c r="R1304">
        <f t="shared" si="20"/>
        <v>16.13953488372093</v>
      </c>
      <c r="S1304" t="s">
        <v>286</v>
      </c>
    </row>
    <row r="1305" spans="1:19">
      <c r="A1305" t="s">
        <v>1343</v>
      </c>
      <c r="B1305" t="s">
        <v>4510</v>
      </c>
      <c r="C1305" t="s">
        <v>405</v>
      </c>
      <c r="D1305" t="s">
        <v>4621</v>
      </c>
      <c r="E1305" t="s">
        <v>4622</v>
      </c>
      <c r="F1305">
        <v>96510</v>
      </c>
      <c r="G1305" t="s">
        <v>4623</v>
      </c>
      <c r="H1305">
        <v>1118142027</v>
      </c>
      <c r="I1305" t="s">
        <v>523</v>
      </c>
      <c r="J1305" t="s">
        <v>4624</v>
      </c>
      <c r="K1305" t="s">
        <v>519</v>
      </c>
      <c r="L1305" t="s">
        <v>534</v>
      </c>
      <c r="M1305">
        <v>843</v>
      </c>
      <c r="N1305">
        <v>67</v>
      </c>
      <c r="O1305">
        <v>111.68325</v>
      </c>
      <c r="P1305">
        <v>1.88775</v>
      </c>
      <c r="Q1305" t="s">
        <v>219</v>
      </c>
      <c r="R1305">
        <f t="shared" si="20"/>
        <v>12.582089552238806</v>
      </c>
      <c r="S1305" t="s">
        <v>286</v>
      </c>
    </row>
    <row r="1306" spans="1:19">
      <c r="A1306" t="s">
        <v>1450</v>
      </c>
      <c r="B1306" t="s">
        <v>4510</v>
      </c>
      <c r="C1306" t="s">
        <v>408</v>
      </c>
      <c r="D1306" t="s">
        <v>4625</v>
      </c>
      <c r="E1306" t="s">
        <v>4626</v>
      </c>
      <c r="F1306">
        <v>96700</v>
      </c>
      <c r="G1306" t="s">
        <v>1454</v>
      </c>
      <c r="H1306">
        <v>84755707</v>
      </c>
      <c r="I1306">
        <v>84755145</v>
      </c>
      <c r="J1306" t="s">
        <v>4627</v>
      </c>
      <c r="K1306" t="s">
        <v>519</v>
      </c>
      <c r="L1306" t="s">
        <v>534</v>
      </c>
      <c r="M1306">
        <v>736</v>
      </c>
      <c r="N1306">
        <v>55</v>
      </c>
      <c r="O1306">
        <v>112.16632199999999</v>
      </c>
      <c r="P1306">
        <v>2.0999750000000001</v>
      </c>
      <c r="Q1306" t="s">
        <v>126</v>
      </c>
      <c r="R1306">
        <f t="shared" si="20"/>
        <v>13.381818181818181</v>
      </c>
      <c r="S1306" t="s">
        <v>286</v>
      </c>
    </row>
    <row r="1307" spans="1:19">
      <c r="A1307" t="s">
        <v>1450</v>
      </c>
      <c r="B1307" t="s">
        <v>4510</v>
      </c>
      <c r="C1307" t="s">
        <v>410</v>
      </c>
      <c r="D1307" t="s">
        <v>4628</v>
      </c>
      <c r="E1307" t="s">
        <v>4629</v>
      </c>
      <c r="F1307">
        <v>96700</v>
      </c>
      <c r="G1307" t="s">
        <v>1454</v>
      </c>
      <c r="H1307">
        <v>84752152</v>
      </c>
      <c r="I1307">
        <v>84753700</v>
      </c>
      <c r="J1307" t="s">
        <v>4630</v>
      </c>
      <c r="K1307" t="s">
        <v>519</v>
      </c>
      <c r="L1307" t="s">
        <v>534</v>
      </c>
      <c r="M1307">
        <v>1248</v>
      </c>
      <c r="N1307">
        <v>105</v>
      </c>
      <c r="O1307">
        <v>112.145053</v>
      </c>
      <c r="P1307">
        <v>2.0982440000000002</v>
      </c>
      <c r="Q1307" t="s">
        <v>126</v>
      </c>
      <c r="R1307">
        <f t="shared" si="20"/>
        <v>11.885714285714286</v>
      </c>
      <c r="S1307" t="s">
        <v>286</v>
      </c>
    </row>
    <row r="1308" spans="1:19">
      <c r="A1308" t="s">
        <v>1450</v>
      </c>
      <c r="B1308" t="s">
        <v>4510</v>
      </c>
      <c r="C1308" t="s">
        <v>409</v>
      </c>
      <c r="D1308" t="s">
        <v>4631</v>
      </c>
      <c r="E1308" t="s">
        <v>5081</v>
      </c>
      <c r="F1308">
        <v>96700</v>
      </c>
      <c r="G1308" t="s">
        <v>1454</v>
      </c>
      <c r="H1308">
        <v>84755191</v>
      </c>
      <c r="I1308">
        <v>84755002</v>
      </c>
      <c r="J1308" t="s">
        <v>4632</v>
      </c>
      <c r="K1308" t="s">
        <v>519</v>
      </c>
      <c r="L1308" t="s">
        <v>534</v>
      </c>
      <c r="M1308">
        <v>326</v>
      </c>
      <c r="N1308">
        <v>31</v>
      </c>
      <c r="O1308">
        <v>112.317953</v>
      </c>
      <c r="P1308">
        <v>2.0521159999999998</v>
      </c>
      <c r="Q1308" t="s">
        <v>126</v>
      </c>
      <c r="R1308">
        <f t="shared" si="20"/>
        <v>10.516129032258064</v>
      </c>
      <c r="S1308" t="s">
        <v>286</v>
      </c>
    </row>
    <row r="1309" spans="1:19">
      <c r="A1309" t="s">
        <v>1563</v>
      </c>
      <c r="B1309" t="s">
        <v>4510</v>
      </c>
      <c r="C1309" t="s">
        <v>414</v>
      </c>
      <c r="D1309" t="s">
        <v>4633</v>
      </c>
      <c r="E1309" t="s">
        <v>4634</v>
      </c>
      <c r="F1309">
        <v>96807</v>
      </c>
      <c r="G1309" t="s">
        <v>1567</v>
      </c>
      <c r="H1309" t="s">
        <v>523</v>
      </c>
      <c r="I1309" t="s">
        <v>523</v>
      </c>
      <c r="J1309" t="s">
        <v>4635</v>
      </c>
      <c r="K1309" t="s">
        <v>519</v>
      </c>
      <c r="L1309" t="s">
        <v>534</v>
      </c>
      <c r="M1309">
        <v>222</v>
      </c>
      <c r="N1309">
        <v>30</v>
      </c>
      <c r="O1309">
        <v>113.43143600000001</v>
      </c>
      <c r="P1309">
        <v>1.8947860000000001</v>
      </c>
      <c r="Q1309" t="s">
        <v>216</v>
      </c>
      <c r="R1309">
        <f t="shared" si="20"/>
        <v>7.4</v>
      </c>
      <c r="S1309" t="s">
        <v>286</v>
      </c>
    </row>
    <row r="1310" spans="1:19">
      <c r="A1310" t="s">
        <v>1563</v>
      </c>
      <c r="B1310" t="s">
        <v>4510</v>
      </c>
      <c r="C1310" t="s">
        <v>413</v>
      </c>
      <c r="D1310" t="s">
        <v>4636</v>
      </c>
      <c r="E1310" t="s">
        <v>4637</v>
      </c>
      <c r="F1310">
        <v>96807</v>
      </c>
      <c r="G1310" t="s">
        <v>1567</v>
      </c>
      <c r="H1310">
        <v>84796288</v>
      </c>
      <c r="I1310">
        <v>84797388</v>
      </c>
      <c r="J1310" t="s">
        <v>4638</v>
      </c>
      <c r="K1310" t="s">
        <v>519</v>
      </c>
      <c r="L1310" t="s">
        <v>534</v>
      </c>
      <c r="M1310">
        <v>1675</v>
      </c>
      <c r="N1310">
        <v>132</v>
      </c>
      <c r="O1310">
        <v>112.94459999999999</v>
      </c>
      <c r="P1310">
        <v>2.0146999999999999</v>
      </c>
      <c r="Q1310" t="s">
        <v>127</v>
      </c>
      <c r="R1310">
        <f t="shared" si="20"/>
        <v>12.689393939393939</v>
      </c>
      <c r="S1310" t="s">
        <v>286</v>
      </c>
    </row>
    <row r="1311" spans="1:19">
      <c r="A1311" t="s">
        <v>1563</v>
      </c>
      <c r="B1311" t="s">
        <v>4510</v>
      </c>
      <c r="C1311" t="s">
        <v>411</v>
      </c>
      <c r="D1311" t="s">
        <v>4639</v>
      </c>
      <c r="E1311" t="s">
        <v>1566</v>
      </c>
      <c r="F1311">
        <v>96800</v>
      </c>
      <c r="G1311" t="s">
        <v>1567</v>
      </c>
      <c r="H1311">
        <v>84796071</v>
      </c>
      <c r="I1311">
        <v>84796072</v>
      </c>
      <c r="J1311" t="s">
        <v>4640</v>
      </c>
      <c r="K1311" t="s">
        <v>519</v>
      </c>
      <c r="L1311" t="s">
        <v>534</v>
      </c>
      <c r="M1311">
        <v>1300</v>
      </c>
      <c r="N1311">
        <v>106</v>
      </c>
      <c r="O1311">
        <v>112.9259</v>
      </c>
      <c r="P1311">
        <v>2.0071500000000002</v>
      </c>
      <c r="Q1311" t="s">
        <v>127</v>
      </c>
      <c r="R1311">
        <f t="shared" si="20"/>
        <v>12.264150943396226</v>
      </c>
      <c r="S1311" t="s">
        <v>286</v>
      </c>
    </row>
    <row r="1312" spans="1:19">
      <c r="A1312" t="s">
        <v>1563</v>
      </c>
      <c r="B1312" t="s">
        <v>4510</v>
      </c>
      <c r="C1312" t="s">
        <v>412</v>
      </c>
      <c r="D1312" t="s">
        <v>4641</v>
      </c>
      <c r="E1312" t="s">
        <v>4642</v>
      </c>
      <c r="F1312">
        <v>96807</v>
      </c>
      <c r="G1312" t="s">
        <v>1567</v>
      </c>
      <c r="H1312">
        <v>84796233</v>
      </c>
      <c r="I1312">
        <v>84796434</v>
      </c>
      <c r="J1312" t="s">
        <v>4643</v>
      </c>
      <c r="K1312" t="s">
        <v>519</v>
      </c>
      <c r="L1312" t="s">
        <v>534</v>
      </c>
      <c r="M1312">
        <v>1257</v>
      </c>
      <c r="N1312">
        <v>110</v>
      </c>
      <c r="O1312">
        <v>112.978667</v>
      </c>
      <c r="P1312">
        <v>2.0000330000000002</v>
      </c>
      <c r="Q1312" t="s">
        <v>127</v>
      </c>
      <c r="R1312">
        <f t="shared" si="20"/>
        <v>11.427272727272728</v>
      </c>
      <c r="S1312" t="s">
        <v>286</v>
      </c>
    </row>
    <row r="1313" spans="1:19">
      <c r="A1313" t="s">
        <v>1704</v>
      </c>
      <c r="B1313" t="s">
        <v>4510</v>
      </c>
      <c r="C1313" t="s">
        <v>294</v>
      </c>
      <c r="D1313" t="s">
        <v>4644</v>
      </c>
      <c r="E1313" t="s">
        <v>4645</v>
      </c>
      <c r="F1313">
        <v>93050</v>
      </c>
      <c r="G1313" t="s">
        <v>1708</v>
      </c>
      <c r="H1313">
        <v>82440635</v>
      </c>
      <c r="I1313">
        <v>82449872</v>
      </c>
      <c r="J1313" t="s">
        <v>4646</v>
      </c>
      <c r="K1313" t="s">
        <v>1059</v>
      </c>
      <c r="L1313" t="s">
        <v>534</v>
      </c>
      <c r="M1313">
        <v>756</v>
      </c>
      <c r="N1313">
        <v>64</v>
      </c>
      <c r="O1313">
        <v>110.35405</v>
      </c>
      <c r="P1313">
        <v>1.5785499999999999</v>
      </c>
      <c r="Q1313" t="s">
        <v>128</v>
      </c>
      <c r="R1313">
        <f t="shared" si="20"/>
        <v>11.8125</v>
      </c>
      <c r="S1313" t="s">
        <v>286</v>
      </c>
    </row>
    <row r="1314" spans="1:19">
      <c r="A1314" t="s">
        <v>1704</v>
      </c>
      <c r="B1314" t="s">
        <v>4548</v>
      </c>
      <c r="C1314" t="s">
        <v>4647</v>
      </c>
      <c r="D1314" t="s">
        <v>4648</v>
      </c>
      <c r="E1314" t="s">
        <v>4649</v>
      </c>
      <c r="F1314">
        <v>93200</v>
      </c>
      <c r="G1314" t="s">
        <v>1708</v>
      </c>
      <c r="H1314">
        <v>82420814</v>
      </c>
      <c r="I1314">
        <v>82231576</v>
      </c>
      <c r="J1314" t="s">
        <v>4650</v>
      </c>
      <c r="K1314" t="s">
        <v>1059</v>
      </c>
      <c r="L1314" t="s">
        <v>534</v>
      </c>
      <c r="M1314">
        <v>423</v>
      </c>
      <c r="N1314">
        <v>108</v>
      </c>
      <c r="O1314">
        <v>110.34633100000001</v>
      </c>
      <c r="P1314">
        <v>1.533434</v>
      </c>
      <c r="Q1314" t="s">
        <v>128</v>
      </c>
      <c r="R1314">
        <f t="shared" si="20"/>
        <v>3.9166666666666665</v>
      </c>
      <c r="S1314" t="s">
        <v>286</v>
      </c>
    </row>
    <row r="1315" spans="1:19">
      <c r="A1315" t="s">
        <v>1704</v>
      </c>
      <c r="B1315" t="s">
        <v>4651</v>
      </c>
      <c r="C1315" t="s">
        <v>4652</v>
      </c>
      <c r="D1315" t="s">
        <v>4653</v>
      </c>
      <c r="E1315" t="s">
        <v>1803</v>
      </c>
      <c r="F1315">
        <v>93050</v>
      </c>
      <c r="G1315" t="s">
        <v>1708</v>
      </c>
      <c r="H1315">
        <v>82312578</v>
      </c>
      <c r="I1315">
        <v>82445397</v>
      </c>
      <c r="J1315" t="s">
        <v>4654</v>
      </c>
      <c r="K1315" t="s">
        <v>1059</v>
      </c>
      <c r="L1315" t="s">
        <v>520</v>
      </c>
      <c r="M1315">
        <v>816</v>
      </c>
      <c r="N1315">
        <v>67</v>
      </c>
      <c r="O1315">
        <v>110.339867</v>
      </c>
      <c r="P1315">
        <v>1.6198490000000001</v>
      </c>
      <c r="Q1315" t="s">
        <v>128</v>
      </c>
      <c r="R1315">
        <f t="shared" si="20"/>
        <v>12.17910447761194</v>
      </c>
      <c r="S1315" t="s">
        <v>286</v>
      </c>
    </row>
    <row r="1316" spans="1:19">
      <c r="A1316" t="s">
        <v>1704</v>
      </c>
      <c r="B1316" t="s">
        <v>4510</v>
      </c>
      <c r="C1316" t="s">
        <v>304</v>
      </c>
      <c r="D1316" t="s">
        <v>4655</v>
      </c>
      <c r="E1316" t="s">
        <v>1751</v>
      </c>
      <c r="F1316">
        <v>93050</v>
      </c>
      <c r="G1316" t="s">
        <v>1708</v>
      </c>
      <c r="H1316">
        <v>82432251</v>
      </c>
      <c r="I1316">
        <v>82434405</v>
      </c>
      <c r="J1316" t="s">
        <v>4656</v>
      </c>
      <c r="K1316" t="s">
        <v>519</v>
      </c>
      <c r="L1316" t="s">
        <v>534</v>
      </c>
      <c r="M1316">
        <v>1215</v>
      </c>
      <c r="N1316">
        <v>99</v>
      </c>
      <c r="O1316">
        <v>110.44753300000001</v>
      </c>
      <c r="P1316">
        <v>1.6448830000000001</v>
      </c>
      <c r="Q1316" t="s">
        <v>128</v>
      </c>
      <c r="R1316">
        <f t="shared" si="20"/>
        <v>12.272727272727273</v>
      </c>
      <c r="S1316" t="s">
        <v>286</v>
      </c>
    </row>
    <row r="1317" spans="1:19">
      <c r="A1317" t="s">
        <v>1704</v>
      </c>
      <c r="B1317" t="s">
        <v>4510</v>
      </c>
      <c r="C1317" t="s">
        <v>314</v>
      </c>
      <c r="D1317" t="s">
        <v>4657</v>
      </c>
      <c r="E1317" t="s">
        <v>4658</v>
      </c>
      <c r="F1317">
        <v>93300</v>
      </c>
      <c r="G1317" t="s">
        <v>1708</v>
      </c>
      <c r="H1317">
        <v>82245957</v>
      </c>
      <c r="I1317">
        <v>82410113</v>
      </c>
      <c r="J1317" t="s">
        <v>4659</v>
      </c>
      <c r="K1317" t="s">
        <v>1059</v>
      </c>
      <c r="L1317" t="s">
        <v>534</v>
      </c>
      <c r="M1317">
        <v>1114</v>
      </c>
      <c r="N1317">
        <v>80</v>
      </c>
      <c r="O1317">
        <v>110.35965</v>
      </c>
      <c r="P1317">
        <v>1.5407500000000001</v>
      </c>
      <c r="Q1317" t="s">
        <v>128</v>
      </c>
      <c r="R1317">
        <f t="shared" si="20"/>
        <v>13.925000000000001</v>
      </c>
      <c r="S1317" t="s">
        <v>286</v>
      </c>
    </row>
    <row r="1318" spans="1:19">
      <c r="A1318" t="s">
        <v>1704</v>
      </c>
      <c r="B1318" t="s">
        <v>4510</v>
      </c>
      <c r="C1318" t="s">
        <v>301</v>
      </c>
      <c r="D1318" t="s">
        <v>4660</v>
      </c>
      <c r="E1318" t="s">
        <v>4661</v>
      </c>
      <c r="F1318">
        <v>93050</v>
      </c>
      <c r="G1318" t="s">
        <v>1708</v>
      </c>
      <c r="H1318">
        <v>82311072</v>
      </c>
      <c r="I1318">
        <v>82313270</v>
      </c>
      <c r="J1318" t="s">
        <v>4662</v>
      </c>
      <c r="K1318" t="s">
        <v>519</v>
      </c>
      <c r="L1318" t="s">
        <v>534</v>
      </c>
      <c r="M1318">
        <v>1073</v>
      </c>
      <c r="N1318">
        <v>72</v>
      </c>
      <c r="O1318">
        <v>110.328425</v>
      </c>
      <c r="P1318">
        <v>1.6325179999999999</v>
      </c>
      <c r="Q1318" t="s">
        <v>128</v>
      </c>
      <c r="R1318">
        <f t="shared" si="20"/>
        <v>14.902777777777779</v>
      </c>
      <c r="S1318" t="s">
        <v>286</v>
      </c>
    </row>
    <row r="1319" spans="1:19">
      <c r="A1319" t="s">
        <v>1704</v>
      </c>
      <c r="B1319" t="s">
        <v>4510</v>
      </c>
      <c r="C1319" t="s">
        <v>308</v>
      </c>
      <c r="D1319" t="s">
        <v>4663</v>
      </c>
      <c r="E1319" t="s">
        <v>4664</v>
      </c>
      <c r="F1319">
        <v>93200</v>
      </c>
      <c r="G1319" t="s">
        <v>1708</v>
      </c>
      <c r="H1319">
        <v>82254579</v>
      </c>
      <c r="I1319">
        <v>82240116</v>
      </c>
      <c r="J1319" t="s">
        <v>4665</v>
      </c>
      <c r="K1319" t="s">
        <v>1059</v>
      </c>
      <c r="L1319" t="s">
        <v>534</v>
      </c>
      <c r="M1319">
        <v>1379</v>
      </c>
      <c r="N1319">
        <v>115</v>
      </c>
      <c r="O1319">
        <v>110.348</v>
      </c>
      <c r="P1319">
        <v>1.5323830000000001</v>
      </c>
      <c r="Q1319" t="s">
        <v>128</v>
      </c>
      <c r="R1319">
        <f t="shared" si="20"/>
        <v>11.991304347826087</v>
      </c>
      <c r="S1319" t="s">
        <v>286</v>
      </c>
    </row>
    <row r="1320" spans="1:19">
      <c r="A1320" t="s">
        <v>1704</v>
      </c>
      <c r="B1320" t="s">
        <v>4510</v>
      </c>
      <c r="C1320" t="s">
        <v>317</v>
      </c>
      <c r="D1320" t="s">
        <v>4666</v>
      </c>
      <c r="E1320" t="s">
        <v>4667</v>
      </c>
      <c r="F1320">
        <v>93350</v>
      </c>
      <c r="G1320" t="s">
        <v>1708</v>
      </c>
      <c r="H1320">
        <v>82451130</v>
      </c>
      <c r="I1320">
        <v>82571877</v>
      </c>
      <c r="J1320" t="s">
        <v>4668</v>
      </c>
      <c r="K1320" t="s">
        <v>1059</v>
      </c>
      <c r="L1320" t="s">
        <v>534</v>
      </c>
      <c r="M1320">
        <v>1831</v>
      </c>
      <c r="N1320">
        <v>149</v>
      </c>
      <c r="O1320">
        <v>110.351367</v>
      </c>
      <c r="P1320">
        <v>1.51725</v>
      </c>
      <c r="Q1320" t="s">
        <v>128</v>
      </c>
      <c r="R1320">
        <f t="shared" si="20"/>
        <v>12.288590604026846</v>
      </c>
      <c r="S1320" t="s">
        <v>286</v>
      </c>
    </row>
    <row r="1321" spans="1:19">
      <c r="A1321" t="s">
        <v>1704</v>
      </c>
      <c r="B1321" t="s">
        <v>4510</v>
      </c>
      <c r="C1321" t="s">
        <v>303</v>
      </c>
      <c r="D1321" t="s">
        <v>4669</v>
      </c>
      <c r="E1321" t="s">
        <v>4670</v>
      </c>
      <c r="F1321">
        <v>93050</v>
      </c>
      <c r="G1321" t="s">
        <v>1708</v>
      </c>
      <c r="H1321">
        <v>82311670</v>
      </c>
      <c r="I1321">
        <v>82312721</v>
      </c>
      <c r="J1321" t="s">
        <v>4671</v>
      </c>
      <c r="K1321" t="s">
        <v>1059</v>
      </c>
      <c r="L1321" t="s">
        <v>534</v>
      </c>
      <c r="M1321">
        <v>972</v>
      </c>
      <c r="N1321">
        <v>73</v>
      </c>
      <c r="O1321">
        <v>110.36921</v>
      </c>
      <c r="P1321">
        <v>1.5864689999999999</v>
      </c>
      <c r="Q1321" t="s">
        <v>128</v>
      </c>
      <c r="R1321">
        <f t="shared" si="20"/>
        <v>13.315068493150685</v>
      </c>
      <c r="S1321" t="s">
        <v>286</v>
      </c>
    </row>
    <row r="1322" spans="1:19">
      <c r="A1322" t="s">
        <v>1704</v>
      </c>
      <c r="B1322" t="s">
        <v>4510</v>
      </c>
      <c r="C1322" t="s">
        <v>306</v>
      </c>
      <c r="D1322" t="s">
        <v>4672</v>
      </c>
      <c r="E1322" t="s">
        <v>4673</v>
      </c>
      <c r="F1322">
        <v>93150</v>
      </c>
      <c r="G1322" t="s">
        <v>1708</v>
      </c>
      <c r="H1322">
        <v>82243541</v>
      </c>
      <c r="I1322">
        <v>82239343</v>
      </c>
      <c r="J1322" t="s">
        <v>4674</v>
      </c>
      <c r="K1322" t="s">
        <v>1059</v>
      </c>
      <c r="L1322" t="s">
        <v>534</v>
      </c>
      <c r="M1322">
        <v>1596</v>
      </c>
      <c r="N1322">
        <v>130</v>
      </c>
      <c r="O1322">
        <v>110.33456700000001</v>
      </c>
      <c r="P1322">
        <v>1.5443169999999999</v>
      </c>
      <c r="Q1322" t="s">
        <v>128</v>
      </c>
      <c r="R1322">
        <f t="shared" si="20"/>
        <v>12.276923076923078</v>
      </c>
      <c r="S1322" t="s">
        <v>286</v>
      </c>
    </row>
    <row r="1323" spans="1:19">
      <c r="A1323" t="s">
        <v>1704</v>
      </c>
      <c r="B1323" t="s">
        <v>4510</v>
      </c>
      <c r="C1323" t="s">
        <v>318</v>
      </c>
      <c r="D1323" t="s">
        <v>4675</v>
      </c>
      <c r="E1323" t="s">
        <v>4676</v>
      </c>
      <c r="F1323">
        <v>93450</v>
      </c>
      <c r="G1323" t="s">
        <v>1708</v>
      </c>
      <c r="H1323">
        <v>82333526</v>
      </c>
      <c r="I1323">
        <v>82348402</v>
      </c>
      <c r="J1323" t="s">
        <v>4677</v>
      </c>
      <c r="K1323" t="s">
        <v>1059</v>
      </c>
      <c r="L1323" t="s">
        <v>534</v>
      </c>
      <c r="M1323">
        <v>532</v>
      </c>
      <c r="N1323">
        <v>43</v>
      </c>
      <c r="O1323">
        <v>110.36215</v>
      </c>
      <c r="P1323">
        <v>1.5477829999999999</v>
      </c>
      <c r="Q1323" t="s">
        <v>128</v>
      </c>
      <c r="R1323">
        <f t="shared" si="20"/>
        <v>12.372093023255815</v>
      </c>
      <c r="S1323" t="s">
        <v>286</v>
      </c>
    </row>
    <row r="1324" spans="1:19">
      <c r="A1324" t="s">
        <v>1704</v>
      </c>
      <c r="B1324" t="s">
        <v>4510</v>
      </c>
      <c r="C1324" t="s">
        <v>319</v>
      </c>
      <c r="D1324" t="s">
        <v>4678</v>
      </c>
      <c r="E1324" t="s">
        <v>5082</v>
      </c>
      <c r="F1324">
        <v>93450</v>
      </c>
      <c r="G1324" t="s">
        <v>1708</v>
      </c>
      <c r="H1324">
        <v>82331210</v>
      </c>
      <c r="I1324">
        <v>82343441</v>
      </c>
      <c r="J1324" t="s">
        <v>4679</v>
      </c>
      <c r="K1324" t="s">
        <v>1059</v>
      </c>
      <c r="L1324" t="s">
        <v>534</v>
      </c>
      <c r="M1324">
        <v>1175</v>
      </c>
      <c r="N1324">
        <v>126</v>
      </c>
      <c r="O1324">
        <v>110.383067</v>
      </c>
      <c r="P1324">
        <v>1.547817</v>
      </c>
      <c r="Q1324" t="s">
        <v>128</v>
      </c>
      <c r="R1324">
        <f t="shared" si="20"/>
        <v>9.325396825396826</v>
      </c>
      <c r="S1324" t="s">
        <v>286</v>
      </c>
    </row>
    <row r="1325" spans="1:19">
      <c r="A1325" t="s">
        <v>1704</v>
      </c>
      <c r="B1325" t="s">
        <v>4510</v>
      </c>
      <c r="C1325" t="s">
        <v>300</v>
      </c>
      <c r="D1325" t="s">
        <v>4680</v>
      </c>
      <c r="E1325" t="s">
        <v>4681</v>
      </c>
      <c r="F1325">
        <v>93050</v>
      </c>
      <c r="G1325" t="s">
        <v>1708</v>
      </c>
      <c r="H1325">
        <v>82254824</v>
      </c>
      <c r="I1325">
        <v>82242507</v>
      </c>
      <c r="J1325" t="s">
        <v>4682</v>
      </c>
      <c r="K1325" t="s">
        <v>1059</v>
      </c>
      <c r="L1325" t="s">
        <v>534</v>
      </c>
      <c r="M1325">
        <v>1484</v>
      </c>
      <c r="N1325">
        <v>102</v>
      </c>
      <c r="O1325">
        <v>110.31885</v>
      </c>
      <c r="P1325">
        <v>1.564983</v>
      </c>
      <c r="Q1325" t="s">
        <v>128</v>
      </c>
      <c r="R1325">
        <f t="shared" si="20"/>
        <v>14.549019607843137</v>
      </c>
      <c r="S1325" t="s">
        <v>286</v>
      </c>
    </row>
    <row r="1326" spans="1:19">
      <c r="A1326" t="s">
        <v>1704</v>
      </c>
      <c r="B1326" t="s">
        <v>4510</v>
      </c>
      <c r="C1326" t="s">
        <v>298</v>
      </c>
      <c r="D1326" t="s">
        <v>4683</v>
      </c>
      <c r="E1326" t="s">
        <v>4684</v>
      </c>
      <c r="F1326">
        <v>93050</v>
      </c>
      <c r="G1326" t="s">
        <v>1708</v>
      </c>
      <c r="H1326">
        <v>82846227</v>
      </c>
      <c r="I1326">
        <v>82846720</v>
      </c>
      <c r="J1326" t="s">
        <v>4685</v>
      </c>
      <c r="K1326" t="s">
        <v>519</v>
      </c>
      <c r="L1326" t="s">
        <v>534</v>
      </c>
      <c r="M1326">
        <v>594</v>
      </c>
      <c r="N1326">
        <v>44</v>
      </c>
      <c r="O1326">
        <v>110.334604</v>
      </c>
      <c r="P1326">
        <v>1.6513310000000001</v>
      </c>
      <c r="Q1326" t="s">
        <v>128</v>
      </c>
      <c r="R1326">
        <f t="shared" si="20"/>
        <v>13.5</v>
      </c>
      <c r="S1326" t="s">
        <v>286</v>
      </c>
    </row>
    <row r="1327" spans="1:19">
      <c r="A1327" t="s">
        <v>1704</v>
      </c>
      <c r="B1327" t="s">
        <v>4510</v>
      </c>
      <c r="C1327" t="s">
        <v>296</v>
      </c>
      <c r="D1327" t="s">
        <v>4686</v>
      </c>
      <c r="E1327" t="s">
        <v>4687</v>
      </c>
      <c r="F1327">
        <v>93050</v>
      </c>
      <c r="G1327" t="s">
        <v>1708</v>
      </c>
      <c r="H1327">
        <v>82441403</v>
      </c>
      <c r="I1327">
        <v>82441468</v>
      </c>
      <c r="J1327" t="s">
        <v>4688</v>
      </c>
      <c r="K1327" t="s">
        <v>1059</v>
      </c>
      <c r="L1327" t="s">
        <v>534</v>
      </c>
      <c r="M1327">
        <v>1669</v>
      </c>
      <c r="N1327">
        <v>114</v>
      </c>
      <c r="O1327">
        <v>110.319108</v>
      </c>
      <c r="P1327">
        <v>1.5806560000000001</v>
      </c>
      <c r="Q1327" t="s">
        <v>128</v>
      </c>
      <c r="R1327">
        <f t="shared" si="20"/>
        <v>14.640350877192983</v>
      </c>
      <c r="S1327" t="s">
        <v>286</v>
      </c>
    </row>
    <row r="1328" spans="1:19">
      <c r="A1328" t="s">
        <v>1704</v>
      </c>
      <c r="B1328" t="s">
        <v>4510</v>
      </c>
      <c r="C1328" t="s">
        <v>316</v>
      </c>
      <c r="D1328" t="s">
        <v>4689</v>
      </c>
      <c r="E1328" t="s">
        <v>4690</v>
      </c>
      <c r="F1328">
        <v>93350</v>
      </c>
      <c r="G1328" t="s">
        <v>1708</v>
      </c>
      <c r="H1328">
        <v>82362325</v>
      </c>
      <c r="I1328">
        <v>82362670</v>
      </c>
      <c r="J1328" t="s">
        <v>4691</v>
      </c>
      <c r="K1328" t="s">
        <v>1059</v>
      </c>
      <c r="L1328" t="s">
        <v>534</v>
      </c>
      <c r="M1328">
        <v>1045</v>
      </c>
      <c r="N1328">
        <v>77</v>
      </c>
      <c r="O1328">
        <v>110.391767</v>
      </c>
      <c r="P1328">
        <v>1.536233</v>
      </c>
      <c r="Q1328" t="s">
        <v>128</v>
      </c>
      <c r="R1328">
        <f t="shared" si="20"/>
        <v>13.571428571428571</v>
      </c>
      <c r="S1328" t="s">
        <v>286</v>
      </c>
    </row>
    <row r="1329" spans="1:19">
      <c r="A1329" t="s">
        <v>1704</v>
      </c>
      <c r="B1329" t="s">
        <v>4510</v>
      </c>
      <c r="C1329" t="s">
        <v>292</v>
      </c>
      <c r="D1329" t="s">
        <v>4692</v>
      </c>
      <c r="E1329" t="s">
        <v>4693</v>
      </c>
      <c r="F1329">
        <v>93000</v>
      </c>
      <c r="G1329" t="s">
        <v>1708</v>
      </c>
      <c r="H1329">
        <v>82240885</v>
      </c>
      <c r="I1329">
        <v>82245151</v>
      </c>
      <c r="J1329" t="s">
        <v>4694</v>
      </c>
      <c r="K1329" t="s">
        <v>1059</v>
      </c>
      <c r="L1329" t="s">
        <v>520</v>
      </c>
      <c r="M1329">
        <v>1116</v>
      </c>
      <c r="N1329">
        <v>106</v>
      </c>
      <c r="O1329">
        <v>110.341117</v>
      </c>
      <c r="P1329">
        <v>1.5515000000000001</v>
      </c>
      <c r="Q1329" t="s">
        <v>128</v>
      </c>
      <c r="R1329">
        <f t="shared" si="20"/>
        <v>10.528301886792454</v>
      </c>
      <c r="S1329" t="s">
        <v>286</v>
      </c>
    </row>
    <row r="1330" spans="1:19">
      <c r="A1330" t="s">
        <v>1704</v>
      </c>
      <c r="B1330" t="s">
        <v>4510</v>
      </c>
      <c r="C1330" t="s">
        <v>289</v>
      </c>
      <c r="D1330" t="s">
        <v>4695</v>
      </c>
      <c r="E1330" t="s">
        <v>4696</v>
      </c>
      <c r="F1330">
        <v>93000</v>
      </c>
      <c r="G1330" t="s">
        <v>1708</v>
      </c>
      <c r="H1330">
        <v>82242689</v>
      </c>
      <c r="I1330">
        <v>82245772</v>
      </c>
      <c r="J1330" t="s">
        <v>4697</v>
      </c>
      <c r="K1330" t="s">
        <v>1059</v>
      </c>
      <c r="L1330" t="s">
        <v>520</v>
      </c>
      <c r="M1330">
        <v>616</v>
      </c>
      <c r="N1330">
        <v>41</v>
      </c>
      <c r="O1330">
        <v>110.34690000000001</v>
      </c>
      <c r="P1330">
        <v>1.555717</v>
      </c>
      <c r="Q1330" t="s">
        <v>128</v>
      </c>
      <c r="R1330">
        <f t="shared" si="20"/>
        <v>15.024390243902438</v>
      </c>
      <c r="S1330" t="s">
        <v>286</v>
      </c>
    </row>
    <row r="1331" spans="1:19">
      <c r="A1331" t="s">
        <v>1704</v>
      </c>
      <c r="B1331" t="s">
        <v>4510</v>
      </c>
      <c r="C1331" t="s">
        <v>291</v>
      </c>
      <c r="D1331" t="s">
        <v>4698</v>
      </c>
      <c r="E1331" t="s">
        <v>4699</v>
      </c>
      <c r="F1331">
        <v>93000</v>
      </c>
      <c r="G1331" t="s">
        <v>1708</v>
      </c>
      <c r="H1331">
        <v>82244598</v>
      </c>
      <c r="I1331">
        <v>82417311</v>
      </c>
      <c r="J1331" t="s">
        <v>4700</v>
      </c>
      <c r="K1331" t="s">
        <v>1059</v>
      </c>
      <c r="L1331" t="s">
        <v>520</v>
      </c>
      <c r="M1331">
        <v>811</v>
      </c>
      <c r="N1331">
        <v>60</v>
      </c>
      <c r="O1331">
        <v>110.342583</v>
      </c>
      <c r="P1331">
        <v>1.5510999999999999</v>
      </c>
      <c r="Q1331" t="s">
        <v>128</v>
      </c>
      <c r="R1331">
        <f t="shared" si="20"/>
        <v>13.516666666666667</v>
      </c>
      <c r="S1331" t="s">
        <v>286</v>
      </c>
    </row>
    <row r="1332" spans="1:19">
      <c r="A1332" t="s">
        <v>1704</v>
      </c>
      <c r="B1332" t="s">
        <v>4510</v>
      </c>
      <c r="C1332" t="s">
        <v>290</v>
      </c>
      <c r="D1332" t="s">
        <v>4701</v>
      </c>
      <c r="E1332" t="s">
        <v>4696</v>
      </c>
      <c r="F1332">
        <v>93000</v>
      </c>
      <c r="G1332" t="s">
        <v>1708</v>
      </c>
      <c r="H1332">
        <v>82242539</v>
      </c>
      <c r="I1332">
        <v>82250328</v>
      </c>
      <c r="J1332" t="s">
        <v>4702</v>
      </c>
      <c r="K1332" t="s">
        <v>1059</v>
      </c>
      <c r="L1332" t="s">
        <v>520</v>
      </c>
      <c r="M1332">
        <v>767</v>
      </c>
      <c r="N1332">
        <v>93</v>
      </c>
      <c r="O1332">
        <v>110.34526700000001</v>
      </c>
      <c r="P1332">
        <v>1.5547500000000001</v>
      </c>
      <c r="Q1332" t="s">
        <v>128</v>
      </c>
      <c r="R1332">
        <f t="shared" ref="R1332:R1395" si="21">M1332/N1332</f>
        <v>8.2473118279569899</v>
      </c>
      <c r="S1332" t="s">
        <v>286</v>
      </c>
    </row>
    <row r="1333" spans="1:19">
      <c r="A1333" t="s">
        <v>1704</v>
      </c>
      <c r="B1333" t="s">
        <v>4510</v>
      </c>
      <c r="C1333" t="s">
        <v>315</v>
      </c>
      <c r="D1333" t="s">
        <v>4703</v>
      </c>
      <c r="E1333" t="s">
        <v>4704</v>
      </c>
      <c r="F1333">
        <v>93350</v>
      </c>
      <c r="G1333" t="s">
        <v>1708</v>
      </c>
      <c r="H1333">
        <v>82364936</v>
      </c>
      <c r="I1333">
        <v>82362182</v>
      </c>
      <c r="J1333" t="s">
        <v>4705</v>
      </c>
      <c r="K1333" t="s">
        <v>1059</v>
      </c>
      <c r="L1333" t="s">
        <v>534</v>
      </c>
      <c r="M1333">
        <v>382</v>
      </c>
      <c r="N1333">
        <v>52</v>
      </c>
      <c r="O1333">
        <v>110.385133</v>
      </c>
      <c r="P1333">
        <v>1.513417</v>
      </c>
      <c r="Q1333" t="s">
        <v>128</v>
      </c>
      <c r="R1333">
        <f t="shared" si="21"/>
        <v>7.3461538461538458</v>
      </c>
      <c r="S1333" t="s">
        <v>286</v>
      </c>
    </row>
    <row r="1334" spans="1:19">
      <c r="A1334" t="s">
        <v>1704</v>
      </c>
      <c r="B1334" t="s">
        <v>4510</v>
      </c>
      <c r="C1334" t="s">
        <v>305</v>
      </c>
      <c r="D1334" t="s">
        <v>4706</v>
      </c>
      <c r="E1334" t="s">
        <v>4707</v>
      </c>
      <c r="F1334">
        <v>93100</v>
      </c>
      <c r="G1334" t="s">
        <v>1708</v>
      </c>
      <c r="H1334">
        <v>82247266</v>
      </c>
      <c r="I1334">
        <v>82246643</v>
      </c>
      <c r="J1334" t="s">
        <v>4708</v>
      </c>
      <c r="K1334" t="s">
        <v>1059</v>
      </c>
      <c r="L1334" t="s">
        <v>520</v>
      </c>
      <c r="M1334">
        <v>1562</v>
      </c>
      <c r="N1334">
        <v>99</v>
      </c>
      <c r="O1334">
        <v>110.3494</v>
      </c>
      <c r="P1334">
        <v>1.5545169999999999</v>
      </c>
      <c r="Q1334" t="s">
        <v>128</v>
      </c>
      <c r="R1334">
        <f t="shared" si="21"/>
        <v>15.777777777777779</v>
      </c>
      <c r="S1334" t="s">
        <v>286</v>
      </c>
    </row>
    <row r="1335" spans="1:19">
      <c r="A1335" t="s">
        <v>1704</v>
      </c>
      <c r="B1335" t="s">
        <v>4510</v>
      </c>
      <c r="C1335" t="s">
        <v>293</v>
      </c>
      <c r="D1335" t="s">
        <v>4709</v>
      </c>
      <c r="E1335" t="s">
        <v>1707</v>
      </c>
      <c r="F1335">
        <v>93050</v>
      </c>
      <c r="G1335" t="s">
        <v>1708</v>
      </c>
      <c r="H1335">
        <v>82447540</v>
      </c>
      <c r="I1335">
        <v>82443978</v>
      </c>
      <c r="J1335" t="s">
        <v>4710</v>
      </c>
      <c r="K1335" t="s">
        <v>1059</v>
      </c>
      <c r="L1335" t="s">
        <v>534</v>
      </c>
      <c r="M1335">
        <v>1308</v>
      </c>
      <c r="N1335">
        <v>96</v>
      </c>
      <c r="O1335">
        <v>110.3626</v>
      </c>
      <c r="P1335">
        <v>1.5719000000000001</v>
      </c>
      <c r="Q1335" t="s">
        <v>128</v>
      </c>
      <c r="R1335">
        <f t="shared" si="21"/>
        <v>13.625</v>
      </c>
      <c r="S1335" t="s">
        <v>286</v>
      </c>
    </row>
    <row r="1336" spans="1:19">
      <c r="A1336" t="s">
        <v>1704</v>
      </c>
      <c r="B1336" t="s">
        <v>4510</v>
      </c>
      <c r="C1336" t="s">
        <v>299</v>
      </c>
      <c r="D1336" t="s">
        <v>4711</v>
      </c>
      <c r="E1336" t="s">
        <v>5083</v>
      </c>
      <c r="F1336">
        <v>93050</v>
      </c>
      <c r="G1336" t="s">
        <v>1708</v>
      </c>
      <c r="H1336">
        <v>82240688</v>
      </c>
      <c r="I1336">
        <v>82248580</v>
      </c>
      <c r="J1336" t="s">
        <v>4712</v>
      </c>
      <c r="K1336" t="s">
        <v>1059</v>
      </c>
      <c r="L1336" t="s">
        <v>534</v>
      </c>
      <c r="M1336">
        <v>1090</v>
      </c>
      <c r="N1336">
        <v>71</v>
      </c>
      <c r="O1336">
        <v>110.31706699999999</v>
      </c>
      <c r="P1336">
        <v>1.561483</v>
      </c>
      <c r="Q1336" t="s">
        <v>128</v>
      </c>
      <c r="R1336">
        <f t="shared" si="21"/>
        <v>15.352112676056338</v>
      </c>
      <c r="S1336" t="s">
        <v>286</v>
      </c>
    </row>
    <row r="1337" spans="1:19">
      <c r="A1337" t="s">
        <v>1704</v>
      </c>
      <c r="B1337" t="s">
        <v>4713</v>
      </c>
      <c r="C1337" t="s">
        <v>4714</v>
      </c>
      <c r="D1337" t="s">
        <v>4715</v>
      </c>
      <c r="E1337" t="s">
        <v>4716</v>
      </c>
      <c r="F1337">
        <v>93050</v>
      </c>
      <c r="G1337" t="s">
        <v>1708</v>
      </c>
      <c r="H1337">
        <v>82510356</v>
      </c>
      <c r="I1337">
        <v>82513917</v>
      </c>
      <c r="J1337" t="s">
        <v>4717</v>
      </c>
      <c r="K1337" t="s">
        <v>1059</v>
      </c>
      <c r="L1337" t="s">
        <v>534</v>
      </c>
      <c r="M1337">
        <v>349</v>
      </c>
      <c r="N1337">
        <v>70</v>
      </c>
      <c r="O1337">
        <v>110.34</v>
      </c>
      <c r="P1337">
        <v>1.55</v>
      </c>
      <c r="Q1337" t="s">
        <v>128</v>
      </c>
      <c r="R1337">
        <f t="shared" si="21"/>
        <v>4.9857142857142858</v>
      </c>
      <c r="S1337" t="s">
        <v>286</v>
      </c>
    </row>
    <row r="1338" spans="1:19">
      <c r="A1338" t="s">
        <v>1704</v>
      </c>
      <c r="B1338" t="s">
        <v>4718</v>
      </c>
      <c r="C1338" t="s">
        <v>4719</v>
      </c>
      <c r="D1338" t="s">
        <v>4720</v>
      </c>
      <c r="E1338" t="s">
        <v>4721</v>
      </c>
      <c r="F1338">
        <v>93050</v>
      </c>
      <c r="G1338" t="s">
        <v>1708</v>
      </c>
      <c r="H1338">
        <v>82432057</v>
      </c>
      <c r="I1338">
        <v>82432055</v>
      </c>
      <c r="J1338" t="s">
        <v>4722</v>
      </c>
      <c r="K1338" t="s">
        <v>519</v>
      </c>
      <c r="L1338" t="s">
        <v>534</v>
      </c>
      <c r="M1338">
        <v>587</v>
      </c>
      <c r="N1338">
        <v>46</v>
      </c>
      <c r="O1338">
        <v>110.42826700000001</v>
      </c>
      <c r="P1338">
        <v>1.5984499999999999</v>
      </c>
      <c r="Q1338" t="s">
        <v>128</v>
      </c>
      <c r="R1338">
        <f t="shared" si="21"/>
        <v>12.760869565217391</v>
      </c>
      <c r="S1338" t="s">
        <v>286</v>
      </c>
    </row>
    <row r="1339" spans="1:19">
      <c r="A1339" t="s">
        <v>1906</v>
      </c>
      <c r="B1339" t="s">
        <v>4510</v>
      </c>
      <c r="C1339" t="s">
        <v>458</v>
      </c>
      <c r="D1339" t="s">
        <v>4723</v>
      </c>
      <c r="E1339" t="s">
        <v>4724</v>
      </c>
      <c r="F1339">
        <v>98850</v>
      </c>
      <c r="G1339" t="s">
        <v>1910</v>
      </c>
      <c r="H1339">
        <v>85285325</v>
      </c>
      <c r="I1339">
        <v>85285592</v>
      </c>
      <c r="J1339" t="s">
        <v>4725</v>
      </c>
      <c r="K1339" t="s">
        <v>519</v>
      </c>
      <c r="L1339" t="s">
        <v>534</v>
      </c>
      <c r="M1339">
        <v>923</v>
      </c>
      <c r="N1339">
        <v>73</v>
      </c>
      <c r="O1339">
        <v>115.395183</v>
      </c>
      <c r="P1339">
        <v>4.8567499999999999</v>
      </c>
      <c r="Q1339" t="s">
        <v>129</v>
      </c>
      <c r="R1339">
        <f t="shared" si="21"/>
        <v>12.643835616438356</v>
      </c>
      <c r="S1339" t="s">
        <v>286</v>
      </c>
    </row>
    <row r="1340" spans="1:19">
      <c r="A1340" t="s">
        <v>1906</v>
      </c>
      <c r="B1340" t="s">
        <v>4510</v>
      </c>
      <c r="C1340" t="s">
        <v>460</v>
      </c>
      <c r="D1340" t="s">
        <v>4726</v>
      </c>
      <c r="E1340" t="s">
        <v>4727</v>
      </c>
      <c r="F1340">
        <v>98850</v>
      </c>
      <c r="G1340" t="s">
        <v>1910</v>
      </c>
      <c r="H1340" t="s">
        <v>523</v>
      </c>
      <c r="I1340" t="s">
        <v>523</v>
      </c>
      <c r="J1340" t="s">
        <v>4728</v>
      </c>
      <c r="K1340" t="s">
        <v>519</v>
      </c>
      <c r="L1340" t="s">
        <v>534</v>
      </c>
      <c r="M1340">
        <v>738</v>
      </c>
      <c r="N1340">
        <v>71</v>
      </c>
      <c r="O1340">
        <v>115.502167</v>
      </c>
      <c r="P1340">
        <v>4.9385830000000004</v>
      </c>
      <c r="Q1340" t="s">
        <v>129</v>
      </c>
      <c r="R1340">
        <f t="shared" si="21"/>
        <v>10.394366197183098</v>
      </c>
      <c r="S1340" t="s">
        <v>286</v>
      </c>
    </row>
    <row r="1341" spans="1:19">
      <c r="A1341" t="s">
        <v>1906</v>
      </c>
      <c r="B1341" t="s">
        <v>4510</v>
      </c>
      <c r="C1341" t="s">
        <v>457</v>
      </c>
      <c r="D1341" t="s">
        <v>4729</v>
      </c>
      <c r="E1341" t="s">
        <v>4730</v>
      </c>
      <c r="F1341">
        <v>98800</v>
      </c>
      <c r="G1341" t="s">
        <v>1910</v>
      </c>
      <c r="H1341">
        <v>85264254</v>
      </c>
      <c r="I1341">
        <v>85264885</v>
      </c>
      <c r="J1341" t="s">
        <v>4731</v>
      </c>
      <c r="K1341" t="s">
        <v>519</v>
      </c>
      <c r="L1341" t="s">
        <v>534</v>
      </c>
      <c r="M1341">
        <v>404</v>
      </c>
      <c r="N1341">
        <v>40</v>
      </c>
      <c r="O1341">
        <v>115.210386</v>
      </c>
      <c r="P1341">
        <v>4.8880559999999997</v>
      </c>
      <c r="Q1341" t="s">
        <v>129</v>
      </c>
      <c r="R1341">
        <f t="shared" si="21"/>
        <v>10.1</v>
      </c>
      <c r="S1341" t="s">
        <v>286</v>
      </c>
    </row>
    <row r="1342" spans="1:19">
      <c r="A1342" t="s">
        <v>1906</v>
      </c>
      <c r="B1342" t="s">
        <v>4510</v>
      </c>
      <c r="C1342" t="s">
        <v>459</v>
      </c>
      <c r="D1342" t="s">
        <v>4732</v>
      </c>
      <c r="E1342" t="s">
        <v>4733</v>
      </c>
      <c r="F1342">
        <v>98850</v>
      </c>
      <c r="G1342" t="s">
        <v>1910</v>
      </c>
      <c r="H1342">
        <v>85262085</v>
      </c>
      <c r="I1342">
        <v>85262086</v>
      </c>
      <c r="J1342" t="s">
        <v>4734</v>
      </c>
      <c r="K1342" t="s">
        <v>519</v>
      </c>
      <c r="L1342" t="s">
        <v>534</v>
      </c>
      <c r="M1342">
        <v>609</v>
      </c>
      <c r="N1342">
        <v>52</v>
      </c>
      <c r="O1342">
        <v>115.276383</v>
      </c>
      <c r="P1342">
        <v>4.7939829999999999</v>
      </c>
      <c r="Q1342" t="s">
        <v>129</v>
      </c>
      <c r="R1342">
        <f t="shared" si="21"/>
        <v>11.711538461538462</v>
      </c>
      <c r="S1342" t="s">
        <v>286</v>
      </c>
    </row>
    <row r="1343" spans="1:19">
      <c r="A1343" t="s">
        <v>2002</v>
      </c>
      <c r="B1343" t="s">
        <v>4593</v>
      </c>
      <c r="C1343" t="s">
        <v>4735</v>
      </c>
      <c r="D1343" t="s">
        <v>4736</v>
      </c>
      <c r="E1343" t="s">
        <v>4737</v>
      </c>
      <c r="F1343">
        <v>98700</v>
      </c>
      <c r="G1343" t="s">
        <v>2006</v>
      </c>
      <c r="H1343">
        <v>85666212</v>
      </c>
      <c r="I1343">
        <v>85666536</v>
      </c>
      <c r="J1343" t="s">
        <v>4738</v>
      </c>
      <c r="K1343" t="s">
        <v>519</v>
      </c>
      <c r="L1343" t="s">
        <v>534</v>
      </c>
      <c r="M1343">
        <v>431</v>
      </c>
      <c r="N1343">
        <v>47</v>
      </c>
      <c r="O1343">
        <v>115.012833</v>
      </c>
      <c r="P1343">
        <v>4.6846170000000003</v>
      </c>
      <c r="Q1343" t="s">
        <v>130</v>
      </c>
      <c r="R1343">
        <f t="shared" si="21"/>
        <v>9.1702127659574462</v>
      </c>
      <c r="S1343" t="s">
        <v>286</v>
      </c>
    </row>
    <row r="1344" spans="1:19">
      <c r="A1344" t="s">
        <v>2002</v>
      </c>
      <c r="B1344" t="s">
        <v>4510</v>
      </c>
      <c r="C1344" t="s">
        <v>454</v>
      </c>
      <c r="D1344" t="s">
        <v>4739</v>
      </c>
      <c r="E1344" t="s">
        <v>4740</v>
      </c>
      <c r="F1344">
        <v>98700</v>
      </c>
      <c r="G1344" t="s">
        <v>2006</v>
      </c>
      <c r="H1344">
        <v>85216602</v>
      </c>
      <c r="I1344">
        <v>85213250</v>
      </c>
      <c r="J1344" t="s">
        <v>4741</v>
      </c>
      <c r="K1344" t="s">
        <v>519</v>
      </c>
      <c r="L1344" t="s">
        <v>534</v>
      </c>
      <c r="M1344">
        <v>953</v>
      </c>
      <c r="N1344">
        <v>92</v>
      </c>
      <c r="O1344">
        <v>114.98141699999999</v>
      </c>
      <c r="P1344">
        <v>4.7270000000000003</v>
      </c>
      <c r="Q1344" t="s">
        <v>130</v>
      </c>
      <c r="R1344">
        <f t="shared" si="21"/>
        <v>10.358695652173912</v>
      </c>
      <c r="S1344" t="s">
        <v>286</v>
      </c>
    </row>
    <row r="1345" spans="1:19">
      <c r="A1345" t="s">
        <v>2002</v>
      </c>
      <c r="B1345" t="s">
        <v>4510</v>
      </c>
      <c r="C1345" t="s">
        <v>453</v>
      </c>
      <c r="D1345" t="s">
        <v>4742</v>
      </c>
      <c r="E1345" t="s">
        <v>4743</v>
      </c>
      <c r="F1345">
        <v>98700</v>
      </c>
      <c r="G1345" t="s">
        <v>2006</v>
      </c>
      <c r="H1345">
        <v>85211341</v>
      </c>
      <c r="I1345">
        <v>85211341</v>
      </c>
      <c r="J1345" t="s">
        <v>4744</v>
      </c>
      <c r="K1345" t="s">
        <v>519</v>
      </c>
      <c r="L1345" t="s">
        <v>534</v>
      </c>
      <c r="M1345">
        <v>1189</v>
      </c>
      <c r="N1345">
        <v>85</v>
      </c>
      <c r="O1345">
        <v>115.018717</v>
      </c>
      <c r="P1345">
        <v>4.7511330000000003</v>
      </c>
      <c r="Q1345" t="s">
        <v>130</v>
      </c>
      <c r="R1345">
        <f t="shared" si="21"/>
        <v>13.988235294117647</v>
      </c>
      <c r="S1345" t="s">
        <v>286</v>
      </c>
    </row>
    <row r="1346" spans="1:19">
      <c r="A1346" t="s">
        <v>2002</v>
      </c>
      <c r="B1346" t="s">
        <v>4510</v>
      </c>
      <c r="C1346" t="s">
        <v>456</v>
      </c>
      <c r="D1346" t="s">
        <v>4745</v>
      </c>
      <c r="E1346" t="s">
        <v>4746</v>
      </c>
      <c r="F1346">
        <v>98708</v>
      </c>
      <c r="G1346" t="s">
        <v>2006</v>
      </c>
      <c r="H1346">
        <v>137853047</v>
      </c>
      <c r="I1346" t="s">
        <v>523</v>
      </c>
      <c r="J1346" t="s">
        <v>4747</v>
      </c>
      <c r="K1346" t="s">
        <v>519</v>
      </c>
      <c r="L1346" t="s">
        <v>534</v>
      </c>
      <c r="M1346">
        <v>687</v>
      </c>
      <c r="N1346">
        <v>56</v>
      </c>
      <c r="O1346">
        <v>114.922657</v>
      </c>
      <c r="P1346">
        <v>4.4801669999999998</v>
      </c>
      <c r="Q1346" t="s">
        <v>130</v>
      </c>
      <c r="R1346">
        <f t="shared" si="21"/>
        <v>12.267857142857142</v>
      </c>
      <c r="S1346" t="s">
        <v>286</v>
      </c>
    </row>
    <row r="1347" spans="1:19">
      <c r="A1347" t="s">
        <v>2002</v>
      </c>
      <c r="B1347" t="s">
        <v>4510</v>
      </c>
      <c r="C1347" t="s">
        <v>455</v>
      </c>
      <c r="D1347" t="s">
        <v>4748</v>
      </c>
      <c r="E1347" t="s">
        <v>4749</v>
      </c>
      <c r="F1347">
        <v>98707</v>
      </c>
      <c r="G1347" t="s">
        <v>2006</v>
      </c>
      <c r="H1347">
        <v>85212630</v>
      </c>
      <c r="I1347">
        <v>85214122</v>
      </c>
      <c r="J1347" t="s">
        <v>4750</v>
      </c>
      <c r="K1347" t="s">
        <v>519</v>
      </c>
      <c r="L1347" t="s">
        <v>534</v>
      </c>
      <c r="M1347">
        <v>939</v>
      </c>
      <c r="N1347">
        <v>68</v>
      </c>
      <c r="O1347">
        <v>115.00405000000001</v>
      </c>
      <c r="P1347">
        <v>4.7907830000000002</v>
      </c>
      <c r="Q1347" t="s">
        <v>130</v>
      </c>
      <c r="R1347">
        <f t="shared" si="21"/>
        <v>13.808823529411764</v>
      </c>
      <c r="S1347" t="s">
        <v>286</v>
      </c>
    </row>
    <row r="1348" spans="1:19">
      <c r="A1348" t="s">
        <v>2112</v>
      </c>
      <c r="B1348" t="s">
        <v>4510</v>
      </c>
      <c r="C1348" t="s">
        <v>362</v>
      </c>
      <c r="D1348" t="s">
        <v>4751</v>
      </c>
      <c r="E1348" t="s">
        <v>4752</v>
      </c>
      <c r="F1348">
        <v>95800</v>
      </c>
      <c r="G1348" t="s">
        <v>2130</v>
      </c>
      <c r="H1348">
        <v>83563020</v>
      </c>
      <c r="I1348">
        <v>83563092</v>
      </c>
      <c r="J1348" t="s">
        <v>4753</v>
      </c>
      <c r="K1348" t="s">
        <v>519</v>
      </c>
      <c r="L1348" t="s">
        <v>534</v>
      </c>
      <c r="M1348">
        <v>991</v>
      </c>
      <c r="N1348">
        <v>97</v>
      </c>
      <c r="O1348">
        <v>111.640663</v>
      </c>
      <c r="P1348">
        <v>1.135294</v>
      </c>
      <c r="Q1348" t="s">
        <v>131</v>
      </c>
      <c r="R1348">
        <f t="shared" si="21"/>
        <v>10.216494845360824</v>
      </c>
      <c r="S1348" t="s">
        <v>286</v>
      </c>
    </row>
    <row r="1349" spans="1:19">
      <c r="A1349" t="s">
        <v>2112</v>
      </c>
      <c r="B1349" t="s">
        <v>4510</v>
      </c>
      <c r="C1349" t="s">
        <v>363</v>
      </c>
      <c r="D1349" t="s">
        <v>4754</v>
      </c>
      <c r="E1349" t="s">
        <v>4755</v>
      </c>
      <c r="F1349">
        <v>95900</v>
      </c>
      <c r="G1349" t="s">
        <v>2116</v>
      </c>
      <c r="H1349">
        <v>83584135</v>
      </c>
      <c r="I1349">
        <v>83584643</v>
      </c>
      <c r="J1349" t="s">
        <v>4756</v>
      </c>
      <c r="K1349" t="s">
        <v>519</v>
      </c>
      <c r="L1349" t="s">
        <v>534</v>
      </c>
      <c r="M1349">
        <v>933</v>
      </c>
      <c r="N1349">
        <v>69</v>
      </c>
      <c r="O1349">
        <v>111.83694</v>
      </c>
      <c r="P1349">
        <v>1.03834</v>
      </c>
      <c r="Q1349" t="s">
        <v>131</v>
      </c>
      <c r="R1349">
        <f t="shared" si="21"/>
        <v>13.521739130434783</v>
      </c>
      <c r="S1349" t="s">
        <v>286</v>
      </c>
    </row>
    <row r="1350" spans="1:19">
      <c r="A1350" t="s">
        <v>2204</v>
      </c>
      <c r="B1350" t="s">
        <v>4510</v>
      </c>
      <c r="C1350" t="s">
        <v>329</v>
      </c>
      <c r="D1350" t="s">
        <v>4757</v>
      </c>
      <c r="E1350" t="s">
        <v>4758</v>
      </c>
      <c r="F1350">
        <v>94500</v>
      </c>
      <c r="G1350" t="s">
        <v>2208</v>
      </c>
      <c r="H1350">
        <v>82735252</v>
      </c>
      <c r="I1350">
        <v>82734659</v>
      </c>
      <c r="J1350" t="s">
        <v>4759</v>
      </c>
      <c r="K1350" t="s">
        <v>519</v>
      </c>
      <c r="L1350" t="s">
        <v>534</v>
      </c>
      <c r="M1350">
        <v>1367</v>
      </c>
      <c r="N1350">
        <v>114</v>
      </c>
      <c r="O1350">
        <v>109.850983</v>
      </c>
      <c r="P1350">
        <v>1.688933</v>
      </c>
      <c r="Q1350" t="s">
        <v>132</v>
      </c>
      <c r="R1350">
        <f t="shared" si="21"/>
        <v>11.991228070175438</v>
      </c>
      <c r="S1350" t="s">
        <v>286</v>
      </c>
    </row>
    <row r="1351" spans="1:19">
      <c r="A1351" t="s">
        <v>2204</v>
      </c>
      <c r="B1351" t="s">
        <v>4510</v>
      </c>
      <c r="C1351" t="s">
        <v>331</v>
      </c>
      <c r="D1351" t="s">
        <v>4760</v>
      </c>
      <c r="E1351" t="s">
        <v>2207</v>
      </c>
      <c r="F1351">
        <v>94500</v>
      </c>
      <c r="G1351" t="s">
        <v>4761</v>
      </c>
      <c r="H1351">
        <v>82711143</v>
      </c>
      <c r="I1351">
        <v>82711044</v>
      </c>
      <c r="J1351" t="s">
        <v>4762</v>
      </c>
      <c r="K1351" t="s">
        <v>519</v>
      </c>
      <c r="L1351" t="s">
        <v>534</v>
      </c>
      <c r="M1351">
        <v>865</v>
      </c>
      <c r="N1351">
        <v>77</v>
      </c>
      <c r="O1351">
        <v>109.76300000000001</v>
      </c>
      <c r="P1351">
        <v>1.802767</v>
      </c>
      <c r="Q1351" t="s">
        <v>132</v>
      </c>
      <c r="R1351">
        <f t="shared" si="21"/>
        <v>11.233766233766234</v>
      </c>
      <c r="S1351" t="s">
        <v>286</v>
      </c>
    </row>
    <row r="1352" spans="1:19">
      <c r="A1352" t="s">
        <v>2204</v>
      </c>
      <c r="B1352" t="s">
        <v>4510</v>
      </c>
      <c r="C1352" t="s">
        <v>330</v>
      </c>
      <c r="D1352" t="s">
        <v>4763</v>
      </c>
      <c r="E1352" t="s">
        <v>4764</v>
      </c>
      <c r="F1352">
        <v>94500</v>
      </c>
      <c r="G1352" t="s">
        <v>2208</v>
      </c>
      <c r="H1352">
        <v>82734035</v>
      </c>
      <c r="I1352">
        <v>82734058</v>
      </c>
      <c r="J1352" t="s">
        <v>4765</v>
      </c>
      <c r="K1352" t="s">
        <v>519</v>
      </c>
      <c r="L1352" t="s">
        <v>534</v>
      </c>
      <c r="M1352">
        <v>548</v>
      </c>
      <c r="N1352">
        <v>38</v>
      </c>
      <c r="O1352">
        <v>109.894661</v>
      </c>
      <c r="P1352">
        <v>1.598285</v>
      </c>
      <c r="Q1352" t="s">
        <v>132</v>
      </c>
      <c r="R1352">
        <f t="shared" si="21"/>
        <v>14.421052631578947</v>
      </c>
      <c r="S1352" t="s">
        <v>286</v>
      </c>
    </row>
    <row r="1353" spans="1:19">
      <c r="A1353" t="s">
        <v>2302</v>
      </c>
      <c r="B1353" t="s">
        <v>4510</v>
      </c>
      <c r="C1353" t="s">
        <v>402</v>
      </c>
      <c r="D1353" t="s">
        <v>4766</v>
      </c>
      <c r="E1353" t="s">
        <v>4767</v>
      </c>
      <c r="F1353">
        <v>96500</v>
      </c>
      <c r="G1353" t="s">
        <v>2306</v>
      </c>
      <c r="H1353">
        <v>84693607</v>
      </c>
      <c r="I1353">
        <v>84693293</v>
      </c>
      <c r="J1353" t="s">
        <v>4768</v>
      </c>
      <c r="K1353" t="s">
        <v>519</v>
      </c>
      <c r="L1353" t="s">
        <v>534</v>
      </c>
      <c r="M1353">
        <v>637</v>
      </c>
      <c r="N1353">
        <v>64</v>
      </c>
      <c r="O1353">
        <v>111.634398</v>
      </c>
      <c r="P1353">
        <v>2.1656789999999999</v>
      </c>
      <c r="Q1353" t="s">
        <v>218</v>
      </c>
      <c r="R1353">
        <f t="shared" si="21"/>
        <v>9.953125</v>
      </c>
      <c r="S1353" t="s">
        <v>286</v>
      </c>
    </row>
    <row r="1354" spans="1:19">
      <c r="A1354" t="s">
        <v>2302</v>
      </c>
      <c r="B1354" t="s">
        <v>4510</v>
      </c>
      <c r="C1354" t="s">
        <v>403</v>
      </c>
      <c r="D1354" t="s">
        <v>4769</v>
      </c>
      <c r="E1354" t="s">
        <v>4770</v>
      </c>
      <c r="F1354">
        <v>96507</v>
      </c>
      <c r="G1354" t="s">
        <v>2306</v>
      </c>
      <c r="H1354">
        <v>84693252</v>
      </c>
      <c r="I1354">
        <v>84691311</v>
      </c>
      <c r="J1354" t="s">
        <v>4771</v>
      </c>
      <c r="K1354" t="s">
        <v>519</v>
      </c>
      <c r="L1354" t="s">
        <v>520</v>
      </c>
      <c r="M1354">
        <v>978</v>
      </c>
      <c r="N1354">
        <v>68</v>
      </c>
      <c r="O1354">
        <v>111.64</v>
      </c>
      <c r="P1354">
        <v>2.17</v>
      </c>
      <c r="Q1354" t="s">
        <v>218</v>
      </c>
      <c r="R1354">
        <f t="shared" si="21"/>
        <v>14.382352941176471</v>
      </c>
      <c r="S1354" t="s">
        <v>286</v>
      </c>
    </row>
    <row r="1355" spans="1:19">
      <c r="A1355" t="s">
        <v>2302</v>
      </c>
      <c r="B1355" t="s">
        <v>4510</v>
      </c>
      <c r="C1355" t="s">
        <v>404</v>
      </c>
      <c r="D1355" t="s">
        <v>4772</v>
      </c>
      <c r="E1355" t="s">
        <v>4773</v>
      </c>
      <c r="F1355">
        <v>96509</v>
      </c>
      <c r="G1355" t="s">
        <v>2306</v>
      </c>
      <c r="H1355">
        <v>84691911</v>
      </c>
      <c r="I1355">
        <v>84691669</v>
      </c>
      <c r="J1355" t="s">
        <v>4774</v>
      </c>
      <c r="K1355" t="s">
        <v>519</v>
      </c>
      <c r="L1355" t="s">
        <v>534</v>
      </c>
      <c r="M1355">
        <v>1211</v>
      </c>
      <c r="N1355">
        <v>141</v>
      </c>
      <c r="O1355">
        <v>111.675596</v>
      </c>
      <c r="P1355">
        <v>2.073045</v>
      </c>
      <c r="Q1355" t="s">
        <v>218</v>
      </c>
      <c r="R1355">
        <f t="shared" si="21"/>
        <v>8.5886524822695041</v>
      </c>
      <c r="S1355" t="s">
        <v>286</v>
      </c>
    </row>
    <row r="1356" spans="1:19">
      <c r="A1356" t="s">
        <v>2302</v>
      </c>
      <c r="B1356" t="s">
        <v>4510</v>
      </c>
      <c r="C1356" t="s">
        <v>401</v>
      </c>
      <c r="D1356" t="s">
        <v>4775</v>
      </c>
      <c r="E1356" t="s">
        <v>2305</v>
      </c>
      <c r="F1356">
        <v>96500</v>
      </c>
      <c r="G1356" t="s">
        <v>2306</v>
      </c>
      <c r="H1356">
        <v>198596302</v>
      </c>
      <c r="I1356">
        <v>198594082</v>
      </c>
      <c r="J1356" t="s">
        <v>4776</v>
      </c>
      <c r="K1356" t="s">
        <v>519</v>
      </c>
      <c r="L1356" t="s">
        <v>520</v>
      </c>
      <c r="M1356">
        <v>196</v>
      </c>
      <c r="N1356">
        <v>25</v>
      </c>
      <c r="O1356">
        <v>111.738124</v>
      </c>
      <c r="P1356">
        <v>2.1542289999999999</v>
      </c>
      <c r="Q1356" t="s">
        <v>218</v>
      </c>
      <c r="R1356">
        <f t="shared" si="21"/>
        <v>7.84</v>
      </c>
      <c r="S1356" t="s">
        <v>286</v>
      </c>
    </row>
    <row r="1357" spans="1:19">
      <c r="A1357" t="s">
        <v>2402</v>
      </c>
      <c r="B1357" t="s">
        <v>4510</v>
      </c>
      <c r="C1357" t="s">
        <v>438</v>
      </c>
      <c r="D1357" t="s">
        <v>4777</v>
      </c>
      <c r="E1357" t="s">
        <v>4778</v>
      </c>
      <c r="F1357">
        <v>98009</v>
      </c>
      <c r="G1357" t="s">
        <v>2406</v>
      </c>
      <c r="H1357">
        <v>85411795</v>
      </c>
      <c r="I1357">
        <v>85411805</v>
      </c>
      <c r="J1357" t="s">
        <v>4779</v>
      </c>
      <c r="K1357" t="s">
        <v>1059</v>
      </c>
      <c r="L1357" t="s">
        <v>534</v>
      </c>
      <c r="M1357">
        <v>764</v>
      </c>
      <c r="N1357">
        <v>95</v>
      </c>
      <c r="O1357">
        <v>113.964417</v>
      </c>
      <c r="P1357">
        <v>4.359267</v>
      </c>
      <c r="Q1357" t="s">
        <v>135</v>
      </c>
      <c r="R1357">
        <f t="shared" si="21"/>
        <v>8.0421052631578949</v>
      </c>
      <c r="S1357" t="s">
        <v>286</v>
      </c>
    </row>
    <row r="1358" spans="1:19">
      <c r="A1358" t="s">
        <v>2402</v>
      </c>
      <c r="B1358" t="s">
        <v>4548</v>
      </c>
      <c r="C1358" t="s">
        <v>4780</v>
      </c>
      <c r="D1358" t="s">
        <v>5084</v>
      </c>
      <c r="E1358" t="s">
        <v>4781</v>
      </c>
      <c r="F1358">
        <v>98000</v>
      </c>
      <c r="G1358" t="s">
        <v>2406</v>
      </c>
      <c r="H1358">
        <v>85431121</v>
      </c>
      <c r="I1358">
        <v>85413121</v>
      </c>
      <c r="J1358" t="s">
        <v>4782</v>
      </c>
      <c r="K1358" t="s">
        <v>1059</v>
      </c>
      <c r="L1358" t="s">
        <v>534</v>
      </c>
      <c r="M1358">
        <v>566</v>
      </c>
      <c r="N1358">
        <v>106</v>
      </c>
      <c r="O1358">
        <v>114.00815</v>
      </c>
      <c r="P1358">
        <v>4.4219670000000004</v>
      </c>
      <c r="Q1358" t="s">
        <v>135</v>
      </c>
      <c r="R1358">
        <f t="shared" si="21"/>
        <v>5.3396226415094343</v>
      </c>
      <c r="S1358" t="s">
        <v>286</v>
      </c>
    </row>
    <row r="1359" spans="1:19">
      <c r="A1359" t="s">
        <v>2402</v>
      </c>
      <c r="B1359" t="s">
        <v>4593</v>
      </c>
      <c r="C1359" t="s">
        <v>4783</v>
      </c>
      <c r="D1359" t="s">
        <v>4784</v>
      </c>
      <c r="E1359" t="s">
        <v>4785</v>
      </c>
      <c r="F1359">
        <v>98007</v>
      </c>
      <c r="G1359" t="s">
        <v>2406</v>
      </c>
      <c r="H1359">
        <v>85429436</v>
      </c>
      <c r="I1359">
        <v>85429443</v>
      </c>
      <c r="J1359" t="s">
        <v>4786</v>
      </c>
      <c r="K1359" t="s">
        <v>1059</v>
      </c>
      <c r="L1359" t="s">
        <v>534</v>
      </c>
      <c r="M1359">
        <v>709</v>
      </c>
      <c r="N1359">
        <v>68</v>
      </c>
      <c r="O1359">
        <v>113.955867</v>
      </c>
      <c r="P1359">
        <v>4.2986329999999997</v>
      </c>
      <c r="Q1359" t="s">
        <v>135</v>
      </c>
      <c r="R1359">
        <f t="shared" si="21"/>
        <v>10.426470588235293</v>
      </c>
      <c r="S1359" t="s">
        <v>286</v>
      </c>
    </row>
    <row r="1360" spans="1:19">
      <c r="A1360" t="s">
        <v>2402</v>
      </c>
      <c r="B1360" t="s">
        <v>4510</v>
      </c>
      <c r="C1360" t="s">
        <v>431</v>
      </c>
      <c r="D1360" t="s">
        <v>4787</v>
      </c>
      <c r="E1360" t="s">
        <v>4788</v>
      </c>
      <c r="F1360">
        <v>98000</v>
      </c>
      <c r="G1360" t="s">
        <v>2406</v>
      </c>
      <c r="H1360">
        <v>85431707</v>
      </c>
      <c r="I1360">
        <v>85428057</v>
      </c>
      <c r="J1360" t="s">
        <v>4789</v>
      </c>
      <c r="K1360" t="s">
        <v>1059</v>
      </c>
      <c r="L1360" t="s">
        <v>534</v>
      </c>
      <c r="M1360">
        <v>835</v>
      </c>
      <c r="N1360">
        <v>77</v>
      </c>
      <c r="O1360">
        <v>113.997783</v>
      </c>
      <c r="P1360">
        <v>4.3766829999999999</v>
      </c>
      <c r="Q1360" t="s">
        <v>135</v>
      </c>
      <c r="R1360">
        <f t="shared" si="21"/>
        <v>10.844155844155845</v>
      </c>
      <c r="S1360" t="s">
        <v>286</v>
      </c>
    </row>
    <row r="1361" spans="1:19">
      <c r="A1361" t="s">
        <v>2402</v>
      </c>
      <c r="B1361" t="s">
        <v>4510</v>
      </c>
      <c r="C1361" t="s">
        <v>435</v>
      </c>
      <c r="D1361" t="s">
        <v>4790</v>
      </c>
      <c r="E1361" t="s">
        <v>4791</v>
      </c>
      <c r="F1361">
        <v>98007</v>
      </c>
      <c r="G1361" t="s">
        <v>2406</v>
      </c>
      <c r="H1361">
        <v>85433517</v>
      </c>
      <c r="I1361">
        <v>85422872</v>
      </c>
      <c r="J1361" t="s">
        <v>4792</v>
      </c>
      <c r="K1361" t="s">
        <v>1059</v>
      </c>
      <c r="L1361" t="s">
        <v>520</v>
      </c>
      <c r="M1361">
        <v>1714</v>
      </c>
      <c r="N1361">
        <v>121</v>
      </c>
      <c r="O1361">
        <v>113.977717</v>
      </c>
      <c r="P1361">
        <v>4.3781999999999996</v>
      </c>
      <c r="Q1361" t="s">
        <v>135</v>
      </c>
      <c r="R1361">
        <f t="shared" si="21"/>
        <v>14.165289256198347</v>
      </c>
      <c r="S1361" t="s">
        <v>286</v>
      </c>
    </row>
    <row r="1362" spans="1:19">
      <c r="A1362" t="s">
        <v>2402</v>
      </c>
      <c r="B1362" t="s">
        <v>4510</v>
      </c>
      <c r="C1362" t="s">
        <v>432</v>
      </c>
      <c r="D1362" t="s">
        <v>4793</v>
      </c>
      <c r="E1362" t="s">
        <v>4794</v>
      </c>
      <c r="F1362">
        <v>98000</v>
      </c>
      <c r="G1362" t="s">
        <v>2406</v>
      </c>
      <c r="H1362">
        <v>85659066</v>
      </c>
      <c r="I1362">
        <v>85660812</v>
      </c>
      <c r="J1362" t="s">
        <v>4795</v>
      </c>
      <c r="K1362" t="s">
        <v>1059</v>
      </c>
      <c r="L1362" t="s">
        <v>534</v>
      </c>
      <c r="M1362">
        <v>1300</v>
      </c>
      <c r="N1362">
        <v>94</v>
      </c>
      <c r="O1362">
        <v>114.013583</v>
      </c>
      <c r="P1362">
        <v>4.4253830000000001</v>
      </c>
      <c r="Q1362" t="s">
        <v>135</v>
      </c>
      <c r="R1362">
        <f t="shared" si="21"/>
        <v>13.829787234042554</v>
      </c>
      <c r="S1362" t="s">
        <v>286</v>
      </c>
    </row>
    <row r="1363" spans="1:19">
      <c r="A1363" t="s">
        <v>2402</v>
      </c>
      <c r="B1363" t="s">
        <v>4510</v>
      </c>
      <c r="C1363" t="s">
        <v>428</v>
      </c>
      <c r="D1363" t="s">
        <v>4796</v>
      </c>
      <c r="E1363" t="s">
        <v>4797</v>
      </c>
      <c r="F1363">
        <v>98000</v>
      </c>
      <c r="G1363" t="s">
        <v>2406</v>
      </c>
      <c r="H1363">
        <v>85423905</v>
      </c>
      <c r="I1363">
        <v>85426129</v>
      </c>
      <c r="J1363" t="s">
        <v>4798</v>
      </c>
      <c r="K1363" t="s">
        <v>1059</v>
      </c>
      <c r="L1363" t="s">
        <v>534</v>
      </c>
      <c r="M1363">
        <v>736</v>
      </c>
      <c r="N1363">
        <v>54</v>
      </c>
      <c r="O1363">
        <v>113.9888</v>
      </c>
      <c r="P1363">
        <v>4.3631169999999999</v>
      </c>
      <c r="Q1363" t="s">
        <v>135</v>
      </c>
      <c r="R1363">
        <f t="shared" si="21"/>
        <v>13.62962962962963</v>
      </c>
      <c r="S1363" t="s">
        <v>286</v>
      </c>
    </row>
    <row r="1364" spans="1:19">
      <c r="A1364" t="s">
        <v>2402</v>
      </c>
      <c r="B1364" t="s">
        <v>4510</v>
      </c>
      <c r="C1364" t="s">
        <v>430</v>
      </c>
      <c r="D1364" t="s">
        <v>4799</v>
      </c>
      <c r="E1364" t="s">
        <v>2405</v>
      </c>
      <c r="F1364">
        <v>98000</v>
      </c>
      <c r="G1364" t="s">
        <v>2406</v>
      </c>
      <c r="H1364">
        <v>85427760</v>
      </c>
      <c r="I1364">
        <v>85430760</v>
      </c>
      <c r="J1364" t="s">
        <v>4800</v>
      </c>
      <c r="K1364" t="s">
        <v>1059</v>
      </c>
      <c r="L1364" t="s">
        <v>534</v>
      </c>
      <c r="M1364">
        <v>504</v>
      </c>
      <c r="N1364">
        <v>46</v>
      </c>
      <c r="O1364">
        <v>113.979783</v>
      </c>
      <c r="P1364">
        <v>4.3460669999999997</v>
      </c>
      <c r="Q1364" t="s">
        <v>135</v>
      </c>
      <c r="R1364">
        <f t="shared" si="21"/>
        <v>10.956521739130435</v>
      </c>
      <c r="S1364" t="s">
        <v>286</v>
      </c>
    </row>
    <row r="1365" spans="1:19">
      <c r="A1365" t="s">
        <v>2402</v>
      </c>
      <c r="B1365" t="s">
        <v>4510</v>
      </c>
      <c r="C1365" t="s">
        <v>446</v>
      </c>
      <c r="D1365" t="s">
        <v>4801</v>
      </c>
      <c r="E1365" t="s">
        <v>4802</v>
      </c>
      <c r="F1365">
        <v>98100</v>
      </c>
      <c r="G1365" t="s">
        <v>2406</v>
      </c>
      <c r="H1365">
        <v>85655205</v>
      </c>
      <c r="I1365">
        <v>85652503</v>
      </c>
      <c r="J1365" t="s">
        <v>4803</v>
      </c>
      <c r="K1365" t="s">
        <v>1059</v>
      </c>
      <c r="L1365" t="s">
        <v>534</v>
      </c>
      <c r="M1365">
        <v>2233</v>
      </c>
      <c r="N1365">
        <v>144</v>
      </c>
      <c r="O1365">
        <v>114.002833</v>
      </c>
      <c r="P1365">
        <v>4.4611830000000001</v>
      </c>
      <c r="Q1365" t="s">
        <v>135</v>
      </c>
      <c r="R1365">
        <f t="shared" si="21"/>
        <v>15.506944444444445</v>
      </c>
      <c r="S1365" t="s">
        <v>286</v>
      </c>
    </row>
    <row r="1366" spans="1:19">
      <c r="A1366" t="s">
        <v>2402</v>
      </c>
      <c r="B1366" t="s">
        <v>4510</v>
      </c>
      <c r="C1366" t="s">
        <v>448</v>
      </c>
      <c r="D1366" t="s">
        <v>4804</v>
      </c>
      <c r="E1366" t="s">
        <v>4805</v>
      </c>
      <c r="F1366">
        <v>98100</v>
      </c>
      <c r="G1366" t="s">
        <v>2406</v>
      </c>
      <c r="H1366">
        <v>85665159</v>
      </c>
      <c r="I1366">
        <v>85662159</v>
      </c>
      <c r="J1366" t="s">
        <v>4806</v>
      </c>
      <c r="K1366" t="s">
        <v>1059</v>
      </c>
      <c r="L1366" t="s">
        <v>534</v>
      </c>
      <c r="M1366">
        <v>2902</v>
      </c>
      <c r="N1366">
        <v>146</v>
      </c>
      <c r="O1366">
        <v>114.048767</v>
      </c>
      <c r="P1366">
        <v>4.4549830000000004</v>
      </c>
      <c r="Q1366" t="s">
        <v>135</v>
      </c>
      <c r="R1366">
        <f t="shared" si="21"/>
        <v>19.876712328767123</v>
      </c>
      <c r="S1366" t="s">
        <v>286</v>
      </c>
    </row>
    <row r="1367" spans="1:19">
      <c r="A1367" t="s">
        <v>2402</v>
      </c>
      <c r="B1367" t="s">
        <v>4510</v>
      </c>
      <c r="C1367" t="s">
        <v>447</v>
      </c>
      <c r="D1367" t="s">
        <v>4807</v>
      </c>
      <c r="E1367" t="s">
        <v>4808</v>
      </c>
      <c r="F1367">
        <v>98100</v>
      </c>
      <c r="G1367" t="s">
        <v>2406</v>
      </c>
      <c r="H1367">
        <v>85657349</v>
      </c>
      <c r="I1367">
        <v>85658793</v>
      </c>
      <c r="J1367" t="s">
        <v>4809</v>
      </c>
      <c r="K1367" t="s">
        <v>1059</v>
      </c>
      <c r="L1367" t="s">
        <v>534</v>
      </c>
      <c r="M1367">
        <v>2463</v>
      </c>
      <c r="N1367">
        <v>138</v>
      </c>
      <c r="O1367">
        <v>114.013417</v>
      </c>
      <c r="P1367">
        <v>4.4862000000000002</v>
      </c>
      <c r="Q1367" t="s">
        <v>135</v>
      </c>
      <c r="R1367">
        <f t="shared" si="21"/>
        <v>17.847826086956523</v>
      </c>
      <c r="S1367" t="s">
        <v>286</v>
      </c>
    </row>
    <row r="1368" spans="1:19">
      <c r="A1368" t="s">
        <v>2402</v>
      </c>
      <c r="B1368" t="s">
        <v>4510</v>
      </c>
      <c r="C1368" t="s">
        <v>429</v>
      </c>
      <c r="D1368" t="s">
        <v>4810</v>
      </c>
      <c r="E1368" t="s">
        <v>4811</v>
      </c>
      <c r="F1368">
        <v>98000</v>
      </c>
      <c r="G1368" t="s">
        <v>2406</v>
      </c>
      <c r="H1368">
        <v>85615033</v>
      </c>
      <c r="I1368">
        <v>85615033</v>
      </c>
      <c r="J1368" t="s">
        <v>4812</v>
      </c>
      <c r="K1368" t="s">
        <v>1059</v>
      </c>
      <c r="L1368" t="s">
        <v>534</v>
      </c>
      <c r="M1368">
        <v>1103</v>
      </c>
      <c r="N1368">
        <v>70</v>
      </c>
      <c r="O1368">
        <v>113.99635000000001</v>
      </c>
      <c r="P1368">
        <v>4.3167</v>
      </c>
      <c r="Q1368" t="s">
        <v>135</v>
      </c>
      <c r="R1368">
        <f t="shared" si="21"/>
        <v>15.757142857142858</v>
      </c>
      <c r="S1368" t="s">
        <v>286</v>
      </c>
    </row>
    <row r="1369" spans="1:19">
      <c r="A1369" t="s">
        <v>2402</v>
      </c>
      <c r="B1369" t="s">
        <v>4510</v>
      </c>
      <c r="C1369" t="s">
        <v>434</v>
      </c>
      <c r="D1369" t="s">
        <v>4813</v>
      </c>
      <c r="E1369" t="s">
        <v>5085</v>
      </c>
      <c r="F1369">
        <v>98007</v>
      </c>
      <c r="G1369" t="s">
        <v>5086</v>
      </c>
      <c r="H1369">
        <v>85436530</v>
      </c>
      <c r="I1369">
        <v>85420519</v>
      </c>
      <c r="J1369" t="s">
        <v>4814</v>
      </c>
      <c r="K1369" t="s">
        <v>1059</v>
      </c>
      <c r="L1369" t="s">
        <v>520</v>
      </c>
      <c r="M1369">
        <v>1112</v>
      </c>
      <c r="N1369">
        <v>74</v>
      </c>
      <c r="O1369">
        <v>113.984133</v>
      </c>
      <c r="P1369">
        <v>4.3845999999999998</v>
      </c>
      <c r="Q1369" t="s">
        <v>135</v>
      </c>
      <c r="R1369">
        <f t="shared" si="21"/>
        <v>15.027027027027026</v>
      </c>
      <c r="S1369" t="s">
        <v>286</v>
      </c>
    </row>
    <row r="1370" spans="1:19">
      <c r="A1370" t="s">
        <v>2402</v>
      </c>
      <c r="B1370" t="s">
        <v>4510</v>
      </c>
      <c r="C1370" t="s">
        <v>433</v>
      </c>
      <c r="D1370" t="s">
        <v>4815</v>
      </c>
      <c r="E1370" t="s">
        <v>4816</v>
      </c>
      <c r="F1370">
        <v>98007</v>
      </c>
      <c r="G1370" t="s">
        <v>2406</v>
      </c>
      <c r="H1370">
        <v>85433229</v>
      </c>
      <c r="I1370">
        <v>85433229</v>
      </c>
      <c r="J1370" t="s">
        <v>4817</v>
      </c>
      <c r="K1370" t="s">
        <v>1059</v>
      </c>
      <c r="L1370" t="s">
        <v>520</v>
      </c>
      <c r="M1370">
        <v>989</v>
      </c>
      <c r="N1370">
        <v>72</v>
      </c>
      <c r="O1370">
        <v>113.973383</v>
      </c>
      <c r="P1370">
        <v>4.3745669999999999</v>
      </c>
      <c r="Q1370" t="s">
        <v>135</v>
      </c>
      <c r="R1370">
        <f t="shared" si="21"/>
        <v>13.736111111111111</v>
      </c>
      <c r="S1370" t="s">
        <v>286</v>
      </c>
    </row>
    <row r="1371" spans="1:19">
      <c r="A1371" t="s">
        <v>2402</v>
      </c>
      <c r="B1371" t="s">
        <v>4510</v>
      </c>
      <c r="C1371" t="s">
        <v>427</v>
      </c>
      <c r="D1371" t="s">
        <v>4818</v>
      </c>
      <c r="E1371" t="s">
        <v>4811</v>
      </c>
      <c r="F1371">
        <v>98000</v>
      </c>
      <c r="G1371" t="s">
        <v>2406</v>
      </c>
      <c r="H1371">
        <v>85616027</v>
      </c>
      <c r="I1371">
        <v>85616028</v>
      </c>
      <c r="J1371" t="s">
        <v>4819</v>
      </c>
      <c r="K1371" t="s">
        <v>1059</v>
      </c>
      <c r="L1371" t="s">
        <v>534</v>
      </c>
      <c r="M1371">
        <v>1044</v>
      </c>
      <c r="N1371">
        <v>67</v>
      </c>
      <c r="O1371">
        <v>113.991017</v>
      </c>
      <c r="P1371">
        <v>4.3038670000000003</v>
      </c>
      <c r="Q1371" t="s">
        <v>135</v>
      </c>
      <c r="R1371">
        <f t="shared" si="21"/>
        <v>15.582089552238806</v>
      </c>
      <c r="S1371" t="s">
        <v>286</v>
      </c>
    </row>
    <row r="1372" spans="1:19">
      <c r="A1372" t="s">
        <v>2402</v>
      </c>
      <c r="B1372" t="s">
        <v>4820</v>
      </c>
      <c r="C1372" t="s">
        <v>4821</v>
      </c>
      <c r="D1372" t="s">
        <v>4822</v>
      </c>
      <c r="E1372" t="s">
        <v>4823</v>
      </c>
      <c r="F1372">
        <v>98000</v>
      </c>
      <c r="G1372" t="s">
        <v>2406</v>
      </c>
      <c r="H1372">
        <v>85421371</v>
      </c>
      <c r="I1372">
        <v>85411050</v>
      </c>
      <c r="J1372" t="s">
        <v>4824</v>
      </c>
      <c r="K1372" t="s">
        <v>1059</v>
      </c>
      <c r="L1372" t="s">
        <v>534</v>
      </c>
      <c r="M1372">
        <v>482</v>
      </c>
      <c r="N1372">
        <v>50</v>
      </c>
      <c r="O1372">
        <v>113.965333</v>
      </c>
      <c r="P1372">
        <v>4.3194499999999998</v>
      </c>
      <c r="Q1372" t="s">
        <v>135</v>
      </c>
      <c r="R1372">
        <f t="shared" si="21"/>
        <v>9.64</v>
      </c>
      <c r="S1372" t="s">
        <v>286</v>
      </c>
    </row>
    <row r="1373" spans="1:19">
      <c r="A1373" t="s">
        <v>2538</v>
      </c>
      <c r="B1373" t="s">
        <v>4510</v>
      </c>
      <c r="C1373" t="s">
        <v>400</v>
      </c>
      <c r="D1373" t="s">
        <v>4825</v>
      </c>
      <c r="E1373" t="s">
        <v>4826</v>
      </c>
      <c r="F1373">
        <v>96400</v>
      </c>
      <c r="G1373" t="s">
        <v>2542</v>
      </c>
      <c r="H1373">
        <v>84873806</v>
      </c>
      <c r="I1373">
        <v>84872134</v>
      </c>
      <c r="J1373" t="s">
        <v>4827</v>
      </c>
      <c r="K1373" t="s">
        <v>519</v>
      </c>
      <c r="L1373" t="s">
        <v>534</v>
      </c>
      <c r="M1373">
        <v>1177</v>
      </c>
      <c r="N1373">
        <v>90</v>
      </c>
      <c r="O1373">
        <v>112.079713</v>
      </c>
      <c r="P1373">
        <v>2.889491</v>
      </c>
      <c r="Q1373" t="s">
        <v>136</v>
      </c>
      <c r="R1373">
        <f t="shared" si="21"/>
        <v>13.077777777777778</v>
      </c>
      <c r="S1373" t="s">
        <v>286</v>
      </c>
    </row>
    <row r="1374" spans="1:19">
      <c r="A1374" t="s">
        <v>2538</v>
      </c>
      <c r="B1374" t="s">
        <v>4510</v>
      </c>
      <c r="C1374" t="s">
        <v>398</v>
      </c>
      <c r="D1374" t="s">
        <v>4828</v>
      </c>
      <c r="E1374" t="s">
        <v>2541</v>
      </c>
      <c r="F1374">
        <v>96400</v>
      </c>
      <c r="G1374" t="s">
        <v>2542</v>
      </c>
      <c r="H1374">
        <v>84871306</v>
      </c>
      <c r="I1374">
        <v>84873134</v>
      </c>
      <c r="J1374" t="s">
        <v>4829</v>
      </c>
      <c r="K1374" t="s">
        <v>519</v>
      </c>
      <c r="L1374" t="s">
        <v>520</v>
      </c>
      <c r="M1374">
        <v>615</v>
      </c>
      <c r="N1374">
        <v>45</v>
      </c>
      <c r="O1374">
        <v>112.089465</v>
      </c>
      <c r="P1374">
        <v>2.9012479999999998</v>
      </c>
      <c r="Q1374" t="s">
        <v>136</v>
      </c>
      <c r="R1374">
        <f t="shared" si="21"/>
        <v>13.666666666666666</v>
      </c>
      <c r="S1374" t="s">
        <v>286</v>
      </c>
    </row>
    <row r="1375" spans="1:19">
      <c r="A1375" t="s">
        <v>2538</v>
      </c>
      <c r="B1375" t="s">
        <v>4510</v>
      </c>
      <c r="C1375" t="s">
        <v>399</v>
      </c>
      <c r="D1375" t="s">
        <v>4830</v>
      </c>
      <c r="E1375" t="s">
        <v>2541</v>
      </c>
      <c r="F1375">
        <v>96400</v>
      </c>
      <c r="G1375" t="s">
        <v>2542</v>
      </c>
      <c r="H1375">
        <v>84871240</v>
      </c>
      <c r="I1375">
        <v>84873931</v>
      </c>
      <c r="J1375" t="s">
        <v>4831</v>
      </c>
      <c r="K1375" t="s">
        <v>519</v>
      </c>
      <c r="L1375" t="s">
        <v>534</v>
      </c>
      <c r="M1375">
        <v>1410</v>
      </c>
      <c r="N1375">
        <v>105</v>
      </c>
      <c r="O1375">
        <v>112.079245</v>
      </c>
      <c r="P1375">
        <v>2.9019879999999998</v>
      </c>
      <c r="Q1375" t="s">
        <v>136</v>
      </c>
      <c r="R1375">
        <f t="shared" si="21"/>
        <v>13.428571428571429</v>
      </c>
      <c r="S1375" t="s">
        <v>286</v>
      </c>
    </row>
    <row r="1376" spans="1:19">
      <c r="A1376" t="s">
        <v>2631</v>
      </c>
      <c r="B1376" t="s">
        <v>4548</v>
      </c>
      <c r="C1376" t="s">
        <v>4832</v>
      </c>
      <c r="D1376" t="s">
        <v>4833</v>
      </c>
      <c r="E1376" t="s">
        <v>4834</v>
      </c>
      <c r="F1376">
        <v>93050</v>
      </c>
      <c r="G1376" t="s">
        <v>1708</v>
      </c>
      <c r="H1376">
        <v>82641582</v>
      </c>
      <c r="I1376">
        <v>82643558</v>
      </c>
      <c r="J1376" t="s">
        <v>4835</v>
      </c>
      <c r="K1376" t="s">
        <v>519</v>
      </c>
      <c r="L1376" t="s">
        <v>534</v>
      </c>
      <c r="M1376">
        <v>935</v>
      </c>
      <c r="N1376">
        <v>137</v>
      </c>
      <c r="O1376">
        <v>110.235556</v>
      </c>
      <c r="P1376">
        <v>1.584444</v>
      </c>
      <c r="Q1376" t="s">
        <v>128</v>
      </c>
      <c r="R1376">
        <f t="shared" si="21"/>
        <v>6.8248175182481754</v>
      </c>
      <c r="S1376" t="s">
        <v>286</v>
      </c>
    </row>
    <row r="1377" spans="1:19">
      <c r="A1377" t="s">
        <v>2631</v>
      </c>
      <c r="B1377" t="s">
        <v>4593</v>
      </c>
      <c r="C1377" t="s">
        <v>4836</v>
      </c>
      <c r="D1377" t="s">
        <v>4837</v>
      </c>
      <c r="E1377" t="s">
        <v>4838</v>
      </c>
      <c r="F1377">
        <v>93050</v>
      </c>
      <c r="G1377" t="s">
        <v>1708</v>
      </c>
      <c r="H1377">
        <v>82845018</v>
      </c>
      <c r="I1377">
        <v>82845029</v>
      </c>
      <c r="J1377" t="s">
        <v>4839</v>
      </c>
      <c r="K1377" t="s">
        <v>519</v>
      </c>
      <c r="L1377" t="s">
        <v>534</v>
      </c>
      <c r="M1377">
        <v>578</v>
      </c>
      <c r="N1377">
        <v>49</v>
      </c>
      <c r="O1377">
        <v>110.194833</v>
      </c>
      <c r="P1377">
        <v>1.6351830000000001</v>
      </c>
      <c r="Q1377" t="s">
        <v>128</v>
      </c>
      <c r="R1377">
        <f t="shared" si="21"/>
        <v>11.795918367346939</v>
      </c>
      <c r="S1377" t="s">
        <v>286</v>
      </c>
    </row>
    <row r="1378" spans="1:19">
      <c r="A1378" t="s">
        <v>2631</v>
      </c>
      <c r="B1378" t="s">
        <v>4593</v>
      </c>
      <c r="C1378" t="s">
        <v>4840</v>
      </c>
      <c r="D1378" t="s">
        <v>4841</v>
      </c>
      <c r="E1378" t="s">
        <v>4842</v>
      </c>
      <c r="F1378">
        <v>93050</v>
      </c>
      <c r="G1378" t="s">
        <v>1708</v>
      </c>
      <c r="H1378">
        <v>82648053</v>
      </c>
      <c r="I1378">
        <v>82648095</v>
      </c>
      <c r="J1378" t="s">
        <v>4843</v>
      </c>
      <c r="K1378" t="s">
        <v>519</v>
      </c>
      <c r="L1378" t="s">
        <v>534</v>
      </c>
      <c r="M1378">
        <v>766</v>
      </c>
      <c r="N1378">
        <v>107</v>
      </c>
      <c r="O1378">
        <v>110.23436700000001</v>
      </c>
      <c r="P1378">
        <v>1.5811500000000001</v>
      </c>
      <c r="Q1378" t="s">
        <v>128</v>
      </c>
      <c r="R1378">
        <f t="shared" si="21"/>
        <v>7.1588785046728969</v>
      </c>
      <c r="S1378" t="s">
        <v>286</v>
      </c>
    </row>
    <row r="1379" spans="1:19">
      <c r="A1379" t="s">
        <v>2631</v>
      </c>
      <c r="B1379" t="s">
        <v>4510</v>
      </c>
      <c r="C1379" t="s">
        <v>312</v>
      </c>
      <c r="D1379" t="s">
        <v>4844</v>
      </c>
      <c r="E1379" t="s">
        <v>4845</v>
      </c>
      <c r="F1379">
        <v>93250</v>
      </c>
      <c r="G1379" t="s">
        <v>1708</v>
      </c>
      <c r="H1379">
        <v>82688140</v>
      </c>
      <c r="I1379">
        <v>82687498</v>
      </c>
      <c r="J1379" t="s">
        <v>4846</v>
      </c>
      <c r="K1379" t="s">
        <v>1059</v>
      </c>
      <c r="L1379" t="s">
        <v>534</v>
      </c>
      <c r="M1379">
        <v>1973</v>
      </c>
      <c r="N1379">
        <v>141</v>
      </c>
      <c r="O1379">
        <v>110.29173299999999</v>
      </c>
      <c r="P1379">
        <v>1.518967</v>
      </c>
      <c r="Q1379" t="s">
        <v>128</v>
      </c>
      <c r="R1379">
        <f t="shared" si="21"/>
        <v>13.99290780141844</v>
      </c>
      <c r="S1379" t="s">
        <v>286</v>
      </c>
    </row>
    <row r="1380" spans="1:19">
      <c r="A1380" t="s">
        <v>2631</v>
      </c>
      <c r="B1380" t="s">
        <v>4510</v>
      </c>
      <c r="C1380" t="s">
        <v>313</v>
      </c>
      <c r="D1380" t="s">
        <v>4847</v>
      </c>
      <c r="E1380" t="s">
        <v>4848</v>
      </c>
      <c r="F1380">
        <v>93250</v>
      </c>
      <c r="G1380" t="s">
        <v>1708</v>
      </c>
      <c r="H1380">
        <v>82452871</v>
      </c>
      <c r="I1380">
        <v>82462761</v>
      </c>
      <c r="J1380" t="s">
        <v>4849</v>
      </c>
      <c r="K1380" t="s">
        <v>1059</v>
      </c>
      <c r="L1380" t="s">
        <v>534</v>
      </c>
      <c r="M1380">
        <v>1658</v>
      </c>
      <c r="N1380">
        <v>93</v>
      </c>
      <c r="O1380">
        <v>110.327933</v>
      </c>
      <c r="P1380">
        <v>1.50325</v>
      </c>
      <c r="Q1380" t="s">
        <v>128</v>
      </c>
      <c r="R1380">
        <f t="shared" si="21"/>
        <v>17.827956989247312</v>
      </c>
      <c r="S1380" t="s">
        <v>286</v>
      </c>
    </row>
    <row r="1381" spans="1:19">
      <c r="A1381" t="s">
        <v>2631</v>
      </c>
      <c r="B1381" t="s">
        <v>4510</v>
      </c>
      <c r="C1381" t="s">
        <v>297</v>
      </c>
      <c r="D1381" t="s">
        <v>4850</v>
      </c>
      <c r="E1381" t="s">
        <v>1831</v>
      </c>
      <c r="F1381">
        <v>93050</v>
      </c>
      <c r="G1381" t="s">
        <v>1708</v>
      </c>
      <c r="H1381">
        <v>82648972</v>
      </c>
      <c r="I1381">
        <v>82645920</v>
      </c>
      <c r="J1381" t="s">
        <v>4851</v>
      </c>
      <c r="K1381" t="s">
        <v>1059</v>
      </c>
      <c r="L1381" t="s">
        <v>534</v>
      </c>
      <c r="M1381">
        <v>1401</v>
      </c>
      <c r="N1381">
        <v>101</v>
      </c>
      <c r="O1381">
        <v>110.273867</v>
      </c>
      <c r="P1381">
        <v>1.57525</v>
      </c>
      <c r="Q1381" t="s">
        <v>128</v>
      </c>
      <c r="R1381">
        <f t="shared" si="21"/>
        <v>13.871287128712872</v>
      </c>
      <c r="S1381" t="s">
        <v>286</v>
      </c>
    </row>
    <row r="1382" spans="1:19">
      <c r="A1382" t="s">
        <v>2631</v>
      </c>
      <c r="B1382" t="s">
        <v>4510</v>
      </c>
      <c r="C1382" t="s">
        <v>302</v>
      </c>
      <c r="D1382" t="s">
        <v>4852</v>
      </c>
      <c r="E1382" t="s">
        <v>5087</v>
      </c>
      <c r="F1382">
        <v>93050</v>
      </c>
      <c r="G1382" t="s">
        <v>1708</v>
      </c>
      <c r="H1382">
        <v>82647560</v>
      </c>
      <c r="I1382">
        <v>82648259</v>
      </c>
      <c r="J1382" t="s">
        <v>4853</v>
      </c>
      <c r="K1382" t="s">
        <v>1059</v>
      </c>
      <c r="L1382" t="s">
        <v>534</v>
      </c>
      <c r="M1382">
        <v>1485</v>
      </c>
      <c r="N1382">
        <v>116</v>
      </c>
      <c r="O1382">
        <v>110.30718299999999</v>
      </c>
      <c r="P1382">
        <v>1.5818829999999999</v>
      </c>
      <c r="Q1382" t="s">
        <v>128</v>
      </c>
      <c r="R1382">
        <f t="shared" si="21"/>
        <v>12.801724137931034</v>
      </c>
      <c r="S1382" t="s">
        <v>286</v>
      </c>
    </row>
    <row r="1383" spans="1:19">
      <c r="A1383" t="s">
        <v>2631</v>
      </c>
      <c r="B1383" t="s">
        <v>4510</v>
      </c>
      <c r="C1383" t="s">
        <v>311</v>
      </c>
      <c r="D1383" t="s">
        <v>4854</v>
      </c>
      <c r="E1383" t="s">
        <v>4855</v>
      </c>
      <c r="F1383">
        <v>93250</v>
      </c>
      <c r="G1383" t="s">
        <v>1708</v>
      </c>
      <c r="H1383">
        <v>82370302</v>
      </c>
      <c r="I1383">
        <v>82370807</v>
      </c>
      <c r="J1383" t="s">
        <v>4856</v>
      </c>
      <c r="K1383" t="s">
        <v>519</v>
      </c>
      <c r="L1383" t="s">
        <v>534</v>
      </c>
      <c r="M1383">
        <v>831</v>
      </c>
      <c r="N1383">
        <v>63</v>
      </c>
      <c r="O1383">
        <v>110.37182799999999</v>
      </c>
      <c r="P1383">
        <v>1.219519</v>
      </c>
      <c r="Q1383" t="s">
        <v>128</v>
      </c>
      <c r="R1383">
        <f t="shared" si="21"/>
        <v>13.19047619047619</v>
      </c>
      <c r="S1383" t="s">
        <v>286</v>
      </c>
    </row>
    <row r="1384" spans="1:19">
      <c r="A1384" t="s">
        <v>2631</v>
      </c>
      <c r="B1384" t="s">
        <v>4510</v>
      </c>
      <c r="C1384" t="s">
        <v>309</v>
      </c>
      <c r="D1384" t="s">
        <v>4857</v>
      </c>
      <c r="E1384" t="s">
        <v>4858</v>
      </c>
      <c r="F1384">
        <v>93250</v>
      </c>
      <c r="G1384" t="s">
        <v>1708</v>
      </c>
      <c r="H1384">
        <v>82611136</v>
      </c>
      <c r="I1384">
        <v>82618976</v>
      </c>
      <c r="J1384" t="s">
        <v>4859</v>
      </c>
      <c r="K1384" t="s">
        <v>519</v>
      </c>
      <c r="L1384" t="s">
        <v>534</v>
      </c>
      <c r="M1384">
        <v>2557</v>
      </c>
      <c r="N1384">
        <v>159</v>
      </c>
      <c r="O1384">
        <v>110.33855800000001</v>
      </c>
      <c r="P1384">
        <v>1.3958550000000001</v>
      </c>
      <c r="Q1384" t="s">
        <v>128</v>
      </c>
      <c r="R1384">
        <f t="shared" si="21"/>
        <v>16.081761006289309</v>
      </c>
      <c r="S1384" t="s">
        <v>286</v>
      </c>
    </row>
    <row r="1385" spans="1:19">
      <c r="A1385" t="s">
        <v>2631</v>
      </c>
      <c r="B1385" t="s">
        <v>4510</v>
      </c>
      <c r="C1385" t="s">
        <v>307</v>
      </c>
      <c r="D1385" t="s">
        <v>4860</v>
      </c>
      <c r="E1385" t="s">
        <v>4861</v>
      </c>
      <c r="F1385">
        <v>93150</v>
      </c>
      <c r="G1385" t="s">
        <v>1708</v>
      </c>
      <c r="H1385">
        <v>82252788</v>
      </c>
      <c r="I1385">
        <v>82428473</v>
      </c>
      <c r="J1385" t="s">
        <v>4862</v>
      </c>
      <c r="K1385" t="s">
        <v>1059</v>
      </c>
      <c r="L1385" t="s">
        <v>534</v>
      </c>
      <c r="M1385">
        <v>1218</v>
      </c>
      <c r="N1385">
        <v>106</v>
      </c>
      <c r="O1385">
        <v>110.316783</v>
      </c>
      <c r="P1385">
        <v>1.546967</v>
      </c>
      <c r="Q1385" t="s">
        <v>128</v>
      </c>
      <c r="R1385">
        <f t="shared" si="21"/>
        <v>11.490566037735849</v>
      </c>
      <c r="S1385" t="s">
        <v>286</v>
      </c>
    </row>
    <row r="1386" spans="1:19">
      <c r="A1386" t="s">
        <v>2631</v>
      </c>
      <c r="B1386" t="s">
        <v>4510</v>
      </c>
      <c r="C1386" t="s">
        <v>324</v>
      </c>
      <c r="D1386" t="s">
        <v>4863</v>
      </c>
      <c r="E1386" t="s">
        <v>4864</v>
      </c>
      <c r="F1386">
        <v>94200</v>
      </c>
      <c r="G1386" t="s">
        <v>1708</v>
      </c>
      <c r="H1386">
        <v>82864208</v>
      </c>
      <c r="I1386">
        <v>82864710</v>
      </c>
      <c r="J1386" t="s">
        <v>4865</v>
      </c>
      <c r="K1386" t="s">
        <v>519</v>
      </c>
      <c r="L1386" t="s">
        <v>534</v>
      </c>
      <c r="M1386">
        <v>2685</v>
      </c>
      <c r="N1386">
        <v>145</v>
      </c>
      <c r="O1386">
        <v>110.39811400000001</v>
      </c>
      <c r="P1386">
        <v>1.3669279999999999</v>
      </c>
      <c r="Q1386" t="s">
        <v>128</v>
      </c>
      <c r="R1386">
        <f t="shared" si="21"/>
        <v>18.517241379310345</v>
      </c>
      <c r="S1386" t="s">
        <v>286</v>
      </c>
    </row>
    <row r="1387" spans="1:19">
      <c r="A1387" t="s">
        <v>2631</v>
      </c>
      <c r="B1387" t="s">
        <v>4510</v>
      </c>
      <c r="C1387" t="s">
        <v>295</v>
      </c>
      <c r="D1387" t="s">
        <v>4866</v>
      </c>
      <c r="E1387" t="s">
        <v>4867</v>
      </c>
      <c r="F1387">
        <v>93050</v>
      </c>
      <c r="G1387" t="s">
        <v>1708</v>
      </c>
      <c r="H1387">
        <v>82643100</v>
      </c>
      <c r="I1387">
        <v>82642300</v>
      </c>
      <c r="J1387" t="s">
        <v>4868</v>
      </c>
      <c r="K1387" t="s">
        <v>1059</v>
      </c>
      <c r="L1387" t="s">
        <v>534</v>
      </c>
      <c r="M1387">
        <v>1024</v>
      </c>
      <c r="N1387">
        <v>62</v>
      </c>
      <c r="O1387">
        <v>110.234306</v>
      </c>
      <c r="P1387">
        <v>1.5815330000000001</v>
      </c>
      <c r="Q1387" t="s">
        <v>128</v>
      </c>
      <c r="R1387">
        <f t="shared" si="21"/>
        <v>16.516129032258064</v>
      </c>
      <c r="S1387" t="s">
        <v>286</v>
      </c>
    </row>
    <row r="1388" spans="1:19">
      <c r="A1388" t="s">
        <v>2631</v>
      </c>
      <c r="B1388" t="s">
        <v>4510</v>
      </c>
      <c r="C1388" t="s">
        <v>325</v>
      </c>
      <c r="D1388" t="s">
        <v>4869</v>
      </c>
      <c r="E1388" t="s">
        <v>4870</v>
      </c>
      <c r="F1388">
        <v>94200</v>
      </c>
      <c r="G1388" t="s">
        <v>1708</v>
      </c>
      <c r="H1388">
        <v>82895226</v>
      </c>
      <c r="I1388">
        <v>82896132</v>
      </c>
      <c r="J1388" t="s">
        <v>4871</v>
      </c>
      <c r="K1388" t="s">
        <v>519</v>
      </c>
      <c r="L1388" t="s">
        <v>534</v>
      </c>
      <c r="M1388">
        <v>1366</v>
      </c>
      <c r="N1388">
        <v>111</v>
      </c>
      <c r="O1388">
        <v>110.421503</v>
      </c>
      <c r="P1388">
        <v>1.277741</v>
      </c>
      <c r="Q1388" t="s">
        <v>128</v>
      </c>
      <c r="R1388">
        <f t="shared" si="21"/>
        <v>12.306306306306306</v>
      </c>
      <c r="S1388" t="s">
        <v>286</v>
      </c>
    </row>
    <row r="1389" spans="1:19">
      <c r="A1389" t="s">
        <v>2631</v>
      </c>
      <c r="B1389" t="s">
        <v>4820</v>
      </c>
      <c r="C1389" t="s">
        <v>4872</v>
      </c>
      <c r="D1389" t="s">
        <v>4873</v>
      </c>
      <c r="E1389" t="s">
        <v>4874</v>
      </c>
      <c r="F1389">
        <v>93050</v>
      </c>
      <c r="G1389" t="s">
        <v>1708</v>
      </c>
      <c r="H1389">
        <v>82642544</v>
      </c>
      <c r="I1389">
        <v>82642710</v>
      </c>
      <c r="J1389" t="s">
        <v>4875</v>
      </c>
      <c r="K1389" t="s">
        <v>519</v>
      </c>
      <c r="L1389" t="s">
        <v>534</v>
      </c>
      <c r="M1389">
        <v>438</v>
      </c>
      <c r="N1389">
        <v>51</v>
      </c>
      <c r="O1389">
        <v>110.259383</v>
      </c>
      <c r="P1389">
        <v>1.5671170000000001</v>
      </c>
      <c r="Q1389" t="s">
        <v>128</v>
      </c>
      <c r="R1389">
        <f t="shared" si="21"/>
        <v>8.5882352941176467</v>
      </c>
      <c r="S1389" t="s">
        <v>286</v>
      </c>
    </row>
    <row r="1390" spans="1:19">
      <c r="A1390" t="s">
        <v>2631</v>
      </c>
      <c r="B1390" t="s">
        <v>4820</v>
      </c>
      <c r="C1390" t="s">
        <v>4876</v>
      </c>
      <c r="D1390" t="s">
        <v>4877</v>
      </c>
      <c r="E1390" t="s">
        <v>4878</v>
      </c>
      <c r="F1390">
        <v>93050</v>
      </c>
      <c r="G1390" t="s">
        <v>1708</v>
      </c>
      <c r="H1390">
        <v>82646540</v>
      </c>
      <c r="I1390">
        <v>82646543</v>
      </c>
      <c r="J1390" t="s">
        <v>4879</v>
      </c>
      <c r="K1390" t="s">
        <v>1059</v>
      </c>
      <c r="L1390" t="s">
        <v>534</v>
      </c>
      <c r="M1390">
        <v>603</v>
      </c>
      <c r="N1390">
        <v>58</v>
      </c>
      <c r="O1390">
        <v>110.30313099999999</v>
      </c>
      <c r="P1390">
        <v>1.583283</v>
      </c>
      <c r="Q1390" t="s">
        <v>128</v>
      </c>
      <c r="R1390">
        <f t="shared" si="21"/>
        <v>10.396551724137931</v>
      </c>
      <c r="S1390" t="s">
        <v>286</v>
      </c>
    </row>
    <row r="1391" spans="1:19">
      <c r="A1391" t="s">
        <v>2900</v>
      </c>
      <c r="B1391" t="s">
        <v>4510</v>
      </c>
      <c r="C1391" t="s">
        <v>335</v>
      </c>
      <c r="D1391" t="s">
        <v>4880</v>
      </c>
      <c r="E1391" t="s">
        <v>4881</v>
      </c>
      <c r="F1391">
        <v>94600</v>
      </c>
      <c r="G1391" t="s">
        <v>2914</v>
      </c>
      <c r="H1391">
        <v>82824010</v>
      </c>
      <c r="I1391">
        <v>82827008</v>
      </c>
      <c r="J1391" t="s">
        <v>4882</v>
      </c>
      <c r="K1391" t="s">
        <v>519</v>
      </c>
      <c r="L1391" t="s">
        <v>534</v>
      </c>
      <c r="M1391">
        <v>1096</v>
      </c>
      <c r="N1391">
        <v>103</v>
      </c>
      <c r="O1391">
        <v>110.61001899999999</v>
      </c>
      <c r="P1391">
        <v>1.5673569999999999</v>
      </c>
      <c r="Q1391" t="s">
        <v>117</v>
      </c>
      <c r="R1391">
        <f t="shared" si="21"/>
        <v>10.640776699029127</v>
      </c>
      <c r="S1391" t="s">
        <v>286</v>
      </c>
    </row>
    <row r="1392" spans="1:19">
      <c r="A1392" t="s">
        <v>2900</v>
      </c>
      <c r="B1392" t="s">
        <v>4510</v>
      </c>
      <c r="C1392" t="s">
        <v>334</v>
      </c>
      <c r="D1392" t="s">
        <v>4883</v>
      </c>
      <c r="E1392" t="s">
        <v>4884</v>
      </c>
      <c r="F1392">
        <v>94600</v>
      </c>
      <c r="G1392" t="s">
        <v>2914</v>
      </c>
      <c r="H1392">
        <v>82436149</v>
      </c>
      <c r="I1392">
        <v>82436189</v>
      </c>
      <c r="J1392" t="s">
        <v>4885</v>
      </c>
      <c r="K1392" t="s">
        <v>519</v>
      </c>
      <c r="L1392" t="s">
        <v>534</v>
      </c>
      <c r="M1392">
        <v>1159</v>
      </c>
      <c r="N1392">
        <v>81</v>
      </c>
      <c r="O1392">
        <v>110.523228</v>
      </c>
      <c r="P1392">
        <v>1.5448459999999999</v>
      </c>
      <c r="Q1392" t="s">
        <v>117</v>
      </c>
      <c r="R1392">
        <f t="shared" si="21"/>
        <v>14.308641975308642</v>
      </c>
      <c r="S1392" t="s">
        <v>286</v>
      </c>
    </row>
    <row r="1393" spans="1:19">
      <c r="A1393" t="s">
        <v>2900</v>
      </c>
      <c r="B1393" t="s">
        <v>4510</v>
      </c>
      <c r="C1393" t="s">
        <v>327</v>
      </c>
      <c r="D1393" t="s">
        <v>4886</v>
      </c>
      <c r="E1393" t="s">
        <v>2961</v>
      </c>
      <c r="F1393">
        <v>94300</v>
      </c>
      <c r="G1393" t="s">
        <v>2904</v>
      </c>
      <c r="H1393">
        <v>82672353</v>
      </c>
      <c r="I1393">
        <v>82673657</v>
      </c>
      <c r="J1393" t="s">
        <v>4887</v>
      </c>
      <c r="K1393" t="s">
        <v>519</v>
      </c>
      <c r="L1393" t="s">
        <v>534</v>
      </c>
      <c r="M1393">
        <v>2050</v>
      </c>
      <c r="N1393">
        <v>146</v>
      </c>
      <c r="O1393">
        <v>110.44376</v>
      </c>
      <c r="P1393">
        <v>1.380104</v>
      </c>
      <c r="Q1393" t="s">
        <v>128</v>
      </c>
      <c r="R1393">
        <f t="shared" si="21"/>
        <v>14.04109589041096</v>
      </c>
      <c r="S1393" t="s">
        <v>286</v>
      </c>
    </row>
    <row r="1394" spans="1:19">
      <c r="A1394" t="s">
        <v>2900</v>
      </c>
      <c r="B1394" t="s">
        <v>4510</v>
      </c>
      <c r="C1394" t="s">
        <v>326</v>
      </c>
      <c r="D1394" t="s">
        <v>4888</v>
      </c>
      <c r="E1394" t="s">
        <v>4889</v>
      </c>
      <c r="F1394">
        <v>94300</v>
      </c>
      <c r="G1394" t="s">
        <v>2904</v>
      </c>
      <c r="H1394">
        <v>82617362</v>
      </c>
      <c r="I1394">
        <v>82615422</v>
      </c>
      <c r="J1394" t="s">
        <v>4890</v>
      </c>
      <c r="K1394" t="s">
        <v>519</v>
      </c>
      <c r="L1394" t="s">
        <v>534</v>
      </c>
      <c r="M1394">
        <v>2763</v>
      </c>
      <c r="N1394">
        <v>173</v>
      </c>
      <c r="O1394">
        <v>110.39954899999999</v>
      </c>
      <c r="P1394">
        <v>1.448285</v>
      </c>
      <c r="Q1394" t="s">
        <v>138</v>
      </c>
      <c r="R1394">
        <f t="shared" si="21"/>
        <v>15.971098265895954</v>
      </c>
      <c r="S1394" t="s">
        <v>286</v>
      </c>
    </row>
    <row r="1395" spans="1:19">
      <c r="A1395" t="s">
        <v>2900</v>
      </c>
      <c r="B1395" t="s">
        <v>4651</v>
      </c>
      <c r="C1395" t="s">
        <v>4891</v>
      </c>
      <c r="D1395" t="s">
        <v>4892</v>
      </c>
      <c r="E1395" t="s">
        <v>4893</v>
      </c>
      <c r="F1395">
        <v>94600</v>
      </c>
      <c r="G1395" t="s">
        <v>2914</v>
      </c>
      <c r="H1395">
        <v>82824008</v>
      </c>
      <c r="I1395" t="s">
        <v>523</v>
      </c>
      <c r="J1395" t="s">
        <v>4894</v>
      </c>
      <c r="K1395" t="s">
        <v>519</v>
      </c>
      <c r="L1395" t="s">
        <v>520</v>
      </c>
      <c r="M1395">
        <v>464</v>
      </c>
      <c r="N1395">
        <v>48</v>
      </c>
      <c r="O1395">
        <v>110.71335000000001</v>
      </c>
      <c r="P1395">
        <v>1.5171209999999999</v>
      </c>
      <c r="Q1395" t="s">
        <v>117</v>
      </c>
      <c r="R1395">
        <f t="shared" si="21"/>
        <v>9.6666666666666661</v>
      </c>
      <c r="S1395" t="s">
        <v>286</v>
      </c>
    </row>
    <row r="1396" spans="1:19">
      <c r="A1396" t="s">
        <v>2900</v>
      </c>
      <c r="B1396" t="s">
        <v>4510</v>
      </c>
      <c r="C1396" t="s">
        <v>333</v>
      </c>
      <c r="D1396" t="s">
        <v>4895</v>
      </c>
      <c r="E1396" t="s">
        <v>4896</v>
      </c>
      <c r="F1396">
        <v>94600</v>
      </c>
      <c r="G1396" t="s">
        <v>2914</v>
      </c>
      <c r="H1396">
        <v>82826219</v>
      </c>
      <c r="I1396">
        <v>82826003</v>
      </c>
      <c r="J1396" t="s">
        <v>4897</v>
      </c>
      <c r="K1396" t="s">
        <v>519</v>
      </c>
      <c r="L1396" t="s">
        <v>534</v>
      </c>
      <c r="M1396">
        <v>461</v>
      </c>
      <c r="N1396">
        <v>40</v>
      </c>
      <c r="O1396">
        <v>110.67690899999999</v>
      </c>
      <c r="P1396">
        <v>1.5494589999999999</v>
      </c>
      <c r="Q1396" t="s">
        <v>117</v>
      </c>
      <c r="R1396">
        <f t="shared" ref="R1396:R1458" si="22">M1396/N1396</f>
        <v>11.525</v>
      </c>
      <c r="S1396" t="s">
        <v>286</v>
      </c>
    </row>
    <row r="1397" spans="1:19">
      <c r="A1397" t="s">
        <v>2900</v>
      </c>
      <c r="B1397" t="s">
        <v>4510</v>
      </c>
      <c r="C1397" t="s">
        <v>332</v>
      </c>
      <c r="D1397" t="s">
        <v>4898</v>
      </c>
      <c r="E1397" t="s">
        <v>4899</v>
      </c>
      <c r="F1397">
        <v>94600</v>
      </c>
      <c r="G1397" t="s">
        <v>4900</v>
      </c>
      <c r="H1397">
        <v>82821053</v>
      </c>
      <c r="I1397">
        <v>82821044</v>
      </c>
      <c r="J1397" t="s">
        <v>4901</v>
      </c>
      <c r="K1397" t="s">
        <v>519</v>
      </c>
      <c r="L1397" t="s">
        <v>534</v>
      </c>
      <c r="M1397">
        <v>839</v>
      </c>
      <c r="N1397">
        <v>59</v>
      </c>
      <c r="O1397">
        <v>110.7</v>
      </c>
      <c r="P1397">
        <v>1.47</v>
      </c>
      <c r="Q1397" t="s">
        <v>117</v>
      </c>
      <c r="R1397">
        <f t="shared" si="22"/>
        <v>14.220338983050848</v>
      </c>
      <c r="S1397" t="s">
        <v>286</v>
      </c>
    </row>
    <row r="1398" spans="1:19">
      <c r="A1398" t="s">
        <v>2900</v>
      </c>
      <c r="B1398" t="s">
        <v>4510</v>
      </c>
      <c r="C1398" t="s">
        <v>310</v>
      </c>
      <c r="D1398" t="s">
        <v>4902</v>
      </c>
      <c r="E1398" t="s">
        <v>5088</v>
      </c>
      <c r="F1398">
        <v>93250</v>
      </c>
      <c r="G1398" t="s">
        <v>1708</v>
      </c>
      <c r="H1398">
        <v>82612851</v>
      </c>
      <c r="I1398">
        <v>82612844</v>
      </c>
      <c r="J1398" t="s">
        <v>4903</v>
      </c>
      <c r="K1398" t="s">
        <v>519</v>
      </c>
      <c r="L1398" t="s">
        <v>534</v>
      </c>
      <c r="M1398">
        <v>1060</v>
      </c>
      <c r="N1398">
        <v>87</v>
      </c>
      <c r="O1398">
        <v>110.330367</v>
      </c>
      <c r="P1398">
        <v>1.4611499999999999</v>
      </c>
      <c r="Q1398" t="s">
        <v>128</v>
      </c>
      <c r="R1398">
        <f t="shared" si="22"/>
        <v>12.183908045977011</v>
      </c>
      <c r="S1398" t="s">
        <v>286</v>
      </c>
    </row>
    <row r="1399" spans="1:19">
      <c r="A1399" t="s">
        <v>2900</v>
      </c>
      <c r="B1399" t="s">
        <v>4510</v>
      </c>
      <c r="C1399" t="s">
        <v>328</v>
      </c>
      <c r="D1399" t="s">
        <v>4904</v>
      </c>
      <c r="E1399" t="s">
        <v>4905</v>
      </c>
      <c r="F1399">
        <v>94300</v>
      </c>
      <c r="G1399" t="s">
        <v>2904</v>
      </c>
      <c r="H1399">
        <v>82612740</v>
      </c>
      <c r="I1399">
        <v>82619485</v>
      </c>
      <c r="J1399" t="s">
        <v>4906</v>
      </c>
      <c r="K1399" t="s">
        <v>519</v>
      </c>
      <c r="L1399" t="s">
        <v>534</v>
      </c>
      <c r="M1399">
        <v>2262</v>
      </c>
      <c r="N1399">
        <v>163</v>
      </c>
      <c r="O1399">
        <v>110.325981</v>
      </c>
      <c r="P1399">
        <v>1.444593</v>
      </c>
      <c r="Q1399" t="s">
        <v>138</v>
      </c>
      <c r="R1399">
        <f t="shared" si="22"/>
        <v>13.877300613496933</v>
      </c>
      <c r="S1399" t="s">
        <v>286</v>
      </c>
    </row>
    <row r="1400" spans="1:19">
      <c r="A1400" t="s">
        <v>3059</v>
      </c>
      <c r="B1400" t="s">
        <v>4907</v>
      </c>
      <c r="C1400" t="s">
        <v>4908</v>
      </c>
      <c r="D1400" t="s">
        <v>4909</v>
      </c>
      <c r="E1400" t="s">
        <v>4910</v>
      </c>
      <c r="F1400">
        <v>95400</v>
      </c>
      <c r="G1400" t="s">
        <v>3063</v>
      </c>
      <c r="H1400">
        <v>83436317</v>
      </c>
      <c r="I1400">
        <v>83436314</v>
      </c>
      <c r="J1400" t="s">
        <v>4911</v>
      </c>
      <c r="K1400" t="s">
        <v>519</v>
      </c>
      <c r="L1400" t="s">
        <v>534</v>
      </c>
      <c r="M1400">
        <v>203</v>
      </c>
      <c r="N1400">
        <v>49</v>
      </c>
      <c r="O1400">
        <v>111.335843</v>
      </c>
      <c r="P1400">
        <v>1.768475</v>
      </c>
      <c r="Q1400" t="s">
        <v>139</v>
      </c>
      <c r="R1400">
        <f t="shared" si="22"/>
        <v>4.1428571428571432</v>
      </c>
      <c r="S1400" t="s">
        <v>5358</v>
      </c>
    </row>
    <row r="1401" spans="1:19">
      <c r="A1401" t="s">
        <v>3059</v>
      </c>
      <c r="B1401" t="s">
        <v>4510</v>
      </c>
      <c r="C1401" t="s">
        <v>355</v>
      </c>
      <c r="D1401" t="s">
        <v>4912</v>
      </c>
      <c r="E1401" t="s">
        <v>4913</v>
      </c>
      <c r="F1401">
        <v>95407</v>
      </c>
      <c r="G1401" t="s">
        <v>3063</v>
      </c>
      <c r="H1401">
        <v>83436216</v>
      </c>
      <c r="I1401">
        <v>83438467</v>
      </c>
      <c r="J1401" t="s">
        <v>4914</v>
      </c>
      <c r="K1401" t="s">
        <v>519</v>
      </c>
      <c r="L1401" t="s">
        <v>534</v>
      </c>
      <c r="M1401">
        <v>1006</v>
      </c>
      <c r="N1401">
        <v>89</v>
      </c>
      <c r="O1401">
        <v>111.337767</v>
      </c>
      <c r="P1401">
        <v>1.7455000000000001</v>
      </c>
      <c r="Q1401" t="s">
        <v>139</v>
      </c>
      <c r="R1401">
        <f t="shared" si="22"/>
        <v>11.303370786516854</v>
      </c>
      <c r="S1401" t="s">
        <v>286</v>
      </c>
    </row>
    <row r="1402" spans="1:19">
      <c r="A1402" t="s">
        <v>3059</v>
      </c>
      <c r="B1402" t="s">
        <v>4593</v>
      </c>
      <c r="C1402" t="s">
        <v>4915</v>
      </c>
      <c r="D1402" t="s">
        <v>4916</v>
      </c>
      <c r="E1402" t="s">
        <v>4917</v>
      </c>
      <c r="F1402">
        <v>95407</v>
      </c>
      <c r="G1402" t="s">
        <v>3063</v>
      </c>
      <c r="H1402">
        <v>83436610</v>
      </c>
      <c r="I1402">
        <v>83436609</v>
      </c>
      <c r="J1402" t="s">
        <v>4918</v>
      </c>
      <c r="K1402" t="s">
        <v>519</v>
      </c>
      <c r="L1402" t="s">
        <v>534</v>
      </c>
      <c r="M1402">
        <v>474</v>
      </c>
      <c r="N1402">
        <v>58</v>
      </c>
      <c r="O1402">
        <v>111.337767</v>
      </c>
      <c r="P1402">
        <v>1.763628</v>
      </c>
      <c r="Q1402" t="s">
        <v>139</v>
      </c>
      <c r="R1402">
        <f t="shared" si="22"/>
        <v>8.1724137931034484</v>
      </c>
      <c r="S1402" t="s">
        <v>286</v>
      </c>
    </row>
    <row r="1403" spans="1:19">
      <c r="A1403" t="s">
        <v>3059</v>
      </c>
      <c r="B1403" t="s">
        <v>4510</v>
      </c>
      <c r="C1403" t="s">
        <v>336</v>
      </c>
      <c r="D1403" t="s">
        <v>4919</v>
      </c>
      <c r="E1403" t="s">
        <v>4920</v>
      </c>
      <c r="F1403">
        <v>94650</v>
      </c>
      <c r="G1403" t="s">
        <v>3080</v>
      </c>
      <c r="H1403">
        <v>83411664</v>
      </c>
      <c r="I1403">
        <v>83411863</v>
      </c>
      <c r="J1403" t="s">
        <v>4921</v>
      </c>
      <c r="K1403" t="s">
        <v>519</v>
      </c>
      <c r="L1403" t="s">
        <v>534</v>
      </c>
      <c r="M1403">
        <v>982</v>
      </c>
      <c r="N1403">
        <v>85</v>
      </c>
      <c r="O1403">
        <v>111.12353299999999</v>
      </c>
      <c r="P1403">
        <v>1.806222</v>
      </c>
      <c r="Q1403" t="s">
        <v>125</v>
      </c>
      <c r="R1403">
        <f t="shared" si="22"/>
        <v>11.552941176470588</v>
      </c>
      <c r="S1403" t="s">
        <v>286</v>
      </c>
    </row>
    <row r="1404" spans="1:19">
      <c r="A1404" t="s">
        <v>3059</v>
      </c>
      <c r="B1404" t="s">
        <v>4510</v>
      </c>
      <c r="C1404" t="s">
        <v>353</v>
      </c>
      <c r="D1404" t="s">
        <v>4922</v>
      </c>
      <c r="E1404" t="s">
        <v>5089</v>
      </c>
      <c r="F1404">
        <v>95300</v>
      </c>
      <c r="G1404" t="s">
        <v>3130</v>
      </c>
      <c r="H1404">
        <v>83427228</v>
      </c>
      <c r="I1404">
        <v>83427209</v>
      </c>
      <c r="J1404" t="s">
        <v>4923</v>
      </c>
      <c r="K1404" t="s">
        <v>519</v>
      </c>
      <c r="L1404" t="s">
        <v>534</v>
      </c>
      <c r="M1404">
        <v>691</v>
      </c>
      <c r="N1404">
        <v>55</v>
      </c>
      <c r="O1404">
        <v>111.318889</v>
      </c>
      <c r="P1404">
        <v>1.852778</v>
      </c>
      <c r="Q1404" t="s">
        <v>125</v>
      </c>
      <c r="R1404">
        <f t="shared" si="22"/>
        <v>12.563636363636364</v>
      </c>
      <c r="S1404" t="s">
        <v>286</v>
      </c>
    </row>
    <row r="1405" spans="1:19">
      <c r="A1405" t="s">
        <v>3059</v>
      </c>
      <c r="B1405" t="s">
        <v>4510</v>
      </c>
      <c r="C1405" t="s">
        <v>354</v>
      </c>
      <c r="D1405" t="s">
        <v>4924</v>
      </c>
      <c r="E1405" t="s">
        <v>4925</v>
      </c>
      <c r="F1405">
        <v>95407</v>
      </c>
      <c r="G1405" t="s">
        <v>3063</v>
      </c>
      <c r="H1405">
        <v>83435006</v>
      </c>
      <c r="I1405">
        <v>83435009</v>
      </c>
      <c r="J1405" t="s">
        <v>4926</v>
      </c>
      <c r="K1405" t="s">
        <v>519</v>
      </c>
      <c r="L1405" t="s">
        <v>534</v>
      </c>
      <c r="M1405">
        <v>884</v>
      </c>
      <c r="N1405">
        <v>63</v>
      </c>
      <c r="O1405">
        <v>111.337767</v>
      </c>
      <c r="P1405">
        <v>1.7974000000000001</v>
      </c>
      <c r="Q1405" t="s">
        <v>139</v>
      </c>
      <c r="R1405">
        <f t="shared" si="22"/>
        <v>14.031746031746032</v>
      </c>
      <c r="S1405" t="s">
        <v>286</v>
      </c>
    </row>
    <row r="1406" spans="1:19">
      <c r="A1406" t="s">
        <v>3225</v>
      </c>
      <c r="B1406" t="s">
        <v>4510</v>
      </c>
      <c r="C1406" t="s">
        <v>390</v>
      </c>
      <c r="D1406" t="s">
        <v>4927</v>
      </c>
      <c r="E1406" t="s">
        <v>4928</v>
      </c>
      <c r="F1406">
        <v>96107</v>
      </c>
      <c r="G1406" t="s">
        <v>1402</v>
      </c>
      <c r="H1406">
        <v>84651210</v>
      </c>
      <c r="I1406">
        <v>84656445</v>
      </c>
      <c r="J1406" t="s">
        <v>4929</v>
      </c>
      <c r="K1406" t="s">
        <v>519</v>
      </c>
      <c r="L1406" t="s">
        <v>534</v>
      </c>
      <c r="M1406">
        <v>754</v>
      </c>
      <c r="N1406">
        <v>84</v>
      </c>
      <c r="O1406">
        <v>111.525783</v>
      </c>
      <c r="P1406">
        <v>2.1006830000000001</v>
      </c>
      <c r="Q1406" t="s">
        <v>140</v>
      </c>
      <c r="R1406">
        <f t="shared" si="22"/>
        <v>8.9761904761904763</v>
      </c>
      <c r="S1406" t="s">
        <v>286</v>
      </c>
    </row>
    <row r="1407" spans="1:19">
      <c r="A1407" t="s">
        <v>3225</v>
      </c>
      <c r="B1407" t="s">
        <v>4510</v>
      </c>
      <c r="C1407" t="s">
        <v>387</v>
      </c>
      <c r="D1407" t="s">
        <v>4930</v>
      </c>
      <c r="E1407" t="s">
        <v>4931</v>
      </c>
      <c r="F1407">
        <v>96100</v>
      </c>
      <c r="G1407" t="s">
        <v>1402</v>
      </c>
      <c r="H1407">
        <v>84644296</v>
      </c>
      <c r="I1407">
        <v>84644295</v>
      </c>
      <c r="J1407" t="s">
        <v>4932</v>
      </c>
      <c r="K1407" t="s">
        <v>1059</v>
      </c>
      <c r="L1407" t="s">
        <v>534</v>
      </c>
      <c r="M1407">
        <v>699</v>
      </c>
      <c r="N1407">
        <v>57</v>
      </c>
      <c r="O1407">
        <v>111.50491100000001</v>
      </c>
      <c r="P1407">
        <v>2.1296499999999998</v>
      </c>
      <c r="Q1407" t="s">
        <v>140</v>
      </c>
      <c r="R1407">
        <f t="shared" si="22"/>
        <v>12.263157894736842</v>
      </c>
      <c r="S1407" t="s">
        <v>286</v>
      </c>
    </row>
    <row r="1408" spans="1:19">
      <c r="A1408" t="s">
        <v>3225</v>
      </c>
      <c r="B1408" t="s">
        <v>4510</v>
      </c>
      <c r="C1408" t="s">
        <v>389</v>
      </c>
      <c r="D1408" t="s">
        <v>4933</v>
      </c>
      <c r="E1408" t="s">
        <v>4934</v>
      </c>
      <c r="F1408">
        <v>96107</v>
      </c>
      <c r="G1408" t="s">
        <v>1402</v>
      </c>
      <c r="H1408">
        <v>84671020</v>
      </c>
      <c r="I1408">
        <v>84671861</v>
      </c>
      <c r="J1408" t="s">
        <v>4935</v>
      </c>
      <c r="K1408" t="s">
        <v>519</v>
      </c>
      <c r="L1408" t="s">
        <v>534</v>
      </c>
      <c r="M1408">
        <v>876</v>
      </c>
      <c r="N1408">
        <v>70</v>
      </c>
      <c r="O1408">
        <v>111.46735</v>
      </c>
      <c r="P1408">
        <v>2.0215670000000001</v>
      </c>
      <c r="Q1408" t="s">
        <v>140</v>
      </c>
      <c r="R1408">
        <f t="shared" si="22"/>
        <v>12.514285714285714</v>
      </c>
      <c r="S1408" t="s">
        <v>286</v>
      </c>
    </row>
    <row r="1409" spans="1:19">
      <c r="A1409" t="s">
        <v>3225</v>
      </c>
      <c r="B1409" t="s">
        <v>4510</v>
      </c>
      <c r="C1409" t="s">
        <v>386</v>
      </c>
      <c r="D1409" t="s">
        <v>4936</v>
      </c>
      <c r="E1409" t="s">
        <v>4937</v>
      </c>
      <c r="F1409">
        <v>96100</v>
      </c>
      <c r="G1409" t="s">
        <v>1402</v>
      </c>
      <c r="H1409">
        <v>84651363</v>
      </c>
      <c r="I1409">
        <v>84659006</v>
      </c>
      <c r="J1409" t="s">
        <v>4938</v>
      </c>
      <c r="K1409" t="s">
        <v>519</v>
      </c>
      <c r="L1409" t="s">
        <v>520</v>
      </c>
      <c r="M1409">
        <v>1407</v>
      </c>
      <c r="N1409">
        <v>101</v>
      </c>
      <c r="O1409">
        <v>111.52031700000001</v>
      </c>
      <c r="P1409">
        <v>2.1273170000000001</v>
      </c>
      <c r="Q1409" t="s">
        <v>140</v>
      </c>
      <c r="R1409">
        <f t="shared" si="22"/>
        <v>13.930693069306932</v>
      </c>
      <c r="S1409" t="s">
        <v>286</v>
      </c>
    </row>
    <row r="1410" spans="1:19">
      <c r="A1410" t="s">
        <v>3225</v>
      </c>
      <c r="B1410" t="s">
        <v>4510</v>
      </c>
      <c r="C1410" t="s">
        <v>388</v>
      </c>
      <c r="D1410" t="s">
        <v>4939</v>
      </c>
      <c r="E1410" t="s">
        <v>4940</v>
      </c>
      <c r="F1410">
        <v>96107</v>
      </c>
      <c r="G1410" t="s">
        <v>1402</v>
      </c>
      <c r="H1410">
        <v>84651467</v>
      </c>
      <c r="I1410">
        <v>84655516</v>
      </c>
      <c r="J1410" t="s">
        <v>4941</v>
      </c>
      <c r="K1410" t="s">
        <v>519</v>
      </c>
      <c r="L1410" t="s">
        <v>520</v>
      </c>
      <c r="M1410">
        <v>896</v>
      </c>
      <c r="N1410">
        <v>75</v>
      </c>
      <c r="O1410">
        <v>111.52594999999999</v>
      </c>
      <c r="P1410">
        <v>2.089083</v>
      </c>
      <c r="Q1410" t="s">
        <v>140</v>
      </c>
      <c r="R1410">
        <f t="shared" si="22"/>
        <v>11.946666666666667</v>
      </c>
      <c r="S1410" t="s">
        <v>286</v>
      </c>
    </row>
    <row r="1411" spans="1:19">
      <c r="A1411" t="s">
        <v>3359</v>
      </c>
      <c r="B1411" t="s">
        <v>4510</v>
      </c>
      <c r="C1411" t="s">
        <v>372</v>
      </c>
      <c r="D1411" t="s">
        <v>4942</v>
      </c>
      <c r="E1411" t="s">
        <v>4943</v>
      </c>
      <c r="F1411">
        <v>96000</v>
      </c>
      <c r="G1411" t="s">
        <v>3363</v>
      </c>
      <c r="J1411" t="s">
        <v>4944</v>
      </c>
      <c r="K1411" t="s">
        <v>519</v>
      </c>
      <c r="L1411" t="s">
        <v>534</v>
      </c>
      <c r="M1411">
        <v>625</v>
      </c>
      <c r="N1411">
        <v>52</v>
      </c>
      <c r="O1411">
        <v>112.549083</v>
      </c>
      <c r="P1411">
        <v>2.5720000000000001</v>
      </c>
      <c r="Q1411" t="s">
        <v>142</v>
      </c>
      <c r="R1411">
        <f t="shared" si="22"/>
        <v>12.01923076923077</v>
      </c>
      <c r="S1411" t="s">
        <v>286</v>
      </c>
    </row>
    <row r="1412" spans="1:19">
      <c r="A1412" t="s">
        <v>3430</v>
      </c>
      <c r="B1412" t="s">
        <v>4510</v>
      </c>
      <c r="C1412" t="s">
        <v>338</v>
      </c>
      <c r="D1412" t="s">
        <v>4945</v>
      </c>
      <c r="E1412" t="s">
        <v>4946</v>
      </c>
      <c r="F1412">
        <v>94700</v>
      </c>
      <c r="G1412" t="s">
        <v>3434</v>
      </c>
      <c r="H1412">
        <v>82877510</v>
      </c>
      <c r="I1412">
        <v>82895049</v>
      </c>
      <c r="J1412" t="s">
        <v>4947</v>
      </c>
      <c r="K1412" t="s">
        <v>519</v>
      </c>
      <c r="L1412" t="s">
        <v>534</v>
      </c>
      <c r="M1412">
        <v>1413</v>
      </c>
      <c r="N1412">
        <v>93</v>
      </c>
      <c r="O1412">
        <v>110.75032</v>
      </c>
      <c r="P1412">
        <v>1.049801</v>
      </c>
      <c r="Q1412" t="s">
        <v>143</v>
      </c>
      <c r="R1412">
        <f t="shared" si="22"/>
        <v>15.193548387096774</v>
      </c>
      <c r="S1412" t="s">
        <v>286</v>
      </c>
    </row>
    <row r="1413" spans="1:19">
      <c r="A1413" t="s">
        <v>3430</v>
      </c>
      <c r="B1413" t="s">
        <v>4510</v>
      </c>
      <c r="C1413" t="s">
        <v>337</v>
      </c>
      <c r="D1413" t="s">
        <v>4948</v>
      </c>
      <c r="E1413" t="s">
        <v>4949</v>
      </c>
      <c r="F1413">
        <v>94700</v>
      </c>
      <c r="G1413" t="s">
        <v>3434</v>
      </c>
      <c r="H1413">
        <v>82874001</v>
      </c>
      <c r="I1413">
        <v>82874884</v>
      </c>
      <c r="J1413" t="s">
        <v>4950</v>
      </c>
      <c r="K1413" t="s">
        <v>519</v>
      </c>
      <c r="L1413" t="s">
        <v>534</v>
      </c>
      <c r="M1413">
        <v>2028</v>
      </c>
      <c r="N1413">
        <v>163</v>
      </c>
      <c r="O1413">
        <v>110.57</v>
      </c>
      <c r="P1413">
        <v>1.17</v>
      </c>
      <c r="Q1413" t="s">
        <v>143</v>
      </c>
      <c r="R1413">
        <f t="shared" si="22"/>
        <v>12.441717791411042</v>
      </c>
      <c r="S1413" t="s">
        <v>286</v>
      </c>
    </row>
    <row r="1414" spans="1:19">
      <c r="A1414" t="s">
        <v>3430</v>
      </c>
      <c r="B1414" t="s">
        <v>4510</v>
      </c>
      <c r="C1414" t="s">
        <v>342</v>
      </c>
      <c r="D1414" t="s">
        <v>4951</v>
      </c>
      <c r="E1414" t="s">
        <v>5090</v>
      </c>
      <c r="F1414">
        <v>94700</v>
      </c>
      <c r="G1414" t="s">
        <v>3434</v>
      </c>
      <c r="H1414" t="s">
        <v>523</v>
      </c>
      <c r="I1414" t="s">
        <v>523</v>
      </c>
      <c r="J1414" t="s">
        <v>4952</v>
      </c>
      <c r="K1414" t="s">
        <v>519</v>
      </c>
      <c r="L1414" t="s">
        <v>534</v>
      </c>
      <c r="M1414">
        <v>849</v>
      </c>
      <c r="N1414">
        <v>74</v>
      </c>
      <c r="O1414">
        <v>110.466542</v>
      </c>
      <c r="P1414">
        <v>1.1911579999999999</v>
      </c>
      <c r="Q1414" t="s">
        <v>143</v>
      </c>
      <c r="R1414">
        <f t="shared" si="22"/>
        <v>11.472972972972974</v>
      </c>
      <c r="S1414" t="s">
        <v>286</v>
      </c>
    </row>
    <row r="1415" spans="1:19">
      <c r="A1415" t="s">
        <v>3430</v>
      </c>
      <c r="B1415" t="s">
        <v>4510</v>
      </c>
      <c r="C1415" t="s">
        <v>339</v>
      </c>
      <c r="D1415" t="s">
        <v>4953</v>
      </c>
      <c r="E1415" t="s">
        <v>4954</v>
      </c>
      <c r="F1415">
        <v>94700</v>
      </c>
      <c r="G1415" t="s">
        <v>3434</v>
      </c>
      <c r="H1415">
        <v>82874128</v>
      </c>
      <c r="I1415">
        <v>82874129</v>
      </c>
      <c r="J1415" t="s">
        <v>4955</v>
      </c>
      <c r="K1415" t="s">
        <v>519</v>
      </c>
      <c r="L1415" t="s">
        <v>534</v>
      </c>
      <c r="M1415">
        <v>999</v>
      </c>
      <c r="N1415">
        <v>71</v>
      </c>
      <c r="O1415">
        <v>110.534983</v>
      </c>
      <c r="P1415">
        <v>1.2068669999999999</v>
      </c>
      <c r="Q1415" t="s">
        <v>143</v>
      </c>
      <c r="R1415">
        <f t="shared" si="22"/>
        <v>14.070422535211268</v>
      </c>
      <c r="S1415" t="s">
        <v>286</v>
      </c>
    </row>
    <row r="1416" spans="1:19">
      <c r="A1416" t="s">
        <v>3430</v>
      </c>
      <c r="B1416" t="s">
        <v>4510</v>
      </c>
      <c r="C1416" t="s">
        <v>343</v>
      </c>
      <c r="D1416" t="s">
        <v>4956</v>
      </c>
      <c r="E1416" t="s">
        <v>4957</v>
      </c>
      <c r="F1416">
        <v>94750</v>
      </c>
      <c r="G1416" t="s">
        <v>3434</v>
      </c>
      <c r="H1416">
        <v>82896628</v>
      </c>
      <c r="I1416">
        <v>82896362</v>
      </c>
      <c r="J1416" t="s">
        <v>4958</v>
      </c>
      <c r="K1416" t="s">
        <v>519</v>
      </c>
      <c r="L1416" t="s">
        <v>534</v>
      </c>
      <c r="M1416">
        <v>1377</v>
      </c>
      <c r="N1416">
        <v>91</v>
      </c>
      <c r="O1416">
        <v>110.505611</v>
      </c>
      <c r="P1416">
        <v>1.0991500000000001</v>
      </c>
      <c r="Q1416" t="s">
        <v>143</v>
      </c>
      <c r="R1416">
        <f t="shared" si="22"/>
        <v>15.131868131868131</v>
      </c>
      <c r="S1416" t="s">
        <v>286</v>
      </c>
    </row>
    <row r="1417" spans="1:19">
      <c r="A1417" t="s">
        <v>3430</v>
      </c>
      <c r="B1417" t="s">
        <v>4510</v>
      </c>
      <c r="C1417" t="s">
        <v>341</v>
      </c>
      <c r="D1417" t="s">
        <v>4959</v>
      </c>
      <c r="E1417" t="s">
        <v>4960</v>
      </c>
      <c r="F1417">
        <v>94700</v>
      </c>
      <c r="G1417" t="s">
        <v>3434</v>
      </c>
      <c r="H1417">
        <v>82797018</v>
      </c>
      <c r="I1417">
        <v>82797014</v>
      </c>
      <c r="J1417" t="s">
        <v>4961</v>
      </c>
      <c r="K1417" t="s">
        <v>519</v>
      </c>
      <c r="L1417" t="s">
        <v>534</v>
      </c>
      <c r="M1417">
        <v>1016</v>
      </c>
      <c r="N1417">
        <v>69</v>
      </c>
      <c r="O1417">
        <v>110.394745</v>
      </c>
      <c r="P1417">
        <v>1.0124919999999999</v>
      </c>
      <c r="Q1417" t="s">
        <v>221</v>
      </c>
      <c r="R1417">
        <f t="shared" si="22"/>
        <v>14.72463768115942</v>
      </c>
      <c r="S1417" t="s">
        <v>286</v>
      </c>
    </row>
    <row r="1418" spans="1:19">
      <c r="A1418" t="s">
        <v>3677</v>
      </c>
      <c r="B1418" t="s">
        <v>4548</v>
      </c>
      <c r="C1418" t="s">
        <v>4962</v>
      </c>
      <c r="D1418" t="s">
        <v>5091</v>
      </c>
      <c r="E1418" t="s">
        <v>4963</v>
      </c>
      <c r="F1418">
        <v>96000</v>
      </c>
      <c r="G1418" t="s">
        <v>3363</v>
      </c>
      <c r="H1418">
        <v>84322260</v>
      </c>
      <c r="I1418">
        <v>84341528</v>
      </c>
      <c r="J1418" t="s">
        <v>4964</v>
      </c>
      <c r="K1418" t="s">
        <v>1059</v>
      </c>
      <c r="L1418" t="s">
        <v>534</v>
      </c>
      <c r="M1418">
        <v>559</v>
      </c>
      <c r="N1418">
        <v>86</v>
      </c>
      <c r="O1418">
        <v>111.856131</v>
      </c>
      <c r="P1418">
        <v>2.3134320000000002</v>
      </c>
      <c r="Q1418" t="s">
        <v>144</v>
      </c>
      <c r="R1418">
        <f t="shared" si="22"/>
        <v>6.5</v>
      </c>
      <c r="S1418" t="s">
        <v>286</v>
      </c>
    </row>
    <row r="1419" spans="1:19">
      <c r="A1419" t="s">
        <v>3677</v>
      </c>
      <c r="B1419" t="s">
        <v>4593</v>
      </c>
      <c r="C1419" t="s">
        <v>4965</v>
      </c>
      <c r="D1419" t="s">
        <v>4966</v>
      </c>
      <c r="E1419" t="s">
        <v>4967</v>
      </c>
      <c r="F1419">
        <v>96000</v>
      </c>
      <c r="G1419" t="s">
        <v>3363</v>
      </c>
      <c r="H1419">
        <v>84312512</v>
      </c>
      <c r="I1419">
        <v>84313048</v>
      </c>
      <c r="J1419" t="s">
        <v>4968</v>
      </c>
      <c r="K1419" t="s">
        <v>1059</v>
      </c>
      <c r="L1419" t="s">
        <v>534</v>
      </c>
      <c r="M1419">
        <v>594</v>
      </c>
      <c r="N1419">
        <v>55</v>
      </c>
      <c r="O1419">
        <v>111.840383</v>
      </c>
      <c r="P1419">
        <v>2.3372000000000002</v>
      </c>
      <c r="Q1419" t="s">
        <v>144</v>
      </c>
      <c r="R1419">
        <f t="shared" si="22"/>
        <v>10.8</v>
      </c>
      <c r="S1419" t="s">
        <v>286</v>
      </c>
    </row>
    <row r="1420" spans="1:19">
      <c r="A1420" t="s">
        <v>3677</v>
      </c>
      <c r="B1420" t="s">
        <v>4510</v>
      </c>
      <c r="C1420" t="s">
        <v>375</v>
      </c>
      <c r="D1420" t="s">
        <v>4969</v>
      </c>
      <c r="E1420" t="s">
        <v>4970</v>
      </c>
      <c r="F1420">
        <v>96000</v>
      </c>
      <c r="G1420" t="s">
        <v>3363</v>
      </c>
      <c r="H1420">
        <v>84336601</v>
      </c>
      <c r="I1420">
        <v>84336624</v>
      </c>
      <c r="J1420" t="s">
        <v>4971</v>
      </c>
      <c r="K1420" t="s">
        <v>1059</v>
      </c>
      <c r="L1420" t="s">
        <v>534</v>
      </c>
      <c r="M1420">
        <v>847</v>
      </c>
      <c r="N1420">
        <v>88</v>
      </c>
      <c r="O1420">
        <v>111.852633</v>
      </c>
      <c r="P1420">
        <v>2.3235670000000002</v>
      </c>
      <c r="Q1420" t="s">
        <v>144</v>
      </c>
      <c r="R1420">
        <f t="shared" si="22"/>
        <v>9.625</v>
      </c>
      <c r="S1420" t="s">
        <v>286</v>
      </c>
    </row>
    <row r="1421" spans="1:19">
      <c r="A1421" t="s">
        <v>3677</v>
      </c>
      <c r="B1421" t="s">
        <v>4510</v>
      </c>
      <c r="C1421" t="s">
        <v>373</v>
      </c>
      <c r="D1421" t="s">
        <v>4972</v>
      </c>
      <c r="E1421" t="s">
        <v>4973</v>
      </c>
      <c r="F1421">
        <v>96000</v>
      </c>
      <c r="G1421" t="s">
        <v>3363</v>
      </c>
      <c r="H1421">
        <v>84350509</v>
      </c>
      <c r="I1421">
        <v>84228002</v>
      </c>
      <c r="J1421" t="s">
        <v>4974</v>
      </c>
      <c r="K1421" t="s">
        <v>519</v>
      </c>
      <c r="L1421" t="s">
        <v>534</v>
      </c>
      <c r="M1421">
        <v>310</v>
      </c>
      <c r="N1421">
        <v>34</v>
      </c>
      <c r="O1421">
        <v>111.685295</v>
      </c>
      <c r="P1421">
        <v>2.3002449999999999</v>
      </c>
      <c r="Q1421" t="s">
        <v>144</v>
      </c>
      <c r="R1421">
        <f t="shared" si="22"/>
        <v>9.117647058823529</v>
      </c>
      <c r="S1421" t="s">
        <v>286</v>
      </c>
    </row>
    <row r="1422" spans="1:19">
      <c r="A1422" t="s">
        <v>3677</v>
      </c>
      <c r="B1422" t="s">
        <v>4510</v>
      </c>
      <c r="C1422" t="s">
        <v>374</v>
      </c>
      <c r="D1422" t="s">
        <v>4975</v>
      </c>
      <c r="E1422" t="s">
        <v>4976</v>
      </c>
      <c r="F1422">
        <v>96000</v>
      </c>
      <c r="G1422" t="s">
        <v>3363</v>
      </c>
      <c r="H1422">
        <v>6084350482</v>
      </c>
      <c r="I1422">
        <v>6084228391</v>
      </c>
      <c r="J1422" t="s">
        <v>4977</v>
      </c>
      <c r="K1422" t="s">
        <v>1059</v>
      </c>
      <c r="L1422" t="s">
        <v>534</v>
      </c>
      <c r="M1422">
        <v>851</v>
      </c>
      <c r="N1422">
        <v>64</v>
      </c>
      <c r="O1422">
        <v>111.8742</v>
      </c>
      <c r="P1422">
        <v>2.2747670000000002</v>
      </c>
      <c r="Q1422" t="s">
        <v>144</v>
      </c>
      <c r="R1422">
        <f t="shared" si="22"/>
        <v>13.296875</v>
      </c>
      <c r="S1422" t="s">
        <v>286</v>
      </c>
    </row>
    <row r="1423" spans="1:19">
      <c r="A1423" t="s">
        <v>3677</v>
      </c>
      <c r="B1423" t="s">
        <v>4510</v>
      </c>
      <c r="C1423" t="s">
        <v>380</v>
      </c>
      <c r="D1423" t="s">
        <v>4978</v>
      </c>
      <c r="E1423" t="s">
        <v>4979</v>
      </c>
      <c r="F1423">
        <v>96000</v>
      </c>
      <c r="G1423" t="s">
        <v>3363</v>
      </c>
      <c r="H1423">
        <v>84213748</v>
      </c>
      <c r="I1423">
        <v>84212749</v>
      </c>
      <c r="J1423" t="s">
        <v>4980</v>
      </c>
      <c r="K1423" t="s">
        <v>1059</v>
      </c>
      <c r="L1423" t="s">
        <v>534</v>
      </c>
      <c r="M1423">
        <v>454</v>
      </c>
      <c r="N1423">
        <v>43</v>
      </c>
      <c r="O1423">
        <v>111.85468299999999</v>
      </c>
      <c r="P1423">
        <v>2.269917</v>
      </c>
      <c r="Q1423" t="s">
        <v>144</v>
      </c>
      <c r="R1423">
        <f t="shared" si="22"/>
        <v>10.55813953488372</v>
      </c>
      <c r="S1423" t="s">
        <v>286</v>
      </c>
    </row>
    <row r="1424" spans="1:19">
      <c r="A1424" t="s">
        <v>3677</v>
      </c>
      <c r="B1424" t="s">
        <v>4510</v>
      </c>
      <c r="C1424" t="s">
        <v>385</v>
      </c>
      <c r="D1424" t="s">
        <v>4981</v>
      </c>
      <c r="E1424" t="s">
        <v>4982</v>
      </c>
      <c r="F1424">
        <v>96008</v>
      </c>
      <c r="G1424" t="s">
        <v>3363</v>
      </c>
      <c r="H1424">
        <v>84351070</v>
      </c>
      <c r="I1424">
        <v>84351071</v>
      </c>
      <c r="J1424" t="s">
        <v>4983</v>
      </c>
      <c r="K1424" t="s">
        <v>519</v>
      </c>
      <c r="L1424" t="s">
        <v>520</v>
      </c>
      <c r="M1424">
        <v>167</v>
      </c>
      <c r="N1424">
        <v>24</v>
      </c>
      <c r="O1424">
        <v>111.772829</v>
      </c>
      <c r="P1424">
        <v>2.244472</v>
      </c>
      <c r="Q1424" t="s">
        <v>144</v>
      </c>
      <c r="R1424">
        <f t="shared" si="22"/>
        <v>6.958333333333333</v>
      </c>
      <c r="S1424" t="s">
        <v>286</v>
      </c>
    </row>
    <row r="1425" spans="1:19">
      <c r="A1425" t="s">
        <v>3677</v>
      </c>
      <c r="B1425" t="s">
        <v>4510</v>
      </c>
      <c r="C1425" t="s">
        <v>364</v>
      </c>
      <c r="D1425" t="s">
        <v>4790</v>
      </c>
      <c r="E1425" t="s">
        <v>4984</v>
      </c>
      <c r="F1425">
        <v>96000</v>
      </c>
      <c r="G1425" t="s">
        <v>3363</v>
      </c>
      <c r="H1425">
        <v>84211035</v>
      </c>
      <c r="I1425">
        <v>84218600</v>
      </c>
      <c r="J1425" t="s">
        <v>4985</v>
      </c>
      <c r="K1425" t="s">
        <v>1059</v>
      </c>
      <c r="L1425" t="s">
        <v>520</v>
      </c>
      <c r="M1425">
        <v>1154</v>
      </c>
      <c r="N1425">
        <v>103</v>
      </c>
      <c r="O1425">
        <v>111.844933</v>
      </c>
      <c r="P1425">
        <v>2.2711830000000002</v>
      </c>
      <c r="Q1425" t="s">
        <v>144</v>
      </c>
      <c r="R1425">
        <f t="shared" si="22"/>
        <v>11.203883495145631</v>
      </c>
      <c r="S1425" t="s">
        <v>286</v>
      </c>
    </row>
    <row r="1426" spans="1:19">
      <c r="A1426" t="s">
        <v>3677</v>
      </c>
      <c r="B1426" t="s">
        <v>4510</v>
      </c>
      <c r="C1426" t="s">
        <v>379</v>
      </c>
      <c r="D1426" t="s">
        <v>4986</v>
      </c>
      <c r="E1426" t="s">
        <v>4987</v>
      </c>
      <c r="F1426">
        <v>96000</v>
      </c>
      <c r="G1426" t="s">
        <v>3363</v>
      </c>
      <c r="H1426">
        <v>84314568</v>
      </c>
      <c r="I1426">
        <v>84327678</v>
      </c>
      <c r="J1426" t="s">
        <v>4988</v>
      </c>
      <c r="K1426" t="s">
        <v>1059</v>
      </c>
      <c r="L1426" t="s">
        <v>534</v>
      </c>
      <c r="M1426">
        <v>843</v>
      </c>
      <c r="N1426">
        <v>64</v>
      </c>
      <c r="O1426">
        <v>111.849783</v>
      </c>
      <c r="P1426">
        <v>2.3079329999999998</v>
      </c>
      <c r="Q1426" t="s">
        <v>144</v>
      </c>
      <c r="R1426">
        <f t="shared" si="22"/>
        <v>13.171875</v>
      </c>
      <c r="S1426" t="s">
        <v>286</v>
      </c>
    </row>
    <row r="1427" spans="1:19">
      <c r="A1427" t="s">
        <v>3677</v>
      </c>
      <c r="B1427" t="s">
        <v>4510</v>
      </c>
      <c r="C1427" t="s">
        <v>382</v>
      </c>
      <c r="D1427" t="s">
        <v>4989</v>
      </c>
      <c r="E1427" t="s">
        <v>4990</v>
      </c>
      <c r="F1427">
        <v>96007</v>
      </c>
      <c r="G1427" t="s">
        <v>3363</v>
      </c>
      <c r="H1427">
        <v>84736386</v>
      </c>
      <c r="I1427">
        <v>84736396</v>
      </c>
      <c r="J1427" t="s">
        <v>4991</v>
      </c>
      <c r="K1427" t="s">
        <v>519</v>
      </c>
      <c r="L1427" t="s">
        <v>534</v>
      </c>
      <c r="M1427">
        <v>555</v>
      </c>
      <c r="N1427">
        <v>59</v>
      </c>
      <c r="O1427">
        <v>111.97832099999999</v>
      </c>
      <c r="P1427">
        <v>2.1209069999999999</v>
      </c>
      <c r="Q1427" t="s">
        <v>144</v>
      </c>
      <c r="R1427">
        <f t="shared" si="22"/>
        <v>9.4067796610169498</v>
      </c>
      <c r="S1427" t="s">
        <v>286</v>
      </c>
    </row>
    <row r="1428" spans="1:19">
      <c r="A1428" t="s">
        <v>3677</v>
      </c>
      <c r="B1428" t="s">
        <v>4510</v>
      </c>
      <c r="C1428" t="s">
        <v>369</v>
      </c>
      <c r="D1428" t="s">
        <v>4992</v>
      </c>
      <c r="E1428" t="s">
        <v>4993</v>
      </c>
      <c r="F1428">
        <v>96000</v>
      </c>
      <c r="G1428" t="s">
        <v>3363</v>
      </c>
      <c r="H1428">
        <v>84217610</v>
      </c>
      <c r="I1428">
        <v>84210281</v>
      </c>
      <c r="J1428" t="s">
        <v>4994</v>
      </c>
      <c r="K1428" t="s">
        <v>519</v>
      </c>
      <c r="L1428" t="s">
        <v>534</v>
      </c>
      <c r="M1428">
        <v>749</v>
      </c>
      <c r="N1428">
        <v>65</v>
      </c>
      <c r="O1428">
        <v>111.95438300000001</v>
      </c>
      <c r="P1428">
        <v>2.3357999999999999</v>
      </c>
      <c r="Q1428" t="s">
        <v>144</v>
      </c>
      <c r="R1428">
        <f t="shared" si="22"/>
        <v>11.523076923076923</v>
      </c>
      <c r="S1428" t="s">
        <v>286</v>
      </c>
    </row>
    <row r="1429" spans="1:19">
      <c r="A1429" t="s">
        <v>3677</v>
      </c>
      <c r="B1429" t="s">
        <v>4510</v>
      </c>
      <c r="C1429" t="s">
        <v>370</v>
      </c>
      <c r="D1429" t="s">
        <v>4995</v>
      </c>
      <c r="E1429" t="s">
        <v>1885</v>
      </c>
      <c r="F1429">
        <v>96000</v>
      </c>
      <c r="G1429" t="s">
        <v>3363</v>
      </c>
      <c r="H1429">
        <v>84334988</v>
      </c>
      <c r="I1429">
        <v>84318086</v>
      </c>
      <c r="J1429" t="s">
        <v>4996</v>
      </c>
      <c r="K1429" t="s">
        <v>1059</v>
      </c>
      <c r="L1429" t="s">
        <v>534</v>
      </c>
      <c r="M1429">
        <v>861</v>
      </c>
      <c r="N1429">
        <v>91</v>
      </c>
      <c r="O1429">
        <v>111.83515</v>
      </c>
      <c r="P1429">
        <v>2.3180830000000001</v>
      </c>
      <c r="Q1429" t="s">
        <v>144</v>
      </c>
      <c r="R1429">
        <f t="shared" si="22"/>
        <v>9.4615384615384617</v>
      </c>
      <c r="S1429" t="s">
        <v>286</v>
      </c>
    </row>
    <row r="1430" spans="1:19">
      <c r="A1430" t="s">
        <v>3677</v>
      </c>
      <c r="B1430" t="s">
        <v>4510</v>
      </c>
      <c r="C1430" t="s">
        <v>384</v>
      </c>
      <c r="D1430" t="s">
        <v>4997</v>
      </c>
      <c r="E1430" t="s">
        <v>4998</v>
      </c>
      <c r="F1430">
        <v>96008</v>
      </c>
      <c r="G1430" t="s">
        <v>3363</v>
      </c>
      <c r="H1430">
        <v>84351607</v>
      </c>
      <c r="I1430">
        <v>84228075</v>
      </c>
      <c r="J1430" t="s">
        <v>4999</v>
      </c>
      <c r="K1430" t="s">
        <v>519</v>
      </c>
      <c r="L1430" t="s">
        <v>520</v>
      </c>
      <c r="M1430">
        <v>328</v>
      </c>
      <c r="N1430">
        <v>32</v>
      </c>
      <c r="O1430">
        <v>111.80315400000001</v>
      </c>
      <c r="P1430">
        <v>2.2444160000000002</v>
      </c>
      <c r="Q1430" t="s">
        <v>144</v>
      </c>
      <c r="R1430">
        <f t="shared" si="22"/>
        <v>10.25</v>
      </c>
      <c r="S1430" t="s">
        <v>286</v>
      </c>
    </row>
    <row r="1431" spans="1:19">
      <c r="A1431" t="s">
        <v>3677</v>
      </c>
      <c r="B1431" t="s">
        <v>4510</v>
      </c>
      <c r="C1431" t="s">
        <v>377</v>
      </c>
      <c r="D1431" t="s">
        <v>5000</v>
      </c>
      <c r="E1431" t="s">
        <v>5001</v>
      </c>
      <c r="F1431">
        <v>96000</v>
      </c>
      <c r="G1431" t="s">
        <v>3363</v>
      </c>
      <c r="H1431">
        <v>84215540</v>
      </c>
      <c r="I1431">
        <v>84215541</v>
      </c>
      <c r="J1431" t="s">
        <v>5002</v>
      </c>
      <c r="K1431" t="s">
        <v>1059</v>
      </c>
      <c r="L1431" t="s">
        <v>534</v>
      </c>
      <c r="M1431">
        <v>1323</v>
      </c>
      <c r="N1431">
        <v>107</v>
      </c>
      <c r="O1431">
        <v>111.8557</v>
      </c>
      <c r="P1431">
        <v>2.25115</v>
      </c>
      <c r="Q1431" t="s">
        <v>144</v>
      </c>
      <c r="R1431">
        <f t="shared" si="22"/>
        <v>12.364485981308411</v>
      </c>
      <c r="S1431" t="s">
        <v>286</v>
      </c>
    </row>
    <row r="1432" spans="1:19">
      <c r="A1432" t="s">
        <v>3677</v>
      </c>
      <c r="B1432" t="s">
        <v>4510</v>
      </c>
      <c r="C1432" t="s">
        <v>383</v>
      </c>
      <c r="D1432" t="s">
        <v>5003</v>
      </c>
      <c r="E1432" t="s">
        <v>5004</v>
      </c>
      <c r="F1432">
        <v>96007</v>
      </c>
      <c r="G1432" t="s">
        <v>3363</v>
      </c>
      <c r="H1432">
        <v>84894363</v>
      </c>
      <c r="I1432">
        <v>84894363</v>
      </c>
      <c r="J1432" t="s">
        <v>5005</v>
      </c>
      <c r="K1432" t="s">
        <v>519</v>
      </c>
      <c r="L1432" t="s">
        <v>534</v>
      </c>
      <c r="M1432">
        <v>1086</v>
      </c>
      <c r="N1432">
        <v>94</v>
      </c>
      <c r="O1432">
        <v>112.063751</v>
      </c>
      <c r="P1432">
        <v>2.3042799999999999</v>
      </c>
      <c r="Q1432" t="s">
        <v>144</v>
      </c>
      <c r="R1432">
        <f t="shared" si="22"/>
        <v>11.553191489361701</v>
      </c>
      <c r="S1432" t="s">
        <v>286</v>
      </c>
    </row>
    <row r="1433" spans="1:19">
      <c r="A1433" t="s">
        <v>3677</v>
      </c>
      <c r="B1433" t="s">
        <v>4510</v>
      </c>
      <c r="C1433" t="s">
        <v>368</v>
      </c>
      <c r="D1433" t="s">
        <v>5006</v>
      </c>
      <c r="E1433" t="s">
        <v>1885</v>
      </c>
      <c r="F1433">
        <v>96000</v>
      </c>
      <c r="G1433" t="s">
        <v>3363</v>
      </c>
      <c r="H1433">
        <v>84330414</v>
      </c>
      <c r="I1433">
        <v>84333421</v>
      </c>
      <c r="J1433" t="s">
        <v>5007</v>
      </c>
      <c r="K1433" t="s">
        <v>1059</v>
      </c>
      <c r="L1433" t="s">
        <v>520</v>
      </c>
      <c r="M1433">
        <v>1890</v>
      </c>
      <c r="N1433">
        <v>157</v>
      </c>
      <c r="O1433">
        <v>111.826483</v>
      </c>
      <c r="P1433">
        <v>2.295067</v>
      </c>
      <c r="Q1433" t="s">
        <v>144</v>
      </c>
      <c r="R1433">
        <f t="shared" si="22"/>
        <v>12.038216560509554</v>
      </c>
      <c r="S1433" t="s">
        <v>286</v>
      </c>
    </row>
    <row r="1434" spans="1:19">
      <c r="A1434" t="s">
        <v>3677</v>
      </c>
      <c r="B1434" t="s">
        <v>4510</v>
      </c>
      <c r="C1434" t="s">
        <v>371</v>
      </c>
      <c r="D1434" t="s">
        <v>5008</v>
      </c>
      <c r="E1434" t="s">
        <v>4963</v>
      </c>
      <c r="F1434">
        <v>96000</v>
      </c>
      <c r="G1434" t="s">
        <v>3363</v>
      </c>
      <c r="H1434">
        <v>84323419</v>
      </c>
      <c r="I1434">
        <v>84319578</v>
      </c>
      <c r="J1434" t="s">
        <v>5009</v>
      </c>
      <c r="K1434" t="s">
        <v>1059</v>
      </c>
      <c r="L1434" t="s">
        <v>534</v>
      </c>
      <c r="M1434">
        <v>865</v>
      </c>
      <c r="N1434">
        <v>91</v>
      </c>
      <c r="O1434">
        <v>111.856633</v>
      </c>
      <c r="P1434">
        <v>2.31325</v>
      </c>
      <c r="Q1434" t="s">
        <v>144</v>
      </c>
      <c r="R1434">
        <f t="shared" si="22"/>
        <v>9.5054945054945055</v>
      </c>
      <c r="S1434" t="s">
        <v>286</v>
      </c>
    </row>
    <row r="1435" spans="1:19">
      <c r="A1435" t="s">
        <v>3677</v>
      </c>
      <c r="B1435" t="s">
        <v>4510</v>
      </c>
      <c r="C1435" t="s">
        <v>367</v>
      </c>
      <c r="D1435" t="s">
        <v>5010</v>
      </c>
      <c r="E1435" t="s">
        <v>5011</v>
      </c>
      <c r="F1435">
        <v>96000</v>
      </c>
      <c r="G1435" t="s">
        <v>3363</v>
      </c>
      <c r="H1435">
        <v>84322619</v>
      </c>
      <c r="I1435">
        <v>84340645</v>
      </c>
      <c r="J1435" t="s">
        <v>5012</v>
      </c>
      <c r="K1435" t="s">
        <v>1059</v>
      </c>
      <c r="L1435" t="s">
        <v>520</v>
      </c>
      <c r="M1435">
        <v>1166</v>
      </c>
      <c r="N1435">
        <v>119</v>
      </c>
      <c r="O1435">
        <v>111.8417</v>
      </c>
      <c r="P1435">
        <v>2.2964329999999999</v>
      </c>
      <c r="Q1435" t="s">
        <v>144</v>
      </c>
      <c r="R1435">
        <f t="shared" si="22"/>
        <v>9.7983193277310932</v>
      </c>
      <c r="S1435" t="s">
        <v>286</v>
      </c>
    </row>
    <row r="1436" spans="1:19">
      <c r="A1436" t="s">
        <v>3677</v>
      </c>
      <c r="B1436" t="s">
        <v>4510</v>
      </c>
      <c r="C1436" t="s">
        <v>378</v>
      </c>
      <c r="D1436" t="s">
        <v>5013</v>
      </c>
      <c r="E1436" t="s">
        <v>5014</v>
      </c>
      <c r="F1436">
        <v>96000</v>
      </c>
      <c r="G1436" t="s">
        <v>3363</v>
      </c>
      <c r="H1436">
        <v>84350477</v>
      </c>
      <c r="I1436">
        <v>84236326</v>
      </c>
      <c r="J1436" t="s">
        <v>5015</v>
      </c>
      <c r="K1436" t="s">
        <v>519</v>
      </c>
      <c r="L1436" t="s">
        <v>534</v>
      </c>
      <c r="M1436">
        <v>2112</v>
      </c>
      <c r="N1436">
        <v>134</v>
      </c>
      <c r="O1436">
        <v>111.96</v>
      </c>
      <c r="P1436">
        <v>2.2440280000000001</v>
      </c>
      <c r="Q1436" t="s">
        <v>144</v>
      </c>
      <c r="R1436">
        <f t="shared" si="22"/>
        <v>15.761194029850746</v>
      </c>
      <c r="S1436" t="s">
        <v>286</v>
      </c>
    </row>
    <row r="1437" spans="1:19">
      <c r="A1437" t="s">
        <v>3677</v>
      </c>
      <c r="B1437" t="s">
        <v>4510</v>
      </c>
      <c r="C1437" t="s">
        <v>366</v>
      </c>
      <c r="D1437" t="s">
        <v>5016</v>
      </c>
      <c r="E1437" t="s">
        <v>5017</v>
      </c>
      <c r="F1437">
        <v>96000</v>
      </c>
      <c r="G1437" t="s">
        <v>3363</v>
      </c>
      <c r="H1437">
        <v>84322322</v>
      </c>
      <c r="I1437">
        <v>84316730</v>
      </c>
      <c r="J1437" t="s">
        <v>5018</v>
      </c>
      <c r="K1437" t="s">
        <v>1059</v>
      </c>
      <c r="L1437" t="s">
        <v>520</v>
      </c>
      <c r="M1437">
        <v>1070</v>
      </c>
      <c r="N1437">
        <v>93</v>
      </c>
      <c r="O1437">
        <v>111.84528299999999</v>
      </c>
      <c r="P1437">
        <v>2.2976169999999998</v>
      </c>
      <c r="Q1437" t="s">
        <v>144</v>
      </c>
      <c r="R1437">
        <f t="shared" si="22"/>
        <v>11.505376344086022</v>
      </c>
      <c r="S1437" t="s">
        <v>286</v>
      </c>
    </row>
    <row r="1438" spans="1:19">
      <c r="A1438" t="s">
        <v>3677</v>
      </c>
      <c r="B1438" t="s">
        <v>4510</v>
      </c>
      <c r="C1438" t="s">
        <v>376</v>
      </c>
      <c r="D1438" t="s">
        <v>5019</v>
      </c>
      <c r="E1438" t="s">
        <v>5020</v>
      </c>
      <c r="F1438">
        <v>96000</v>
      </c>
      <c r="G1438" t="s">
        <v>3363</v>
      </c>
      <c r="H1438">
        <v>84311302</v>
      </c>
      <c r="I1438">
        <v>84311301</v>
      </c>
      <c r="J1438" t="s">
        <v>5021</v>
      </c>
      <c r="K1438" t="s">
        <v>1059</v>
      </c>
      <c r="L1438" t="s">
        <v>534</v>
      </c>
      <c r="M1438">
        <v>1084</v>
      </c>
      <c r="N1438">
        <v>92</v>
      </c>
      <c r="O1438">
        <v>111.831194</v>
      </c>
      <c r="P1438">
        <v>2.288278</v>
      </c>
      <c r="Q1438" t="s">
        <v>144</v>
      </c>
      <c r="R1438">
        <f t="shared" si="22"/>
        <v>11.782608695652174</v>
      </c>
      <c r="S1438" t="s">
        <v>286</v>
      </c>
    </row>
    <row r="1439" spans="1:19">
      <c r="A1439" t="s">
        <v>3677</v>
      </c>
      <c r="B1439" t="s">
        <v>4510</v>
      </c>
      <c r="C1439" t="s">
        <v>365</v>
      </c>
      <c r="D1439" t="s">
        <v>5022</v>
      </c>
      <c r="E1439" t="s">
        <v>5023</v>
      </c>
      <c r="F1439">
        <v>96000</v>
      </c>
      <c r="G1439" t="s">
        <v>3363</v>
      </c>
      <c r="H1439">
        <v>84333767</v>
      </c>
      <c r="I1439">
        <v>84335452</v>
      </c>
      <c r="J1439" t="s">
        <v>5024</v>
      </c>
      <c r="K1439" t="s">
        <v>1059</v>
      </c>
      <c r="L1439" t="s">
        <v>520</v>
      </c>
      <c r="M1439">
        <v>696</v>
      </c>
      <c r="N1439">
        <v>52</v>
      </c>
      <c r="O1439">
        <v>111.838667</v>
      </c>
      <c r="P1439">
        <v>2.3289</v>
      </c>
      <c r="Q1439" t="s">
        <v>144</v>
      </c>
      <c r="R1439">
        <f t="shared" si="22"/>
        <v>13.384615384615385</v>
      </c>
      <c r="S1439" t="s">
        <v>286</v>
      </c>
    </row>
    <row r="1440" spans="1:19">
      <c r="A1440" t="s">
        <v>3677</v>
      </c>
      <c r="B1440" t="s">
        <v>4510</v>
      </c>
      <c r="C1440" t="s">
        <v>381</v>
      </c>
      <c r="D1440" t="s">
        <v>5025</v>
      </c>
      <c r="E1440" t="s">
        <v>5026</v>
      </c>
      <c r="F1440">
        <v>96007</v>
      </c>
      <c r="G1440" t="s">
        <v>3363</v>
      </c>
      <c r="H1440">
        <v>84330299</v>
      </c>
      <c r="I1440">
        <v>84323041</v>
      </c>
      <c r="J1440" t="s">
        <v>5027</v>
      </c>
      <c r="K1440" t="s">
        <v>1059</v>
      </c>
      <c r="L1440" t="s">
        <v>520</v>
      </c>
      <c r="M1440">
        <v>1278</v>
      </c>
      <c r="N1440">
        <v>108</v>
      </c>
      <c r="O1440">
        <v>111.83026700000001</v>
      </c>
      <c r="P1440">
        <v>2.30965</v>
      </c>
      <c r="Q1440" t="s">
        <v>144</v>
      </c>
      <c r="R1440">
        <f t="shared" si="22"/>
        <v>11.833333333333334</v>
      </c>
      <c r="S1440" t="s">
        <v>286</v>
      </c>
    </row>
    <row r="1441" spans="1:19">
      <c r="A1441" t="s">
        <v>3960</v>
      </c>
      <c r="B1441" t="s">
        <v>4510</v>
      </c>
      <c r="C1441" t="s">
        <v>340</v>
      </c>
      <c r="D1441" t="s">
        <v>5028</v>
      </c>
      <c r="E1441" t="s">
        <v>5029</v>
      </c>
      <c r="F1441">
        <v>94700</v>
      </c>
      <c r="G1441" t="s">
        <v>3434</v>
      </c>
      <c r="H1441">
        <v>82781200</v>
      </c>
      <c r="I1441">
        <v>82781471</v>
      </c>
      <c r="J1441" t="s">
        <v>5030</v>
      </c>
      <c r="K1441" t="s">
        <v>519</v>
      </c>
      <c r="L1441" t="s">
        <v>534</v>
      </c>
      <c r="M1441">
        <v>757</v>
      </c>
      <c r="N1441">
        <v>60</v>
      </c>
      <c r="O1441">
        <v>110.688667</v>
      </c>
      <c r="P1441">
        <v>1.2147829999999999</v>
      </c>
      <c r="Q1441" t="s">
        <v>145</v>
      </c>
      <c r="R1441">
        <f t="shared" si="22"/>
        <v>12.616666666666667</v>
      </c>
      <c r="S1441" t="s">
        <v>286</v>
      </c>
    </row>
    <row r="1442" spans="1:19">
      <c r="A1442" t="s">
        <v>3960</v>
      </c>
      <c r="B1442" t="s">
        <v>4510</v>
      </c>
      <c r="C1442" t="s">
        <v>346</v>
      </c>
      <c r="D1442" t="s">
        <v>5031</v>
      </c>
      <c r="E1442" t="s">
        <v>5032</v>
      </c>
      <c r="F1442">
        <v>94850</v>
      </c>
      <c r="G1442" t="s">
        <v>3984</v>
      </c>
      <c r="H1442">
        <v>83467146</v>
      </c>
      <c r="I1442">
        <v>83467671</v>
      </c>
      <c r="J1442" t="s">
        <v>5033</v>
      </c>
      <c r="K1442" t="s">
        <v>519</v>
      </c>
      <c r="L1442" t="s">
        <v>534</v>
      </c>
      <c r="M1442">
        <v>852</v>
      </c>
      <c r="N1442">
        <v>79</v>
      </c>
      <c r="O1442">
        <v>110.928517</v>
      </c>
      <c r="P1442">
        <v>1.513633</v>
      </c>
      <c r="Q1442" t="s">
        <v>145</v>
      </c>
      <c r="R1442">
        <f t="shared" si="22"/>
        <v>10.784810126582279</v>
      </c>
      <c r="S1442" t="s">
        <v>286</v>
      </c>
    </row>
    <row r="1443" spans="1:19">
      <c r="A1443" t="s">
        <v>3960</v>
      </c>
      <c r="B1443" t="s">
        <v>4510</v>
      </c>
      <c r="C1443" t="s">
        <v>344</v>
      </c>
      <c r="D1443" t="s">
        <v>5034</v>
      </c>
      <c r="E1443" t="s">
        <v>5035</v>
      </c>
      <c r="F1443">
        <v>94800</v>
      </c>
      <c r="G1443" t="s">
        <v>3964</v>
      </c>
      <c r="H1443" t="s">
        <v>523</v>
      </c>
      <c r="I1443" t="s">
        <v>523</v>
      </c>
      <c r="J1443" t="s">
        <v>5036</v>
      </c>
      <c r="K1443" t="s">
        <v>519</v>
      </c>
      <c r="L1443" t="s">
        <v>534</v>
      </c>
      <c r="M1443">
        <v>690</v>
      </c>
      <c r="N1443">
        <v>70</v>
      </c>
      <c r="O1443">
        <v>110.79818400000001</v>
      </c>
      <c r="P1443">
        <v>1.358476</v>
      </c>
      <c r="Q1443" t="s">
        <v>145</v>
      </c>
      <c r="R1443">
        <f t="shared" si="22"/>
        <v>9.8571428571428577</v>
      </c>
      <c r="S1443" t="s">
        <v>286</v>
      </c>
    </row>
    <row r="1444" spans="1:19">
      <c r="A1444" t="s">
        <v>3960</v>
      </c>
      <c r="B1444" t="s">
        <v>4510</v>
      </c>
      <c r="C1444" t="s">
        <v>345</v>
      </c>
      <c r="D1444" t="s">
        <v>5037</v>
      </c>
      <c r="E1444" t="s">
        <v>5038</v>
      </c>
      <c r="F1444">
        <v>94800</v>
      </c>
      <c r="G1444" t="s">
        <v>3964</v>
      </c>
      <c r="H1444">
        <v>82803764</v>
      </c>
      <c r="I1444">
        <v>82803361</v>
      </c>
      <c r="J1444" t="s">
        <v>5039</v>
      </c>
      <c r="K1444" t="s">
        <v>519</v>
      </c>
      <c r="L1444" t="s">
        <v>534</v>
      </c>
      <c r="M1444">
        <v>575</v>
      </c>
      <c r="N1444">
        <v>39</v>
      </c>
      <c r="O1444">
        <v>110.78</v>
      </c>
      <c r="P1444">
        <v>1.38</v>
      </c>
      <c r="Q1444" t="s">
        <v>145</v>
      </c>
      <c r="R1444">
        <f t="shared" si="22"/>
        <v>14.743589743589743</v>
      </c>
      <c r="S1444" t="s">
        <v>286</v>
      </c>
    </row>
    <row r="1445" spans="1:19">
      <c r="A1445" t="s">
        <v>4116</v>
      </c>
      <c r="B1445" t="s">
        <v>4510</v>
      </c>
      <c r="C1445" t="s">
        <v>416</v>
      </c>
      <c r="D1445" t="s">
        <v>5040</v>
      </c>
      <c r="E1445" t="s">
        <v>4119</v>
      </c>
      <c r="F1445">
        <v>96850</v>
      </c>
      <c r="G1445" t="s">
        <v>4120</v>
      </c>
      <c r="H1445" t="s">
        <v>523</v>
      </c>
      <c r="I1445" t="s">
        <v>523</v>
      </c>
      <c r="J1445" t="s">
        <v>5041</v>
      </c>
      <c r="K1445" t="s">
        <v>519</v>
      </c>
      <c r="L1445" t="s">
        <v>534</v>
      </c>
      <c r="M1445">
        <v>254</v>
      </c>
      <c r="N1445">
        <v>36</v>
      </c>
      <c r="O1445">
        <v>112.558064</v>
      </c>
      <c r="P1445">
        <v>1.9062699999999999</v>
      </c>
      <c r="Q1445" t="s">
        <v>146</v>
      </c>
      <c r="R1445">
        <f t="shared" si="22"/>
        <v>7.0555555555555554</v>
      </c>
      <c r="S1445" t="s">
        <v>286</v>
      </c>
    </row>
    <row r="1446" spans="1:19">
      <c r="A1446" t="s">
        <v>4116</v>
      </c>
      <c r="B1446" t="s">
        <v>4510</v>
      </c>
      <c r="C1446" t="s">
        <v>415</v>
      </c>
      <c r="D1446" t="s">
        <v>5042</v>
      </c>
      <c r="E1446" t="s">
        <v>5043</v>
      </c>
      <c r="F1446">
        <v>96850</v>
      </c>
      <c r="G1446" t="s">
        <v>4120</v>
      </c>
      <c r="H1446">
        <v>84777255</v>
      </c>
      <c r="I1446">
        <v>84777897</v>
      </c>
      <c r="J1446" t="s">
        <v>5044</v>
      </c>
      <c r="K1446" t="s">
        <v>519</v>
      </c>
      <c r="L1446" t="s">
        <v>534</v>
      </c>
      <c r="M1446">
        <v>698</v>
      </c>
      <c r="N1446">
        <v>71</v>
      </c>
      <c r="O1446">
        <v>112.55615</v>
      </c>
      <c r="P1446">
        <v>2.0059170000000002</v>
      </c>
      <c r="Q1446" t="s">
        <v>146</v>
      </c>
      <c r="R1446">
        <f t="shared" si="22"/>
        <v>9.830985915492958</v>
      </c>
      <c r="S1446" t="s">
        <v>286</v>
      </c>
    </row>
    <row r="1447" spans="1:19">
      <c r="A1447" t="s">
        <v>4170</v>
      </c>
      <c r="B1447" t="s">
        <v>4510</v>
      </c>
      <c r="C1447" t="s">
        <v>349</v>
      </c>
      <c r="D1447" t="s">
        <v>5046</v>
      </c>
      <c r="E1447" t="s">
        <v>5047</v>
      </c>
      <c r="F1447">
        <v>95000</v>
      </c>
      <c r="G1447" t="s">
        <v>4174</v>
      </c>
      <c r="H1447">
        <v>83323230</v>
      </c>
      <c r="I1447" t="s">
        <v>523</v>
      </c>
      <c r="J1447" t="s">
        <v>5045</v>
      </c>
      <c r="K1447" t="s">
        <v>519</v>
      </c>
      <c r="L1447" t="s">
        <v>534</v>
      </c>
      <c r="M1447">
        <v>305</v>
      </c>
      <c r="N1447">
        <v>22</v>
      </c>
      <c r="O1447">
        <v>111.41488099999999</v>
      </c>
      <c r="P1447">
        <v>1.2615289999999999</v>
      </c>
      <c r="Q1447" t="s">
        <v>147</v>
      </c>
      <c r="R1447">
        <f t="shared" si="22"/>
        <v>13.863636363636363</v>
      </c>
      <c r="S1447" t="s">
        <v>286</v>
      </c>
    </row>
    <row r="1448" spans="1:19">
      <c r="A1448" t="s">
        <v>4170</v>
      </c>
      <c r="B1448" t="s">
        <v>4510</v>
      </c>
      <c r="C1448" t="s">
        <v>351</v>
      </c>
      <c r="D1448" t="s">
        <v>5048</v>
      </c>
      <c r="E1448" t="s">
        <v>4928</v>
      </c>
      <c r="F1448">
        <v>95008</v>
      </c>
      <c r="G1448" t="s">
        <v>4174</v>
      </c>
      <c r="H1448">
        <v>83337223</v>
      </c>
      <c r="I1448">
        <v>83310544</v>
      </c>
      <c r="J1448" t="s">
        <v>5049</v>
      </c>
      <c r="K1448" t="s">
        <v>519</v>
      </c>
      <c r="L1448" t="s">
        <v>534</v>
      </c>
      <c r="M1448">
        <v>785</v>
      </c>
      <c r="N1448">
        <v>72</v>
      </c>
      <c r="O1448">
        <v>111.424367</v>
      </c>
      <c r="P1448">
        <v>1.1188830000000001</v>
      </c>
      <c r="Q1448" t="s">
        <v>147</v>
      </c>
      <c r="R1448">
        <f t="shared" si="22"/>
        <v>10.902777777777779</v>
      </c>
      <c r="S1448" t="s">
        <v>286</v>
      </c>
    </row>
    <row r="1449" spans="1:19">
      <c r="A1449" t="s">
        <v>4170</v>
      </c>
      <c r="B1449" t="s">
        <v>4510</v>
      </c>
      <c r="C1449" t="s">
        <v>352</v>
      </c>
      <c r="D1449" t="s">
        <v>5050</v>
      </c>
      <c r="E1449" t="s">
        <v>4743</v>
      </c>
      <c r="F1449">
        <v>95008</v>
      </c>
      <c r="G1449" t="s">
        <v>4174</v>
      </c>
      <c r="H1449">
        <v>83322232</v>
      </c>
      <c r="I1449">
        <v>83321158</v>
      </c>
      <c r="J1449" t="s">
        <v>5051</v>
      </c>
      <c r="K1449" t="s">
        <v>519</v>
      </c>
      <c r="L1449" t="s">
        <v>534</v>
      </c>
      <c r="M1449">
        <v>1053</v>
      </c>
      <c r="N1449">
        <v>105</v>
      </c>
      <c r="O1449">
        <v>111.453267</v>
      </c>
      <c r="P1449">
        <v>1.2409330000000001</v>
      </c>
      <c r="Q1449" t="s">
        <v>147</v>
      </c>
      <c r="R1449">
        <f t="shared" si="22"/>
        <v>10.028571428571428</v>
      </c>
      <c r="S1449" t="s">
        <v>286</v>
      </c>
    </row>
    <row r="1450" spans="1:19">
      <c r="A1450" t="s">
        <v>4170</v>
      </c>
      <c r="B1450" t="s">
        <v>4510</v>
      </c>
      <c r="C1450" t="s">
        <v>350</v>
      </c>
      <c r="D1450" t="s">
        <v>5052</v>
      </c>
      <c r="E1450" t="s">
        <v>5053</v>
      </c>
      <c r="F1450">
        <v>95007</v>
      </c>
      <c r="G1450" t="s">
        <v>4174</v>
      </c>
      <c r="H1450">
        <v>83326985</v>
      </c>
      <c r="I1450">
        <v>83327644</v>
      </c>
      <c r="J1450" t="s">
        <v>5054</v>
      </c>
      <c r="K1450" t="s">
        <v>519</v>
      </c>
      <c r="L1450" t="s">
        <v>534</v>
      </c>
      <c r="M1450">
        <v>1186</v>
      </c>
      <c r="N1450">
        <v>105</v>
      </c>
      <c r="O1450">
        <v>111.4747</v>
      </c>
      <c r="P1450">
        <v>1.2079500000000001</v>
      </c>
      <c r="Q1450" t="s">
        <v>147</v>
      </c>
      <c r="R1450">
        <f t="shared" si="22"/>
        <v>11.295238095238096</v>
      </c>
      <c r="S1450" t="s">
        <v>286</v>
      </c>
    </row>
    <row r="1451" spans="1:19">
      <c r="A1451" t="s">
        <v>4170</v>
      </c>
      <c r="B1451" t="s">
        <v>4510</v>
      </c>
      <c r="C1451" t="s">
        <v>348</v>
      </c>
      <c r="D1451" t="s">
        <v>5055</v>
      </c>
      <c r="E1451" t="s">
        <v>5056</v>
      </c>
      <c r="F1451">
        <v>95000</v>
      </c>
      <c r="G1451" t="s">
        <v>4174</v>
      </c>
      <c r="H1451">
        <v>83322089</v>
      </c>
      <c r="I1451">
        <v>83320620</v>
      </c>
      <c r="J1451" t="s">
        <v>5057</v>
      </c>
      <c r="K1451" t="s">
        <v>519</v>
      </c>
      <c r="L1451" t="s">
        <v>520</v>
      </c>
      <c r="M1451">
        <v>877</v>
      </c>
      <c r="N1451">
        <v>63</v>
      </c>
      <c r="O1451">
        <v>111.46888300000001</v>
      </c>
      <c r="P1451">
        <v>1.227117</v>
      </c>
      <c r="Q1451" t="s">
        <v>147</v>
      </c>
      <c r="R1451">
        <f t="shared" si="22"/>
        <v>13.920634920634921</v>
      </c>
      <c r="S1451" t="s">
        <v>286</v>
      </c>
    </row>
    <row r="1452" spans="1:19">
      <c r="A1452" t="s">
        <v>4279</v>
      </c>
      <c r="B1452" t="s">
        <v>4510</v>
      </c>
      <c r="C1452" t="s">
        <v>436</v>
      </c>
      <c r="D1452" t="s">
        <v>5058</v>
      </c>
      <c r="E1452" t="s">
        <v>5092</v>
      </c>
      <c r="F1452">
        <v>98008</v>
      </c>
      <c r="G1452" t="s">
        <v>2406</v>
      </c>
      <c r="H1452">
        <v>1118143227</v>
      </c>
      <c r="I1452">
        <v>1118143203</v>
      </c>
      <c r="J1452" t="s">
        <v>5059</v>
      </c>
      <c r="K1452" t="s">
        <v>519</v>
      </c>
      <c r="L1452" t="s">
        <v>534</v>
      </c>
      <c r="M1452">
        <v>501</v>
      </c>
      <c r="N1452">
        <v>40</v>
      </c>
      <c r="O1452">
        <v>114.09415199999999</v>
      </c>
      <c r="P1452">
        <v>3.9763359999999999</v>
      </c>
      <c r="Q1452" t="s">
        <v>215</v>
      </c>
      <c r="R1452">
        <f t="shared" si="22"/>
        <v>12.525</v>
      </c>
      <c r="S1452" t="s">
        <v>286</v>
      </c>
    </row>
    <row r="1453" spans="1:19">
      <c r="A1453" t="s">
        <v>4279</v>
      </c>
      <c r="B1453" t="s">
        <v>4510</v>
      </c>
      <c r="C1453" t="s">
        <v>449</v>
      </c>
      <c r="D1453" t="s">
        <v>5060</v>
      </c>
      <c r="E1453" t="s">
        <v>5061</v>
      </c>
      <c r="F1453">
        <v>98150</v>
      </c>
      <c r="G1453" t="s">
        <v>4283</v>
      </c>
      <c r="H1453">
        <v>85710843</v>
      </c>
      <c r="I1453">
        <v>85710844</v>
      </c>
      <c r="J1453" t="s">
        <v>5062</v>
      </c>
      <c r="K1453" t="s">
        <v>519</v>
      </c>
      <c r="L1453" t="s">
        <v>534</v>
      </c>
      <c r="M1453">
        <v>561</v>
      </c>
      <c r="N1453">
        <v>43</v>
      </c>
      <c r="O1453">
        <v>113.811836</v>
      </c>
      <c r="P1453">
        <v>4.0604230000000001</v>
      </c>
      <c r="Q1453" t="s">
        <v>148</v>
      </c>
      <c r="R1453">
        <f t="shared" si="22"/>
        <v>13.046511627906977</v>
      </c>
      <c r="S1453" t="s">
        <v>286</v>
      </c>
    </row>
    <row r="1454" spans="1:19">
      <c r="A1454" t="s">
        <v>4279</v>
      </c>
      <c r="B1454" t="s">
        <v>4510</v>
      </c>
      <c r="C1454" t="s">
        <v>437</v>
      </c>
      <c r="D1454" t="s">
        <v>5063</v>
      </c>
      <c r="E1454" t="s">
        <v>5093</v>
      </c>
      <c r="F1454">
        <v>98009</v>
      </c>
      <c r="G1454" t="s">
        <v>2406</v>
      </c>
      <c r="H1454">
        <v>85710260</v>
      </c>
      <c r="I1454">
        <v>85710760</v>
      </c>
      <c r="J1454" t="s">
        <v>5064</v>
      </c>
      <c r="K1454" t="s">
        <v>519</v>
      </c>
      <c r="L1454" t="s">
        <v>534</v>
      </c>
      <c r="M1454">
        <v>1022</v>
      </c>
      <c r="N1454">
        <v>75</v>
      </c>
      <c r="O1454">
        <v>113.95946499999999</v>
      </c>
      <c r="P1454">
        <v>4.0859779999999999</v>
      </c>
      <c r="Q1454" t="s">
        <v>148</v>
      </c>
      <c r="R1454">
        <f t="shared" si="22"/>
        <v>13.626666666666667</v>
      </c>
      <c r="S1454" t="s">
        <v>286</v>
      </c>
    </row>
    <row r="1455" spans="1:19">
      <c r="A1455" t="s">
        <v>4279</v>
      </c>
      <c r="B1455" t="s">
        <v>4510</v>
      </c>
      <c r="C1455" t="s">
        <v>451</v>
      </c>
      <c r="D1455" t="s">
        <v>5065</v>
      </c>
      <c r="E1455" t="s">
        <v>5066</v>
      </c>
      <c r="F1455">
        <v>98200</v>
      </c>
      <c r="G1455" t="s">
        <v>5067</v>
      </c>
      <c r="H1455">
        <v>85738373</v>
      </c>
      <c r="I1455">
        <v>85736807</v>
      </c>
      <c r="J1455" t="s">
        <v>5068</v>
      </c>
      <c r="K1455" t="s">
        <v>519</v>
      </c>
      <c r="L1455" t="s">
        <v>534</v>
      </c>
      <c r="M1455">
        <v>1100</v>
      </c>
      <c r="N1455">
        <v>78</v>
      </c>
      <c r="O1455">
        <v>113.712445</v>
      </c>
      <c r="P1455">
        <v>3.8616440000000001</v>
      </c>
      <c r="Q1455" t="s">
        <v>148</v>
      </c>
      <c r="R1455">
        <f t="shared" si="22"/>
        <v>14.102564102564102</v>
      </c>
      <c r="S1455" t="s">
        <v>286</v>
      </c>
    </row>
    <row r="1456" spans="1:19">
      <c r="A1456" t="s">
        <v>4279</v>
      </c>
      <c r="B1456" t="s">
        <v>4510</v>
      </c>
      <c r="C1456" t="s">
        <v>450</v>
      </c>
      <c r="D1456" t="s">
        <v>5069</v>
      </c>
      <c r="E1456" t="s">
        <v>5070</v>
      </c>
      <c r="F1456">
        <v>98200</v>
      </c>
      <c r="G1456" t="s">
        <v>4296</v>
      </c>
      <c r="H1456">
        <v>85737717</v>
      </c>
      <c r="I1456">
        <v>85736817</v>
      </c>
      <c r="J1456" t="s">
        <v>5071</v>
      </c>
      <c r="K1456" t="s">
        <v>519</v>
      </c>
      <c r="L1456" t="s">
        <v>534</v>
      </c>
      <c r="M1456">
        <v>1142</v>
      </c>
      <c r="N1456">
        <v>64</v>
      </c>
      <c r="O1456">
        <v>113.943197</v>
      </c>
      <c r="P1456">
        <v>4.0821579999999997</v>
      </c>
      <c r="Q1456" t="s">
        <v>148</v>
      </c>
      <c r="R1456">
        <f t="shared" si="22"/>
        <v>17.84375</v>
      </c>
      <c r="S1456" t="s">
        <v>286</v>
      </c>
    </row>
    <row r="1457" spans="1:19">
      <c r="A1457" t="s">
        <v>5072</v>
      </c>
      <c r="B1457" t="s">
        <v>4510</v>
      </c>
      <c r="C1457" t="s">
        <v>425</v>
      </c>
      <c r="D1457" t="s">
        <v>5073</v>
      </c>
      <c r="E1457" t="s">
        <v>5074</v>
      </c>
      <c r="F1457">
        <v>97100</v>
      </c>
      <c r="G1457" t="s">
        <v>4424</v>
      </c>
      <c r="H1457">
        <v>86422126</v>
      </c>
      <c r="I1457">
        <v>86422520</v>
      </c>
      <c r="J1457" t="s">
        <v>5075</v>
      </c>
      <c r="K1457" t="s">
        <v>519</v>
      </c>
      <c r="L1457" t="s">
        <v>534</v>
      </c>
      <c r="M1457">
        <v>835</v>
      </c>
      <c r="N1457">
        <v>75</v>
      </c>
      <c r="O1457">
        <v>113.272133</v>
      </c>
      <c r="P1457">
        <v>3.111367</v>
      </c>
      <c r="Q1457" t="s">
        <v>141</v>
      </c>
      <c r="R1457">
        <f t="shared" si="22"/>
        <v>11.133333333333333</v>
      </c>
      <c r="S1457" t="s">
        <v>286</v>
      </c>
    </row>
    <row r="1458" spans="1:19">
      <c r="A1458" t="s">
        <v>5072</v>
      </c>
      <c r="B1458" t="s">
        <v>4510</v>
      </c>
      <c r="C1458" t="s">
        <v>426</v>
      </c>
      <c r="D1458" t="s">
        <v>5076</v>
      </c>
      <c r="E1458" t="s">
        <v>4418</v>
      </c>
      <c r="F1458">
        <v>97200</v>
      </c>
      <c r="G1458" t="s">
        <v>4419</v>
      </c>
      <c r="H1458">
        <v>86584616</v>
      </c>
      <c r="I1458">
        <v>86584251</v>
      </c>
      <c r="J1458" t="s">
        <v>5077</v>
      </c>
      <c r="K1458" t="s">
        <v>519</v>
      </c>
      <c r="L1458" t="s">
        <v>534</v>
      </c>
      <c r="M1458">
        <v>1742</v>
      </c>
      <c r="N1458">
        <v>117</v>
      </c>
      <c r="O1458">
        <v>112.856933</v>
      </c>
      <c r="P1458">
        <v>2.88565</v>
      </c>
      <c r="Q1458" t="s">
        <v>149</v>
      </c>
      <c r="R1458">
        <f t="shared" si="22"/>
        <v>14.888888888888889</v>
      </c>
      <c r="S1458" t="s">
        <v>286</v>
      </c>
    </row>
    <row r="1459" spans="1:19">
      <c r="A1459" t="s">
        <v>471</v>
      </c>
      <c r="B1459" t="s">
        <v>285</v>
      </c>
      <c r="D1459" t="s">
        <v>271</v>
      </c>
      <c r="L1459" t="s">
        <v>5350</v>
      </c>
      <c r="O1459">
        <v>110.26600000000001</v>
      </c>
      <c r="P1459">
        <v>1.5133000000000001</v>
      </c>
      <c r="Q1459" t="s">
        <v>128</v>
      </c>
      <c r="S1459" t="s">
        <v>286</v>
      </c>
    </row>
    <row r="1460" spans="1:19">
      <c r="A1460" t="s">
        <v>471</v>
      </c>
      <c r="B1460" t="s">
        <v>285</v>
      </c>
      <c r="D1460" t="s">
        <v>272</v>
      </c>
      <c r="L1460" t="s">
        <v>5350</v>
      </c>
      <c r="O1460">
        <v>111.833</v>
      </c>
      <c r="P1460">
        <v>2.286</v>
      </c>
      <c r="Q1460" t="s">
        <v>144</v>
      </c>
      <c r="S1460" t="s">
        <v>286</v>
      </c>
    </row>
    <row r="1461" spans="1:19">
      <c r="A1461" t="s">
        <v>471</v>
      </c>
      <c r="B1461" t="s">
        <v>285</v>
      </c>
      <c r="D1461" t="s">
        <v>280</v>
      </c>
      <c r="L1461" t="s">
        <v>5350</v>
      </c>
      <c r="O1461" s="128">
        <v>110.375</v>
      </c>
      <c r="P1461" s="128">
        <v>1.55</v>
      </c>
      <c r="Q1461" t="s">
        <v>128</v>
      </c>
      <c r="S1461" t="s">
        <v>286</v>
      </c>
    </row>
    <row r="1462" spans="1:19">
      <c r="A1462" t="s">
        <v>471</v>
      </c>
      <c r="B1462" t="s">
        <v>285</v>
      </c>
      <c r="D1462" t="s">
        <v>281</v>
      </c>
      <c r="L1462" t="s">
        <v>5350</v>
      </c>
      <c r="O1462" s="128">
        <v>110.369922</v>
      </c>
      <c r="P1462" s="128">
        <v>1.5406580000000001</v>
      </c>
      <c r="Q1462" t="s">
        <v>128</v>
      </c>
      <c r="S1462" t="s">
        <v>286</v>
      </c>
    </row>
    <row r="1463" spans="1:19">
      <c r="A1463" t="s">
        <v>471</v>
      </c>
      <c r="B1463" t="s">
        <v>285</v>
      </c>
      <c r="D1463" t="s">
        <v>282</v>
      </c>
      <c r="L1463" t="s">
        <v>5350</v>
      </c>
      <c r="O1463" s="128">
        <v>110.33763999999999</v>
      </c>
      <c r="P1463" s="128">
        <v>1.5545850000000001</v>
      </c>
      <c r="Q1463" t="s">
        <v>128</v>
      </c>
      <c r="S1463" t="s">
        <v>286</v>
      </c>
    </row>
    <row r="1464" spans="1:19">
      <c r="A1464" t="s">
        <v>471</v>
      </c>
      <c r="B1464" t="s">
        <v>285</v>
      </c>
      <c r="D1464" t="s">
        <v>273</v>
      </c>
      <c r="L1464" t="s">
        <v>5350</v>
      </c>
      <c r="O1464" s="128">
        <v>111.98574000000001</v>
      </c>
      <c r="P1464" s="128">
        <v>2.1519189999999999</v>
      </c>
      <c r="Q1464" t="s">
        <v>144</v>
      </c>
      <c r="S1464" t="s">
        <v>286</v>
      </c>
    </row>
    <row r="1465" spans="1:19">
      <c r="A1465" t="s">
        <v>471</v>
      </c>
      <c r="B1465" t="s">
        <v>285</v>
      </c>
      <c r="D1465" t="s">
        <v>274</v>
      </c>
      <c r="L1465" t="s">
        <v>5350</v>
      </c>
      <c r="O1465" s="128">
        <v>110.337683</v>
      </c>
      <c r="P1465" s="128">
        <v>1.554567</v>
      </c>
      <c r="Q1465" t="s">
        <v>128</v>
      </c>
      <c r="S1465" t="s">
        <v>286</v>
      </c>
    </row>
    <row r="1466" spans="1:19">
      <c r="A1466" t="s">
        <v>471</v>
      </c>
      <c r="B1466" t="s">
        <v>285</v>
      </c>
      <c r="D1466" t="s">
        <v>283</v>
      </c>
      <c r="L1466" t="s">
        <v>5350</v>
      </c>
      <c r="O1466" s="128">
        <v>113.095761</v>
      </c>
      <c r="P1466" s="128">
        <v>3.1697129999999998</v>
      </c>
      <c r="Q1466" t="s">
        <v>121</v>
      </c>
      <c r="S1466" t="s">
        <v>286</v>
      </c>
    </row>
    <row r="1467" spans="1:19">
      <c r="A1467" t="s">
        <v>471</v>
      </c>
      <c r="B1467" t="s">
        <v>285</v>
      </c>
      <c r="D1467" t="s">
        <v>275</v>
      </c>
      <c r="L1467" t="s">
        <v>5350</v>
      </c>
      <c r="O1467" s="128">
        <v>111.87266099999999</v>
      </c>
      <c r="P1467" s="128">
        <v>2.3555920000000001</v>
      </c>
      <c r="Q1467" t="s">
        <v>144</v>
      </c>
      <c r="S1467" t="s">
        <v>286</v>
      </c>
    </row>
    <row r="1468" spans="1:19">
      <c r="A1468" t="s">
        <v>471</v>
      </c>
      <c r="B1468" t="s">
        <v>285</v>
      </c>
      <c r="D1468" t="s">
        <v>276</v>
      </c>
      <c r="L1468" t="s">
        <v>5350</v>
      </c>
      <c r="O1468" s="128">
        <v>111.51902</v>
      </c>
      <c r="P1468" s="128">
        <v>2.0648740000000001</v>
      </c>
      <c r="Q1468" t="s">
        <v>140</v>
      </c>
      <c r="S1468" t="s">
        <v>286</v>
      </c>
    </row>
    <row r="1469" spans="1:19">
      <c r="A1469" t="s">
        <v>471</v>
      </c>
      <c r="B1469" t="s">
        <v>285</v>
      </c>
      <c r="D1469" t="s">
        <v>277</v>
      </c>
      <c r="L1469" t="s">
        <v>5350</v>
      </c>
      <c r="O1469" s="128">
        <v>114.00461900000001</v>
      </c>
      <c r="P1469" s="128">
        <v>4.4152979999999999</v>
      </c>
      <c r="Q1469" t="s">
        <v>135</v>
      </c>
      <c r="S1469" t="s">
        <v>286</v>
      </c>
    </row>
    <row r="1470" spans="1:19">
      <c r="A1470" t="s">
        <v>471</v>
      </c>
      <c r="B1470" t="s">
        <v>285</v>
      </c>
      <c r="D1470" t="s">
        <v>284</v>
      </c>
      <c r="L1470" t="s">
        <v>5350</v>
      </c>
      <c r="O1470" s="128">
        <v>113.994653</v>
      </c>
      <c r="P1470" s="128">
        <v>4.3518699999999999</v>
      </c>
      <c r="Q1470" t="s">
        <v>135</v>
      </c>
      <c r="S1470" t="s">
        <v>286</v>
      </c>
    </row>
    <row r="1471" spans="1:19">
      <c r="A1471" t="s">
        <v>471</v>
      </c>
      <c r="B1471" t="s">
        <v>285</v>
      </c>
      <c r="D1471" t="s">
        <v>278</v>
      </c>
      <c r="L1471" t="s">
        <v>5350</v>
      </c>
      <c r="O1471" s="128">
        <v>110.568691</v>
      </c>
      <c r="P1471" s="128">
        <v>1.1739090000000001</v>
      </c>
      <c r="Q1471" t="s">
        <v>143</v>
      </c>
      <c r="S1471" t="s">
        <v>286</v>
      </c>
    </row>
    <row r="1472" spans="1:19">
      <c r="A1472" t="s">
        <v>471</v>
      </c>
      <c r="B1472" t="s">
        <v>285</v>
      </c>
      <c r="D1472" t="s">
        <v>279</v>
      </c>
      <c r="L1472" t="s">
        <v>5350</v>
      </c>
      <c r="O1472" s="128">
        <v>111.846946</v>
      </c>
      <c r="P1472" s="128">
        <v>2.2765270000000002</v>
      </c>
      <c r="Q1472" t="s">
        <v>144</v>
      </c>
      <c r="S1472" t="s">
        <v>286</v>
      </c>
    </row>
    <row r="1473" spans="1:19">
      <c r="A1473" t="s">
        <v>471</v>
      </c>
      <c r="B1473" t="s">
        <v>463</v>
      </c>
      <c r="D1473" t="s">
        <v>461</v>
      </c>
      <c r="L1473" t="s">
        <v>5350</v>
      </c>
      <c r="O1473" s="128">
        <v>110.356863</v>
      </c>
      <c r="P1473" s="128">
        <v>1.5004900000000001</v>
      </c>
      <c r="Q1473" t="s">
        <v>128</v>
      </c>
      <c r="S1473" t="s">
        <v>286</v>
      </c>
    </row>
    <row r="1474" spans="1:19">
      <c r="A1474" t="s">
        <v>471</v>
      </c>
      <c r="B1474" t="s">
        <v>463</v>
      </c>
      <c r="D1474" t="s">
        <v>5355</v>
      </c>
      <c r="L1474" t="s">
        <v>5350</v>
      </c>
      <c r="O1474" s="128">
        <v>110.38771699999999</v>
      </c>
      <c r="P1474" s="128">
        <v>1.5281979999999999</v>
      </c>
      <c r="Q1474" t="s">
        <v>128</v>
      </c>
      <c r="S1474" t="s">
        <v>286</v>
      </c>
    </row>
    <row r="1475" spans="1:19">
      <c r="A1475" t="s">
        <v>471</v>
      </c>
      <c r="B1475" t="s">
        <v>463</v>
      </c>
      <c r="D1475" t="s">
        <v>462</v>
      </c>
      <c r="L1475" t="s">
        <v>5350</v>
      </c>
      <c r="O1475" s="128">
        <v>110.397279</v>
      </c>
      <c r="P1475" s="128">
        <v>1.5093510000000001</v>
      </c>
      <c r="Q1475" t="s">
        <v>128</v>
      </c>
      <c r="S1475" t="s">
        <v>288</v>
      </c>
    </row>
    <row r="1476" spans="1:19">
      <c r="A1476" t="s">
        <v>471</v>
      </c>
      <c r="B1476" t="s">
        <v>463</v>
      </c>
      <c r="D1476" t="s">
        <v>5351</v>
      </c>
      <c r="L1476" t="s">
        <v>5350</v>
      </c>
      <c r="O1476" s="128">
        <v>114.023011</v>
      </c>
      <c r="P1476" s="128">
        <v>4.5027980000000003</v>
      </c>
      <c r="Q1476" t="s">
        <v>135</v>
      </c>
      <c r="S1476" t="s">
        <v>286</v>
      </c>
    </row>
    <row r="1477" spans="1:19">
      <c r="A1477" t="s">
        <v>471</v>
      </c>
      <c r="B1477" t="s">
        <v>463</v>
      </c>
      <c r="D1477" t="s">
        <v>5352</v>
      </c>
      <c r="L1477" t="s">
        <v>5350</v>
      </c>
      <c r="O1477" s="128">
        <v>114.023011</v>
      </c>
      <c r="P1477" s="128">
        <v>4.5027980000000003</v>
      </c>
      <c r="Q1477" t="s">
        <v>135</v>
      </c>
      <c r="S1477" t="s">
        <v>286</v>
      </c>
    </row>
    <row r="1478" spans="1:19">
      <c r="A1478" t="s">
        <v>471</v>
      </c>
      <c r="B1478" t="s">
        <v>463</v>
      </c>
      <c r="D1478" t="s">
        <v>5353</v>
      </c>
      <c r="L1478" t="s">
        <v>5350</v>
      </c>
      <c r="O1478" s="128">
        <v>111.84199099999999</v>
      </c>
      <c r="P1478" s="128">
        <v>2.3428499999999999</v>
      </c>
      <c r="Q1478" t="s">
        <v>144</v>
      </c>
      <c r="S1478" t="s">
        <v>286</v>
      </c>
    </row>
    <row r="1479" spans="1:19">
      <c r="A1479" t="s">
        <v>471</v>
      </c>
      <c r="B1479" t="s">
        <v>463</v>
      </c>
      <c r="D1479" t="s">
        <v>5354</v>
      </c>
      <c r="L1479" t="s">
        <v>5350</v>
      </c>
      <c r="O1479" s="128">
        <v>111.84199099999999</v>
      </c>
      <c r="P1479" s="128">
        <v>2.3428499999999999</v>
      </c>
      <c r="Q1479" t="s">
        <v>144</v>
      </c>
      <c r="S1479" t="s">
        <v>288</v>
      </c>
    </row>
    <row r="1480" spans="1:19">
      <c r="A1480" t="s">
        <v>471</v>
      </c>
      <c r="B1480" t="s">
        <v>5348</v>
      </c>
      <c r="D1480" t="s">
        <v>464</v>
      </c>
      <c r="L1480" t="s">
        <v>5350</v>
      </c>
      <c r="O1480" s="128">
        <v>110.388311</v>
      </c>
      <c r="P1480" s="128">
        <v>1.5277339999999999</v>
      </c>
      <c r="Q1480" t="s">
        <v>128</v>
      </c>
      <c r="S1480" t="s">
        <v>288</v>
      </c>
    </row>
    <row r="1481" spans="1:19">
      <c r="A1481" t="s">
        <v>471</v>
      </c>
      <c r="B1481" t="s">
        <v>5348</v>
      </c>
      <c r="D1481" t="s">
        <v>465</v>
      </c>
      <c r="L1481" t="s">
        <v>5350</v>
      </c>
      <c r="O1481" s="128">
        <v>114.010988</v>
      </c>
      <c r="P1481" s="128">
        <v>4.4257299999999997</v>
      </c>
      <c r="Q1481" t="s">
        <v>135</v>
      </c>
      <c r="S1481" t="s">
        <v>288</v>
      </c>
    </row>
    <row r="1482" spans="1:19">
      <c r="A1482" t="s">
        <v>471</v>
      </c>
      <c r="B1482" t="s">
        <v>5348</v>
      </c>
      <c r="D1482" t="s">
        <v>466</v>
      </c>
      <c r="L1482" t="s">
        <v>5350</v>
      </c>
      <c r="O1482" s="128">
        <v>114.00340799999999</v>
      </c>
      <c r="P1482" s="128">
        <v>4.4208080000000001</v>
      </c>
      <c r="Q1482" t="s">
        <v>135</v>
      </c>
      <c r="S1482" t="s">
        <v>288</v>
      </c>
    </row>
    <row r="1483" spans="1:19">
      <c r="A1483" t="s">
        <v>471</v>
      </c>
      <c r="B1483" t="s">
        <v>5348</v>
      </c>
      <c r="D1483" t="s">
        <v>467</v>
      </c>
      <c r="L1483" t="s">
        <v>5350</v>
      </c>
      <c r="O1483" s="128">
        <v>110.34016</v>
      </c>
      <c r="P1483" s="128">
        <v>1.552192</v>
      </c>
      <c r="Q1483" t="s">
        <v>128</v>
      </c>
      <c r="S1483" t="s">
        <v>288</v>
      </c>
    </row>
    <row r="1484" spans="1:19">
      <c r="A1484" t="s">
        <v>471</v>
      </c>
      <c r="B1484" t="s">
        <v>5348</v>
      </c>
      <c r="D1484" t="s">
        <v>468</v>
      </c>
      <c r="L1484" t="s">
        <v>5350</v>
      </c>
      <c r="O1484" s="128">
        <v>110.334497</v>
      </c>
      <c r="P1484" s="128">
        <v>1.5217050000000001</v>
      </c>
      <c r="Q1484" t="s">
        <v>128</v>
      </c>
      <c r="S1484" t="s">
        <v>288</v>
      </c>
    </row>
    <row r="1485" spans="1:19">
      <c r="A1485" t="s">
        <v>471</v>
      </c>
      <c r="B1485" t="s">
        <v>5348</v>
      </c>
      <c r="D1485" t="s">
        <v>469</v>
      </c>
      <c r="L1485" t="s">
        <v>5350</v>
      </c>
      <c r="O1485" s="128">
        <v>110.34107299999999</v>
      </c>
      <c r="P1485" s="128">
        <v>1.5845450000000001</v>
      </c>
      <c r="Q1485" t="s">
        <v>128</v>
      </c>
      <c r="S1485" t="s">
        <v>288</v>
      </c>
    </row>
    <row r="1486" spans="1:19">
      <c r="A1486" t="s">
        <v>471</v>
      </c>
      <c r="B1486" t="s">
        <v>5348</v>
      </c>
      <c r="D1486" t="s">
        <v>470</v>
      </c>
      <c r="L1486" t="s">
        <v>5350</v>
      </c>
      <c r="O1486" s="128">
        <v>110.56491200000001</v>
      </c>
      <c r="P1486" s="128">
        <v>1.1894739999999999</v>
      </c>
      <c r="Q1486" t="s">
        <v>143</v>
      </c>
      <c r="S1486" t="s">
        <v>288</v>
      </c>
    </row>
    <row r="1487" spans="1:19">
      <c r="A1487" t="s">
        <v>471</v>
      </c>
      <c r="B1487" t="s">
        <v>5349</v>
      </c>
      <c r="D1487" t="s">
        <v>472</v>
      </c>
      <c r="L1487" t="s">
        <v>5350</v>
      </c>
      <c r="O1487" s="128">
        <v>110.38771699999999</v>
      </c>
      <c r="P1487" s="128">
        <v>1.5281979999999999</v>
      </c>
      <c r="Q1487" t="s">
        <v>128</v>
      </c>
      <c r="S1487" t="s">
        <v>286</v>
      </c>
    </row>
    <row r="1488" spans="1:19">
      <c r="A1488" t="s">
        <v>471</v>
      </c>
      <c r="B1488" t="s">
        <v>5349</v>
      </c>
      <c r="D1488" t="s">
        <v>473</v>
      </c>
      <c r="L1488" t="s">
        <v>5350</v>
      </c>
      <c r="O1488" s="128">
        <v>110.397279</v>
      </c>
      <c r="P1488" s="128">
        <v>1.5093510000000001</v>
      </c>
      <c r="Q1488" t="s">
        <v>128</v>
      </c>
      <c r="S1488" t="s">
        <v>286</v>
      </c>
    </row>
    <row r="1489" spans="1:19">
      <c r="A1489" t="s">
        <v>471</v>
      </c>
      <c r="B1489" t="s">
        <v>5349</v>
      </c>
      <c r="D1489" t="s">
        <v>474</v>
      </c>
      <c r="L1489" t="s">
        <v>5350</v>
      </c>
      <c r="O1489" s="128">
        <v>110.334497</v>
      </c>
      <c r="P1489" s="128">
        <v>1.5217050000000001</v>
      </c>
      <c r="Q1489" t="s">
        <v>128</v>
      </c>
      <c r="S1489" t="s">
        <v>286</v>
      </c>
    </row>
    <row r="1490" spans="1:19">
      <c r="A1490" t="s">
        <v>471</v>
      </c>
      <c r="B1490" t="s">
        <v>5349</v>
      </c>
      <c r="D1490" t="s">
        <v>475</v>
      </c>
      <c r="L1490" t="s">
        <v>5350</v>
      </c>
      <c r="O1490" s="128">
        <v>110.339349</v>
      </c>
      <c r="P1490" s="128">
        <v>1.551634</v>
      </c>
      <c r="Q1490" t="s">
        <v>128</v>
      </c>
      <c r="S1490" t="s">
        <v>286</v>
      </c>
    </row>
    <row r="1491" spans="1:19">
      <c r="A1491" t="s">
        <v>476</v>
      </c>
      <c r="B1491" t="s">
        <v>476</v>
      </c>
      <c r="D1491" t="s">
        <v>5328</v>
      </c>
      <c r="L1491" t="s">
        <v>476</v>
      </c>
      <c r="M1491">
        <f>135*5</f>
        <v>675</v>
      </c>
      <c r="N1491">
        <f>10+9+10+10</f>
        <v>39</v>
      </c>
      <c r="O1491" s="122">
        <v>111.57854500000001</v>
      </c>
      <c r="P1491" s="122">
        <v>1.37138</v>
      </c>
      <c r="Q1491" t="s">
        <v>120</v>
      </c>
      <c r="S1491" t="s">
        <v>286</v>
      </c>
    </row>
    <row r="1492" spans="1:19">
      <c r="A1492" t="s">
        <v>476</v>
      </c>
      <c r="B1492" t="s">
        <v>476</v>
      </c>
      <c r="D1492" t="s">
        <v>5329</v>
      </c>
      <c r="L1492" t="s">
        <v>476</v>
      </c>
      <c r="M1492">
        <f>90*5</f>
        <v>450</v>
      </c>
      <c r="N1492">
        <f>10+9+20</f>
        <v>39</v>
      </c>
      <c r="O1492">
        <v>112.07</v>
      </c>
      <c r="P1492">
        <v>2.88</v>
      </c>
      <c r="Q1492" t="s">
        <v>136</v>
      </c>
      <c r="S1492" t="s">
        <v>286</v>
      </c>
    </row>
    <row r="1493" spans="1:19">
      <c r="A1493" t="s">
        <v>476</v>
      </c>
      <c r="B1493" t="s">
        <v>476</v>
      </c>
      <c r="D1493" t="s">
        <v>5330</v>
      </c>
      <c r="L1493" t="s">
        <v>476</v>
      </c>
      <c r="M1493">
        <f>91*5</f>
        <v>455</v>
      </c>
      <c r="N1493">
        <f>10+9+20</f>
        <v>39</v>
      </c>
      <c r="O1493">
        <v>110.34</v>
      </c>
      <c r="P1493">
        <v>1.62</v>
      </c>
      <c r="Q1493" t="s">
        <v>128</v>
      </c>
      <c r="S1493" t="s">
        <v>286</v>
      </c>
    </row>
    <row r="1494" spans="1:19">
      <c r="A1494" t="s">
        <v>2900</v>
      </c>
      <c r="B1494" t="s">
        <v>4510</v>
      </c>
      <c r="C1494" t="s">
        <v>5360</v>
      </c>
      <c r="D1494" t="s">
        <v>5359</v>
      </c>
      <c r="E1494" t="s">
        <v>5361</v>
      </c>
      <c r="F1494">
        <v>94300</v>
      </c>
      <c r="G1494" t="s">
        <v>2904</v>
      </c>
      <c r="J1494" s="9" t="s">
        <v>5362</v>
      </c>
      <c r="L1494" t="s">
        <v>534</v>
      </c>
      <c r="M1494">
        <v>2100</v>
      </c>
      <c r="N1494">
        <v>157</v>
      </c>
      <c r="O1494">
        <v>110.46899999999999</v>
      </c>
      <c r="P1494">
        <v>1.448</v>
      </c>
      <c r="Q1494" t="s">
        <v>138</v>
      </c>
      <c r="R1494">
        <f>M1494/N1494</f>
        <v>13.375796178343949</v>
      </c>
      <c r="S1494" t="s">
        <v>286</v>
      </c>
    </row>
    <row r="1496" spans="1:19">
      <c r="A1496" s="13" t="s">
        <v>5379</v>
      </c>
    </row>
    <row r="1497" spans="1:19">
      <c r="A1497" s="13" t="s">
        <v>5380</v>
      </c>
    </row>
    <row r="1498" spans="1:19">
      <c r="A1498" s="13" t="s">
        <v>5381</v>
      </c>
    </row>
    <row r="1499" spans="1:19">
      <c r="A1499" s="13" t="s">
        <v>5382</v>
      </c>
    </row>
  </sheetData>
  <hyperlinks>
    <hyperlink ref="J1494" r:id="rId1" display="mailto:yea8102@moe.edu.my" xr:uid="{3203C98A-2D3B-4DDF-B319-425A3074E95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5744-37C7-42CB-983A-318847D61ABE}">
  <sheetPr>
    <tabColor theme="5" tint="0.79998168889431442"/>
  </sheetPr>
  <dimension ref="A1:AP46"/>
  <sheetViews>
    <sheetView topLeftCell="A13" workbookViewId="0">
      <selection activeCell="F37" sqref="F37"/>
    </sheetView>
  </sheetViews>
  <sheetFormatPr defaultRowHeight="14.5"/>
  <cols>
    <col min="1" max="1" width="19.36328125" bestFit="1" customWidth="1"/>
    <col min="2" max="2" width="16.1796875" bestFit="1" customWidth="1"/>
    <col min="3" max="3" width="5.81640625" bestFit="1" customWidth="1"/>
    <col min="4" max="5" width="6.54296875" bestFit="1" customWidth="1"/>
    <col min="6" max="6" width="6.90625" bestFit="1" customWidth="1"/>
    <col min="7" max="7" width="7.08984375" bestFit="1" customWidth="1"/>
    <col min="8" max="8" width="12.54296875" bestFit="1" customWidth="1"/>
    <col min="9" max="9" width="5.453125" bestFit="1" customWidth="1"/>
    <col min="10" max="10" width="5" bestFit="1" customWidth="1"/>
    <col min="11" max="11" width="5.26953125" bestFit="1" customWidth="1"/>
    <col min="12" max="12" width="7.1796875" bestFit="1" customWidth="1"/>
    <col min="13" max="13" width="7.7265625" bestFit="1" customWidth="1"/>
    <col min="14" max="14" width="5.26953125" bestFit="1" customWidth="1"/>
    <col min="15" max="15" width="7.7265625" bestFit="1" customWidth="1"/>
    <col min="16" max="16" width="6.08984375" bestFit="1" customWidth="1"/>
    <col min="17" max="17" width="8.1796875" bestFit="1" customWidth="1"/>
    <col min="18" max="18" width="10.453125" bestFit="1" customWidth="1"/>
    <col min="19" max="19" width="6.26953125" bestFit="1" customWidth="1"/>
    <col min="20" max="20" width="6.81640625" bestFit="1" customWidth="1"/>
    <col min="21" max="21" width="5.1796875" bestFit="1" customWidth="1"/>
    <col min="22" max="22" width="9.36328125" bestFit="1" customWidth="1"/>
    <col min="23" max="23" width="5.81640625" bestFit="1" customWidth="1"/>
    <col min="24" max="24" width="6.54296875" bestFit="1" customWidth="1"/>
    <col min="25" max="25" width="6" bestFit="1" customWidth="1"/>
    <col min="26" max="26" width="5" bestFit="1" customWidth="1"/>
    <col min="27" max="27" width="10.36328125" bestFit="1" customWidth="1"/>
    <col min="28" max="28" width="7.36328125" bestFit="1" customWidth="1"/>
    <col min="29" max="29" width="6.81640625" bestFit="1" customWidth="1"/>
    <col min="30" max="30" width="7.36328125" bestFit="1" customWidth="1"/>
    <col min="32" max="32" width="6.36328125" bestFit="1" customWidth="1"/>
    <col min="33" max="33" width="5.81640625" bestFit="1" customWidth="1"/>
    <col min="34" max="34" width="9" bestFit="1" customWidth="1"/>
    <col min="35" max="35" width="5.1796875" bestFit="1" customWidth="1"/>
    <col min="36" max="36" width="8.453125" bestFit="1" customWidth="1"/>
    <col min="37" max="37" width="5.7265625" bestFit="1" customWidth="1"/>
    <col min="38" max="38" width="13.1796875" bestFit="1" customWidth="1"/>
    <col min="39" max="39" width="5.54296875" bestFit="1" customWidth="1"/>
    <col min="40" max="40" width="7.36328125" bestFit="1" customWidth="1"/>
    <col min="41" max="41" width="11.1796875" bestFit="1" customWidth="1"/>
    <col min="42" max="42" width="10.7265625" bestFit="1" customWidth="1"/>
  </cols>
  <sheetData>
    <row r="1" spans="1:42">
      <c r="A1" s="1" t="s">
        <v>5374</v>
      </c>
    </row>
    <row r="2" spans="1:42">
      <c r="A2" s="2" t="s">
        <v>5119</v>
      </c>
      <c r="B2" s="2" t="s">
        <v>113</v>
      </c>
    </row>
    <row r="3" spans="1:42">
      <c r="A3" s="2" t="s">
        <v>105</v>
      </c>
      <c r="B3" t="s">
        <v>117</v>
      </c>
      <c r="C3" t="s">
        <v>118</v>
      </c>
      <c r="D3" t="s">
        <v>119</v>
      </c>
      <c r="E3" t="s">
        <v>215</v>
      </c>
      <c r="F3" t="s">
        <v>120</v>
      </c>
      <c r="G3" t="s">
        <v>121</v>
      </c>
      <c r="H3" t="s">
        <v>216</v>
      </c>
      <c r="I3" t="s">
        <v>122</v>
      </c>
      <c r="J3" t="s">
        <v>123</v>
      </c>
      <c r="K3" t="s">
        <v>124</v>
      </c>
      <c r="L3" t="s">
        <v>125</v>
      </c>
      <c r="M3" t="s">
        <v>126</v>
      </c>
      <c r="N3" t="s">
        <v>127</v>
      </c>
      <c r="O3" t="s">
        <v>128</v>
      </c>
      <c r="P3" t="s">
        <v>129</v>
      </c>
      <c r="Q3" t="s">
        <v>130</v>
      </c>
      <c r="R3" t="s">
        <v>131</v>
      </c>
      <c r="S3" t="s">
        <v>132</v>
      </c>
      <c r="T3" t="s">
        <v>134</v>
      </c>
      <c r="U3" t="s">
        <v>217</v>
      </c>
      <c r="V3" t="s">
        <v>218</v>
      </c>
      <c r="W3" t="s">
        <v>135</v>
      </c>
      <c r="X3" t="s">
        <v>136</v>
      </c>
      <c r="Y3" t="s">
        <v>219</v>
      </c>
      <c r="Z3" t="s">
        <v>137</v>
      </c>
      <c r="AA3" t="s">
        <v>138</v>
      </c>
      <c r="AB3" t="s">
        <v>139</v>
      </c>
      <c r="AC3" t="s">
        <v>140</v>
      </c>
      <c r="AD3" t="s">
        <v>141</v>
      </c>
      <c r="AE3" t="s">
        <v>142</v>
      </c>
      <c r="AF3" t="s">
        <v>143</v>
      </c>
      <c r="AG3" t="s">
        <v>144</v>
      </c>
      <c r="AH3" t="s">
        <v>145</v>
      </c>
      <c r="AI3" t="s">
        <v>146</v>
      </c>
      <c r="AJ3" t="s">
        <v>147</v>
      </c>
      <c r="AK3" t="s">
        <v>148</v>
      </c>
      <c r="AL3" t="s">
        <v>220</v>
      </c>
      <c r="AM3" t="s">
        <v>149</v>
      </c>
      <c r="AN3" t="s">
        <v>221</v>
      </c>
      <c r="AO3" t="s">
        <v>222</v>
      </c>
      <c r="AP3" t="s">
        <v>114</v>
      </c>
    </row>
    <row r="4" spans="1:42">
      <c r="A4" s="3" t="s">
        <v>512</v>
      </c>
      <c r="E4">
        <v>1602</v>
      </c>
      <c r="P4">
        <v>37</v>
      </c>
      <c r="Q4">
        <v>37</v>
      </c>
      <c r="T4">
        <v>3783</v>
      </c>
      <c r="W4">
        <v>506</v>
      </c>
      <c r="AO4">
        <v>3425</v>
      </c>
      <c r="AP4">
        <v>9390</v>
      </c>
    </row>
    <row r="5" spans="1:42">
      <c r="A5" s="3" t="s">
        <v>731</v>
      </c>
      <c r="C5">
        <v>10488</v>
      </c>
      <c r="AP5">
        <v>10488</v>
      </c>
    </row>
    <row r="6" spans="1:42">
      <c r="A6" s="3" t="s">
        <v>856</v>
      </c>
      <c r="D6">
        <v>4562</v>
      </c>
      <c r="H6">
        <v>114</v>
      </c>
      <c r="N6">
        <v>117</v>
      </c>
      <c r="AP6">
        <v>4793</v>
      </c>
    </row>
    <row r="7" spans="1:42">
      <c r="A7" s="3" t="s">
        <v>902</v>
      </c>
      <c r="F7">
        <v>8993</v>
      </c>
      <c r="R7">
        <v>53</v>
      </c>
      <c r="Z7">
        <v>4265</v>
      </c>
      <c r="AP7">
        <v>13311</v>
      </c>
    </row>
    <row r="8" spans="1:42">
      <c r="A8" s="3" t="s">
        <v>1053</v>
      </c>
      <c r="G8">
        <v>31346</v>
      </c>
      <c r="AD8">
        <v>130</v>
      </c>
      <c r="AM8">
        <v>51</v>
      </c>
      <c r="AP8">
        <v>31527</v>
      </c>
    </row>
    <row r="9" spans="1:42">
      <c r="A9" s="3" t="s">
        <v>1135</v>
      </c>
      <c r="I9">
        <v>3014</v>
      </c>
      <c r="U9">
        <v>1000</v>
      </c>
      <c r="X9">
        <v>1043</v>
      </c>
      <c r="AG9">
        <v>31</v>
      </c>
      <c r="AP9">
        <v>5088</v>
      </c>
    </row>
    <row r="10" spans="1:42">
      <c r="A10" s="3" t="s">
        <v>1214</v>
      </c>
      <c r="J10">
        <v>4247</v>
      </c>
      <c r="U10">
        <v>2119</v>
      </c>
      <c r="V10">
        <v>28</v>
      </c>
      <c r="AL10">
        <v>1425</v>
      </c>
      <c r="AP10">
        <v>7819</v>
      </c>
    </row>
    <row r="11" spans="1:42">
      <c r="A11" s="3" t="s">
        <v>1343</v>
      </c>
      <c r="K11">
        <v>2917</v>
      </c>
      <c r="Y11">
        <v>2360</v>
      </c>
      <c r="AP11">
        <v>5277</v>
      </c>
    </row>
    <row r="12" spans="1:42">
      <c r="A12" s="3" t="s">
        <v>1450</v>
      </c>
      <c r="M12">
        <v>4930</v>
      </c>
      <c r="V12">
        <v>60</v>
      </c>
      <c r="AG12">
        <v>61</v>
      </c>
      <c r="AI12">
        <v>306</v>
      </c>
      <c r="AP12">
        <v>5357</v>
      </c>
    </row>
    <row r="13" spans="1:42">
      <c r="A13" s="3" t="s">
        <v>1563</v>
      </c>
      <c r="H13">
        <v>1027</v>
      </c>
      <c r="N13">
        <v>9315</v>
      </c>
      <c r="AI13">
        <v>17</v>
      </c>
      <c r="AM13">
        <v>84</v>
      </c>
      <c r="AP13">
        <v>10443</v>
      </c>
    </row>
    <row r="14" spans="1:42">
      <c r="A14" s="3" t="s">
        <v>1704</v>
      </c>
      <c r="O14">
        <v>57964</v>
      </c>
      <c r="AP14">
        <v>57964</v>
      </c>
    </row>
    <row r="15" spans="1:42">
      <c r="A15" s="3" t="s">
        <v>1906</v>
      </c>
      <c r="P15">
        <v>6949</v>
      </c>
      <c r="AP15">
        <v>6949</v>
      </c>
    </row>
    <row r="16" spans="1:42">
      <c r="A16" s="3" t="s">
        <v>2002</v>
      </c>
      <c r="Q16">
        <v>9128</v>
      </c>
      <c r="AP16">
        <v>9128</v>
      </c>
    </row>
    <row r="17" spans="1:42">
      <c r="A17" s="3" t="s">
        <v>2112</v>
      </c>
      <c r="R17">
        <v>4437</v>
      </c>
      <c r="AP17">
        <v>4437</v>
      </c>
    </row>
    <row r="18" spans="1:42">
      <c r="A18" s="3" t="s">
        <v>2204</v>
      </c>
      <c r="S18">
        <v>6662</v>
      </c>
      <c r="AP18">
        <v>6662</v>
      </c>
    </row>
    <row r="19" spans="1:42">
      <c r="A19" s="3" t="s">
        <v>2302</v>
      </c>
      <c r="V19">
        <v>5706</v>
      </c>
      <c r="AP19">
        <v>5706</v>
      </c>
    </row>
    <row r="20" spans="1:42">
      <c r="A20" s="3" t="s">
        <v>2402</v>
      </c>
      <c r="E20">
        <v>966</v>
      </c>
      <c r="W20">
        <v>43329</v>
      </c>
      <c r="AK20">
        <v>54</v>
      </c>
      <c r="AP20">
        <v>44349</v>
      </c>
    </row>
    <row r="21" spans="1:42">
      <c r="A21" s="3" t="s">
        <v>2538</v>
      </c>
      <c r="X21">
        <v>7967</v>
      </c>
      <c r="AP21">
        <v>7967</v>
      </c>
    </row>
    <row r="22" spans="1:42">
      <c r="A22" s="3" t="s">
        <v>2631</v>
      </c>
      <c r="O22">
        <v>43304</v>
      </c>
      <c r="AA22">
        <v>710</v>
      </c>
      <c r="AF22">
        <v>172</v>
      </c>
      <c r="AN22">
        <v>60</v>
      </c>
      <c r="AP22">
        <v>44246</v>
      </c>
    </row>
    <row r="23" spans="1:42">
      <c r="A23" s="3" t="s">
        <v>2900</v>
      </c>
      <c r="B23">
        <v>8185</v>
      </c>
      <c r="O23">
        <v>3343</v>
      </c>
      <c r="AA23">
        <v>14394</v>
      </c>
      <c r="AP23">
        <v>25922</v>
      </c>
    </row>
    <row r="24" spans="1:42">
      <c r="A24" s="3" t="s">
        <v>3059</v>
      </c>
      <c r="L24">
        <v>3649</v>
      </c>
      <c r="Z24">
        <v>39</v>
      </c>
      <c r="AB24">
        <v>5569</v>
      </c>
      <c r="AC24">
        <v>61</v>
      </c>
      <c r="AP24">
        <v>9318</v>
      </c>
    </row>
    <row r="25" spans="1:42">
      <c r="A25" s="3" t="s">
        <v>3225</v>
      </c>
      <c r="V25">
        <v>37</v>
      </c>
      <c r="AC25">
        <v>10255</v>
      </c>
      <c r="AP25">
        <v>10292</v>
      </c>
    </row>
    <row r="26" spans="1:42">
      <c r="A26" s="3" t="s">
        <v>3359</v>
      </c>
      <c r="AE26">
        <v>2952</v>
      </c>
      <c r="AP26">
        <v>2952</v>
      </c>
    </row>
    <row r="27" spans="1:42">
      <c r="A27" s="3" t="s">
        <v>3430</v>
      </c>
      <c r="O27">
        <v>157</v>
      </c>
      <c r="AF27">
        <v>13692</v>
      </c>
      <c r="AH27">
        <v>48</v>
      </c>
      <c r="AN27">
        <v>3330</v>
      </c>
      <c r="AP27">
        <v>17227</v>
      </c>
    </row>
    <row r="28" spans="1:42">
      <c r="A28" s="3" t="s">
        <v>3677</v>
      </c>
      <c r="AE28">
        <v>19</v>
      </c>
      <c r="AG28">
        <v>45974</v>
      </c>
      <c r="AP28">
        <v>45993</v>
      </c>
    </row>
    <row r="29" spans="1:42">
      <c r="A29" s="3" t="s">
        <v>3960</v>
      </c>
      <c r="AF29">
        <v>59</v>
      </c>
      <c r="AH29">
        <v>7615</v>
      </c>
      <c r="AP29">
        <v>7674</v>
      </c>
    </row>
    <row r="30" spans="1:42">
      <c r="A30" s="3" t="s">
        <v>4116</v>
      </c>
      <c r="N30">
        <v>45</v>
      </c>
      <c r="AI30">
        <v>2461</v>
      </c>
      <c r="AP30">
        <v>2506</v>
      </c>
    </row>
    <row r="31" spans="1:42">
      <c r="A31" s="3" t="s">
        <v>4170</v>
      </c>
      <c r="R31">
        <v>37</v>
      </c>
      <c r="AJ31">
        <v>9359</v>
      </c>
      <c r="AP31">
        <v>9396</v>
      </c>
    </row>
    <row r="32" spans="1:42">
      <c r="A32" s="3" t="s">
        <v>4279</v>
      </c>
      <c r="E32">
        <v>899</v>
      </c>
      <c r="W32">
        <v>36</v>
      </c>
      <c r="AK32">
        <v>8508</v>
      </c>
      <c r="AP32">
        <v>9443</v>
      </c>
    </row>
    <row r="33" spans="1:42">
      <c r="A33" s="3" t="s">
        <v>4415</v>
      </c>
      <c r="AD33">
        <v>1479</v>
      </c>
      <c r="AM33">
        <v>2385</v>
      </c>
      <c r="AP33">
        <v>3864</v>
      </c>
    </row>
    <row r="34" spans="1:42">
      <c r="A34" s="3" t="s">
        <v>5072</v>
      </c>
      <c r="AD34">
        <v>835</v>
      </c>
      <c r="AM34">
        <v>1742</v>
      </c>
      <c r="AP34">
        <v>2577</v>
      </c>
    </row>
    <row r="35" spans="1:42">
      <c r="A35" s="3" t="s">
        <v>5376</v>
      </c>
      <c r="F35">
        <v>675</v>
      </c>
      <c r="O35">
        <v>455</v>
      </c>
      <c r="X35">
        <v>450</v>
      </c>
      <c r="AA35">
        <v>2100</v>
      </c>
      <c r="AP35">
        <v>3680</v>
      </c>
    </row>
    <row r="36" spans="1:42">
      <c r="A36" s="3" t="s">
        <v>114</v>
      </c>
      <c r="B36">
        <v>8185</v>
      </c>
      <c r="C36">
        <v>10488</v>
      </c>
      <c r="D36">
        <v>4562</v>
      </c>
      <c r="E36">
        <v>3467</v>
      </c>
      <c r="F36">
        <v>9668</v>
      </c>
      <c r="G36">
        <v>31346</v>
      </c>
      <c r="H36">
        <v>1141</v>
      </c>
      <c r="I36">
        <v>3014</v>
      </c>
      <c r="J36">
        <v>4247</v>
      </c>
      <c r="K36">
        <v>2917</v>
      </c>
      <c r="L36">
        <v>3649</v>
      </c>
      <c r="M36">
        <v>4930</v>
      </c>
      <c r="N36">
        <v>9477</v>
      </c>
      <c r="O36">
        <v>105223</v>
      </c>
      <c r="P36">
        <v>6986</v>
      </c>
      <c r="Q36">
        <v>9165</v>
      </c>
      <c r="R36">
        <v>4527</v>
      </c>
      <c r="S36">
        <v>6662</v>
      </c>
      <c r="T36">
        <v>3783</v>
      </c>
      <c r="U36">
        <v>3119</v>
      </c>
      <c r="V36">
        <v>5831</v>
      </c>
      <c r="W36">
        <v>43871</v>
      </c>
      <c r="X36">
        <v>9460</v>
      </c>
      <c r="Y36">
        <v>2360</v>
      </c>
      <c r="Z36">
        <v>4304</v>
      </c>
      <c r="AA36">
        <v>17204</v>
      </c>
      <c r="AB36">
        <v>5569</v>
      </c>
      <c r="AC36">
        <v>10316</v>
      </c>
      <c r="AD36">
        <v>2444</v>
      </c>
      <c r="AE36">
        <v>2971</v>
      </c>
      <c r="AF36">
        <v>13923</v>
      </c>
      <c r="AG36">
        <v>46066</v>
      </c>
      <c r="AH36">
        <v>7663</v>
      </c>
      <c r="AI36">
        <v>2784</v>
      </c>
      <c r="AJ36">
        <v>9359</v>
      </c>
      <c r="AK36">
        <v>8562</v>
      </c>
      <c r="AL36">
        <v>1425</v>
      </c>
      <c r="AM36">
        <v>4262</v>
      </c>
      <c r="AN36">
        <v>3390</v>
      </c>
      <c r="AO36">
        <v>3425</v>
      </c>
      <c r="AP36">
        <v>441745</v>
      </c>
    </row>
    <row r="37" spans="1:42">
      <c r="A37" s="3"/>
    </row>
    <row r="38" spans="1:42">
      <c r="A38" s="13" t="s">
        <v>199</v>
      </c>
    </row>
    <row r="39" spans="1:42">
      <c r="A39" s="13" t="s">
        <v>5375</v>
      </c>
    </row>
    <row r="40" spans="1:42">
      <c r="A40" s="13" t="s">
        <v>5378</v>
      </c>
    </row>
    <row r="41" spans="1:42">
      <c r="A41" s="13" t="s">
        <v>5377</v>
      </c>
    </row>
    <row r="43" spans="1:42">
      <c r="A43" s="13" t="s">
        <v>5379</v>
      </c>
    </row>
    <row r="44" spans="1:42">
      <c r="A44" s="13" t="s">
        <v>5380</v>
      </c>
    </row>
    <row r="45" spans="1:42">
      <c r="A45" s="13" t="s">
        <v>5381</v>
      </c>
    </row>
    <row r="46" spans="1:42">
      <c r="A46" s="13" t="s">
        <v>5382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116F-41B3-424E-B2F0-9C4D976ED1F8}">
  <sheetPr>
    <tabColor theme="6"/>
  </sheetPr>
  <dimension ref="A1"/>
  <sheetViews>
    <sheetView workbookViewId="0">
      <selection activeCell="F37" sqref="F37"/>
    </sheetView>
  </sheetViews>
  <sheetFormatPr defaultRowHeight="14.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5D97-AA99-443C-9697-DD307BB1A65B}">
  <sheetPr>
    <tabColor theme="9" tint="0.79998168889431442"/>
  </sheetPr>
  <dimension ref="A1:X45"/>
  <sheetViews>
    <sheetView zoomScale="67" workbookViewId="0">
      <selection activeCell="A45" sqref="A45"/>
    </sheetView>
  </sheetViews>
  <sheetFormatPr defaultRowHeight="14.5"/>
  <cols>
    <col min="1" max="1" width="16.81640625" customWidth="1"/>
    <col min="2" max="2" width="10.54296875" bestFit="1" customWidth="1"/>
  </cols>
  <sheetData>
    <row r="1" spans="1:24" s="21" customFormat="1">
      <c r="A1" s="20" t="s">
        <v>213</v>
      </c>
    </row>
    <row r="3" spans="1:24">
      <c r="A3" t="s">
        <v>214</v>
      </c>
      <c r="B3" t="s">
        <v>209</v>
      </c>
      <c r="C3" t="s">
        <v>499</v>
      </c>
      <c r="D3" t="s">
        <v>212</v>
      </c>
      <c r="E3" t="s">
        <v>5128</v>
      </c>
      <c r="F3" t="s">
        <v>492</v>
      </c>
      <c r="G3" t="s">
        <v>210</v>
      </c>
      <c r="H3" t="s">
        <v>211</v>
      </c>
      <c r="I3" t="s">
        <v>491</v>
      </c>
      <c r="J3" t="s">
        <v>490</v>
      </c>
      <c r="K3" t="s">
        <v>495</v>
      </c>
      <c r="L3" t="s">
        <v>494</v>
      </c>
      <c r="M3" t="s">
        <v>251</v>
      </c>
    </row>
    <row r="4" spans="1:24">
      <c r="A4" t="s">
        <v>128</v>
      </c>
      <c r="B4" t="s">
        <v>128</v>
      </c>
      <c r="C4" t="s">
        <v>128</v>
      </c>
      <c r="D4" t="s">
        <v>493</v>
      </c>
      <c r="E4" t="s">
        <v>1059</v>
      </c>
      <c r="F4">
        <v>1498</v>
      </c>
      <c r="G4">
        <v>621300</v>
      </c>
      <c r="H4" s="99">
        <f>G4/F4</f>
        <v>414.75300400534047</v>
      </c>
      <c r="I4" s="99">
        <f>G4/SUM($G$4:$G$43)*100</f>
        <v>24.829157175398635</v>
      </c>
      <c r="J4" s="99">
        <v>9.1</v>
      </c>
      <c r="K4" s="99">
        <v>100</v>
      </c>
      <c r="L4" s="99">
        <v>98.8</v>
      </c>
      <c r="M4" t="s">
        <v>5444</v>
      </c>
      <c r="N4" s="104"/>
      <c r="O4" s="102"/>
      <c r="P4" s="78"/>
      <c r="Q4" s="106"/>
      <c r="R4" s="103"/>
      <c r="V4" s="100"/>
      <c r="W4" s="182"/>
      <c r="X4" s="182"/>
    </row>
    <row r="5" spans="1:24">
      <c r="A5" t="s">
        <v>128</v>
      </c>
      <c r="B5" t="s">
        <v>132</v>
      </c>
      <c r="C5" t="s">
        <v>132</v>
      </c>
      <c r="D5" t="s">
        <v>497</v>
      </c>
      <c r="E5" t="s">
        <v>519</v>
      </c>
      <c r="F5">
        <v>1812</v>
      </c>
      <c r="G5">
        <v>34200</v>
      </c>
      <c r="H5" s="99">
        <f t="shared" ref="H5:H43" si="0">G5/F5</f>
        <v>18.874172185430464</v>
      </c>
      <c r="I5" s="99">
        <f t="shared" ref="I5:I43" si="1">G5/SUM($G$4:$G$43)*100</f>
        <v>1.3667425968109339</v>
      </c>
      <c r="J5" s="99">
        <v>13.1</v>
      </c>
      <c r="K5" s="99">
        <v>100</v>
      </c>
      <c r="L5" s="99">
        <v>90</v>
      </c>
      <c r="N5" s="104"/>
      <c r="O5" s="102"/>
      <c r="P5" s="78"/>
      <c r="Q5" s="106"/>
      <c r="R5" s="103"/>
      <c r="V5" s="100"/>
      <c r="W5" s="182"/>
      <c r="X5" s="182"/>
    </row>
    <row r="6" spans="1:24">
      <c r="A6" t="s">
        <v>128</v>
      </c>
      <c r="B6" t="s">
        <v>118</v>
      </c>
      <c r="C6" t="s">
        <v>118</v>
      </c>
      <c r="D6" t="s">
        <v>497</v>
      </c>
      <c r="E6" t="s">
        <v>519</v>
      </c>
      <c r="F6">
        <v>884</v>
      </c>
      <c r="G6">
        <v>53600</v>
      </c>
      <c r="H6" s="99">
        <f t="shared" si="0"/>
        <v>60.633484162895925</v>
      </c>
      <c r="I6" s="99">
        <f t="shared" si="1"/>
        <v>2.1420293330136277</v>
      </c>
      <c r="J6" s="99">
        <v>8.3000000000000007</v>
      </c>
      <c r="K6" s="99">
        <v>100</v>
      </c>
      <c r="L6" s="99">
        <v>98.2</v>
      </c>
      <c r="N6" s="104"/>
      <c r="O6" s="102"/>
      <c r="P6" s="78"/>
      <c r="Q6" s="106"/>
      <c r="R6" s="103"/>
      <c r="V6" s="101"/>
      <c r="W6" s="182"/>
      <c r="X6" s="182"/>
    </row>
    <row r="7" spans="1:24">
      <c r="A7" t="s">
        <v>147</v>
      </c>
      <c r="B7" t="s">
        <v>147</v>
      </c>
      <c r="C7" t="s">
        <v>147</v>
      </c>
      <c r="D7" t="s">
        <v>497</v>
      </c>
      <c r="E7" t="s">
        <v>519</v>
      </c>
      <c r="F7">
        <v>2324</v>
      </c>
      <c r="G7">
        <v>61300</v>
      </c>
      <c r="H7" s="99">
        <f t="shared" si="0"/>
        <v>26.376936316695353</v>
      </c>
      <c r="I7" s="99">
        <f t="shared" si="1"/>
        <v>2.4497462334652118</v>
      </c>
      <c r="J7" s="99">
        <v>8.9</v>
      </c>
      <c r="K7" s="99">
        <v>97.9</v>
      </c>
      <c r="L7" s="99">
        <v>98.8</v>
      </c>
      <c r="N7" s="104"/>
      <c r="O7" s="102"/>
      <c r="P7" s="78"/>
      <c r="Q7" s="106"/>
      <c r="R7" s="103"/>
      <c r="V7" s="101"/>
      <c r="W7" s="183"/>
      <c r="X7" s="183"/>
    </row>
    <row r="8" spans="1:24">
      <c r="A8" t="s">
        <v>147</v>
      </c>
      <c r="B8" t="s">
        <v>131</v>
      </c>
      <c r="C8" t="s">
        <v>131</v>
      </c>
      <c r="D8" t="s">
        <v>497</v>
      </c>
      <c r="E8" t="s">
        <v>519</v>
      </c>
      <c r="F8">
        <v>3143</v>
      </c>
      <c r="G8">
        <v>24600</v>
      </c>
      <c r="H8" s="99">
        <f t="shared" si="0"/>
        <v>7.8269169583200764</v>
      </c>
      <c r="I8" s="99">
        <f t="shared" si="1"/>
        <v>0.98309555209207533</v>
      </c>
      <c r="J8" s="99">
        <v>14.8</v>
      </c>
      <c r="K8" s="99">
        <v>95.1</v>
      </c>
      <c r="L8" s="99">
        <v>91.4</v>
      </c>
      <c r="N8" s="104"/>
      <c r="O8" s="102"/>
      <c r="P8" s="78"/>
      <c r="Q8" s="106"/>
      <c r="R8" s="103"/>
      <c r="V8" s="100"/>
      <c r="W8" s="182"/>
      <c r="X8" s="182"/>
    </row>
    <row r="9" spans="1:24">
      <c r="A9" t="s">
        <v>144</v>
      </c>
      <c r="B9" t="s">
        <v>144</v>
      </c>
      <c r="C9" t="s">
        <v>144</v>
      </c>
      <c r="D9" t="s">
        <v>493</v>
      </c>
      <c r="E9" t="s">
        <v>519</v>
      </c>
      <c r="F9">
        <v>2230</v>
      </c>
      <c r="G9">
        <v>252900</v>
      </c>
      <c r="H9" s="99">
        <f t="shared" si="0"/>
        <v>113.40807174887892</v>
      </c>
      <c r="I9" s="99">
        <f t="shared" si="1"/>
        <v>10.106701834312434</v>
      </c>
      <c r="J9" s="99">
        <v>10.199999999999999</v>
      </c>
      <c r="K9" s="99">
        <v>100</v>
      </c>
      <c r="L9" s="99">
        <v>99.6</v>
      </c>
      <c r="N9" s="104"/>
      <c r="O9" s="102"/>
      <c r="P9" s="78"/>
      <c r="Q9" s="106"/>
      <c r="R9" s="103"/>
      <c r="V9" s="101"/>
      <c r="W9" s="182"/>
      <c r="X9" s="182"/>
    </row>
    <row r="10" spans="1:24">
      <c r="A10" t="s">
        <v>144</v>
      </c>
      <c r="B10" t="s">
        <v>126</v>
      </c>
      <c r="C10" t="s">
        <v>126</v>
      </c>
      <c r="D10" t="s">
        <v>497</v>
      </c>
      <c r="E10" t="s">
        <v>519</v>
      </c>
      <c r="F10">
        <v>2254</v>
      </c>
      <c r="G10">
        <v>24900</v>
      </c>
      <c r="H10" s="99">
        <f t="shared" si="0"/>
        <v>11.047027506654835</v>
      </c>
      <c r="I10" s="99">
        <f t="shared" si="1"/>
        <v>0.99508452223953969</v>
      </c>
      <c r="J10" s="99">
        <v>24.9</v>
      </c>
      <c r="K10" s="99">
        <v>93.7</v>
      </c>
      <c r="L10" s="99">
        <v>98.4</v>
      </c>
      <c r="N10" s="104"/>
      <c r="O10" s="102"/>
      <c r="P10" s="78"/>
      <c r="Q10" s="106"/>
      <c r="R10" s="103"/>
      <c r="V10" s="100"/>
      <c r="W10" s="182"/>
      <c r="X10" s="182"/>
    </row>
    <row r="11" spans="1:24">
      <c r="A11" t="s">
        <v>144</v>
      </c>
      <c r="B11" t="s">
        <v>142</v>
      </c>
      <c r="C11" t="s">
        <v>142</v>
      </c>
      <c r="D11" t="s">
        <v>497</v>
      </c>
      <c r="E11" t="s">
        <v>519</v>
      </c>
      <c r="F11">
        <v>3795</v>
      </c>
      <c r="G11">
        <v>20300</v>
      </c>
      <c r="H11" s="99">
        <f t="shared" si="0"/>
        <v>5.3491436100131748</v>
      </c>
      <c r="I11" s="99">
        <f t="shared" si="1"/>
        <v>0.81125364664508659</v>
      </c>
      <c r="J11" s="99">
        <v>19.600000000000001</v>
      </c>
      <c r="K11" s="99">
        <v>93.3</v>
      </c>
      <c r="L11" s="99">
        <v>90.9</v>
      </c>
      <c r="N11" s="104"/>
      <c r="O11" s="102"/>
      <c r="P11" s="78"/>
      <c r="Q11" s="106"/>
      <c r="R11" s="103"/>
      <c r="V11" s="183"/>
      <c r="W11" s="183"/>
      <c r="X11" s="102"/>
    </row>
    <row r="12" spans="1:24">
      <c r="A12" t="s">
        <v>135</v>
      </c>
      <c r="B12" t="s">
        <v>135</v>
      </c>
      <c r="C12" t="s">
        <v>135</v>
      </c>
      <c r="D12" s="96" t="s">
        <v>493</v>
      </c>
      <c r="E12" s="96" t="s">
        <v>1059</v>
      </c>
      <c r="F12">
        <v>5143</v>
      </c>
      <c r="G12">
        <v>254400</v>
      </c>
      <c r="H12" s="99">
        <f t="shared" si="0"/>
        <v>49.46529263076026</v>
      </c>
      <c r="I12" s="99">
        <f t="shared" si="1"/>
        <v>10.166646685049754</v>
      </c>
      <c r="J12" s="99">
        <v>6.3</v>
      </c>
      <c r="K12" s="99">
        <v>96.3</v>
      </c>
      <c r="L12" s="99">
        <v>99.7</v>
      </c>
      <c r="M12" t="s">
        <v>5443</v>
      </c>
      <c r="N12" s="104"/>
      <c r="O12" s="102"/>
      <c r="P12" s="78"/>
      <c r="Q12" s="106"/>
      <c r="R12" s="103"/>
      <c r="V12" s="100"/>
      <c r="W12" s="182"/>
      <c r="X12" s="182"/>
    </row>
    <row r="13" spans="1:24">
      <c r="A13" t="s">
        <v>135</v>
      </c>
      <c r="B13" t="s">
        <v>134</v>
      </c>
      <c r="C13" t="s">
        <v>442</v>
      </c>
      <c r="D13" t="s">
        <v>497</v>
      </c>
      <c r="E13" t="s">
        <v>519</v>
      </c>
      <c r="F13">
        <v>3079</v>
      </c>
      <c r="G13">
        <v>18700</v>
      </c>
      <c r="H13" s="99">
        <f t="shared" si="0"/>
        <v>6.0734004546930818</v>
      </c>
      <c r="I13" s="99">
        <f t="shared" si="1"/>
        <v>0.74731247252527677</v>
      </c>
      <c r="J13" s="99">
        <v>12.9</v>
      </c>
      <c r="K13" s="99">
        <v>95.7</v>
      </c>
      <c r="L13" s="99">
        <v>97.2</v>
      </c>
      <c r="N13" s="104"/>
      <c r="O13" s="102"/>
      <c r="P13" s="78"/>
      <c r="Q13" s="106"/>
      <c r="R13" s="103"/>
      <c r="V13" s="100"/>
      <c r="W13" s="182"/>
      <c r="X13" s="182"/>
    </row>
    <row r="14" spans="1:24">
      <c r="A14" t="s">
        <v>135</v>
      </c>
      <c r="B14" t="s">
        <v>148</v>
      </c>
      <c r="C14" t="s">
        <v>148</v>
      </c>
      <c r="D14" t="s">
        <v>497</v>
      </c>
      <c r="E14" t="s">
        <v>519</v>
      </c>
      <c r="F14">
        <v>3821</v>
      </c>
      <c r="G14">
        <v>56000</v>
      </c>
      <c r="H14" s="99">
        <f t="shared" si="0"/>
        <v>14.655849254121957</v>
      </c>
      <c r="I14" s="99">
        <f t="shared" si="1"/>
        <v>2.2379410941933422</v>
      </c>
      <c r="J14" s="99">
        <v>4.8</v>
      </c>
      <c r="K14" s="99">
        <v>100</v>
      </c>
      <c r="L14" s="99">
        <v>93.5</v>
      </c>
      <c r="N14" s="104"/>
      <c r="O14" s="102"/>
      <c r="P14" s="78"/>
      <c r="Q14" s="106"/>
      <c r="R14" s="103"/>
      <c r="V14" s="100"/>
      <c r="W14" s="182"/>
      <c r="X14" s="182"/>
    </row>
    <row r="15" spans="1:24">
      <c r="A15" t="s">
        <v>135</v>
      </c>
      <c r="B15" t="s">
        <v>215</v>
      </c>
      <c r="D15" t="s">
        <v>497</v>
      </c>
      <c r="E15" t="s">
        <v>519</v>
      </c>
      <c r="F15">
        <v>4905</v>
      </c>
      <c r="G15">
        <v>27700</v>
      </c>
      <c r="H15" s="99">
        <f t="shared" si="0"/>
        <v>5.6472986748216103</v>
      </c>
      <c r="I15" s="99">
        <f t="shared" si="1"/>
        <v>1.1069815769492068</v>
      </c>
      <c r="J15" s="99">
        <v>13.7</v>
      </c>
      <c r="K15" s="99">
        <v>100</v>
      </c>
      <c r="L15" s="99">
        <v>100</v>
      </c>
      <c r="N15" s="104"/>
      <c r="O15" s="102"/>
      <c r="P15" s="78"/>
      <c r="Q15" s="106"/>
      <c r="R15" s="103"/>
      <c r="V15" s="100"/>
      <c r="W15" s="182"/>
      <c r="X15" s="182"/>
    </row>
    <row r="16" spans="1:24">
      <c r="A16" t="s">
        <v>135</v>
      </c>
      <c r="B16" t="s">
        <v>222</v>
      </c>
      <c r="D16" t="s">
        <v>497</v>
      </c>
      <c r="E16" t="s">
        <v>519</v>
      </c>
      <c r="F16">
        <v>9829</v>
      </c>
      <c r="G16">
        <v>17400</v>
      </c>
      <c r="H16" s="99">
        <f t="shared" si="0"/>
        <v>1.7702716451317531</v>
      </c>
      <c r="I16" s="99">
        <f t="shared" si="1"/>
        <v>0.69536026855293132</v>
      </c>
      <c r="J16" s="99">
        <v>6</v>
      </c>
      <c r="K16" s="99">
        <v>92.8</v>
      </c>
      <c r="L16" s="99">
        <v>92.5</v>
      </c>
      <c r="N16" s="104"/>
      <c r="O16" s="102"/>
      <c r="P16" s="78"/>
      <c r="Q16" s="106"/>
      <c r="R16" s="103"/>
      <c r="V16" s="100"/>
      <c r="W16" s="182"/>
      <c r="X16" s="182"/>
    </row>
    <row r="17" spans="1:24">
      <c r="A17" t="s">
        <v>130</v>
      </c>
      <c r="B17" t="s">
        <v>130</v>
      </c>
      <c r="C17" t="s">
        <v>130</v>
      </c>
      <c r="D17" t="s">
        <v>497</v>
      </c>
      <c r="E17" t="s">
        <v>519</v>
      </c>
      <c r="F17">
        <v>3978</v>
      </c>
      <c r="G17">
        <v>46100</v>
      </c>
      <c r="H17" s="99">
        <f t="shared" si="0"/>
        <v>11.588738059326294</v>
      </c>
      <c r="I17" s="99">
        <f t="shared" si="1"/>
        <v>1.8423050793270193</v>
      </c>
      <c r="J17" s="99">
        <v>14.6</v>
      </c>
      <c r="K17" s="99">
        <v>98.4</v>
      </c>
      <c r="L17" s="99">
        <v>98.1</v>
      </c>
      <c r="N17" s="104"/>
      <c r="O17" s="102"/>
      <c r="P17" s="78"/>
      <c r="Q17" s="106"/>
      <c r="R17" s="103"/>
      <c r="V17" s="100"/>
      <c r="W17" s="182"/>
      <c r="X17" s="182"/>
    </row>
    <row r="18" spans="1:24">
      <c r="A18" t="s">
        <v>130</v>
      </c>
      <c r="B18" t="s">
        <v>129</v>
      </c>
      <c r="C18" t="s">
        <v>129</v>
      </c>
      <c r="D18" t="s">
        <v>497</v>
      </c>
      <c r="E18" t="s">
        <v>519</v>
      </c>
      <c r="F18">
        <v>3812</v>
      </c>
      <c r="G18">
        <v>37700</v>
      </c>
      <c r="H18" s="99">
        <f t="shared" si="0"/>
        <v>9.8898216159496322</v>
      </c>
      <c r="I18" s="99">
        <f t="shared" si="1"/>
        <v>1.5066139151980178</v>
      </c>
      <c r="J18" s="99">
        <v>18.100000000000001</v>
      </c>
      <c r="K18" s="99">
        <v>98.4</v>
      </c>
      <c r="L18" s="99">
        <v>98.7</v>
      </c>
      <c r="N18" s="104"/>
      <c r="O18" s="102"/>
      <c r="P18" s="78"/>
      <c r="Q18" s="106"/>
      <c r="R18" s="103"/>
      <c r="V18" s="100"/>
      <c r="W18" s="182"/>
      <c r="X18" s="182"/>
    </row>
    <row r="19" spans="1:24">
      <c r="A19" t="s">
        <v>140</v>
      </c>
      <c r="B19" t="s">
        <v>140</v>
      </c>
      <c r="C19" t="s">
        <v>140</v>
      </c>
      <c r="D19" t="s">
        <v>497</v>
      </c>
      <c r="E19" t="s">
        <v>519</v>
      </c>
      <c r="F19">
        <v>985</v>
      </c>
      <c r="G19">
        <v>44700</v>
      </c>
      <c r="H19" s="99">
        <f t="shared" si="0"/>
        <v>45.380710659898476</v>
      </c>
      <c r="I19" s="99">
        <f t="shared" si="1"/>
        <v>1.7863565519721858</v>
      </c>
      <c r="J19" s="99">
        <v>20.9</v>
      </c>
      <c r="K19" s="99">
        <v>100</v>
      </c>
      <c r="L19" s="99">
        <v>94.1</v>
      </c>
      <c r="N19" s="104"/>
      <c r="O19" s="102"/>
      <c r="P19" s="78"/>
      <c r="Q19" s="106"/>
      <c r="R19" s="103"/>
      <c r="V19" s="100"/>
      <c r="W19" s="182"/>
      <c r="X19" s="182"/>
    </row>
    <row r="20" spans="1:24">
      <c r="A20" t="s">
        <v>140</v>
      </c>
      <c r="B20" t="s">
        <v>218</v>
      </c>
      <c r="C20" t="s">
        <v>218</v>
      </c>
      <c r="D20" t="s">
        <v>497</v>
      </c>
      <c r="E20" t="s">
        <v>519</v>
      </c>
      <c r="F20">
        <v>719</v>
      </c>
      <c r="G20">
        <v>20700</v>
      </c>
      <c r="H20" s="99">
        <f t="shared" si="0"/>
        <v>28.789986091794159</v>
      </c>
      <c r="I20" s="99">
        <f t="shared" si="1"/>
        <v>0.82723894017503896</v>
      </c>
      <c r="J20" s="99">
        <v>19.5</v>
      </c>
      <c r="K20" s="99">
        <v>99.5</v>
      </c>
      <c r="L20" s="99">
        <v>91.8</v>
      </c>
      <c r="N20" s="104"/>
      <c r="O20" s="102"/>
      <c r="P20" s="78"/>
      <c r="Q20" s="106"/>
      <c r="R20" s="103"/>
      <c r="V20" s="100"/>
      <c r="W20" s="182"/>
      <c r="X20" s="182"/>
    </row>
    <row r="21" spans="1:24">
      <c r="A21" t="s">
        <v>140</v>
      </c>
      <c r="B21" t="s">
        <v>124</v>
      </c>
      <c r="C21" t="s">
        <v>124</v>
      </c>
      <c r="D21" t="s">
        <v>497</v>
      </c>
      <c r="E21" t="s">
        <v>519</v>
      </c>
      <c r="F21">
        <v>1703</v>
      </c>
      <c r="G21">
        <v>15500</v>
      </c>
      <c r="H21" s="99">
        <f t="shared" si="0"/>
        <v>9.1015854374632994</v>
      </c>
      <c r="I21" s="99">
        <f t="shared" si="1"/>
        <v>0.61943012428565714</v>
      </c>
      <c r="J21" s="99">
        <v>31.2</v>
      </c>
      <c r="K21" s="99">
        <v>93.6</v>
      </c>
      <c r="L21" s="99">
        <v>98.3</v>
      </c>
      <c r="N21" s="104"/>
      <c r="O21" s="102"/>
      <c r="P21" s="78"/>
      <c r="Q21" s="106"/>
      <c r="R21" s="103"/>
      <c r="V21" s="100"/>
      <c r="W21" s="182"/>
      <c r="X21" s="182"/>
    </row>
    <row r="22" spans="1:24">
      <c r="A22" t="s">
        <v>140</v>
      </c>
      <c r="B22" t="s">
        <v>219</v>
      </c>
      <c r="D22" t="s">
        <v>497</v>
      </c>
      <c r="E22" t="s">
        <v>519</v>
      </c>
      <c r="F22">
        <v>925</v>
      </c>
      <c r="G22">
        <v>15600</v>
      </c>
      <c r="H22" s="99">
        <f t="shared" si="0"/>
        <v>16.864864864864863</v>
      </c>
      <c r="I22" s="99">
        <f t="shared" si="1"/>
        <v>0.62342644766814526</v>
      </c>
      <c r="J22" s="99">
        <v>17.600000000000001</v>
      </c>
      <c r="K22" s="99">
        <v>96.1</v>
      </c>
      <c r="L22" s="99">
        <v>92.3</v>
      </c>
      <c r="N22" s="104"/>
      <c r="O22" s="102"/>
      <c r="P22" s="78"/>
      <c r="Q22" s="106"/>
      <c r="R22" s="103"/>
      <c r="V22" s="100"/>
      <c r="W22" s="182"/>
      <c r="X22" s="182"/>
    </row>
    <row r="23" spans="1:24">
      <c r="A23" t="s">
        <v>127</v>
      </c>
      <c r="B23" t="s">
        <v>127</v>
      </c>
      <c r="C23" t="s">
        <v>127</v>
      </c>
      <c r="D23" t="s">
        <v>497</v>
      </c>
      <c r="E23" t="s">
        <v>519</v>
      </c>
      <c r="F23">
        <v>3973</v>
      </c>
      <c r="G23">
        <v>36600</v>
      </c>
      <c r="H23" s="99">
        <f t="shared" si="0"/>
        <v>9.2121822300528571</v>
      </c>
      <c r="I23" s="99">
        <f t="shared" si="1"/>
        <v>1.4626543579906486</v>
      </c>
      <c r="J23" s="99">
        <v>20.6</v>
      </c>
      <c r="K23" s="99">
        <v>88.8</v>
      </c>
      <c r="L23" s="99">
        <v>96.8</v>
      </c>
      <c r="N23" s="104"/>
      <c r="O23" s="102"/>
      <c r="P23" s="78"/>
      <c r="Q23" s="106"/>
      <c r="R23" s="103"/>
      <c r="V23" s="100"/>
      <c r="W23" s="182"/>
      <c r="X23" s="182"/>
    </row>
    <row r="24" spans="1:24">
      <c r="A24" t="s">
        <v>127</v>
      </c>
      <c r="B24" t="s">
        <v>119</v>
      </c>
      <c r="C24" t="s">
        <v>119</v>
      </c>
      <c r="D24" t="s">
        <v>497</v>
      </c>
      <c r="E24" t="s">
        <v>519</v>
      </c>
      <c r="F24">
        <v>19050</v>
      </c>
      <c r="G24">
        <v>22700</v>
      </c>
      <c r="H24" s="99">
        <f t="shared" si="0"/>
        <v>1.1916010498687664</v>
      </c>
      <c r="I24" s="99">
        <f t="shared" si="1"/>
        <v>0.90716540782480126</v>
      </c>
      <c r="J24" s="99">
        <v>19.5</v>
      </c>
      <c r="K24" s="99">
        <v>91.8</v>
      </c>
      <c r="L24" s="99">
        <v>98.4</v>
      </c>
      <c r="N24" s="104"/>
      <c r="O24" s="102"/>
      <c r="P24" s="78"/>
      <c r="Q24" s="106"/>
      <c r="R24" s="103"/>
      <c r="V24" s="100"/>
      <c r="W24" s="182"/>
      <c r="X24" s="182"/>
    </row>
    <row r="25" spans="1:24">
      <c r="A25" t="s">
        <v>127</v>
      </c>
      <c r="B25" t="s">
        <v>146</v>
      </c>
      <c r="C25" t="s">
        <v>146</v>
      </c>
      <c r="D25" t="s">
        <v>497</v>
      </c>
      <c r="E25" t="s">
        <v>519</v>
      </c>
      <c r="F25">
        <v>3935</v>
      </c>
      <c r="G25">
        <v>10200</v>
      </c>
      <c r="H25" s="99">
        <f t="shared" si="0"/>
        <v>2.5921219822109274</v>
      </c>
      <c r="I25" s="99">
        <f t="shared" si="1"/>
        <v>0.4076249850137873</v>
      </c>
      <c r="J25" s="99">
        <v>15.8</v>
      </c>
      <c r="K25" s="99">
        <v>78.099999999999994</v>
      </c>
      <c r="L25" s="99">
        <v>95</v>
      </c>
      <c r="N25" s="104"/>
      <c r="O25" s="102"/>
      <c r="P25" s="78"/>
      <c r="Q25" s="106"/>
      <c r="R25" s="103"/>
      <c r="V25" s="100"/>
      <c r="W25" s="182"/>
      <c r="X25" s="182"/>
    </row>
    <row r="26" spans="1:24">
      <c r="A26" t="s">
        <v>127</v>
      </c>
      <c r="B26" t="s">
        <v>216</v>
      </c>
      <c r="D26" t="s">
        <v>497</v>
      </c>
      <c r="E26" t="s">
        <v>519</v>
      </c>
      <c r="F26">
        <v>11976</v>
      </c>
      <c r="G26">
        <v>10600</v>
      </c>
      <c r="H26" s="99">
        <f t="shared" si="0"/>
        <v>0.88510354041416162</v>
      </c>
      <c r="I26" s="99">
        <f t="shared" si="1"/>
        <v>0.42361027854373978</v>
      </c>
      <c r="J26" s="99">
        <v>4.7</v>
      </c>
      <c r="K26" s="99">
        <v>40.200000000000003</v>
      </c>
      <c r="L26" s="99">
        <v>81.8</v>
      </c>
      <c r="N26" s="104"/>
      <c r="O26" s="102"/>
      <c r="P26" s="78"/>
      <c r="Q26" s="106"/>
      <c r="R26" s="103"/>
      <c r="V26" s="100"/>
      <c r="W26" s="183"/>
      <c r="X26" s="183"/>
    </row>
    <row r="27" spans="1:24" ht="15" customHeight="1">
      <c r="A27" t="s">
        <v>121</v>
      </c>
      <c r="B27" t="s">
        <v>121</v>
      </c>
      <c r="C27" t="s">
        <v>121</v>
      </c>
      <c r="D27" t="s">
        <v>493</v>
      </c>
      <c r="E27" t="s">
        <v>519</v>
      </c>
      <c r="F27">
        <v>1991</v>
      </c>
      <c r="G27">
        <v>185200</v>
      </c>
      <c r="H27" s="99">
        <f t="shared" si="0"/>
        <v>93.018583626318431</v>
      </c>
      <c r="I27" s="99">
        <f t="shared" si="1"/>
        <v>7.4011909043679811</v>
      </c>
      <c r="J27" s="99">
        <v>3.5</v>
      </c>
      <c r="K27" s="99">
        <v>98.1</v>
      </c>
      <c r="L27" s="99">
        <v>99.6</v>
      </c>
      <c r="N27" s="104"/>
      <c r="O27" s="102"/>
      <c r="P27" s="78"/>
      <c r="Q27" s="106"/>
      <c r="R27" s="103"/>
      <c r="V27" s="100"/>
      <c r="W27" s="182"/>
      <c r="X27" s="182"/>
    </row>
    <row r="28" spans="1:24">
      <c r="A28" t="s">
        <v>121</v>
      </c>
      <c r="B28" t="s">
        <v>149</v>
      </c>
      <c r="C28" t="s">
        <v>257</v>
      </c>
      <c r="D28" t="s">
        <v>497</v>
      </c>
      <c r="E28" t="s">
        <v>519</v>
      </c>
      <c r="F28">
        <v>4946</v>
      </c>
      <c r="G28">
        <v>32100</v>
      </c>
      <c r="H28" s="99">
        <f t="shared" si="0"/>
        <v>6.4900930044480392</v>
      </c>
      <c r="I28" s="99">
        <f t="shared" si="1"/>
        <v>1.2828198057786837</v>
      </c>
      <c r="J28" s="99">
        <v>5.9</v>
      </c>
      <c r="K28" s="99">
        <v>77.8</v>
      </c>
      <c r="L28" s="99">
        <v>93.8</v>
      </c>
      <c r="N28" s="104"/>
      <c r="O28" s="102"/>
      <c r="P28" s="78"/>
      <c r="Q28" s="106"/>
      <c r="R28" s="103"/>
      <c r="V28" s="100"/>
      <c r="W28" s="182"/>
      <c r="X28" s="182"/>
    </row>
    <row r="29" spans="1:24">
      <c r="A29" t="s">
        <v>121</v>
      </c>
      <c r="B29" t="s">
        <v>141</v>
      </c>
      <c r="C29" t="s">
        <v>257</v>
      </c>
      <c r="D29" t="s">
        <v>497</v>
      </c>
      <c r="E29" t="s">
        <v>519</v>
      </c>
      <c r="F29">
        <v>5229</v>
      </c>
      <c r="G29">
        <v>31200</v>
      </c>
      <c r="H29" s="99">
        <f t="shared" si="0"/>
        <v>5.9667240390131955</v>
      </c>
      <c r="I29" s="99">
        <f t="shared" si="1"/>
        <v>1.2468528953362905</v>
      </c>
      <c r="J29" s="99">
        <v>20.7</v>
      </c>
      <c r="K29" s="99">
        <v>100</v>
      </c>
      <c r="L29" s="99">
        <v>96.8</v>
      </c>
      <c r="N29" s="104"/>
      <c r="O29" s="102"/>
      <c r="P29" s="107"/>
      <c r="Q29" s="106"/>
      <c r="R29" s="103"/>
      <c r="V29" s="100"/>
      <c r="W29" s="182"/>
      <c r="X29" s="182"/>
    </row>
    <row r="30" spans="1:24">
      <c r="A30" t="s">
        <v>138</v>
      </c>
      <c r="B30" t="s">
        <v>138</v>
      </c>
      <c r="C30" t="s">
        <v>138</v>
      </c>
      <c r="D30" t="s">
        <v>498</v>
      </c>
      <c r="E30" t="s">
        <v>5128</v>
      </c>
      <c r="F30">
        <v>407</v>
      </c>
      <c r="G30">
        <v>134600</v>
      </c>
      <c r="H30" s="99">
        <f t="shared" si="0"/>
        <v>330.71253071253074</v>
      </c>
      <c r="I30" s="99">
        <f t="shared" si="1"/>
        <v>5.3790512728289972</v>
      </c>
      <c r="J30" s="99">
        <v>7.9</v>
      </c>
      <c r="K30" s="99">
        <v>100</v>
      </c>
      <c r="L30" s="99">
        <v>97.5</v>
      </c>
      <c r="N30" s="104"/>
      <c r="O30" s="102"/>
      <c r="P30" s="107"/>
      <c r="Q30" s="106"/>
      <c r="R30" s="103"/>
      <c r="V30" s="100"/>
      <c r="W30" s="183"/>
      <c r="X30" s="183"/>
    </row>
    <row r="31" spans="1:24">
      <c r="A31" t="s">
        <v>138</v>
      </c>
      <c r="B31" t="s">
        <v>117</v>
      </c>
      <c r="D31" t="s">
        <v>497</v>
      </c>
      <c r="E31" t="s">
        <v>519</v>
      </c>
      <c r="F31">
        <v>303</v>
      </c>
      <c r="G31">
        <v>34500</v>
      </c>
      <c r="H31" s="99">
        <f t="shared" si="0"/>
        <v>113.86138613861387</v>
      </c>
      <c r="I31" s="99">
        <f t="shared" si="1"/>
        <v>1.3787315669583984</v>
      </c>
      <c r="J31" s="99">
        <v>17.899999999999999</v>
      </c>
      <c r="K31" s="99">
        <v>100</v>
      </c>
      <c r="L31" s="99">
        <v>94.4</v>
      </c>
      <c r="N31" s="104"/>
      <c r="O31" s="102"/>
      <c r="P31" s="107"/>
      <c r="Q31" s="105"/>
      <c r="R31" s="103"/>
      <c r="V31" s="100"/>
      <c r="W31" s="182"/>
      <c r="X31" s="182"/>
    </row>
    <row r="32" spans="1:24">
      <c r="A32" t="s">
        <v>138</v>
      </c>
      <c r="B32" t="s">
        <v>145</v>
      </c>
      <c r="C32" t="s">
        <v>145</v>
      </c>
      <c r="D32" t="s">
        <v>497</v>
      </c>
      <c r="E32" t="s">
        <v>519</v>
      </c>
      <c r="F32">
        <v>2218</v>
      </c>
      <c r="G32">
        <v>36900</v>
      </c>
      <c r="H32" s="99">
        <f t="shared" si="0"/>
        <v>16.636609558160504</v>
      </c>
      <c r="I32" s="99">
        <f t="shared" si="1"/>
        <v>1.4746433281381131</v>
      </c>
      <c r="J32" s="99">
        <v>17.899999999999999</v>
      </c>
      <c r="K32" s="99">
        <v>100</v>
      </c>
      <c r="L32" s="99">
        <v>83.9</v>
      </c>
      <c r="N32" s="104"/>
      <c r="O32" s="102"/>
      <c r="P32" s="107"/>
      <c r="Q32" s="105"/>
      <c r="R32" s="103"/>
      <c r="V32" s="100"/>
      <c r="W32" s="182"/>
      <c r="X32" s="182"/>
    </row>
    <row r="33" spans="1:24">
      <c r="A33" t="s">
        <v>136</v>
      </c>
      <c r="B33" t="s">
        <v>136</v>
      </c>
      <c r="C33" t="s">
        <v>136</v>
      </c>
      <c r="D33" t="s">
        <v>497</v>
      </c>
      <c r="E33" t="s">
        <v>519</v>
      </c>
      <c r="F33">
        <v>2536</v>
      </c>
      <c r="G33">
        <v>42700</v>
      </c>
      <c r="H33" s="99">
        <f t="shared" si="0"/>
        <v>16.837539432176655</v>
      </c>
      <c r="I33" s="99">
        <f t="shared" si="1"/>
        <v>1.7064300843224234</v>
      </c>
      <c r="J33" s="99">
        <v>14</v>
      </c>
      <c r="K33" s="99">
        <v>97.2</v>
      </c>
      <c r="L33" s="99">
        <v>98.8</v>
      </c>
      <c r="N33" s="104"/>
      <c r="O33" s="102"/>
      <c r="P33" s="107"/>
      <c r="Q33" s="105"/>
      <c r="R33" s="103"/>
      <c r="V33" s="100"/>
      <c r="W33" s="182"/>
      <c r="X33" s="182"/>
    </row>
    <row r="34" spans="1:24">
      <c r="A34" t="s">
        <v>136</v>
      </c>
      <c r="B34" t="s">
        <v>122</v>
      </c>
      <c r="C34" t="s">
        <v>122</v>
      </c>
      <c r="D34" t="s">
        <v>497</v>
      </c>
      <c r="E34" t="s">
        <v>519</v>
      </c>
      <c r="F34">
        <v>905</v>
      </c>
      <c r="G34">
        <v>21600</v>
      </c>
      <c r="H34" s="99">
        <f t="shared" si="0"/>
        <v>23.867403314917127</v>
      </c>
      <c r="I34" s="99">
        <f t="shared" si="1"/>
        <v>0.86320585061743194</v>
      </c>
      <c r="J34" s="99">
        <v>11.1</v>
      </c>
      <c r="K34" s="99">
        <v>93.7</v>
      </c>
      <c r="L34" s="99">
        <v>98</v>
      </c>
      <c r="N34" s="104"/>
      <c r="O34" s="102"/>
      <c r="P34" s="102"/>
      <c r="Q34" s="105"/>
      <c r="R34" s="103"/>
      <c r="V34" s="100"/>
      <c r="W34" s="182"/>
      <c r="X34" s="182"/>
    </row>
    <row r="35" spans="1:24">
      <c r="A35" t="s">
        <v>136</v>
      </c>
      <c r="B35" t="s">
        <v>217</v>
      </c>
      <c r="D35" t="s">
        <v>497</v>
      </c>
      <c r="E35" t="s">
        <v>519</v>
      </c>
      <c r="F35">
        <v>1600</v>
      </c>
      <c r="G35">
        <v>16500</v>
      </c>
      <c r="H35" s="99">
        <f t="shared" si="0"/>
        <v>10.3125</v>
      </c>
      <c r="I35" s="99">
        <f t="shared" si="1"/>
        <v>0.65939335811053834</v>
      </c>
      <c r="J35" s="99">
        <v>20.8</v>
      </c>
      <c r="K35" s="99">
        <v>93.8</v>
      </c>
      <c r="L35" s="99">
        <v>94.7</v>
      </c>
      <c r="N35" s="104"/>
      <c r="O35" s="102"/>
      <c r="P35" s="102"/>
      <c r="Q35" s="105"/>
      <c r="R35" s="103"/>
      <c r="V35" s="100"/>
      <c r="W35" s="182"/>
      <c r="X35" s="182"/>
    </row>
    <row r="36" spans="1:24">
      <c r="A36" t="s">
        <v>136</v>
      </c>
      <c r="B36" t="s">
        <v>123</v>
      </c>
      <c r="C36" t="s">
        <v>123</v>
      </c>
      <c r="D36" t="s">
        <v>497</v>
      </c>
      <c r="E36" t="s">
        <v>519</v>
      </c>
      <c r="F36">
        <v>1226</v>
      </c>
      <c r="G36">
        <v>19900</v>
      </c>
      <c r="H36" s="99">
        <f t="shared" si="0"/>
        <v>16.231647634584014</v>
      </c>
      <c r="I36" s="99">
        <f t="shared" si="1"/>
        <v>0.795268353115134</v>
      </c>
      <c r="J36" s="99">
        <v>32.5</v>
      </c>
      <c r="K36" s="99">
        <v>97.5</v>
      </c>
      <c r="L36" s="99">
        <v>97.8</v>
      </c>
      <c r="N36" s="104"/>
      <c r="O36" s="102"/>
      <c r="P36" s="102"/>
      <c r="Q36" s="105"/>
      <c r="R36" s="103"/>
      <c r="V36" s="100"/>
      <c r="W36" s="182"/>
      <c r="X36" s="182"/>
    </row>
    <row r="37" spans="1:24">
      <c r="A37" t="s">
        <v>136</v>
      </c>
      <c r="B37" t="s">
        <v>220</v>
      </c>
      <c r="D37" t="s">
        <v>497</v>
      </c>
      <c r="E37" t="s">
        <v>519</v>
      </c>
      <c r="F37">
        <v>731</v>
      </c>
      <c r="G37">
        <v>8000</v>
      </c>
      <c r="H37" s="99">
        <f t="shared" si="0"/>
        <v>10.943912448700411</v>
      </c>
      <c r="I37" s="99">
        <f t="shared" si="1"/>
        <v>0.31970587059904887</v>
      </c>
      <c r="J37" s="99">
        <v>8.6</v>
      </c>
      <c r="K37" s="99">
        <v>100</v>
      </c>
      <c r="L37" s="99">
        <v>93.2</v>
      </c>
      <c r="N37" s="104"/>
      <c r="O37" s="102"/>
      <c r="P37" s="102"/>
      <c r="Q37" s="105"/>
      <c r="R37" s="103"/>
      <c r="V37" s="100"/>
      <c r="W37" s="182"/>
      <c r="X37" s="182"/>
    </row>
    <row r="38" spans="1:24">
      <c r="A38" t="s">
        <v>120</v>
      </c>
      <c r="B38" t="s">
        <v>120</v>
      </c>
      <c r="C38" t="s">
        <v>120</v>
      </c>
      <c r="D38" t="s">
        <v>497</v>
      </c>
      <c r="E38" t="s">
        <v>519</v>
      </c>
      <c r="F38">
        <v>1547</v>
      </c>
      <c r="G38">
        <v>36800</v>
      </c>
      <c r="H38" s="99">
        <f t="shared" si="0"/>
        <v>23.7879767291532</v>
      </c>
      <c r="I38" s="99">
        <f t="shared" si="1"/>
        <v>1.4706470047556248</v>
      </c>
      <c r="J38" s="99">
        <v>9.8000000000000007</v>
      </c>
      <c r="K38" s="99">
        <v>100</v>
      </c>
      <c r="L38" s="99">
        <v>97</v>
      </c>
      <c r="N38" s="104"/>
      <c r="O38" s="102"/>
      <c r="P38" s="102"/>
      <c r="Q38" s="105"/>
      <c r="R38" s="103"/>
      <c r="V38" s="184"/>
      <c r="W38" s="184"/>
      <c r="X38" s="184"/>
    </row>
    <row r="39" spans="1:24">
      <c r="A39" t="s">
        <v>120</v>
      </c>
      <c r="B39" t="s">
        <v>139</v>
      </c>
      <c r="C39" t="s">
        <v>139</v>
      </c>
      <c r="D39" t="s">
        <v>497</v>
      </c>
      <c r="E39" t="s">
        <v>519</v>
      </c>
      <c r="F39">
        <v>888</v>
      </c>
      <c r="G39">
        <v>23400</v>
      </c>
      <c r="H39" s="99">
        <f t="shared" si="0"/>
        <v>26.351351351351351</v>
      </c>
      <c r="I39" s="99">
        <f t="shared" si="1"/>
        <v>0.935139671502218</v>
      </c>
      <c r="J39" s="99">
        <v>7.4</v>
      </c>
      <c r="K39" s="99">
        <v>100</v>
      </c>
      <c r="L39" s="99">
        <v>99.1</v>
      </c>
      <c r="N39" s="104"/>
      <c r="O39" s="102"/>
      <c r="P39" s="102"/>
      <c r="Q39" s="105"/>
      <c r="R39" s="103"/>
      <c r="V39" s="100"/>
      <c r="W39" s="182"/>
      <c r="X39" s="182"/>
    </row>
    <row r="40" spans="1:24">
      <c r="A40" t="s">
        <v>120</v>
      </c>
      <c r="B40" t="s">
        <v>137</v>
      </c>
      <c r="D40" t="s">
        <v>497</v>
      </c>
      <c r="E40" t="s">
        <v>519</v>
      </c>
      <c r="F40">
        <v>947</v>
      </c>
      <c r="G40">
        <v>20000</v>
      </c>
      <c r="H40" s="99">
        <f t="shared" si="0"/>
        <v>21.119324181626187</v>
      </c>
      <c r="I40" s="99">
        <f t="shared" si="1"/>
        <v>0.79926467649762223</v>
      </c>
      <c r="J40" s="99">
        <v>26.9</v>
      </c>
      <c r="K40" s="99">
        <v>95.7</v>
      </c>
      <c r="L40" s="99">
        <v>95.5</v>
      </c>
      <c r="N40" s="104"/>
      <c r="O40" s="102"/>
      <c r="P40" s="102"/>
      <c r="Q40" s="105"/>
      <c r="R40" s="103"/>
      <c r="V40" s="184"/>
      <c r="W40" s="184"/>
      <c r="X40" s="184"/>
    </row>
    <row r="41" spans="1:24">
      <c r="A41" t="s">
        <v>120</v>
      </c>
      <c r="B41" t="s">
        <v>125</v>
      </c>
      <c r="D41" t="s">
        <v>497</v>
      </c>
      <c r="E41" t="s">
        <v>519</v>
      </c>
      <c r="F41">
        <v>799</v>
      </c>
      <c r="G41">
        <v>18800</v>
      </c>
      <c r="H41" s="99">
        <f t="shared" si="0"/>
        <v>23.529411764705884</v>
      </c>
      <c r="I41" s="99">
        <f t="shared" si="1"/>
        <v>0.75130879590776489</v>
      </c>
      <c r="J41" s="99">
        <v>17.2</v>
      </c>
      <c r="K41" s="99">
        <v>100</v>
      </c>
      <c r="L41" s="99">
        <v>96.3</v>
      </c>
      <c r="N41" s="104"/>
      <c r="O41" s="102"/>
      <c r="P41" s="102"/>
      <c r="Q41" s="105"/>
      <c r="R41" s="103"/>
      <c r="V41" s="100"/>
      <c r="W41" s="182"/>
      <c r="X41" s="182"/>
    </row>
    <row r="42" spans="1:24">
      <c r="A42" t="s">
        <v>143</v>
      </c>
      <c r="B42" t="s">
        <v>143</v>
      </c>
      <c r="C42" t="s">
        <v>143</v>
      </c>
      <c r="D42" t="s">
        <v>497</v>
      </c>
      <c r="E42" t="s">
        <v>519</v>
      </c>
      <c r="F42">
        <v>1749</v>
      </c>
      <c r="G42">
        <v>86900</v>
      </c>
      <c r="H42" s="99">
        <f t="shared" si="0"/>
        <v>49.685534591194966</v>
      </c>
      <c r="I42" s="99">
        <f t="shared" si="1"/>
        <v>3.4728050193821685</v>
      </c>
      <c r="J42" s="99">
        <v>14.6</v>
      </c>
      <c r="K42" s="99">
        <v>99</v>
      </c>
      <c r="L42" s="99">
        <v>96.8</v>
      </c>
      <c r="N42" s="104"/>
      <c r="O42" s="102"/>
      <c r="P42" s="102"/>
      <c r="Q42" s="105"/>
      <c r="R42" s="103"/>
      <c r="V42" s="100"/>
      <c r="W42" s="182"/>
      <c r="X42" s="182"/>
    </row>
    <row r="43" spans="1:24">
      <c r="A43" t="s">
        <v>143</v>
      </c>
      <c r="B43" t="s">
        <v>221</v>
      </c>
      <c r="D43" t="s">
        <v>497</v>
      </c>
      <c r="E43" t="s">
        <v>519</v>
      </c>
      <c r="F43">
        <v>656</v>
      </c>
      <c r="G43">
        <v>25500</v>
      </c>
      <c r="H43" s="99">
        <f t="shared" si="0"/>
        <v>38.871951219512198</v>
      </c>
      <c r="I43" s="99">
        <f t="shared" si="1"/>
        <v>1.0190624625344682</v>
      </c>
      <c r="J43" s="99">
        <v>8.1999999999999993</v>
      </c>
      <c r="K43" s="99">
        <v>91.4</v>
      </c>
      <c r="L43" s="99">
        <v>84.1</v>
      </c>
      <c r="N43" s="104"/>
      <c r="O43" s="102"/>
      <c r="P43" s="102"/>
      <c r="Q43" s="105"/>
      <c r="R43" s="103"/>
      <c r="V43" s="184"/>
      <c r="W43" s="184"/>
      <c r="X43" s="184"/>
    </row>
    <row r="45" spans="1:24">
      <c r="A45" s="13" t="s">
        <v>496</v>
      </c>
    </row>
  </sheetData>
  <mergeCells count="40">
    <mergeCell ref="W42:X42"/>
    <mergeCell ref="V43:X43"/>
    <mergeCell ref="W32:X32"/>
    <mergeCell ref="W33:X33"/>
    <mergeCell ref="W34:X34"/>
    <mergeCell ref="W35:X35"/>
    <mergeCell ref="W36:X36"/>
    <mergeCell ref="W37:X37"/>
    <mergeCell ref="V38:X38"/>
    <mergeCell ref="W39:X39"/>
    <mergeCell ref="V40:X40"/>
    <mergeCell ref="W41:X41"/>
    <mergeCell ref="W31:X31"/>
    <mergeCell ref="W20:X20"/>
    <mergeCell ref="W21:X21"/>
    <mergeCell ref="W22:X22"/>
    <mergeCell ref="W23:X23"/>
    <mergeCell ref="W24:X24"/>
    <mergeCell ref="W25:X25"/>
    <mergeCell ref="W26:X26"/>
    <mergeCell ref="W27:X27"/>
    <mergeCell ref="W28:X28"/>
    <mergeCell ref="W29:X29"/>
    <mergeCell ref="W30:X30"/>
    <mergeCell ref="W4:X4"/>
    <mergeCell ref="W5:X5"/>
    <mergeCell ref="W6:X6"/>
    <mergeCell ref="W7:X7"/>
    <mergeCell ref="W8:X8"/>
    <mergeCell ref="W19:X19"/>
    <mergeCell ref="W9:X9"/>
    <mergeCell ref="W10:X10"/>
    <mergeCell ref="V11:W11"/>
    <mergeCell ref="W12:X12"/>
    <mergeCell ref="W18:X18"/>
    <mergeCell ref="W13:X13"/>
    <mergeCell ref="W14:X14"/>
    <mergeCell ref="W15:X15"/>
    <mergeCell ref="W16:X16"/>
    <mergeCell ref="W17:X1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34F9B-1397-4BD1-840A-5A74E9671555}">
  <sheetPr>
    <tabColor theme="9" tint="0.79998168889431442"/>
  </sheetPr>
  <dimension ref="A1:AB133"/>
  <sheetViews>
    <sheetView topLeftCell="A46" zoomScale="60" zoomScaleNormal="85" workbookViewId="0">
      <selection activeCell="K144" sqref="K143:K144"/>
    </sheetView>
  </sheetViews>
  <sheetFormatPr defaultRowHeight="14.5"/>
  <cols>
    <col min="1" max="2" width="16.453125" customWidth="1"/>
    <col min="3" max="4" width="11.1796875" customWidth="1"/>
    <col min="5" max="5" width="16.453125" customWidth="1"/>
    <col min="15" max="15" width="9.453125" bestFit="1" customWidth="1"/>
  </cols>
  <sheetData>
    <row r="1" spans="1:4" s="21" customFormat="1">
      <c r="A1" s="20" t="s">
        <v>253</v>
      </c>
    </row>
    <row r="2" spans="1:4" s="63" customFormat="1">
      <c r="A2" s="62"/>
    </row>
    <row r="3" spans="1:4">
      <c r="A3" s="53" t="s">
        <v>214</v>
      </c>
      <c r="B3" s="61" t="s">
        <v>209</v>
      </c>
      <c r="C3" s="26" t="s">
        <v>2</v>
      </c>
      <c r="D3" s="26" t="s">
        <v>250</v>
      </c>
    </row>
    <row r="4" spans="1:4">
      <c r="A4" s="49" t="s">
        <v>0</v>
      </c>
      <c r="B4" s="58" t="s">
        <v>6</v>
      </c>
      <c r="C4" s="49"/>
      <c r="D4" s="49"/>
    </row>
    <row r="5" spans="1:4">
      <c r="A5" t="s">
        <v>120</v>
      </c>
      <c r="B5" s="3" t="s">
        <v>120</v>
      </c>
      <c r="C5">
        <v>8005</v>
      </c>
      <c r="D5">
        <v>5618</v>
      </c>
    </row>
    <row r="6" spans="1:4">
      <c r="A6" t="s">
        <v>120</v>
      </c>
      <c r="B6" s="3" t="s">
        <v>139</v>
      </c>
      <c r="C6">
        <v>5160</v>
      </c>
      <c r="D6">
        <v>3366</v>
      </c>
    </row>
    <row r="7" spans="1:4">
      <c r="A7" t="s">
        <v>120</v>
      </c>
      <c r="B7" s="3" t="s">
        <v>125</v>
      </c>
      <c r="C7">
        <v>439</v>
      </c>
      <c r="D7">
        <v>947</v>
      </c>
    </row>
    <row r="8" spans="1:4">
      <c r="A8" t="s">
        <v>120</v>
      </c>
      <c r="B8" s="3" t="s">
        <v>137</v>
      </c>
      <c r="C8">
        <v>140</v>
      </c>
    </row>
    <row r="9" spans="1:4">
      <c r="A9" t="s">
        <v>121</v>
      </c>
      <c r="B9" s="3" t="s">
        <v>121</v>
      </c>
      <c r="C9">
        <v>19114</v>
      </c>
      <c r="D9">
        <v>14177</v>
      </c>
    </row>
    <row r="10" spans="1:4">
      <c r="A10" t="s">
        <v>121</v>
      </c>
      <c r="B10" s="3" t="s">
        <v>149</v>
      </c>
      <c r="C10">
        <v>2493</v>
      </c>
      <c r="D10">
        <v>1660</v>
      </c>
    </row>
    <row r="11" spans="1:4">
      <c r="A11" t="s">
        <v>121</v>
      </c>
      <c r="B11" s="3" t="s">
        <v>141</v>
      </c>
      <c r="C11">
        <v>1342</v>
      </c>
      <c r="D11">
        <v>853</v>
      </c>
    </row>
    <row r="12" spans="1:4">
      <c r="A12" t="s">
        <v>127</v>
      </c>
      <c r="B12" s="3" t="s">
        <v>127</v>
      </c>
      <c r="C12">
        <v>6693</v>
      </c>
      <c r="D12">
        <v>4774</v>
      </c>
    </row>
    <row r="13" spans="1:4">
      <c r="A13" t="s">
        <v>127</v>
      </c>
      <c r="B13" s="3" t="s">
        <v>119</v>
      </c>
      <c r="C13">
        <v>1895</v>
      </c>
      <c r="D13">
        <v>1993</v>
      </c>
    </row>
    <row r="14" spans="1:4">
      <c r="A14" t="s">
        <v>127</v>
      </c>
      <c r="B14" s="3" t="s">
        <v>146</v>
      </c>
      <c r="C14">
        <v>1526</v>
      </c>
      <c r="D14">
        <v>1318</v>
      </c>
    </row>
    <row r="15" spans="1:4">
      <c r="A15" t="s">
        <v>127</v>
      </c>
      <c r="B15" s="3" t="s">
        <v>216</v>
      </c>
    </row>
    <row r="16" spans="1:4">
      <c r="A16" t="s">
        <v>128</v>
      </c>
      <c r="B16" s="3" t="s">
        <v>128</v>
      </c>
      <c r="C16">
        <v>55424</v>
      </c>
      <c r="D16">
        <v>45028</v>
      </c>
    </row>
    <row r="17" spans="1:4">
      <c r="A17" t="s">
        <v>128</v>
      </c>
      <c r="B17" s="3" t="s">
        <v>118</v>
      </c>
      <c r="C17">
        <v>5969</v>
      </c>
      <c r="D17">
        <v>5015</v>
      </c>
    </row>
    <row r="18" spans="1:4">
      <c r="A18" t="s">
        <v>128</v>
      </c>
      <c r="B18" s="3" t="s">
        <v>132</v>
      </c>
      <c r="C18">
        <v>4311</v>
      </c>
      <c r="D18">
        <v>2905</v>
      </c>
    </row>
    <row r="19" spans="1:4">
      <c r="A19" t="s">
        <v>130</v>
      </c>
      <c r="B19" s="3" t="s">
        <v>130</v>
      </c>
      <c r="C19">
        <v>5035</v>
      </c>
      <c r="D19">
        <v>4155</v>
      </c>
    </row>
    <row r="20" spans="1:4">
      <c r="A20" t="s">
        <v>130</v>
      </c>
      <c r="B20" s="3" t="s">
        <v>129</v>
      </c>
      <c r="C20">
        <v>4608</v>
      </c>
      <c r="D20">
        <v>3010</v>
      </c>
    </row>
    <row r="21" spans="1:4">
      <c r="A21" t="s">
        <v>135</v>
      </c>
      <c r="B21" s="3" t="s">
        <v>135</v>
      </c>
      <c r="C21">
        <v>24891</v>
      </c>
      <c r="D21">
        <v>21294</v>
      </c>
    </row>
    <row r="22" spans="1:4">
      <c r="A22" t="s">
        <v>135</v>
      </c>
      <c r="B22" s="3" t="s">
        <v>134</v>
      </c>
      <c r="C22">
        <v>6088</v>
      </c>
      <c r="D22">
        <v>4083</v>
      </c>
    </row>
    <row r="23" spans="1:4">
      <c r="A23" t="s">
        <v>135</v>
      </c>
      <c r="B23" s="3" t="s">
        <v>148</v>
      </c>
      <c r="C23">
        <v>5649</v>
      </c>
      <c r="D23">
        <v>3917</v>
      </c>
    </row>
    <row r="24" spans="1:4">
      <c r="A24" t="s">
        <v>135</v>
      </c>
      <c r="B24" s="3" t="s">
        <v>215</v>
      </c>
    </row>
    <row r="25" spans="1:4">
      <c r="A25" t="s">
        <v>135</v>
      </c>
      <c r="B25" s="3" t="s">
        <v>222</v>
      </c>
    </row>
    <row r="26" spans="1:4">
      <c r="A26" t="s">
        <v>136</v>
      </c>
      <c r="B26" s="3" t="s">
        <v>136</v>
      </c>
      <c r="C26">
        <v>5539</v>
      </c>
      <c r="D26">
        <v>3603</v>
      </c>
    </row>
    <row r="27" spans="1:4">
      <c r="A27" t="s">
        <v>136</v>
      </c>
      <c r="B27" s="3" t="s">
        <v>123</v>
      </c>
      <c r="C27">
        <v>5402</v>
      </c>
      <c r="D27">
        <v>2668</v>
      </c>
    </row>
    <row r="28" spans="1:4">
      <c r="A28" t="s">
        <v>136</v>
      </c>
      <c r="B28" s="3" t="s">
        <v>122</v>
      </c>
      <c r="C28">
        <v>2840</v>
      </c>
      <c r="D28">
        <v>2622</v>
      </c>
    </row>
    <row r="29" spans="1:4">
      <c r="A29" t="s">
        <v>136</v>
      </c>
      <c r="B29" s="3" t="s">
        <v>217</v>
      </c>
    </row>
    <row r="30" spans="1:4">
      <c r="A30" t="s">
        <v>136</v>
      </c>
      <c r="B30" s="3" t="s">
        <v>220</v>
      </c>
      <c r="D30">
        <v>593</v>
      </c>
    </row>
    <row r="31" spans="1:4">
      <c r="A31" t="s">
        <v>138</v>
      </c>
      <c r="B31" s="3" t="s">
        <v>138</v>
      </c>
      <c r="C31">
        <v>10507</v>
      </c>
      <c r="D31">
        <v>8498</v>
      </c>
    </row>
    <row r="32" spans="1:4">
      <c r="A32" t="s">
        <v>138</v>
      </c>
      <c r="B32" s="3" t="s">
        <v>145</v>
      </c>
      <c r="C32">
        <v>5044</v>
      </c>
      <c r="D32">
        <v>2847</v>
      </c>
    </row>
    <row r="33" spans="1:4">
      <c r="A33" t="s">
        <v>138</v>
      </c>
      <c r="B33" s="3" t="s">
        <v>117</v>
      </c>
      <c r="C33">
        <v>4690</v>
      </c>
      <c r="D33">
        <v>4589</v>
      </c>
    </row>
    <row r="34" spans="1:4">
      <c r="A34" t="s">
        <v>140</v>
      </c>
      <c r="B34" s="3" t="s">
        <v>140</v>
      </c>
      <c r="C34">
        <v>5940</v>
      </c>
      <c r="D34">
        <v>4869</v>
      </c>
    </row>
    <row r="35" spans="1:4">
      <c r="A35" t="s">
        <v>140</v>
      </c>
      <c r="B35" s="3" t="s">
        <v>124</v>
      </c>
      <c r="C35">
        <v>3177</v>
      </c>
      <c r="D35">
        <v>2034</v>
      </c>
    </row>
    <row r="36" spans="1:4">
      <c r="A36" t="s">
        <v>140</v>
      </c>
      <c r="B36" s="3" t="s">
        <v>218</v>
      </c>
      <c r="C36">
        <v>2863</v>
      </c>
      <c r="D36">
        <v>3104</v>
      </c>
    </row>
    <row r="37" spans="1:4">
      <c r="A37" t="s">
        <v>140</v>
      </c>
      <c r="B37" s="3" t="s">
        <v>219</v>
      </c>
    </row>
    <row r="38" spans="1:4">
      <c r="A38" t="s">
        <v>143</v>
      </c>
      <c r="B38" s="3" t="s">
        <v>143</v>
      </c>
      <c r="C38">
        <v>15066</v>
      </c>
      <c r="D38">
        <v>13131</v>
      </c>
    </row>
    <row r="39" spans="1:4">
      <c r="A39" t="s">
        <v>143</v>
      </c>
      <c r="B39" s="3" t="s">
        <v>221</v>
      </c>
    </row>
    <row r="40" spans="1:4">
      <c r="A40" t="s">
        <v>144</v>
      </c>
      <c r="B40" s="3" t="s">
        <v>144</v>
      </c>
      <c r="C40">
        <v>28295</v>
      </c>
      <c r="D40">
        <v>23593</v>
      </c>
    </row>
    <row r="41" spans="1:4">
      <c r="A41" t="s">
        <v>144</v>
      </c>
      <c r="B41" s="3" t="s">
        <v>126</v>
      </c>
      <c r="C41">
        <v>3359</v>
      </c>
      <c r="D41">
        <v>2219</v>
      </c>
    </row>
    <row r="42" spans="1:4">
      <c r="A42" t="s">
        <v>144</v>
      </c>
      <c r="B42" s="3" t="s">
        <v>142</v>
      </c>
    </row>
    <row r="43" spans="1:4">
      <c r="A43" t="s">
        <v>147</v>
      </c>
      <c r="B43" s="3" t="s">
        <v>147</v>
      </c>
      <c r="C43">
        <v>5303</v>
      </c>
      <c r="D43">
        <v>4262</v>
      </c>
    </row>
    <row r="44" spans="1:4">
      <c r="A44" t="s">
        <v>147</v>
      </c>
      <c r="B44" s="3" t="s">
        <v>131</v>
      </c>
      <c r="C44">
        <v>2611</v>
      </c>
      <c r="D44">
        <v>1855</v>
      </c>
    </row>
    <row r="46" spans="1:4">
      <c r="A46" s="13" t="s">
        <v>252</v>
      </c>
    </row>
    <row r="47" spans="1:4">
      <c r="A47" s="13" t="s">
        <v>5445</v>
      </c>
    </row>
    <row r="49" spans="1:27" s="21" customFormat="1">
      <c r="A49" s="20" t="s">
        <v>268</v>
      </c>
      <c r="V49" s="20" t="s">
        <v>5300</v>
      </c>
    </row>
    <row r="50" spans="1:27" s="91" customFormat="1">
      <c r="A50" s="92" t="s">
        <v>486</v>
      </c>
      <c r="J50" s="90" t="s">
        <v>5307</v>
      </c>
      <c r="N50" s="90" t="s">
        <v>5129</v>
      </c>
      <c r="V50"/>
      <c r="W50"/>
      <c r="X50"/>
      <c r="Y50"/>
      <c r="Z50"/>
      <c r="AA50"/>
    </row>
    <row r="51" spans="1:27">
      <c r="A51" s="47" t="s">
        <v>209</v>
      </c>
      <c r="B51" s="47" t="s">
        <v>86</v>
      </c>
      <c r="C51" s="47" t="s">
        <v>87</v>
      </c>
      <c r="D51" s="47" t="s">
        <v>88</v>
      </c>
      <c r="E51" s="47" t="s">
        <v>89</v>
      </c>
      <c r="F51" s="47" t="s">
        <v>90</v>
      </c>
      <c r="G51" s="47" t="s">
        <v>91</v>
      </c>
      <c r="H51" s="47" t="s">
        <v>97</v>
      </c>
      <c r="J51" s="47" t="s">
        <v>209</v>
      </c>
      <c r="K51" s="47" t="s">
        <v>487</v>
      </c>
      <c r="L51" s="93" t="s">
        <v>249</v>
      </c>
      <c r="M51" s="1"/>
      <c r="N51" s="47" t="s">
        <v>209</v>
      </c>
      <c r="O51" s="47" t="s">
        <v>86</v>
      </c>
      <c r="P51" s="47" t="s">
        <v>87</v>
      </c>
      <c r="Q51" s="47" t="s">
        <v>88</v>
      </c>
      <c r="R51" s="47" t="s">
        <v>89</v>
      </c>
      <c r="S51" s="47" t="s">
        <v>90</v>
      </c>
      <c r="T51" s="47" t="s">
        <v>97</v>
      </c>
      <c r="V51" s="47"/>
      <c r="W51" s="47" t="s">
        <v>86</v>
      </c>
      <c r="X51" s="47" t="s">
        <v>87</v>
      </c>
      <c r="Y51" s="47" t="s">
        <v>88</v>
      </c>
      <c r="Z51" s="47" t="s">
        <v>89</v>
      </c>
      <c r="AA51" s="47" t="s">
        <v>90</v>
      </c>
    </row>
    <row r="52" spans="1:27">
      <c r="A52" s="3" t="s">
        <v>117</v>
      </c>
      <c r="C52">
        <v>4108</v>
      </c>
      <c r="D52">
        <v>4120</v>
      </c>
      <c r="E52">
        <v>4097</v>
      </c>
      <c r="F52">
        <v>4095</v>
      </c>
      <c r="G52">
        <v>3974</v>
      </c>
      <c r="H52">
        <f>AVERAGE(C52:G52)</f>
        <v>4078.8</v>
      </c>
      <c r="J52" s="3" t="s">
        <v>117</v>
      </c>
      <c r="K52">
        <v>0</v>
      </c>
      <c r="L52">
        <f>K52/SUM($K$52:$K$83)</f>
        <v>0</v>
      </c>
      <c r="N52" s="3" t="s">
        <v>117</v>
      </c>
      <c r="O52" s="94">
        <f>AVERAGE(C52:G52)</f>
        <v>4078.8</v>
      </c>
      <c r="P52" s="44">
        <f t="shared" ref="P52:P84" si="0">C52+C$88*$L52</f>
        <v>4108</v>
      </c>
      <c r="Q52" s="44">
        <f t="shared" ref="Q52:Q84" si="1">D52+D$88*$L52</f>
        <v>4120</v>
      </c>
      <c r="R52" s="44">
        <f t="shared" ref="R52:R84" si="2">E52+E$88*$L52</f>
        <v>4097</v>
      </c>
      <c r="S52" s="44">
        <f t="shared" ref="S52:S84" si="3">F52+F$88*$L52</f>
        <v>4095</v>
      </c>
      <c r="T52" s="44">
        <f>AVERAGE(O52:S52)</f>
        <v>4099.76</v>
      </c>
      <c r="V52" s="3" t="s">
        <v>117</v>
      </c>
      <c r="W52" s="94">
        <f>$L52*B$88</f>
        <v>0</v>
      </c>
      <c r="X52" s="94">
        <f t="shared" ref="X52:X84" si="4">$L52*C$88</f>
        <v>0</v>
      </c>
      <c r="Y52" s="94">
        <f t="shared" ref="Y52:Y84" si="5">$L52*D$88</f>
        <v>0</v>
      </c>
      <c r="Z52" s="94">
        <f t="shared" ref="Z52:Z84" si="6">$L52*E$88</f>
        <v>0</v>
      </c>
      <c r="AA52" s="94">
        <f t="shared" ref="AA52:AA84" si="7">$L52*F$88</f>
        <v>0</v>
      </c>
    </row>
    <row r="53" spans="1:27">
      <c r="A53" s="3" t="s">
        <v>118</v>
      </c>
      <c r="B53">
        <v>5422</v>
      </c>
      <c r="C53">
        <v>5382</v>
      </c>
      <c r="D53">
        <v>5394</v>
      </c>
      <c r="E53">
        <v>5313</v>
      </c>
      <c r="F53">
        <v>5210</v>
      </c>
      <c r="G53">
        <v>5101</v>
      </c>
      <c r="H53">
        <f t="shared" ref="H53:H84" si="8">AVERAGE(C53:G53)</f>
        <v>5280</v>
      </c>
      <c r="J53" s="3" t="s">
        <v>118</v>
      </c>
      <c r="K53">
        <v>0</v>
      </c>
      <c r="L53">
        <f t="shared" ref="L53:L83" si="9">K53/SUM($K$52:$K$83)</f>
        <v>0</v>
      </c>
      <c r="N53" s="3" t="s">
        <v>118</v>
      </c>
      <c r="O53" s="44">
        <f t="shared" ref="O53:O83" si="10">B53+B$88*$L53</f>
        <v>5422</v>
      </c>
      <c r="P53" s="44">
        <f t="shared" si="0"/>
        <v>5382</v>
      </c>
      <c r="Q53" s="44">
        <f t="shared" si="1"/>
        <v>5394</v>
      </c>
      <c r="R53" s="44">
        <f t="shared" si="2"/>
        <v>5313</v>
      </c>
      <c r="S53" s="44">
        <f t="shared" si="3"/>
        <v>5210</v>
      </c>
      <c r="T53" s="44">
        <f t="shared" ref="T53:T84" si="11">AVERAGE(O53:S53)</f>
        <v>5344.2</v>
      </c>
      <c r="V53" s="3" t="s">
        <v>118</v>
      </c>
      <c r="W53" s="94">
        <f t="shared" ref="W53:W84" si="12">$L53*B$88</f>
        <v>0</v>
      </c>
      <c r="X53" s="94">
        <f t="shared" si="4"/>
        <v>0</v>
      </c>
      <c r="Y53" s="94">
        <f t="shared" si="5"/>
        <v>0</v>
      </c>
      <c r="Z53" s="94">
        <f t="shared" si="6"/>
        <v>0</v>
      </c>
      <c r="AA53" s="94">
        <f t="shared" si="7"/>
        <v>0</v>
      </c>
    </row>
    <row r="54" spans="1:27">
      <c r="A54" s="3" t="s">
        <v>119</v>
      </c>
      <c r="B54">
        <v>2928</v>
      </c>
      <c r="C54">
        <v>2026</v>
      </c>
      <c r="D54">
        <v>1954</v>
      </c>
      <c r="E54">
        <v>1823</v>
      </c>
      <c r="F54">
        <v>1846</v>
      </c>
      <c r="G54">
        <v>1776</v>
      </c>
      <c r="H54">
        <f t="shared" si="8"/>
        <v>1885</v>
      </c>
      <c r="J54" s="3" t="s">
        <v>119</v>
      </c>
      <c r="K54">
        <v>0</v>
      </c>
      <c r="L54">
        <f t="shared" si="9"/>
        <v>0</v>
      </c>
      <c r="N54" s="3" t="s">
        <v>119</v>
      </c>
      <c r="O54" s="44">
        <f t="shared" si="10"/>
        <v>2928</v>
      </c>
      <c r="P54" s="44">
        <f t="shared" si="0"/>
        <v>2026</v>
      </c>
      <c r="Q54" s="44">
        <f t="shared" si="1"/>
        <v>1954</v>
      </c>
      <c r="R54" s="44">
        <f t="shared" si="2"/>
        <v>1823</v>
      </c>
      <c r="S54" s="44">
        <f t="shared" si="3"/>
        <v>1846</v>
      </c>
      <c r="T54" s="44">
        <f t="shared" si="11"/>
        <v>2115.4</v>
      </c>
      <c r="V54" s="3" t="s">
        <v>119</v>
      </c>
      <c r="W54" s="94">
        <f t="shared" si="12"/>
        <v>0</v>
      </c>
      <c r="X54" s="94">
        <f t="shared" si="4"/>
        <v>0</v>
      </c>
      <c r="Y54" s="94">
        <f t="shared" si="5"/>
        <v>0</v>
      </c>
      <c r="Z54" s="94">
        <f t="shared" si="6"/>
        <v>0</v>
      </c>
      <c r="AA54" s="94">
        <f t="shared" si="7"/>
        <v>0</v>
      </c>
    </row>
    <row r="55" spans="1:27">
      <c r="A55" s="3" t="s">
        <v>120</v>
      </c>
      <c r="B55">
        <v>7076</v>
      </c>
      <c r="C55">
        <v>7112</v>
      </c>
      <c r="D55">
        <v>7065</v>
      </c>
      <c r="E55">
        <v>6999</v>
      </c>
      <c r="F55">
        <v>6965</v>
      </c>
      <c r="G55">
        <v>6936</v>
      </c>
      <c r="H55">
        <f t="shared" si="8"/>
        <v>7015.4</v>
      </c>
      <c r="J55" s="3" t="s">
        <v>120</v>
      </c>
      <c r="K55">
        <v>0</v>
      </c>
      <c r="L55">
        <f t="shared" si="9"/>
        <v>0</v>
      </c>
      <c r="N55" s="3" t="s">
        <v>120</v>
      </c>
      <c r="O55" s="44">
        <f t="shared" si="10"/>
        <v>7076</v>
      </c>
      <c r="P55" s="44">
        <f t="shared" si="0"/>
        <v>7112</v>
      </c>
      <c r="Q55" s="44">
        <f t="shared" si="1"/>
        <v>7065</v>
      </c>
      <c r="R55" s="44">
        <f t="shared" si="2"/>
        <v>6999</v>
      </c>
      <c r="S55" s="44">
        <f t="shared" si="3"/>
        <v>6965</v>
      </c>
      <c r="T55" s="44">
        <f t="shared" si="11"/>
        <v>7043.4</v>
      </c>
      <c r="V55" s="3" t="s">
        <v>120</v>
      </c>
      <c r="W55" s="94">
        <f t="shared" si="12"/>
        <v>0</v>
      </c>
      <c r="X55" s="94">
        <f t="shared" si="4"/>
        <v>0</v>
      </c>
      <c r="Y55" s="94">
        <f t="shared" si="5"/>
        <v>0</v>
      </c>
      <c r="Z55" s="94">
        <f t="shared" si="6"/>
        <v>0</v>
      </c>
      <c r="AA55" s="94">
        <f t="shared" si="7"/>
        <v>0</v>
      </c>
    </row>
    <row r="56" spans="1:27">
      <c r="A56" s="3" t="s">
        <v>121</v>
      </c>
      <c r="B56">
        <v>17402</v>
      </c>
      <c r="C56">
        <v>17749</v>
      </c>
      <c r="D56">
        <v>17877</v>
      </c>
      <c r="E56">
        <v>17994</v>
      </c>
      <c r="F56">
        <v>17890</v>
      </c>
      <c r="G56">
        <v>17859</v>
      </c>
      <c r="H56">
        <f t="shared" si="8"/>
        <v>17873.8</v>
      </c>
      <c r="J56" s="3" t="s">
        <v>121</v>
      </c>
      <c r="K56">
        <v>0</v>
      </c>
      <c r="L56">
        <f t="shared" si="9"/>
        <v>0</v>
      </c>
      <c r="N56" s="3" t="s">
        <v>121</v>
      </c>
      <c r="O56" s="44">
        <f t="shared" si="10"/>
        <v>17402</v>
      </c>
      <c r="P56" s="44">
        <f t="shared" si="0"/>
        <v>17749</v>
      </c>
      <c r="Q56" s="44">
        <f t="shared" si="1"/>
        <v>17877</v>
      </c>
      <c r="R56" s="44">
        <f t="shared" si="2"/>
        <v>17994</v>
      </c>
      <c r="S56" s="44">
        <f t="shared" si="3"/>
        <v>17890</v>
      </c>
      <c r="T56" s="44">
        <f t="shared" si="11"/>
        <v>17782.400000000001</v>
      </c>
      <c r="V56" s="3" t="s">
        <v>121</v>
      </c>
      <c r="W56" s="94">
        <f t="shared" si="12"/>
        <v>0</v>
      </c>
      <c r="X56" s="94">
        <f t="shared" si="4"/>
        <v>0</v>
      </c>
      <c r="Y56" s="94">
        <f t="shared" si="5"/>
        <v>0</v>
      </c>
      <c r="Z56" s="94">
        <f t="shared" si="6"/>
        <v>0</v>
      </c>
      <c r="AA56" s="94">
        <f t="shared" si="7"/>
        <v>0</v>
      </c>
    </row>
    <row r="57" spans="1:27">
      <c r="A57" s="3" t="s">
        <v>122</v>
      </c>
      <c r="B57">
        <v>2691</v>
      </c>
      <c r="C57">
        <v>2616</v>
      </c>
      <c r="D57">
        <v>2615</v>
      </c>
      <c r="E57">
        <v>2581</v>
      </c>
      <c r="F57">
        <v>2502</v>
      </c>
      <c r="G57">
        <v>2444</v>
      </c>
      <c r="H57">
        <f t="shared" si="8"/>
        <v>2551.6</v>
      </c>
      <c r="J57" s="3" t="s">
        <v>122</v>
      </c>
      <c r="K57">
        <v>0</v>
      </c>
      <c r="L57">
        <f t="shared" si="9"/>
        <v>0</v>
      </c>
      <c r="N57" s="3" t="s">
        <v>122</v>
      </c>
      <c r="O57" s="44">
        <f t="shared" si="10"/>
        <v>2691</v>
      </c>
      <c r="P57" s="44">
        <f t="shared" si="0"/>
        <v>2616</v>
      </c>
      <c r="Q57" s="44">
        <f t="shared" si="1"/>
        <v>2615</v>
      </c>
      <c r="R57" s="44">
        <f t="shared" si="2"/>
        <v>2581</v>
      </c>
      <c r="S57" s="44">
        <f t="shared" si="3"/>
        <v>2502</v>
      </c>
      <c r="T57" s="44">
        <f t="shared" si="11"/>
        <v>2601</v>
      </c>
      <c r="V57" s="3" t="s">
        <v>122</v>
      </c>
      <c r="W57" s="94">
        <f t="shared" si="12"/>
        <v>0</v>
      </c>
      <c r="X57" s="94">
        <f t="shared" si="4"/>
        <v>0</v>
      </c>
      <c r="Y57" s="94">
        <f t="shared" si="5"/>
        <v>0</v>
      </c>
      <c r="Z57" s="94">
        <f t="shared" si="6"/>
        <v>0</v>
      </c>
      <c r="AA57" s="94">
        <f t="shared" si="7"/>
        <v>0</v>
      </c>
    </row>
    <row r="58" spans="1:27">
      <c r="A58" s="3" t="s">
        <v>123</v>
      </c>
      <c r="B58">
        <v>4972</v>
      </c>
      <c r="C58">
        <v>5027</v>
      </c>
      <c r="D58">
        <v>5016</v>
      </c>
      <c r="E58">
        <v>4948</v>
      </c>
      <c r="F58">
        <v>4857</v>
      </c>
      <c r="G58">
        <v>4766</v>
      </c>
      <c r="H58">
        <f t="shared" si="8"/>
        <v>4922.8</v>
      </c>
      <c r="J58" s="3" t="s">
        <v>123</v>
      </c>
      <c r="K58">
        <v>0</v>
      </c>
      <c r="L58">
        <f t="shared" si="9"/>
        <v>0</v>
      </c>
      <c r="N58" s="3" t="s">
        <v>123</v>
      </c>
      <c r="O58" s="44">
        <f t="shared" si="10"/>
        <v>4972</v>
      </c>
      <c r="P58" s="44">
        <f t="shared" si="0"/>
        <v>5027</v>
      </c>
      <c r="Q58" s="44">
        <f t="shared" si="1"/>
        <v>5016</v>
      </c>
      <c r="R58" s="44">
        <f t="shared" si="2"/>
        <v>4948</v>
      </c>
      <c r="S58" s="44">
        <f t="shared" si="3"/>
        <v>4857</v>
      </c>
      <c r="T58" s="44">
        <f t="shared" si="11"/>
        <v>4964</v>
      </c>
      <c r="V58" s="3" t="s">
        <v>123</v>
      </c>
      <c r="W58" s="94">
        <f t="shared" si="12"/>
        <v>0</v>
      </c>
      <c r="X58" s="94">
        <f t="shared" si="4"/>
        <v>0</v>
      </c>
      <c r="Y58" s="94">
        <f t="shared" si="5"/>
        <v>0</v>
      </c>
      <c r="Z58" s="94">
        <f t="shared" si="6"/>
        <v>0</v>
      </c>
      <c r="AA58" s="94">
        <f t="shared" si="7"/>
        <v>0</v>
      </c>
    </row>
    <row r="59" spans="1:27">
      <c r="A59" s="3" t="s">
        <v>124</v>
      </c>
      <c r="B59">
        <v>3235</v>
      </c>
      <c r="C59">
        <v>3172</v>
      </c>
      <c r="D59">
        <v>3056</v>
      </c>
      <c r="E59">
        <v>3014</v>
      </c>
      <c r="F59">
        <v>2940</v>
      </c>
      <c r="G59">
        <v>2809</v>
      </c>
      <c r="H59">
        <f t="shared" si="8"/>
        <v>2998.2</v>
      </c>
      <c r="J59" s="3" t="s">
        <v>124</v>
      </c>
      <c r="K59">
        <v>0</v>
      </c>
      <c r="L59">
        <f t="shared" si="9"/>
        <v>0</v>
      </c>
      <c r="N59" s="3" t="s">
        <v>124</v>
      </c>
      <c r="O59" s="44">
        <f t="shared" si="10"/>
        <v>3235</v>
      </c>
      <c r="P59" s="44">
        <f t="shared" si="0"/>
        <v>3172</v>
      </c>
      <c r="Q59" s="44">
        <f t="shared" si="1"/>
        <v>3056</v>
      </c>
      <c r="R59" s="44">
        <f t="shared" si="2"/>
        <v>3014</v>
      </c>
      <c r="S59" s="44">
        <f t="shared" si="3"/>
        <v>2940</v>
      </c>
      <c r="T59" s="44">
        <f t="shared" si="11"/>
        <v>3083.4</v>
      </c>
      <c r="V59" s="3" t="s">
        <v>124</v>
      </c>
      <c r="W59" s="94">
        <f t="shared" si="12"/>
        <v>0</v>
      </c>
      <c r="X59" s="94">
        <f t="shared" si="4"/>
        <v>0</v>
      </c>
      <c r="Y59" s="94">
        <f t="shared" si="5"/>
        <v>0</v>
      </c>
      <c r="Z59" s="94">
        <f t="shared" si="6"/>
        <v>0</v>
      </c>
      <c r="AA59" s="94">
        <f t="shared" si="7"/>
        <v>0</v>
      </c>
    </row>
    <row r="60" spans="1:27">
      <c r="A60" s="3" t="s">
        <v>125</v>
      </c>
      <c r="C60">
        <v>398</v>
      </c>
      <c r="D60">
        <v>381</v>
      </c>
      <c r="E60">
        <v>378</v>
      </c>
      <c r="F60">
        <v>389</v>
      </c>
      <c r="G60">
        <v>377</v>
      </c>
      <c r="H60">
        <f t="shared" si="8"/>
        <v>384.6</v>
      </c>
      <c r="J60" s="3" t="s">
        <v>125</v>
      </c>
      <c r="K60">
        <v>0</v>
      </c>
      <c r="L60">
        <f t="shared" si="9"/>
        <v>0</v>
      </c>
      <c r="N60" s="3" t="s">
        <v>125</v>
      </c>
      <c r="O60" s="44">
        <f t="shared" si="10"/>
        <v>0</v>
      </c>
      <c r="P60" s="44">
        <f t="shared" si="0"/>
        <v>398</v>
      </c>
      <c r="Q60" s="44">
        <f t="shared" si="1"/>
        <v>381</v>
      </c>
      <c r="R60" s="44">
        <f t="shared" si="2"/>
        <v>378</v>
      </c>
      <c r="S60" s="44">
        <f t="shared" si="3"/>
        <v>389</v>
      </c>
      <c r="T60" s="44">
        <f t="shared" si="11"/>
        <v>309.2</v>
      </c>
      <c r="V60" s="3" t="s">
        <v>125</v>
      </c>
      <c r="W60" s="94">
        <f t="shared" si="12"/>
        <v>0</v>
      </c>
      <c r="X60" s="94">
        <f t="shared" si="4"/>
        <v>0</v>
      </c>
      <c r="Y60" s="94">
        <f t="shared" si="5"/>
        <v>0</v>
      </c>
      <c r="Z60" s="94">
        <f t="shared" si="6"/>
        <v>0</v>
      </c>
      <c r="AA60" s="94">
        <f t="shared" si="7"/>
        <v>0</v>
      </c>
    </row>
    <row r="61" spans="1:27">
      <c r="A61" s="3" t="s">
        <v>126</v>
      </c>
      <c r="B61">
        <v>3129</v>
      </c>
      <c r="C61">
        <v>3076</v>
      </c>
      <c r="D61">
        <v>3053</v>
      </c>
      <c r="E61">
        <v>2990</v>
      </c>
      <c r="F61">
        <v>2935</v>
      </c>
      <c r="G61">
        <v>2877</v>
      </c>
      <c r="H61">
        <f t="shared" si="8"/>
        <v>2986.2</v>
      </c>
      <c r="J61" s="3" t="s">
        <v>126</v>
      </c>
      <c r="K61">
        <v>0</v>
      </c>
      <c r="L61">
        <f t="shared" si="9"/>
        <v>0</v>
      </c>
      <c r="N61" s="3" t="s">
        <v>126</v>
      </c>
      <c r="O61" s="44">
        <f t="shared" si="10"/>
        <v>3129</v>
      </c>
      <c r="P61" s="44">
        <f t="shared" si="0"/>
        <v>3076</v>
      </c>
      <c r="Q61" s="44">
        <f t="shared" si="1"/>
        <v>3053</v>
      </c>
      <c r="R61" s="44">
        <f t="shared" si="2"/>
        <v>2990</v>
      </c>
      <c r="S61" s="44">
        <f t="shared" si="3"/>
        <v>2935</v>
      </c>
      <c r="T61" s="44">
        <f t="shared" si="11"/>
        <v>3036.6</v>
      </c>
      <c r="V61" s="3" t="s">
        <v>126</v>
      </c>
      <c r="W61" s="94">
        <f t="shared" si="12"/>
        <v>0</v>
      </c>
      <c r="X61" s="94">
        <f t="shared" si="4"/>
        <v>0</v>
      </c>
      <c r="Y61" s="94">
        <f t="shared" si="5"/>
        <v>0</v>
      </c>
      <c r="Z61" s="94">
        <f t="shared" si="6"/>
        <v>0</v>
      </c>
      <c r="AA61" s="94">
        <f t="shared" si="7"/>
        <v>0</v>
      </c>
    </row>
    <row r="62" spans="1:27">
      <c r="A62" s="3" t="s">
        <v>127</v>
      </c>
      <c r="B62">
        <v>6234</v>
      </c>
      <c r="C62">
        <v>6927</v>
      </c>
      <c r="D62">
        <v>6823</v>
      </c>
      <c r="E62">
        <v>6632</v>
      </c>
      <c r="F62">
        <v>6484</v>
      </c>
      <c r="G62">
        <v>6234</v>
      </c>
      <c r="H62">
        <f t="shared" si="8"/>
        <v>6620</v>
      </c>
      <c r="J62" s="3" t="s">
        <v>127</v>
      </c>
      <c r="K62">
        <v>0</v>
      </c>
      <c r="L62">
        <f t="shared" si="9"/>
        <v>0</v>
      </c>
      <c r="N62" s="3" t="s">
        <v>127</v>
      </c>
      <c r="O62" s="44">
        <f t="shared" si="10"/>
        <v>6234</v>
      </c>
      <c r="P62" s="44">
        <f t="shared" si="0"/>
        <v>6927</v>
      </c>
      <c r="Q62" s="44">
        <f t="shared" si="1"/>
        <v>6823</v>
      </c>
      <c r="R62" s="44">
        <f t="shared" si="2"/>
        <v>6632</v>
      </c>
      <c r="S62" s="44">
        <f t="shared" si="3"/>
        <v>6484</v>
      </c>
      <c r="T62" s="44">
        <f t="shared" si="11"/>
        <v>6620</v>
      </c>
      <c r="V62" s="3" t="s">
        <v>127</v>
      </c>
      <c r="W62" s="94">
        <f t="shared" si="12"/>
        <v>0</v>
      </c>
      <c r="X62" s="94">
        <f t="shared" si="4"/>
        <v>0</v>
      </c>
      <c r="Y62" s="94">
        <f t="shared" si="5"/>
        <v>0</v>
      </c>
      <c r="Z62" s="94">
        <f t="shared" si="6"/>
        <v>0</v>
      </c>
      <c r="AA62" s="94">
        <f t="shared" si="7"/>
        <v>0</v>
      </c>
    </row>
    <row r="63" spans="1:27">
      <c r="A63" s="3" t="s">
        <v>128</v>
      </c>
      <c r="B63">
        <v>56927</v>
      </c>
      <c r="C63">
        <v>56634</v>
      </c>
      <c r="D63">
        <v>56495</v>
      </c>
      <c r="E63">
        <v>55775</v>
      </c>
      <c r="F63">
        <v>55018</v>
      </c>
      <c r="G63">
        <v>54150</v>
      </c>
      <c r="H63">
        <f t="shared" si="8"/>
        <v>55614.400000000001</v>
      </c>
      <c r="J63" s="3" t="s">
        <v>128</v>
      </c>
      <c r="K63">
        <v>2204</v>
      </c>
      <c r="L63">
        <f t="shared" si="9"/>
        <v>0.72643375082399475</v>
      </c>
      <c r="N63" s="3" t="s">
        <v>128</v>
      </c>
      <c r="O63" s="44">
        <f t="shared" si="10"/>
        <v>58355.168754119972</v>
      </c>
      <c r="P63" s="44">
        <f t="shared" si="0"/>
        <v>58606.994067237967</v>
      </c>
      <c r="Q63" s="44">
        <f t="shared" si="1"/>
        <v>58534.09953856295</v>
      </c>
      <c r="R63" s="44">
        <f t="shared" si="2"/>
        <v>57947.763348714565</v>
      </c>
      <c r="S63" s="44">
        <f t="shared" si="3"/>
        <v>56516.632827949899</v>
      </c>
      <c r="T63" s="44">
        <f t="shared" si="11"/>
        <v>57992.131707317065</v>
      </c>
      <c r="U63" s="44">
        <f>O63/6</f>
        <v>9725.8614590199959</v>
      </c>
      <c r="V63" s="3" t="s">
        <v>128</v>
      </c>
      <c r="W63" s="94">
        <f t="shared" si="12"/>
        <v>1428.1687541199738</v>
      </c>
      <c r="X63" s="94">
        <f t="shared" si="4"/>
        <v>1972.9940672379698</v>
      </c>
      <c r="Y63" s="94">
        <f t="shared" si="5"/>
        <v>2039.0995385629533</v>
      </c>
      <c r="Z63" s="94">
        <f t="shared" si="6"/>
        <v>2172.7633487145681</v>
      </c>
      <c r="AA63" s="94">
        <f t="shared" si="7"/>
        <v>1498.6328279499012</v>
      </c>
    </row>
    <row r="64" spans="1:27">
      <c r="A64" s="3" t="s">
        <v>129</v>
      </c>
      <c r="B64">
        <v>4220</v>
      </c>
      <c r="C64">
        <v>4254</v>
      </c>
      <c r="D64">
        <v>4299</v>
      </c>
      <c r="E64">
        <v>4267</v>
      </c>
      <c r="F64">
        <v>4112</v>
      </c>
      <c r="G64">
        <v>4079</v>
      </c>
      <c r="H64">
        <f t="shared" si="8"/>
        <v>4202.2</v>
      </c>
      <c r="J64" s="3" t="s">
        <v>129</v>
      </c>
      <c r="K64">
        <v>0</v>
      </c>
      <c r="L64">
        <f t="shared" si="9"/>
        <v>0</v>
      </c>
      <c r="N64" s="3" t="s">
        <v>129</v>
      </c>
      <c r="O64" s="44">
        <f t="shared" si="10"/>
        <v>4220</v>
      </c>
      <c r="P64" s="44">
        <f t="shared" si="0"/>
        <v>4254</v>
      </c>
      <c r="Q64" s="44">
        <f t="shared" si="1"/>
        <v>4299</v>
      </c>
      <c r="R64" s="44">
        <f t="shared" si="2"/>
        <v>4267</v>
      </c>
      <c r="S64" s="44">
        <f t="shared" si="3"/>
        <v>4112</v>
      </c>
      <c r="T64" s="44">
        <f t="shared" si="11"/>
        <v>4230.3999999999996</v>
      </c>
      <c r="V64" s="3" t="s">
        <v>129</v>
      </c>
      <c r="W64" s="94">
        <f t="shared" si="12"/>
        <v>0</v>
      </c>
      <c r="X64" s="94">
        <f t="shared" si="4"/>
        <v>0</v>
      </c>
      <c r="Y64" s="94">
        <f t="shared" si="5"/>
        <v>0</v>
      </c>
      <c r="Z64" s="94">
        <f t="shared" si="6"/>
        <v>0</v>
      </c>
      <c r="AA64" s="94">
        <f t="shared" si="7"/>
        <v>0</v>
      </c>
    </row>
    <row r="65" spans="1:27">
      <c r="A65" s="3" t="s">
        <v>130</v>
      </c>
      <c r="B65">
        <v>5064</v>
      </c>
      <c r="C65">
        <v>4977</v>
      </c>
      <c r="D65">
        <v>4936</v>
      </c>
      <c r="E65">
        <v>4861</v>
      </c>
      <c r="F65">
        <v>4734</v>
      </c>
      <c r="G65">
        <v>4578</v>
      </c>
      <c r="H65">
        <f t="shared" si="8"/>
        <v>4817.2</v>
      </c>
      <c r="J65" s="3" t="s">
        <v>130</v>
      </c>
      <c r="K65">
        <v>0</v>
      </c>
      <c r="L65">
        <f t="shared" si="9"/>
        <v>0</v>
      </c>
      <c r="N65" s="3" t="s">
        <v>130</v>
      </c>
      <c r="O65" s="44">
        <f t="shared" si="10"/>
        <v>5064</v>
      </c>
      <c r="P65" s="44">
        <f t="shared" si="0"/>
        <v>4977</v>
      </c>
      <c r="Q65" s="44">
        <f t="shared" si="1"/>
        <v>4936</v>
      </c>
      <c r="R65" s="44">
        <f t="shared" si="2"/>
        <v>4861</v>
      </c>
      <c r="S65" s="44">
        <f t="shared" si="3"/>
        <v>4734</v>
      </c>
      <c r="T65" s="44">
        <f t="shared" si="11"/>
        <v>4914.3999999999996</v>
      </c>
      <c r="V65" s="3" t="s">
        <v>130</v>
      </c>
      <c r="W65" s="94">
        <f t="shared" si="12"/>
        <v>0</v>
      </c>
      <c r="X65" s="94">
        <f t="shared" si="4"/>
        <v>0</v>
      </c>
      <c r="Y65" s="94">
        <f t="shared" si="5"/>
        <v>0</v>
      </c>
      <c r="Z65" s="94">
        <f t="shared" si="6"/>
        <v>0</v>
      </c>
      <c r="AA65" s="94">
        <f t="shared" si="7"/>
        <v>0</v>
      </c>
    </row>
    <row r="66" spans="1:27">
      <c r="A66" s="3" t="s">
        <v>131</v>
      </c>
      <c r="B66">
        <v>2627</v>
      </c>
      <c r="C66">
        <v>2645</v>
      </c>
      <c r="D66">
        <v>2540</v>
      </c>
      <c r="E66">
        <v>2476</v>
      </c>
      <c r="F66">
        <v>2388</v>
      </c>
      <c r="G66">
        <v>2327</v>
      </c>
      <c r="H66">
        <f t="shared" si="8"/>
        <v>2475.1999999999998</v>
      </c>
      <c r="J66" s="3" t="s">
        <v>131</v>
      </c>
      <c r="K66">
        <v>0</v>
      </c>
      <c r="L66">
        <f t="shared" si="9"/>
        <v>0</v>
      </c>
      <c r="N66" s="3" t="s">
        <v>131</v>
      </c>
      <c r="O66" s="44">
        <f t="shared" si="10"/>
        <v>2627</v>
      </c>
      <c r="P66" s="44">
        <f t="shared" si="0"/>
        <v>2645</v>
      </c>
      <c r="Q66" s="44">
        <f t="shared" si="1"/>
        <v>2540</v>
      </c>
      <c r="R66" s="44">
        <f t="shared" si="2"/>
        <v>2476</v>
      </c>
      <c r="S66" s="44">
        <f t="shared" si="3"/>
        <v>2388</v>
      </c>
      <c r="T66" s="44">
        <f t="shared" si="11"/>
        <v>2535.1999999999998</v>
      </c>
      <c r="V66" s="3" t="s">
        <v>131</v>
      </c>
      <c r="W66" s="94">
        <f t="shared" si="12"/>
        <v>0</v>
      </c>
      <c r="X66" s="94">
        <f t="shared" si="4"/>
        <v>0</v>
      </c>
      <c r="Y66" s="94">
        <f t="shared" si="5"/>
        <v>0</v>
      </c>
      <c r="Z66" s="94">
        <f t="shared" si="6"/>
        <v>0</v>
      </c>
      <c r="AA66" s="94">
        <f t="shared" si="7"/>
        <v>0</v>
      </c>
    </row>
    <row r="67" spans="1:27">
      <c r="A67" s="3" t="s">
        <v>132</v>
      </c>
      <c r="B67">
        <v>3834</v>
      </c>
      <c r="C67">
        <v>3884</v>
      </c>
      <c r="D67">
        <v>3887</v>
      </c>
      <c r="E67">
        <v>3781</v>
      </c>
      <c r="F67">
        <v>3727</v>
      </c>
      <c r="G67">
        <v>3638</v>
      </c>
      <c r="H67">
        <f t="shared" si="8"/>
        <v>3783.4</v>
      </c>
      <c r="J67" s="3" t="s">
        <v>132</v>
      </c>
      <c r="K67">
        <v>0</v>
      </c>
      <c r="L67">
        <f t="shared" si="9"/>
        <v>0</v>
      </c>
      <c r="N67" s="3" t="s">
        <v>132</v>
      </c>
      <c r="O67" s="44">
        <f t="shared" si="10"/>
        <v>3834</v>
      </c>
      <c r="P67" s="44">
        <f t="shared" si="0"/>
        <v>3884</v>
      </c>
      <c r="Q67" s="44">
        <f t="shared" si="1"/>
        <v>3887</v>
      </c>
      <c r="R67" s="44">
        <f t="shared" si="2"/>
        <v>3781</v>
      </c>
      <c r="S67" s="44">
        <f t="shared" si="3"/>
        <v>3727</v>
      </c>
      <c r="T67" s="44">
        <f t="shared" si="11"/>
        <v>3822.6</v>
      </c>
      <c r="V67" s="3" t="s">
        <v>132</v>
      </c>
      <c r="W67" s="94">
        <f t="shared" si="12"/>
        <v>0</v>
      </c>
      <c r="X67" s="94">
        <f t="shared" si="4"/>
        <v>0</v>
      </c>
      <c r="Y67" s="94">
        <f t="shared" si="5"/>
        <v>0</v>
      </c>
      <c r="Z67" s="94">
        <f t="shared" si="6"/>
        <v>0</v>
      </c>
      <c r="AA67" s="94">
        <f t="shared" si="7"/>
        <v>0</v>
      </c>
    </row>
    <row r="68" spans="1:27">
      <c r="A68" s="3" t="s">
        <v>218</v>
      </c>
      <c r="B68">
        <v>2760</v>
      </c>
      <c r="C68">
        <v>2710</v>
      </c>
      <c r="D68">
        <v>2718</v>
      </c>
      <c r="E68">
        <v>2649</v>
      </c>
      <c r="F68">
        <v>2603</v>
      </c>
      <c r="G68">
        <v>2547</v>
      </c>
      <c r="H68">
        <f t="shared" si="8"/>
        <v>2645.4</v>
      </c>
      <c r="J68" s="3" t="s">
        <v>218</v>
      </c>
      <c r="K68">
        <v>0</v>
      </c>
      <c r="L68">
        <f t="shared" si="9"/>
        <v>0</v>
      </c>
      <c r="N68" s="3" t="s">
        <v>218</v>
      </c>
      <c r="O68" s="44">
        <f t="shared" si="10"/>
        <v>2760</v>
      </c>
      <c r="P68" s="44">
        <f t="shared" si="0"/>
        <v>2710</v>
      </c>
      <c r="Q68" s="44">
        <f t="shared" si="1"/>
        <v>2718</v>
      </c>
      <c r="R68" s="44">
        <f t="shared" si="2"/>
        <v>2649</v>
      </c>
      <c r="S68" s="44">
        <f t="shared" si="3"/>
        <v>2603</v>
      </c>
      <c r="T68" s="44">
        <f t="shared" si="11"/>
        <v>2688</v>
      </c>
      <c r="V68" s="3" t="s">
        <v>218</v>
      </c>
      <c r="W68" s="94">
        <f t="shared" si="12"/>
        <v>0</v>
      </c>
      <c r="X68" s="94">
        <f t="shared" si="4"/>
        <v>0</v>
      </c>
      <c r="Y68" s="94">
        <f t="shared" si="5"/>
        <v>0</v>
      </c>
      <c r="Z68" s="94">
        <f t="shared" si="6"/>
        <v>0</v>
      </c>
      <c r="AA68" s="94">
        <f t="shared" si="7"/>
        <v>0</v>
      </c>
    </row>
    <row r="69" spans="1:27">
      <c r="A69" s="3" t="s">
        <v>134</v>
      </c>
      <c r="B69">
        <v>5529</v>
      </c>
      <c r="C69">
        <v>6376</v>
      </c>
      <c r="D69">
        <v>6273</v>
      </c>
      <c r="E69">
        <v>6195</v>
      </c>
      <c r="F69">
        <v>5984</v>
      </c>
      <c r="G69">
        <v>5771</v>
      </c>
      <c r="H69">
        <f t="shared" si="8"/>
        <v>6119.8</v>
      </c>
      <c r="J69" s="3" t="s">
        <v>134</v>
      </c>
      <c r="K69">
        <v>0</v>
      </c>
      <c r="L69">
        <f t="shared" si="9"/>
        <v>0</v>
      </c>
      <c r="N69" s="3" t="s">
        <v>134</v>
      </c>
      <c r="O69" s="44">
        <f t="shared" si="10"/>
        <v>5529</v>
      </c>
      <c r="P69" s="44">
        <f t="shared" si="0"/>
        <v>6376</v>
      </c>
      <c r="Q69" s="44">
        <f t="shared" si="1"/>
        <v>6273</v>
      </c>
      <c r="R69" s="44">
        <f t="shared" si="2"/>
        <v>6195</v>
      </c>
      <c r="S69" s="44">
        <f t="shared" si="3"/>
        <v>5984</v>
      </c>
      <c r="T69" s="44">
        <f t="shared" si="11"/>
        <v>6071.4</v>
      </c>
      <c r="V69" s="3" t="s">
        <v>134</v>
      </c>
      <c r="W69" s="94">
        <f t="shared" si="12"/>
        <v>0</v>
      </c>
      <c r="X69" s="94">
        <f t="shared" si="4"/>
        <v>0</v>
      </c>
      <c r="Y69" s="94">
        <f t="shared" si="5"/>
        <v>0</v>
      </c>
      <c r="Z69" s="94">
        <f t="shared" si="6"/>
        <v>0</v>
      </c>
      <c r="AA69" s="94">
        <f t="shared" si="7"/>
        <v>0</v>
      </c>
    </row>
    <row r="70" spans="1:27">
      <c r="A70" s="3" t="s">
        <v>135</v>
      </c>
      <c r="B70">
        <v>24964</v>
      </c>
      <c r="C70">
        <v>26889</v>
      </c>
      <c r="D70">
        <v>26997</v>
      </c>
      <c r="E70">
        <v>26737</v>
      </c>
      <c r="F70">
        <v>26586</v>
      </c>
      <c r="G70">
        <v>26172</v>
      </c>
      <c r="H70">
        <f t="shared" si="8"/>
        <v>26676.2</v>
      </c>
      <c r="J70" s="3" t="s">
        <v>135</v>
      </c>
      <c r="K70">
        <v>601</v>
      </c>
      <c r="L70">
        <f t="shared" si="9"/>
        <v>0.1980883322346737</v>
      </c>
      <c r="N70" s="3" t="s">
        <v>135</v>
      </c>
      <c r="O70" s="44">
        <f>B70+B$88*$L70</f>
        <v>25353.441661173369</v>
      </c>
      <c r="P70" s="44">
        <f t="shared" si="0"/>
        <v>27427.007910349374</v>
      </c>
      <c r="Q70" s="44">
        <f t="shared" si="1"/>
        <v>27553.033948582728</v>
      </c>
      <c r="R70" s="44">
        <f t="shared" si="2"/>
        <v>27329.482201713909</v>
      </c>
      <c r="S70" s="44">
        <f t="shared" si="3"/>
        <v>26994.656229400131</v>
      </c>
      <c r="T70" s="44">
        <f t="shared" si="11"/>
        <v>26931.524390243903</v>
      </c>
      <c r="V70" s="3" t="s">
        <v>135</v>
      </c>
      <c r="W70" s="94">
        <f t="shared" si="12"/>
        <v>389.44166117336852</v>
      </c>
      <c r="X70" s="94">
        <f t="shared" si="4"/>
        <v>538.00791034937379</v>
      </c>
      <c r="Y70" s="94">
        <f t="shared" si="5"/>
        <v>556.03394858272907</v>
      </c>
      <c r="Z70" s="94">
        <f t="shared" si="6"/>
        <v>592.48220171390903</v>
      </c>
      <c r="AA70" s="94">
        <f t="shared" si="7"/>
        <v>408.65622940013185</v>
      </c>
    </row>
    <row r="71" spans="1:27">
      <c r="A71" s="3" t="s">
        <v>136</v>
      </c>
      <c r="B71">
        <v>4620</v>
      </c>
      <c r="C71">
        <v>4720</v>
      </c>
      <c r="D71">
        <v>4790</v>
      </c>
      <c r="E71">
        <v>4821</v>
      </c>
      <c r="F71">
        <v>4843</v>
      </c>
      <c r="G71">
        <v>4887</v>
      </c>
      <c r="H71">
        <f t="shared" si="8"/>
        <v>4812.2</v>
      </c>
      <c r="J71" s="3" t="s">
        <v>136</v>
      </c>
      <c r="K71">
        <v>0</v>
      </c>
      <c r="L71">
        <f t="shared" si="9"/>
        <v>0</v>
      </c>
      <c r="N71" s="3" t="s">
        <v>136</v>
      </c>
      <c r="O71" s="44">
        <f t="shared" si="10"/>
        <v>4620</v>
      </c>
      <c r="P71" s="44">
        <f t="shared" si="0"/>
        <v>4720</v>
      </c>
      <c r="Q71" s="44">
        <f t="shared" si="1"/>
        <v>4790</v>
      </c>
      <c r="R71" s="44">
        <f t="shared" si="2"/>
        <v>4821</v>
      </c>
      <c r="S71" s="44">
        <f t="shared" si="3"/>
        <v>4843</v>
      </c>
      <c r="T71" s="44">
        <f t="shared" si="11"/>
        <v>4758.8</v>
      </c>
      <c r="V71" s="3" t="s">
        <v>136</v>
      </c>
      <c r="W71" s="94">
        <f t="shared" si="12"/>
        <v>0</v>
      </c>
      <c r="X71" s="94">
        <f t="shared" si="4"/>
        <v>0</v>
      </c>
      <c r="Y71" s="94">
        <f t="shared" si="5"/>
        <v>0</v>
      </c>
      <c r="Z71" s="94">
        <f t="shared" si="6"/>
        <v>0</v>
      </c>
      <c r="AA71" s="94">
        <f t="shared" si="7"/>
        <v>0</v>
      </c>
    </row>
    <row r="72" spans="1:27">
      <c r="A72" s="3" t="s">
        <v>137</v>
      </c>
      <c r="C72">
        <v>119</v>
      </c>
      <c r="D72">
        <v>114</v>
      </c>
      <c r="E72">
        <v>121</v>
      </c>
      <c r="F72">
        <v>132</v>
      </c>
      <c r="G72">
        <v>128</v>
      </c>
      <c r="H72">
        <f t="shared" si="8"/>
        <v>122.8</v>
      </c>
      <c r="J72" s="3" t="s">
        <v>137</v>
      </c>
      <c r="K72">
        <v>0</v>
      </c>
      <c r="L72">
        <f t="shared" si="9"/>
        <v>0</v>
      </c>
      <c r="N72" s="3" t="s">
        <v>137</v>
      </c>
      <c r="O72" s="44">
        <f t="shared" si="10"/>
        <v>0</v>
      </c>
      <c r="P72" s="44">
        <f t="shared" si="0"/>
        <v>119</v>
      </c>
      <c r="Q72" s="44">
        <f t="shared" si="1"/>
        <v>114</v>
      </c>
      <c r="R72" s="44">
        <f t="shared" si="2"/>
        <v>121</v>
      </c>
      <c r="S72" s="44">
        <f t="shared" si="3"/>
        <v>132</v>
      </c>
      <c r="T72" s="44">
        <f t="shared" si="11"/>
        <v>97.2</v>
      </c>
      <c r="V72" s="3" t="s">
        <v>137</v>
      </c>
      <c r="W72" s="94">
        <f t="shared" si="12"/>
        <v>0</v>
      </c>
      <c r="X72" s="94">
        <f t="shared" si="4"/>
        <v>0</v>
      </c>
      <c r="Y72" s="94">
        <f t="shared" si="5"/>
        <v>0</v>
      </c>
      <c r="Z72" s="94">
        <f t="shared" si="6"/>
        <v>0</v>
      </c>
      <c r="AA72" s="94">
        <f t="shared" si="7"/>
        <v>0</v>
      </c>
    </row>
    <row r="73" spans="1:27">
      <c r="A73" s="3" t="s">
        <v>138</v>
      </c>
      <c r="B73">
        <v>13232</v>
      </c>
      <c r="C73">
        <v>9404</v>
      </c>
      <c r="D73">
        <v>9702</v>
      </c>
      <c r="E73">
        <v>9760</v>
      </c>
      <c r="F73">
        <v>9842</v>
      </c>
      <c r="G73">
        <v>9939</v>
      </c>
      <c r="H73">
        <f t="shared" si="8"/>
        <v>9729.4</v>
      </c>
      <c r="J73" s="3" t="s">
        <v>138</v>
      </c>
      <c r="K73">
        <v>0</v>
      </c>
      <c r="L73">
        <f t="shared" si="9"/>
        <v>0</v>
      </c>
      <c r="N73" s="3" t="s">
        <v>138</v>
      </c>
      <c r="O73" s="94">
        <f>B73-O52</f>
        <v>9153.2000000000007</v>
      </c>
      <c r="P73" s="44">
        <f t="shared" si="0"/>
        <v>9404</v>
      </c>
      <c r="Q73" s="44">
        <f t="shared" si="1"/>
        <v>9702</v>
      </c>
      <c r="R73" s="44">
        <f t="shared" si="2"/>
        <v>9760</v>
      </c>
      <c r="S73" s="44">
        <f t="shared" si="3"/>
        <v>9842</v>
      </c>
      <c r="T73" s="44">
        <f t="shared" si="11"/>
        <v>9572.24</v>
      </c>
      <c r="V73" s="3" t="s">
        <v>138</v>
      </c>
      <c r="W73" s="94">
        <f t="shared" si="12"/>
        <v>0</v>
      </c>
      <c r="X73" s="94">
        <f t="shared" si="4"/>
        <v>0</v>
      </c>
      <c r="Y73" s="94">
        <f t="shared" si="5"/>
        <v>0</v>
      </c>
      <c r="Z73" s="94">
        <f t="shared" si="6"/>
        <v>0</v>
      </c>
      <c r="AA73" s="94">
        <f t="shared" si="7"/>
        <v>0</v>
      </c>
    </row>
    <row r="74" spans="1:27">
      <c r="A74" s="3" t="s">
        <v>139</v>
      </c>
      <c r="B74">
        <v>5096</v>
      </c>
      <c r="C74">
        <v>4742</v>
      </c>
      <c r="D74">
        <v>4696</v>
      </c>
      <c r="E74">
        <v>4665</v>
      </c>
      <c r="F74">
        <v>4578</v>
      </c>
      <c r="G74">
        <v>4544</v>
      </c>
      <c r="H74">
        <f t="shared" si="8"/>
        <v>4645</v>
      </c>
      <c r="J74" s="3" t="s">
        <v>139</v>
      </c>
      <c r="K74">
        <v>0</v>
      </c>
      <c r="L74">
        <f t="shared" si="9"/>
        <v>0</v>
      </c>
      <c r="N74" s="3" t="s">
        <v>139</v>
      </c>
      <c r="O74" s="44">
        <f t="shared" si="10"/>
        <v>5096</v>
      </c>
      <c r="P74" s="44">
        <f t="shared" si="0"/>
        <v>4742</v>
      </c>
      <c r="Q74" s="44">
        <f t="shared" si="1"/>
        <v>4696</v>
      </c>
      <c r="R74" s="44">
        <f t="shared" si="2"/>
        <v>4665</v>
      </c>
      <c r="S74" s="44">
        <f t="shared" si="3"/>
        <v>4578</v>
      </c>
      <c r="T74" s="44">
        <f t="shared" si="11"/>
        <v>4755.3999999999996</v>
      </c>
      <c r="V74" s="3" t="s">
        <v>139</v>
      </c>
      <c r="W74" s="94">
        <f t="shared" si="12"/>
        <v>0</v>
      </c>
      <c r="X74" s="94">
        <f t="shared" si="4"/>
        <v>0</v>
      </c>
      <c r="Y74" s="94">
        <f t="shared" si="5"/>
        <v>0</v>
      </c>
      <c r="Z74" s="94">
        <f t="shared" si="6"/>
        <v>0</v>
      </c>
      <c r="AA74" s="94">
        <f t="shared" si="7"/>
        <v>0</v>
      </c>
    </row>
    <row r="75" spans="1:27">
      <c r="A75" s="3" t="s">
        <v>140</v>
      </c>
      <c r="B75">
        <v>5768</v>
      </c>
      <c r="C75">
        <v>5698</v>
      </c>
      <c r="D75">
        <v>5662</v>
      </c>
      <c r="E75">
        <v>5587</v>
      </c>
      <c r="F75">
        <v>5486</v>
      </c>
      <c r="G75">
        <v>5374</v>
      </c>
      <c r="H75">
        <f t="shared" si="8"/>
        <v>5561.4</v>
      </c>
      <c r="J75" s="3" t="s">
        <v>140</v>
      </c>
      <c r="K75">
        <v>0</v>
      </c>
      <c r="L75">
        <f t="shared" si="9"/>
        <v>0</v>
      </c>
      <c r="N75" s="3" t="s">
        <v>140</v>
      </c>
      <c r="O75" s="44">
        <f t="shared" si="10"/>
        <v>5768</v>
      </c>
      <c r="P75" s="44">
        <f t="shared" si="0"/>
        <v>5698</v>
      </c>
      <c r="Q75" s="44">
        <f t="shared" si="1"/>
        <v>5662</v>
      </c>
      <c r="R75" s="44">
        <f t="shared" si="2"/>
        <v>5587</v>
      </c>
      <c r="S75" s="44">
        <f t="shared" si="3"/>
        <v>5486</v>
      </c>
      <c r="T75" s="44">
        <f t="shared" si="11"/>
        <v>5640.2</v>
      </c>
      <c r="V75" s="3" t="s">
        <v>140</v>
      </c>
      <c r="W75" s="94">
        <f t="shared" si="12"/>
        <v>0</v>
      </c>
      <c r="X75" s="94">
        <f t="shared" si="4"/>
        <v>0</v>
      </c>
      <c r="Y75" s="94">
        <f t="shared" si="5"/>
        <v>0</v>
      </c>
      <c r="Z75" s="94">
        <f t="shared" si="6"/>
        <v>0</v>
      </c>
      <c r="AA75" s="94">
        <f t="shared" si="7"/>
        <v>0</v>
      </c>
    </row>
    <row r="76" spans="1:27">
      <c r="A76" s="3" t="s">
        <v>141</v>
      </c>
      <c r="C76">
        <v>1224</v>
      </c>
      <c r="D76">
        <v>1227</v>
      </c>
      <c r="E76">
        <v>1183</v>
      </c>
      <c r="F76">
        <v>1200</v>
      </c>
      <c r="G76">
        <v>1119</v>
      </c>
      <c r="H76">
        <f t="shared" si="8"/>
        <v>1190.5999999999999</v>
      </c>
      <c r="J76" s="3" t="s">
        <v>141</v>
      </c>
      <c r="K76">
        <v>0</v>
      </c>
      <c r="L76">
        <f t="shared" si="9"/>
        <v>0</v>
      </c>
      <c r="N76" s="3" t="s">
        <v>141</v>
      </c>
      <c r="O76" s="94">
        <f>B84-O84</f>
        <v>1697.8000000000002</v>
      </c>
      <c r="P76" s="44">
        <f t="shared" si="0"/>
        <v>1224</v>
      </c>
      <c r="Q76" s="44">
        <f t="shared" si="1"/>
        <v>1227</v>
      </c>
      <c r="R76" s="44">
        <f t="shared" si="2"/>
        <v>1183</v>
      </c>
      <c r="S76" s="44">
        <f t="shared" si="3"/>
        <v>1200</v>
      </c>
      <c r="T76" s="44">
        <f t="shared" si="11"/>
        <v>1306.3600000000001</v>
      </c>
      <c r="V76" s="3" t="s">
        <v>141</v>
      </c>
      <c r="W76" s="94">
        <f t="shared" si="12"/>
        <v>0</v>
      </c>
      <c r="X76" s="94">
        <f t="shared" si="4"/>
        <v>0</v>
      </c>
      <c r="Y76" s="94">
        <f t="shared" si="5"/>
        <v>0</v>
      </c>
      <c r="Z76" s="94">
        <f t="shared" si="6"/>
        <v>0</v>
      </c>
      <c r="AA76" s="94">
        <f t="shared" si="7"/>
        <v>0</v>
      </c>
    </row>
    <row r="77" spans="1:27">
      <c r="A77" s="3" t="s">
        <v>142</v>
      </c>
      <c r="B77">
        <v>2306</v>
      </c>
      <c r="J77" s="3" t="s">
        <v>142</v>
      </c>
      <c r="K77">
        <v>0</v>
      </c>
      <c r="L77">
        <f t="shared" si="9"/>
        <v>0</v>
      </c>
      <c r="N77" s="3" t="s">
        <v>142</v>
      </c>
      <c r="O77" s="94">
        <v>0</v>
      </c>
      <c r="P77" s="44">
        <f t="shared" si="0"/>
        <v>0</v>
      </c>
      <c r="Q77" s="44">
        <f t="shared" si="1"/>
        <v>0</v>
      </c>
      <c r="R77" s="44">
        <f t="shared" si="2"/>
        <v>0</v>
      </c>
      <c r="S77" s="44">
        <f t="shared" si="3"/>
        <v>0</v>
      </c>
      <c r="T77" s="44">
        <f t="shared" si="11"/>
        <v>0</v>
      </c>
      <c r="V77" s="3" t="s">
        <v>142</v>
      </c>
      <c r="W77" s="94">
        <f t="shared" si="12"/>
        <v>0</v>
      </c>
      <c r="X77" s="94">
        <f t="shared" si="4"/>
        <v>0</v>
      </c>
      <c r="Y77" s="94">
        <f t="shared" si="5"/>
        <v>0</v>
      </c>
      <c r="Z77" s="94">
        <f t="shared" si="6"/>
        <v>0</v>
      </c>
      <c r="AA77" s="94">
        <f t="shared" si="7"/>
        <v>0</v>
      </c>
    </row>
    <row r="78" spans="1:27">
      <c r="A78" s="3" t="s">
        <v>143</v>
      </c>
      <c r="B78">
        <v>9468</v>
      </c>
      <c r="C78">
        <v>9593</v>
      </c>
      <c r="D78">
        <v>9607</v>
      </c>
      <c r="E78">
        <v>9519</v>
      </c>
      <c r="F78">
        <v>9411</v>
      </c>
      <c r="G78">
        <v>9253</v>
      </c>
      <c r="J78" s="3" t="s">
        <v>143</v>
      </c>
      <c r="K78">
        <v>151</v>
      </c>
      <c r="L78">
        <f t="shared" si="9"/>
        <v>4.9769281476598551E-2</v>
      </c>
      <c r="N78" s="3" t="s">
        <v>143</v>
      </c>
      <c r="O78" s="44">
        <f t="shared" si="10"/>
        <v>9565.8464073829928</v>
      </c>
      <c r="P78" s="44">
        <f t="shared" si="0"/>
        <v>9728.1733684904411</v>
      </c>
      <c r="Q78" s="44">
        <f t="shared" si="1"/>
        <v>9746.7023731048121</v>
      </c>
      <c r="R78" s="44">
        <f t="shared" si="2"/>
        <v>9667.8599208965061</v>
      </c>
      <c r="S78" s="44">
        <f t="shared" si="3"/>
        <v>9513.674027686222</v>
      </c>
      <c r="T78" s="44">
        <f t="shared" si="11"/>
        <v>9644.451219512197</v>
      </c>
      <c r="V78" s="3" t="s">
        <v>143</v>
      </c>
      <c r="W78" s="94">
        <f t="shared" si="12"/>
        <v>97.846407382992751</v>
      </c>
      <c r="X78" s="94">
        <f t="shared" si="4"/>
        <v>135.17336849044167</v>
      </c>
      <c r="Y78" s="94">
        <f t="shared" si="5"/>
        <v>139.70237310481212</v>
      </c>
      <c r="Z78" s="94">
        <f t="shared" si="6"/>
        <v>148.85992089650625</v>
      </c>
      <c r="AA78" s="94">
        <f t="shared" si="7"/>
        <v>102.67402768622281</v>
      </c>
    </row>
    <row r="79" spans="1:27">
      <c r="A79" s="3" t="s">
        <v>144</v>
      </c>
      <c r="B79">
        <v>25157</v>
      </c>
      <c r="C79">
        <v>27405</v>
      </c>
      <c r="D79">
        <v>27518</v>
      </c>
      <c r="E79">
        <v>27282</v>
      </c>
      <c r="F79">
        <v>27040</v>
      </c>
      <c r="G79">
        <v>26542</v>
      </c>
      <c r="H79">
        <f t="shared" si="8"/>
        <v>27157.4</v>
      </c>
      <c r="J79" s="3" t="s">
        <v>144</v>
      </c>
      <c r="K79">
        <v>0</v>
      </c>
      <c r="L79">
        <f t="shared" si="9"/>
        <v>0</v>
      </c>
      <c r="N79" s="3" t="s">
        <v>144</v>
      </c>
      <c r="O79" s="94">
        <f>B79+B77</f>
        <v>27463</v>
      </c>
      <c r="P79" s="44">
        <f t="shared" si="0"/>
        <v>27405</v>
      </c>
      <c r="Q79" s="44">
        <f t="shared" si="1"/>
        <v>27518</v>
      </c>
      <c r="R79" s="44">
        <f t="shared" si="2"/>
        <v>27282</v>
      </c>
      <c r="S79" s="44">
        <f t="shared" si="3"/>
        <v>27040</v>
      </c>
      <c r="T79" s="44">
        <f t="shared" si="11"/>
        <v>27341.599999999999</v>
      </c>
      <c r="V79" s="3" t="s">
        <v>144</v>
      </c>
      <c r="W79" s="94">
        <f t="shared" si="12"/>
        <v>0</v>
      </c>
      <c r="X79" s="94">
        <f t="shared" si="4"/>
        <v>0</v>
      </c>
      <c r="Y79" s="94">
        <f t="shared" si="5"/>
        <v>0</v>
      </c>
      <c r="Z79" s="94">
        <f t="shared" si="6"/>
        <v>0</v>
      </c>
      <c r="AA79" s="94">
        <f t="shared" si="7"/>
        <v>0</v>
      </c>
    </row>
    <row r="80" spans="1:27">
      <c r="A80" s="3" t="s">
        <v>145</v>
      </c>
      <c r="B80">
        <v>4740</v>
      </c>
      <c r="C80">
        <v>4758</v>
      </c>
      <c r="D80">
        <v>4787</v>
      </c>
      <c r="E80">
        <v>4765</v>
      </c>
      <c r="F80">
        <v>4660</v>
      </c>
      <c r="G80">
        <v>4543</v>
      </c>
      <c r="H80">
        <f t="shared" si="8"/>
        <v>4702.6000000000004</v>
      </c>
      <c r="J80" s="3" t="s">
        <v>145</v>
      </c>
      <c r="K80">
        <v>0</v>
      </c>
      <c r="L80">
        <f t="shared" si="9"/>
        <v>0</v>
      </c>
      <c r="N80" s="3" t="s">
        <v>145</v>
      </c>
      <c r="O80" s="44">
        <f t="shared" si="10"/>
        <v>4740</v>
      </c>
      <c r="P80" s="44">
        <f t="shared" si="0"/>
        <v>4758</v>
      </c>
      <c r="Q80" s="44">
        <f t="shared" si="1"/>
        <v>4787</v>
      </c>
      <c r="R80" s="44">
        <f t="shared" si="2"/>
        <v>4765</v>
      </c>
      <c r="S80" s="44">
        <f t="shared" si="3"/>
        <v>4660</v>
      </c>
      <c r="T80" s="44">
        <f t="shared" si="11"/>
        <v>4742</v>
      </c>
      <c r="V80" s="3" t="s">
        <v>145</v>
      </c>
      <c r="W80" s="94">
        <f t="shared" si="12"/>
        <v>0</v>
      </c>
      <c r="X80" s="94">
        <f t="shared" si="4"/>
        <v>0</v>
      </c>
      <c r="Y80" s="94">
        <f t="shared" si="5"/>
        <v>0</v>
      </c>
      <c r="Z80" s="94">
        <f t="shared" si="6"/>
        <v>0</v>
      </c>
      <c r="AA80" s="94">
        <f t="shared" si="7"/>
        <v>0</v>
      </c>
    </row>
    <row r="81" spans="1:28">
      <c r="A81" s="3" t="s">
        <v>146</v>
      </c>
      <c r="B81">
        <v>1663</v>
      </c>
      <c r="C81">
        <v>1604</v>
      </c>
      <c r="D81">
        <v>1552</v>
      </c>
      <c r="E81">
        <v>1477</v>
      </c>
      <c r="F81">
        <v>1460</v>
      </c>
      <c r="G81">
        <v>1372</v>
      </c>
      <c r="H81">
        <f t="shared" si="8"/>
        <v>1493</v>
      </c>
      <c r="J81" s="3" t="s">
        <v>146</v>
      </c>
      <c r="K81">
        <v>0</v>
      </c>
      <c r="L81">
        <f t="shared" si="9"/>
        <v>0</v>
      </c>
      <c r="N81" s="3" t="s">
        <v>146</v>
      </c>
      <c r="O81" s="44">
        <f t="shared" si="10"/>
        <v>1663</v>
      </c>
      <c r="P81" s="44">
        <f t="shared" si="0"/>
        <v>1604</v>
      </c>
      <c r="Q81" s="44">
        <f t="shared" si="1"/>
        <v>1552</v>
      </c>
      <c r="R81" s="44">
        <f t="shared" si="2"/>
        <v>1477</v>
      </c>
      <c r="S81" s="44">
        <f t="shared" si="3"/>
        <v>1460</v>
      </c>
      <c r="T81" s="44">
        <f t="shared" si="11"/>
        <v>1551.2</v>
      </c>
      <c r="V81" s="3" t="s">
        <v>146</v>
      </c>
      <c r="W81" s="94">
        <f t="shared" si="12"/>
        <v>0</v>
      </c>
      <c r="X81" s="94">
        <f t="shared" si="4"/>
        <v>0</v>
      </c>
      <c r="Y81" s="94">
        <f t="shared" si="5"/>
        <v>0</v>
      </c>
      <c r="Z81" s="94">
        <f t="shared" si="6"/>
        <v>0</v>
      </c>
      <c r="AA81" s="94">
        <f t="shared" si="7"/>
        <v>0</v>
      </c>
    </row>
    <row r="82" spans="1:28">
      <c r="A82" s="3" t="s">
        <v>147</v>
      </c>
      <c r="B82">
        <v>5220</v>
      </c>
      <c r="C82">
        <v>5260</v>
      </c>
      <c r="D82">
        <v>5255</v>
      </c>
      <c r="E82">
        <v>5177</v>
      </c>
      <c r="F82">
        <v>5066</v>
      </c>
      <c r="G82">
        <v>4906</v>
      </c>
      <c r="H82">
        <f t="shared" si="8"/>
        <v>5132.8</v>
      </c>
      <c r="J82" s="3" t="s">
        <v>147</v>
      </c>
      <c r="K82">
        <v>0</v>
      </c>
      <c r="L82">
        <f t="shared" si="9"/>
        <v>0</v>
      </c>
      <c r="N82" s="3" t="s">
        <v>147</v>
      </c>
      <c r="O82" s="44">
        <f t="shared" si="10"/>
        <v>5220</v>
      </c>
      <c r="P82" s="44">
        <f t="shared" si="0"/>
        <v>5260</v>
      </c>
      <c r="Q82" s="44">
        <f t="shared" si="1"/>
        <v>5255</v>
      </c>
      <c r="R82" s="44">
        <f t="shared" si="2"/>
        <v>5177</v>
      </c>
      <c r="S82" s="44">
        <f t="shared" si="3"/>
        <v>5066</v>
      </c>
      <c r="T82" s="44">
        <f t="shared" si="11"/>
        <v>5195.6000000000004</v>
      </c>
      <c r="V82" s="3" t="s">
        <v>147</v>
      </c>
      <c r="W82" s="94">
        <f t="shared" si="12"/>
        <v>0</v>
      </c>
      <c r="X82" s="94">
        <f t="shared" si="4"/>
        <v>0</v>
      </c>
      <c r="Y82" s="94">
        <f t="shared" si="5"/>
        <v>0</v>
      </c>
      <c r="Z82" s="94">
        <f t="shared" si="6"/>
        <v>0</v>
      </c>
      <c r="AA82" s="94">
        <f t="shared" si="7"/>
        <v>0</v>
      </c>
    </row>
    <row r="83" spans="1:28">
      <c r="A83" s="3" t="s">
        <v>148</v>
      </c>
      <c r="B83">
        <v>5186</v>
      </c>
      <c r="C83">
        <v>2163</v>
      </c>
      <c r="D83">
        <v>2167</v>
      </c>
      <c r="E83">
        <v>2122</v>
      </c>
      <c r="F83">
        <v>2114</v>
      </c>
      <c r="G83">
        <v>2092</v>
      </c>
      <c r="H83">
        <f t="shared" si="8"/>
        <v>2131.6</v>
      </c>
      <c r="J83" s="3" t="s">
        <v>148</v>
      </c>
      <c r="K83">
        <v>78</v>
      </c>
      <c r="L83">
        <f t="shared" si="9"/>
        <v>2.5708635464733027E-2</v>
      </c>
      <c r="N83" s="3" t="s">
        <v>148</v>
      </c>
      <c r="O83" s="44">
        <f t="shared" si="10"/>
        <v>5236.5431773236651</v>
      </c>
      <c r="P83" s="44">
        <f t="shared" si="0"/>
        <v>2232.824653922215</v>
      </c>
      <c r="Q83" s="44">
        <f t="shared" si="1"/>
        <v>2239.1641397495055</v>
      </c>
      <c r="R83" s="44">
        <f t="shared" si="2"/>
        <v>2198.8945286750163</v>
      </c>
      <c r="S83" s="44">
        <f t="shared" si="3"/>
        <v>2167.036914963744</v>
      </c>
      <c r="T83" s="44">
        <f t="shared" si="11"/>
        <v>2814.8926829268294</v>
      </c>
      <c r="V83" s="3" t="s">
        <v>148</v>
      </c>
      <c r="W83" s="94">
        <f t="shared" si="12"/>
        <v>50.543177323665134</v>
      </c>
      <c r="X83" s="94">
        <f t="shared" si="4"/>
        <v>69.824653922214907</v>
      </c>
      <c r="Y83" s="94">
        <f t="shared" si="5"/>
        <v>72.164139749505608</v>
      </c>
      <c r="Z83" s="94">
        <f t="shared" si="6"/>
        <v>76.894528675016488</v>
      </c>
      <c r="AA83" s="94">
        <f t="shared" si="7"/>
        <v>53.036914963744238</v>
      </c>
    </row>
    <row r="84" spans="1:28">
      <c r="A84" s="3" t="s">
        <v>149</v>
      </c>
      <c r="B84">
        <v>3953</v>
      </c>
      <c r="C84">
        <v>2289</v>
      </c>
      <c r="D84">
        <v>2237</v>
      </c>
      <c r="E84">
        <v>2269</v>
      </c>
      <c r="F84">
        <v>2276</v>
      </c>
      <c r="G84">
        <v>2205</v>
      </c>
      <c r="H84">
        <f t="shared" si="8"/>
        <v>2255.1999999999998</v>
      </c>
      <c r="J84" s="3" t="s">
        <v>149</v>
      </c>
      <c r="N84" s="3" t="s">
        <v>149</v>
      </c>
      <c r="O84" s="94">
        <f>AVERAGE(C84:G84)</f>
        <v>2255.1999999999998</v>
      </c>
      <c r="P84" s="44">
        <f t="shared" si="0"/>
        <v>2289</v>
      </c>
      <c r="Q84" s="44">
        <f t="shared" si="1"/>
        <v>2237</v>
      </c>
      <c r="R84" s="44">
        <f t="shared" si="2"/>
        <v>2269</v>
      </c>
      <c r="S84" s="44">
        <f t="shared" si="3"/>
        <v>2276</v>
      </c>
      <c r="T84" s="44">
        <f t="shared" si="11"/>
        <v>2265.2400000000002</v>
      </c>
      <c r="V84" s="3" t="s">
        <v>149</v>
      </c>
      <c r="W84" s="94">
        <f t="shared" si="12"/>
        <v>0</v>
      </c>
      <c r="X84" s="94">
        <f t="shared" si="4"/>
        <v>0</v>
      </c>
      <c r="Y84" s="94">
        <f t="shared" si="5"/>
        <v>0</v>
      </c>
      <c r="Z84" s="94">
        <f t="shared" si="6"/>
        <v>0</v>
      </c>
      <c r="AA84" s="94">
        <f t="shared" si="7"/>
        <v>0</v>
      </c>
    </row>
    <row r="85" spans="1:28">
      <c r="A85" s="3"/>
      <c r="J85" s="3"/>
      <c r="N85" s="3"/>
    </row>
    <row r="86" spans="1:28">
      <c r="A86" s="11" t="s">
        <v>478</v>
      </c>
      <c r="B86">
        <f t="shared" ref="B86:H86" si="13">SUM(B52:B84)</f>
        <v>245423</v>
      </c>
      <c r="C86">
        <f t="shared" si="13"/>
        <v>244941</v>
      </c>
      <c r="D86">
        <f t="shared" si="13"/>
        <v>244813</v>
      </c>
      <c r="E86">
        <f t="shared" si="13"/>
        <v>242258</v>
      </c>
      <c r="F86">
        <f t="shared" si="13"/>
        <v>239373</v>
      </c>
      <c r="G86">
        <f t="shared" si="13"/>
        <v>235319</v>
      </c>
      <c r="H86">
        <f t="shared" si="13"/>
        <v>231864.19999999998</v>
      </c>
      <c r="J86" s="11"/>
      <c r="N86" s="11" t="s">
        <v>478</v>
      </c>
      <c r="O86">
        <f>SUM(O52:O84)</f>
        <v>247389</v>
      </c>
      <c r="P86">
        <f>SUM(P52:P84)</f>
        <v>247657</v>
      </c>
      <c r="Q86">
        <f>SUM(Q52:Q84)</f>
        <v>247619.99999999997</v>
      </c>
      <c r="R86">
        <f>SUM(R52:R84)</f>
        <v>245248.99999999997</v>
      </c>
      <c r="S86">
        <f>SUM(S52:S84)</f>
        <v>241435.99999999997</v>
      </c>
      <c r="T86" s="44">
        <f>AVERAGE(O86:S86)/6</f>
        <v>40978.366666666669</v>
      </c>
    </row>
    <row r="87" spans="1:28">
      <c r="A87" s="3" t="s">
        <v>0</v>
      </c>
      <c r="B87" cm="1">
        <f t="array" ref="B87:F87">TRANSPOSE('Enrolment in Schools by State'!L4:L8)</f>
        <v>247389</v>
      </c>
      <c r="C87">
        <v>247657</v>
      </c>
      <c r="D87">
        <v>247620</v>
      </c>
      <c r="E87">
        <v>245249</v>
      </c>
      <c r="F87">
        <v>241436</v>
      </c>
      <c r="J87" s="3"/>
      <c r="N87" s="3" t="s">
        <v>0</v>
      </c>
      <c r="O87">
        <f>B87</f>
        <v>247389</v>
      </c>
      <c r="P87">
        <f t="shared" ref="P87:S87" si="14">C87</f>
        <v>247657</v>
      </c>
      <c r="Q87">
        <f t="shared" si="14"/>
        <v>247620</v>
      </c>
      <c r="R87">
        <f t="shared" si="14"/>
        <v>245249</v>
      </c>
      <c r="S87">
        <f t="shared" si="14"/>
        <v>241436</v>
      </c>
      <c r="T87" s="44">
        <f>AVERAGE(O87:S87)/6</f>
        <v>40978.366666666669</v>
      </c>
    </row>
    <row r="88" spans="1:28">
      <c r="A88" s="11" t="s">
        <v>477</v>
      </c>
      <c r="B88">
        <f>B87-B86</f>
        <v>1966</v>
      </c>
      <c r="C88">
        <f t="shared" ref="C88:F88" si="15">C87-C86</f>
        <v>2716</v>
      </c>
      <c r="D88">
        <f t="shared" si="15"/>
        <v>2807</v>
      </c>
      <c r="E88">
        <f t="shared" si="15"/>
        <v>2991</v>
      </c>
      <c r="F88">
        <f t="shared" si="15"/>
        <v>2063</v>
      </c>
      <c r="J88" s="11"/>
      <c r="N88" s="11" t="s">
        <v>477</v>
      </c>
      <c r="O88">
        <f>O86-O87</f>
        <v>0</v>
      </c>
      <c r="P88">
        <f t="shared" ref="P88" si="16">P86-P87</f>
        <v>0</v>
      </c>
      <c r="Q88">
        <f t="shared" ref="Q88" si="17">Q86-Q87</f>
        <v>0</v>
      </c>
      <c r="R88">
        <f t="shared" ref="R88" si="18">R86-R87</f>
        <v>0</v>
      </c>
      <c r="S88">
        <f t="shared" ref="S88" si="19">S86-S87</f>
        <v>0</v>
      </c>
    </row>
    <row r="90" spans="1:28">
      <c r="A90" s="13" t="s">
        <v>269</v>
      </c>
      <c r="J90" s="13" t="s">
        <v>5446</v>
      </c>
    </row>
    <row r="92" spans="1:28" s="21" customFormat="1">
      <c r="A92" s="20" t="s">
        <v>270</v>
      </c>
      <c r="J92" s="90" t="s">
        <v>5307</v>
      </c>
      <c r="K92" s="91"/>
      <c r="L92" s="91"/>
      <c r="N92" s="20" t="s">
        <v>154</v>
      </c>
      <c r="V92" s="20" t="s">
        <v>5300</v>
      </c>
    </row>
    <row r="94" spans="1:28">
      <c r="A94" s="47"/>
      <c r="B94" s="47" t="s">
        <v>86</v>
      </c>
      <c r="C94" s="47" t="s">
        <v>87</v>
      </c>
      <c r="D94" s="47" t="s">
        <v>88</v>
      </c>
      <c r="E94" s="47" t="s">
        <v>89</v>
      </c>
      <c r="F94" s="47" t="s">
        <v>90</v>
      </c>
      <c r="G94" s="47" t="s">
        <v>91</v>
      </c>
      <c r="H94" s="47" t="s">
        <v>97</v>
      </c>
      <c r="J94" s="47" t="s">
        <v>209</v>
      </c>
      <c r="K94" s="47" t="s">
        <v>488</v>
      </c>
      <c r="L94" s="93" t="s">
        <v>249</v>
      </c>
      <c r="N94" s="47"/>
      <c r="O94" s="47" t="s">
        <v>86</v>
      </c>
      <c r="P94" s="47" t="s">
        <v>87</v>
      </c>
      <c r="Q94" s="47" t="s">
        <v>88</v>
      </c>
      <c r="R94" s="47" t="s">
        <v>89</v>
      </c>
      <c r="S94" s="47" t="s">
        <v>90</v>
      </c>
      <c r="T94" s="47" t="s">
        <v>97</v>
      </c>
      <c r="V94" s="47"/>
      <c r="W94" s="47" t="s">
        <v>86</v>
      </c>
      <c r="X94" s="47" t="s">
        <v>87</v>
      </c>
      <c r="Y94" s="47" t="s">
        <v>88</v>
      </c>
      <c r="Z94" s="47" t="s">
        <v>89</v>
      </c>
      <c r="AA94" s="47" t="s">
        <v>90</v>
      </c>
      <c r="AB94" s="47" t="s">
        <v>97</v>
      </c>
    </row>
    <row r="95" spans="1:28">
      <c r="A95" s="3" t="s">
        <v>117</v>
      </c>
      <c r="C95">
        <v>3860</v>
      </c>
      <c r="D95">
        <v>3835</v>
      </c>
      <c r="E95">
        <v>3979</v>
      </c>
      <c r="F95">
        <v>4237</v>
      </c>
      <c r="G95">
        <v>4411</v>
      </c>
      <c r="H95">
        <f>AVERAGE(C95:G95)</f>
        <v>4064.4</v>
      </c>
      <c r="J95" s="3" t="s">
        <v>117</v>
      </c>
      <c r="K95">
        <v>0</v>
      </c>
      <c r="L95">
        <f>K95/SUM($K$95:$K$126)</f>
        <v>0</v>
      </c>
      <c r="N95" s="3" t="s">
        <v>117</v>
      </c>
      <c r="O95" s="94">
        <f>AVERAGE(C95:G95)</f>
        <v>4064.4</v>
      </c>
      <c r="P95" s="44">
        <f t="shared" ref="P95:P127" si="20">C95+$L95*C$131</f>
        <v>3860</v>
      </c>
      <c r="Q95" s="44">
        <f t="shared" ref="Q95:Q127" si="21">D95+$L95*D$131</f>
        <v>3835</v>
      </c>
      <c r="R95" s="44">
        <f t="shared" ref="R95:R127" si="22">E95+$L95*E$131</f>
        <v>3979</v>
      </c>
      <c r="S95" s="44">
        <f t="shared" ref="S95:S127" si="23">F95+$L95*F$131</f>
        <v>4237</v>
      </c>
      <c r="T95" s="44">
        <f>AVERAGE(O95:S95)</f>
        <v>3995.0800000000004</v>
      </c>
      <c r="V95" s="3" t="s">
        <v>117</v>
      </c>
      <c r="W95" s="94">
        <f>$L95*B$131</f>
        <v>0</v>
      </c>
      <c r="X95" s="94">
        <f t="shared" ref="X95:AA110" si="24">$L95*C$131</f>
        <v>0</v>
      </c>
      <c r="Y95" s="94">
        <f t="shared" si="24"/>
        <v>0</v>
      </c>
      <c r="Z95" s="94">
        <f t="shared" si="24"/>
        <v>0</v>
      </c>
      <c r="AA95" s="94">
        <f t="shared" si="24"/>
        <v>0</v>
      </c>
      <c r="AB95" s="94"/>
    </row>
    <row r="96" spans="1:28">
      <c r="A96" s="3" t="s">
        <v>118</v>
      </c>
      <c r="B96">
        <v>5513</v>
      </c>
      <c r="C96">
        <v>4948</v>
      </c>
      <c r="D96">
        <v>4862</v>
      </c>
      <c r="E96">
        <v>4868</v>
      </c>
      <c r="F96">
        <v>4820</v>
      </c>
      <c r="G96">
        <v>4750</v>
      </c>
      <c r="H96">
        <f t="shared" ref="H96:H127" si="25">AVERAGE(C96:G96)</f>
        <v>4849.6000000000004</v>
      </c>
      <c r="J96" s="3" t="s">
        <v>118</v>
      </c>
      <c r="K96">
        <v>0</v>
      </c>
      <c r="L96">
        <f t="shared" ref="L96:L126" si="26">K96/SUM($K$95:$K$126)</f>
        <v>0</v>
      </c>
      <c r="N96" s="3" t="s">
        <v>118</v>
      </c>
      <c r="O96" s="44">
        <f>B96+$L96*B$131</f>
        <v>5513</v>
      </c>
      <c r="P96" s="44">
        <f t="shared" si="20"/>
        <v>4948</v>
      </c>
      <c r="Q96" s="44">
        <f t="shared" si="21"/>
        <v>4862</v>
      </c>
      <c r="R96" s="44">
        <f t="shared" si="22"/>
        <v>4868</v>
      </c>
      <c r="S96" s="44">
        <f t="shared" si="23"/>
        <v>4820</v>
      </c>
      <c r="T96" s="44">
        <f t="shared" ref="T96:T127" si="27">AVERAGE(O96:S96)</f>
        <v>5002.2</v>
      </c>
      <c r="V96" s="3" t="s">
        <v>118</v>
      </c>
      <c r="W96" s="94">
        <f t="shared" ref="W96:W127" si="28">$L96*B$131</f>
        <v>0</v>
      </c>
      <c r="X96" s="94">
        <f t="shared" si="24"/>
        <v>0</v>
      </c>
      <c r="Y96" s="94">
        <f t="shared" si="24"/>
        <v>0</v>
      </c>
      <c r="Z96" s="94">
        <f t="shared" si="24"/>
        <v>0</v>
      </c>
      <c r="AA96" s="94">
        <f t="shared" si="24"/>
        <v>0</v>
      </c>
      <c r="AB96" s="94"/>
    </row>
    <row r="97" spans="1:28">
      <c r="A97" s="3" t="s">
        <v>119</v>
      </c>
      <c r="B97">
        <v>1963</v>
      </c>
      <c r="C97">
        <v>1864</v>
      </c>
      <c r="D97">
        <v>1855</v>
      </c>
      <c r="E97">
        <v>1851</v>
      </c>
      <c r="F97">
        <v>1887</v>
      </c>
      <c r="G97">
        <v>2017</v>
      </c>
      <c r="H97">
        <f t="shared" si="25"/>
        <v>1894.8</v>
      </c>
      <c r="J97" s="3" t="s">
        <v>119</v>
      </c>
      <c r="K97">
        <v>0</v>
      </c>
      <c r="L97">
        <f t="shared" si="26"/>
        <v>0</v>
      </c>
      <c r="N97" s="3" t="s">
        <v>119</v>
      </c>
      <c r="O97" s="44">
        <f t="shared" ref="O97:O126" si="29">B97+$L97*B$131</f>
        <v>1963</v>
      </c>
      <c r="P97" s="44">
        <f t="shared" si="20"/>
        <v>1864</v>
      </c>
      <c r="Q97" s="44">
        <f t="shared" si="21"/>
        <v>1855</v>
      </c>
      <c r="R97" s="44">
        <f t="shared" si="22"/>
        <v>1851</v>
      </c>
      <c r="S97" s="44">
        <f t="shared" si="23"/>
        <v>1887</v>
      </c>
      <c r="T97" s="44">
        <f t="shared" si="27"/>
        <v>1884</v>
      </c>
      <c r="V97" s="3" t="s">
        <v>119</v>
      </c>
      <c r="W97" s="94">
        <f t="shared" si="28"/>
        <v>0</v>
      </c>
      <c r="X97" s="94">
        <f t="shared" si="24"/>
        <v>0</v>
      </c>
      <c r="Y97" s="94">
        <f t="shared" si="24"/>
        <v>0</v>
      </c>
      <c r="Z97" s="94">
        <f t="shared" si="24"/>
        <v>0</v>
      </c>
      <c r="AA97" s="94">
        <f t="shared" si="24"/>
        <v>0</v>
      </c>
      <c r="AB97" s="94"/>
    </row>
    <row r="98" spans="1:28">
      <c r="A98" s="3" t="s">
        <v>120</v>
      </c>
      <c r="B98">
        <v>6714</v>
      </c>
      <c r="C98">
        <v>5775</v>
      </c>
      <c r="D98">
        <v>5615</v>
      </c>
      <c r="E98">
        <v>5612</v>
      </c>
      <c r="F98">
        <v>5768</v>
      </c>
      <c r="G98">
        <v>5845</v>
      </c>
      <c r="H98">
        <f t="shared" si="25"/>
        <v>5723</v>
      </c>
      <c r="J98" s="3" t="s">
        <v>120</v>
      </c>
      <c r="K98">
        <v>721</v>
      </c>
      <c r="L98">
        <f t="shared" si="26"/>
        <v>5.580063462580296E-2</v>
      </c>
      <c r="N98" s="3" t="s">
        <v>120</v>
      </c>
      <c r="O98" s="44">
        <f t="shared" si="29"/>
        <v>7279.7068338363906</v>
      </c>
      <c r="P98" s="44">
        <f t="shared" si="20"/>
        <v>6339.5908211438746</v>
      </c>
      <c r="Q98" s="44">
        <f t="shared" si="21"/>
        <v>6149.681680984444</v>
      </c>
      <c r="R98" s="44">
        <f t="shared" si="22"/>
        <v>6124.361427134123</v>
      </c>
      <c r="S98" s="44">
        <f t="shared" si="23"/>
        <v>6179.1948765575416</v>
      </c>
      <c r="T98" s="44">
        <f t="shared" si="27"/>
        <v>6414.5071279312742</v>
      </c>
      <c r="V98" s="3" t="s">
        <v>120</v>
      </c>
      <c r="W98" s="94">
        <f t="shared" si="28"/>
        <v>565.70683383639039</v>
      </c>
      <c r="X98" s="94">
        <f t="shared" si="24"/>
        <v>564.59082114387434</v>
      </c>
      <c r="Y98" s="94">
        <f t="shared" si="24"/>
        <v>534.68168098444391</v>
      </c>
      <c r="Z98" s="94">
        <f t="shared" si="24"/>
        <v>512.36142713412278</v>
      </c>
      <c r="AA98" s="94">
        <f t="shared" si="24"/>
        <v>411.19487655754199</v>
      </c>
      <c r="AB98" s="94"/>
    </row>
    <row r="99" spans="1:28">
      <c r="A99" s="3" t="s">
        <v>121</v>
      </c>
      <c r="B99">
        <v>14475</v>
      </c>
      <c r="C99">
        <v>13216</v>
      </c>
      <c r="D99">
        <v>13150</v>
      </c>
      <c r="E99">
        <v>13295</v>
      </c>
      <c r="F99">
        <v>13580</v>
      </c>
      <c r="G99">
        <v>13788</v>
      </c>
      <c r="H99">
        <f t="shared" si="25"/>
        <v>13405.8</v>
      </c>
      <c r="J99" s="3" t="s">
        <v>121</v>
      </c>
      <c r="K99">
        <v>1221</v>
      </c>
      <c r="L99">
        <f t="shared" si="26"/>
        <v>9.4497329928024149E-2</v>
      </c>
      <c r="N99" s="3" t="s">
        <v>121</v>
      </c>
      <c r="O99" s="44">
        <f t="shared" si="29"/>
        <v>15433.013930810308</v>
      </c>
      <c r="P99" s="44">
        <f t="shared" si="20"/>
        <v>14172.123984211748</v>
      </c>
      <c r="Q99" s="44">
        <f t="shared" si="21"/>
        <v>14055.473415370327</v>
      </c>
      <c r="R99" s="44">
        <f t="shared" si="22"/>
        <v>14162.674483399118</v>
      </c>
      <c r="S99" s="44">
        <f t="shared" si="23"/>
        <v>14276.350824239609</v>
      </c>
      <c r="T99" s="44">
        <f t="shared" si="27"/>
        <v>14419.927327606221</v>
      </c>
      <c r="V99" s="3" t="s">
        <v>121</v>
      </c>
      <c r="W99" s="94">
        <f t="shared" si="28"/>
        <v>958.01393081030881</v>
      </c>
      <c r="X99" s="94">
        <f t="shared" si="24"/>
        <v>956.12398421174828</v>
      </c>
      <c r="Y99" s="94">
        <f t="shared" si="24"/>
        <v>905.47341537032742</v>
      </c>
      <c r="Z99" s="94">
        <f t="shared" si="24"/>
        <v>867.67448339911778</v>
      </c>
      <c r="AA99" s="94">
        <f t="shared" si="24"/>
        <v>696.35082423961001</v>
      </c>
      <c r="AB99" s="94"/>
    </row>
    <row r="100" spans="1:28">
      <c r="A100" s="3" t="s">
        <v>122</v>
      </c>
      <c r="B100">
        <v>2584</v>
      </c>
      <c r="C100">
        <v>2374</v>
      </c>
      <c r="D100">
        <v>2321</v>
      </c>
      <c r="E100">
        <v>2358</v>
      </c>
      <c r="F100">
        <v>2414</v>
      </c>
      <c r="G100">
        <v>2436</v>
      </c>
      <c r="H100">
        <f t="shared" si="25"/>
        <v>2380.6</v>
      </c>
      <c r="J100" s="3" t="s">
        <v>122</v>
      </c>
      <c r="K100">
        <v>0</v>
      </c>
      <c r="L100">
        <f t="shared" si="26"/>
        <v>0</v>
      </c>
      <c r="N100" s="3" t="s">
        <v>122</v>
      </c>
      <c r="O100" s="44">
        <f t="shared" si="29"/>
        <v>2584</v>
      </c>
      <c r="P100" s="44">
        <f t="shared" si="20"/>
        <v>2374</v>
      </c>
      <c r="Q100" s="44">
        <f t="shared" si="21"/>
        <v>2321</v>
      </c>
      <c r="R100" s="44">
        <f t="shared" si="22"/>
        <v>2358</v>
      </c>
      <c r="S100" s="44">
        <f t="shared" si="23"/>
        <v>2414</v>
      </c>
      <c r="T100" s="44">
        <f t="shared" si="27"/>
        <v>2410.1999999999998</v>
      </c>
      <c r="V100" s="3" t="s">
        <v>122</v>
      </c>
      <c r="W100" s="94">
        <f t="shared" si="28"/>
        <v>0</v>
      </c>
      <c r="X100" s="94">
        <f t="shared" si="24"/>
        <v>0</v>
      </c>
      <c r="Y100" s="94">
        <f t="shared" si="24"/>
        <v>0</v>
      </c>
      <c r="Z100" s="94">
        <f t="shared" si="24"/>
        <v>0</v>
      </c>
      <c r="AA100" s="94">
        <f t="shared" si="24"/>
        <v>0</v>
      </c>
      <c r="AB100" s="94"/>
    </row>
    <row r="101" spans="1:28">
      <c r="A101" s="3" t="s">
        <v>123</v>
      </c>
      <c r="B101">
        <v>2844</v>
      </c>
      <c r="C101">
        <v>2142</v>
      </c>
      <c r="D101">
        <v>2175</v>
      </c>
      <c r="E101">
        <v>2185</v>
      </c>
      <c r="F101">
        <v>2355</v>
      </c>
      <c r="G101">
        <v>2455</v>
      </c>
      <c r="H101">
        <f t="shared" si="25"/>
        <v>2262.4</v>
      </c>
      <c r="J101" s="3" t="s">
        <v>123</v>
      </c>
      <c r="K101">
        <v>0</v>
      </c>
      <c r="L101">
        <f t="shared" si="26"/>
        <v>0</v>
      </c>
      <c r="N101" s="3" t="s">
        <v>123</v>
      </c>
      <c r="O101" s="44">
        <f t="shared" si="29"/>
        <v>2844</v>
      </c>
      <c r="P101" s="44">
        <f t="shared" si="20"/>
        <v>2142</v>
      </c>
      <c r="Q101" s="44">
        <f t="shared" si="21"/>
        <v>2175</v>
      </c>
      <c r="R101" s="44">
        <f t="shared" si="22"/>
        <v>2185</v>
      </c>
      <c r="S101" s="44">
        <f t="shared" si="23"/>
        <v>2355</v>
      </c>
      <c r="T101" s="44">
        <f t="shared" si="27"/>
        <v>2340.1999999999998</v>
      </c>
      <c r="V101" s="3" t="s">
        <v>123</v>
      </c>
      <c r="W101" s="94">
        <f t="shared" si="28"/>
        <v>0</v>
      </c>
      <c r="X101" s="94">
        <f t="shared" si="24"/>
        <v>0</v>
      </c>
      <c r="Y101" s="94">
        <f t="shared" si="24"/>
        <v>0</v>
      </c>
      <c r="Z101" s="94">
        <f t="shared" si="24"/>
        <v>0</v>
      </c>
      <c r="AA101" s="94">
        <f t="shared" si="24"/>
        <v>0</v>
      </c>
      <c r="AB101" s="94"/>
    </row>
    <row r="102" spans="1:28">
      <c r="A102" s="3" t="s">
        <v>124</v>
      </c>
      <c r="B102">
        <v>2214</v>
      </c>
      <c r="C102">
        <v>2217</v>
      </c>
      <c r="D102">
        <v>2189</v>
      </c>
      <c r="E102">
        <v>2130</v>
      </c>
      <c r="F102">
        <v>2191</v>
      </c>
      <c r="G102">
        <v>2181</v>
      </c>
      <c r="H102">
        <f t="shared" si="25"/>
        <v>2181.6</v>
      </c>
      <c r="J102" s="3" t="s">
        <v>124</v>
      </c>
      <c r="K102">
        <v>0</v>
      </c>
      <c r="L102">
        <f t="shared" si="26"/>
        <v>0</v>
      </c>
      <c r="N102" s="3" t="s">
        <v>124</v>
      </c>
      <c r="O102" s="44">
        <f t="shared" si="29"/>
        <v>2214</v>
      </c>
      <c r="P102" s="44">
        <f t="shared" si="20"/>
        <v>2217</v>
      </c>
      <c r="Q102" s="44">
        <f t="shared" si="21"/>
        <v>2189</v>
      </c>
      <c r="R102" s="44">
        <f t="shared" si="22"/>
        <v>2130</v>
      </c>
      <c r="S102" s="44">
        <f t="shared" si="23"/>
        <v>2191</v>
      </c>
      <c r="T102" s="44">
        <f t="shared" si="27"/>
        <v>2188.1999999999998</v>
      </c>
      <c r="V102" s="3" t="s">
        <v>124</v>
      </c>
      <c r="W102" s="94">
        <f t="shared" si="28"/>
        <v>0</v>
      </c>
      <c r="X102" s="94">
        <f t="shared" si="24"/>
        <v>0</v>
      </c>
      <c r="Y102" s="94">
        <f t="shared" si="24"/>
        <v>0</v>
      </c>
      <c r="Z102" s="94">
        <f t="shared" si="24"/>
        <v>0</v>
      </c>
      <c r="AA102" s="94">
        <f t="shared" si="24"/>
        <v>0</v>
      </c>
      <c r="AB102" s="94"/>
    </row>
    <row r="103" spans="1:28">
      <c r="A103" s="3" t="s">
        <v>125</v>
      </c>
      <c r="C103">
        <v>1015</v>
      </c>
      <c r="D103">
        <v>977</v>
      </c>
      <c r="E103">
        <v>947</v>
      </c>
      <c r="F103">
        <v>1009</v>
      </c>
      <c r="G103">
        <v>1008</v>
      </c>
      <c r="H103">
        <f t="shared" si="25"/>
        <v>991.2</v>
      </c>
      <c r="J103" s="3" t="s">
        <v>125</v>
      </c>
      <c r="K103">
        <v>0</v>
      </c>
      <c r="L103">
        <f t="shared" si="26"/>
        <v>0</v>
      </c>
      <c r="N103" s="3" t="s">
        <v>125</v>
      </c>
      <c r="O103" s="44">
        <f t="shared" si="29"/>
        <v>0</v>
      </c>
      <c r="P103" s="44">
        <f t="shared" si="20"/>
        <v>1015</v>
      </c>
      <c r="Q103" s="44">
        <f t="shared" si="21"/>
        <v>977</v>
      </c>
      <c r="R103" s="44">
        <f t="shared" si="22"/>
        <v>947</v>
      </c>
      <c r="S103" s="44">
        <f t="shared" si="23"/>
        <v>1009</v>
      </c>
      <c r="T103" s="44">
        <f t="shared" si="27"/>
        <v>789.6</v>
      </c>
      <c r="V103" s="3" t="s">
        <v>125</v>
      </c>
      <c r="W103" s="94">
        <f t="shared" si="28"/>
        <v>0</v>
      </c>
      <c r="X103" s="94">
        <f t="shared" si="24"/>
        <v>0</v>
      </c>
      <c r="Y103" s="94">
        <f t="shared" si="24"/>
        <v>0</v>
      </c>
      <c r="Z103" s="94">
        <f t="shared" si="24"/>
        <v>0</v>
      </c>
      <c r="AA103" s="94">
        <f t="shared" si="24"/>
        <v>0</v>
      </c>
      <c r="AB103" s="94"/>
    </row>
    <row r="104" spans="1:28">
      <c r="A104" s="3" t="s">
        <v>126</v>
      </c>
      <c r="B104">
        <v>2368</v>
      </c>
      <c r="C104">
        <v>2219</v>
      </c>
      <c r="D104">
        <v>2209</v>
      </c>
      <c r="E104">
        <v>2231</v>
      </c>
      <c r="F104">
        <v>2277</v>
      </c>
      <c r="G104">
        <v>2226</v>
      </c>
      <c r="H104">
        <f t="shared" si="25"/>
        <v>2232.4</v>
      </c>
      <c r="J104" s="3" t="s">
        <v>126</v>
      </c>
      <c r="K104">
        <v>0</v>
      </c>
      <c r="L104">
        <f t="shared" si="26"/>
        <v>0</v>
      </c>
      <c r="N104" s="3" t="s">
        <v>126</v>
      </c>
      <c r="O104" s="44">
        <f t="shared" si="29"/>
        <v>2368</v>
      </c>
      <c r="P104" s="44">
        <f t="shared" si="20"/>
        <v>2219</v>
      </c>
      <c r="Q104" s="44">
        <f t="shared" si="21"/>
        <v>2209</v>
      </c>
      <c r="R104" s="44">
        <f t="shared" si="22"/>
        <v>2231</v>
      </c>
      <c r="S104" s="44">
        <f t="shared" si="23"/>
        <v>2277</v>
      </c>
      <c r="T104" s="44">
        <f t="shared" si="27"/>
        <v>2260.8000000000002</v>
      </c>
      <c r="V104" s="3" t="s">
        <v>126</v>
      </c>
      <c r="W104" s="94">
        <f t="shared" si="28"/>
        <v>0</v>
      </c>
      <c r="X104" s="94">
        <f t="shared" si="24"/>
        <v>0</v>
      </c>
      <c r="Y104" s="94">
        <f t="shared" si="24"/>
        <v>0</v>
      </c>
      <c r="Z104" s="94">
        <f t="shared" si="24"/>
        <v>0</v>
      </c>
      <c r="AA104" s="94">
        <f t="shared" si="24"/>
        <v>0</v>
      </c>
      <c r="AB104" s="94"/>
    </row>
    <row r="105" spans="1:28">
      <c r="A105" s="3" t="s">
        <v>127</v>
      </c>
      <c r="B105">
        <v>4661</v>
      </c>
      <c r="C105">
        <v>4238</v>
      </c>
      <c r="D105">
        <v>4208</v>
      </c>
      <c r="E105">
        <v>4343</v>
      </c>
      <c r="F105">
        <v>4460</v>
      </c>
      <c r="G105">
        <v>4534</v>
      </c>
      <c r="H105">
        <f t="shared" si="25"/>
        <v>4356.6000000000004</v>
      </c>
      <c r="J105" s="3" t="s">
        <v>127</v>
      </c>
      <c r="K105">
        <v>0</v>
      </c>
      <c r="L105">
        <f t="shared" si="26"/>
        <v>0</v>
      </c>
      <c r="N105" s="3" t="s">
        <v>127</v>
      </c>
      <c r="O105" s="44">
        <f t="shared" si="29"/>
        <v>4661</v>
      </c>
      <c r="P105" s="44">
        <f t="shared" si="20"/>
        <v>4238</v>
      </c>
      <c r="Q105" s="44">
        <f t="shared" si="21"/>
        <v>4208</v>
      </c>
      <c r="R105" s="44">
        <f t="shared" si="22"/>
        <v>4343</v>
      </c>
      <c r="S105" s="44">
        <f t="shared" si="23"/>
        <v>4460</v>
      </c>
      <c r="T105" s="44">
        <f t="shared" si="27"/>
        <v>4382</v>
      </c>
      <c r="V105" s="3" t="s">
        <v>127</v>
      </c>
      <c r="W105" s="94">
        <f t="shared" si="28"/>
        <v>0</v>
      </c>
      <c r="X105" s="94">
        <f t="shared" si="24"/>
        <v>0</v>
      </c>
      <c r="Y105" s="94">
        <f t="shared" si="24"/>
        <v>0</v>
      </c>
      <c r="Z105" s="94">
        <f t="shared" si="24"/>
        <v>0</v>
      </c>
      <c r="AA105" s="94">
        <f t="shared" si="24"/>
        <v>0</v>
      </c>
      <c r="AB105" s="94"/>
    </row>
    <row r="106" spans="1:28">
      <c r="A106" s="3" t="s">
        <v>128</v>
      </c>
      <c r="B106">
        <v>48973</v>
      </c>
      <c r="C106">
        <v>44480</v>
      </c>
      <c r="D106">
        <v>43488</v>
      </c>
      <c r="E106">
        <v>43123</v>
      </c>
      <c r="F106">
        <v>43500</v>
      </c>
      <c r="G106">
        <v>43533</v>
      </c>
      <c r="H106">
        <f t="shared" si="25"/>
        <v>43624.800000000003</v>
      </c>
      <c r="J106" s="3" t="s">
        <v>128</v>
      </c>
      <c r="K106">
        <v>6542</v>
      </c>
      <c r="L106">
        <f t="shared" si="26"/>
        <v>0.50630756133426202</v>
      </c>
      <c r="N106" s="3" t="s">
        <v>128</v>
      </c>
      <c r="O106" s="44">
        <f t="shared" si="29"/>
        <v>54105.946056806744</v>
      </c>
      <c r="P106" s="44">
        <f t="shared" si="20"/>
        <v>49602.819905580065</v>
      </c>
      <c r="Q106" s="44">
        <f t="shared" si="21"/>
        <v>48339.439052704896</v>
      </c>
      <c r="R106" s="44">
        <f t="shared" si="22"/>
        <v>47771.916028171196</v>
      </c>
      <c r="S106" s="44">
        <f t="shared" si="23"/>
        <v>47230.98041947218</v>
      </c>
      <c r="T106" s="44">
        <f t="shared" si="27"/>
        <v>49410.220292547012</v>
      </c>
      <c r="V106" s="3" t="s">
        <v>128</v>
      </c>
      <c r="W106" s="94">
        <f t="shared" si="28"/>
        <v>5132.9460568067479</v>
      </c>
      <c r="X106" s="94">
        <f t="shared" si="24"/>
        <v>5122.8199055800633</v>
      </c>
      <c r="Y106" s="94">
        <f t="shared" si="24"/>
        <v>4851.439052704899</v>
      </c>
      <c r="Z106" s="94">
        <f t="shared" si="24"/>
        <v>4648.9160281711938</v>
      </c>
      <c r="AA106" s="94">
        <f t="shared" si="24"/>
        <v>3730.9804194721769</v>
      </c>
      <c r="AB106" s="94"/>
    </row>
    <row r="107" spans="1:28">
      <c r="A107" s="3" t="s">
        <v>129</v>
      </c>
      <c r="B107">
        <v>2941</v>
      </c>
      <c r="C107">
        <v>2706</v>
      </c>
      <c r="D107">
        <v>2616</v>
      </c>
      <c r="E107">
        <v>2645</v>
      </c>
      <c r="F107">
        <v>2844</v>
      </c>
      <c r="G107">
        <v>2847</v>
      </c>
      <c r="H107">
        <f t="shared" si="25"/>
        <v>2731.6</v>
      </c>
      <c r="J107" s="3" t="s">
        <v>129</v>
      </c>
      <c r="K107">
        <v>0</v>
      </c>
      <c r="L107">
        <f t="shared" si="26"/>
        <v>0</v>
      </c>
      <c r="N107" s="3" t="s">
        <v>129</v>
      </c>
      <c r="O107" s="44">
        <f t="shared" si="29"/>
        <v>2941</v>
      </c>
      <c r="P107" s="44">
        <f t="shared" si="20"/>
        <v>2706</v>
      </c>
      <c r="Q107" s="44">
        <f t="shared" si="21"/>
        <v>2616</v>
      </c>
      <c r="R107" s="44">
        <f t="shared" si="22"/>
        <v>2645</v>
      </c>
      <c r="S107" s="44">
        <f t="shared" si="23"/>
        <v>2844</v>
      </c>
      <c r="T107" s="44">
        <f t="shared" si="27"/>
        <v>2750.4</v>
      </c>
      <c r="V107" s="3" t="s">
        <v>129</v>
      </c>
      <c r="W107" s="94">
        <f t="shared" si="28"/>
        <v>0</v>
      </c>
      <c r="X107" s="94">
        <f t="shared" si="24"/>
        <v>0</v>
      </c>
      <c r="Y107" s="94">
        <f t="shared" si="24"/>
        <v>0</v>
      </c>
      <c r="Z107" s="94">
        <f t="shared" si="24"/>
        <v>0</v>
      </c>
      <c r="AA107" s="94">
        <f t="shared" si="24"/>
        <v>0</v>
      </c>
      <c r="AB107" s="94"/>
    </row>
    <row r="108" spans="1:28">
      <c r="A108" s="3" t="s">
        <v>130</v>
      </c>
      <c r="B108">
        <v>4458</v>
      </c>
      <c r="C108">
        <v>3971</v>
      </c>
      <c r="D108">
        <v>3953</v>
      </c>
      <c r="E108">
        <v>3915</v>
      </c>
      <c r="F108">
        <v>3963</v>
      </c>
      <c r="G108">
        <v>3940</v>
      </c>
      <c r="H108">
        <f t="shared" si="25"/>
        <v>3948.4</v>
      </c>
      <c r="J108" s="3" t="s">
        <v>130</v>
      </c>
      <c r="K108">
        <v>0</v>
      </c>
      <c r="L108">
        <f t="shared" si="26"/>
        <v>0</v>
      </c>
      <c r="N108" s="3" t="s">
        <v>130</v>
      </c>
      <c r="O108" s="44">
        <f t="shared" si="29"/>
        <v>4458</v>
      </c>
      <c r="P108" s="44">
        <f t="shared" si="20"/>
        <v>3971</v>
      </c>
      <c r="Q108" s="44">
        <f t="shared" si="21"/>
        <v>3953</v>
      </c>
      <c r="R108" s="44">
        <f t="shared" si="22"/>
        <v>3915</v>
      </c>
      <c r="S108" s="44">
        <f t="shared" si="23"/>
        <v>3963</v>
      </c>
      <c r="T108" s="44">
        <f t="shared" si="27"/>
        <v>4052</v>
      </c>
      <c r="V108" s="3" t="s">
        <v>130</v>
      </c>
      <c r="W108" s="94">
        <f t="shared" si="28"/>
        <v>0</v>
      </c>
      <c r="X108" s="94">
        <f t="shared" si="24"/>
        <v>0</v>
      </c>
      <c r="Y108" s="94">
        <f t="shared" si="24"/>
        <v>0</v>
      </c>
      <c r="Z108" s="94">
        <f t="shared" si="24"/>
        <v>0</v>
      </c>
      <c r="AA108" s="94">
        <f t="shared" si="24"/>
        <v>0</v>
      </c>
      <c r="AB108" s="94"/>
    </row>
    <row r="109" spans="1:28">
      <c r="A109" s="3" t="s">
        <v>131</v>
      </c>
      <c r="B109">
        <v>1840</v>
      </c>
      <c r="C109">
        <v>1753</v>
      </c>
      <c r="D109">
        <v>1838</v>
      </c>
      <c r="E109">
        <v>1803</v>
      </c>
      <c r="F109">
        <v>1831</v>
      </c>
      <c r="G109">
        <v>1814</v>
      </c>
      <c r="H109">
        <f t="shared" si="25"/>
        <v>1807.8</v>
      </c>
      <c r="J109" s="3" t="s">
        <v>131</v>
      </c>
      <c r="K109">
        <v>0</v>
      </c>
      <c r="L109">
        <f t="shared" si="26"/>
        <v>0</v>
      </c>
      <c r="N109" s="3" t="s">
        <v>131</v>
      </c>
      <c r="O109" s="44">
        <f t="shared" si="29"/>
        <v>1840</v>
      </c>
      <c r="P109" s="44">
        <f t="shared" si="20"/>
        <v>1753</v>
      </c>
      <c r="Q109" s="44">
        <f t="shared" si="21"/>
        <v>1838</v>
      </c>
      <c r="R109" s="44">
        <f t="shared" si="22"/>
        <v>1803</v>
      </c>
      <c r="S109" s="44">
        <f t="shared" si="23"/>
        <v>1831</v>
      </c>
      <c r="T109" s="44">
        <f t="shared" si="27"/>
        <v>1813</v>
      </c>
      <c r="V109" s="3" t="s">
        <v>131</v>
      </c>
      <c r="W109" s="94">
        <f t="shared" si="28"/>
        <v>0</v>
      </c>
      <c r="X109" s="94">
        <f t="shared" si="24"/>
        <v>0</v>
      </c>
      <c r="Y109" s="94">
        <f t="shared" si="24"/>
        <v>0</v>
      </c>
      <c r="Z109" s="94">
        <f t="shared" si="24"/>
        <v>0</v>
      </c>
      <c r="AA109" s="94">
        <f t="shared" si="24"/>
        <v>0</v>
      </c>
      <c r="AB109" s="94"/>
    </row>
    <row r="110" spans="1:28">
      <c r="A110" s="3" t="s">
        <v>132</v>
      </c>
      <c r="B110">
        <v>2875</v>
      </c>
      <c r="C110">
        <v>2722</v>
      </c>
      <c r="D110">
        <v>2660</v>
      </c>
      <c r="E110">
        <v>2734</v>
      </c>
      <c r="F110">
        <v>2767</v>
      </c>
      <c r="G110">
        <v>2847</v>
      </c>
      <c r="H110">
        <f t="shared" si="25"/>
        <v>2746</v>
      </c>
      <c r="J110" s="3" t="s">
        <v>132</v>
      </c>
      <c r="K110">
        <v>0</v>
      </c>
      <c r="L110">
        <f t="shared" si="26"/>
        <v>0</v>
      </c>
      <c r="N110" s="3" t="s">
        <v>132</v>
      </c>
      <c r="O110" s="44">
        <f t="shared" si="29"/>
        <v>2875</v>
      </c>
      <c r="P110" s="44">
        <f t="shared" si="20"/>
        <v>2722</v>
      </c>
      <c r="Q110" s="44">
        <f t="shared" si="21"/>
        <v>2660</v>
      </c>
      <c r="R110" s="44">
        <f t="shared" si="22"/>
        <v>2734</v>
      </c>
      <c r="S110" s="44">
        <f t="shared" si="23"/>
        <v>2767</v>
      </c>
      <c r="T110" s="44">
        <f t="shared" si="27"/>
        <v>2751.6</v>
      </c>
      <c r="V110" s="3" t="s">
        <v>132</v>
      </c>
      <c r="W110" s="94">
        <f t="shared" si="28"/>
        <v>0</v>
      </c>
      <c r="X110" s="94">
        <f t="shared" si="24"/>
        <v>0</v>
      </c>
      <c r="Y110" s="94">
        <f t="shared" si="24"/>
        <v>0</v>
      </c>
      <c r="Z110" s="94">
        <f t="shared" si="24"/>
        <v>0</v>
      </c>
      <c r="AA110" s="94">
        <f t="shared" si="24"/>
        <v>0</v>
      </c>
      <c r="AB110" s="94"/>
    </row>
    <row r="111" spans="1:28">
      <c r="A111" s="3" t="s">
        <v>218</v>
      </c>
      <c r="B111">
        <v>3226</v>
      </c>
      <c r="C111">
        <v>2768</v>
      </c>
      <c r="D111">
        <v>2714</v>
      </c>
      <c r="E111">
        <v>2663</v>
      </c>
      <c r="F111">
        <v>2704</v>
      </c>
      <c r="G111">
        <v>2727</v>
      </c>
      <c r="H111">
        <f t="shared" si="25"/>
        <v>2715.2</v>
      </c>
      <c r="J111" s="3" t="s">
        <v>218</v>
      </c>
      <c r="K111">
        <v>0</v>
      </c>
      <c r="L111">
        <f t="shared" si="26"/>
        <v>0</v>
      </c>
      <c r="N111" s="3" t="s">
        <v>218</v>
      </c>
      <c r="O111" s="44">
        <f t="shared" si="29"/>
        <v>3226</v>
      </c>
      <c r="P111" s="44">
        <f t="shared" si="20"/>
        <v>2768</v>
      </c>
      <c r="Q111" s="44">
        <f t="shared" si="21"/>
        <v>2714</v>
      </c>
      <c r="R111" s="44">
        <f t="shared" si="22"/>
        <v>2663</v>
      </c>
      <c r="S111" s="44">
        <f t="shared" si="23"/>
        <v>2704</v>
      </c>
      <c r="T111" s="44">
        <f t="shared" si="27"/>
        <v>2815</v>
      </c>
      <c r="V111" s="3" t="s">
        <v>218</v>
      </c>
      <c r="W111" s="94">
        <f t="shared" si="28"/>
        <v>0</v>
      </c>
      <c r="X111" s="94">
        <f t="shared" ref="X111:X127" si="30">$L111*C$131</f>
        <v>0</v>
      </c>
      <c r="Y111" s="94">
        <f t="shared" ref="Y111:Y127" si="31">$L111*D$131</f>
        <v>0</v>
      </c>
      <c r="Z111" s="94">
        <f t="shared" ref="Z111:Z127" si="32">$L111*E$131</f>
        <v>0</v>
      </c>
      <c r="AA111" s="94">
        <f t="shared" ref="AA111:AA127" si="33">$L111*F$131</f>
        <v>0</v>
      </c>
      <c r="AB111" s="94"/>
    </row>
    <row r="112" spans="1:28">
      <c r="A112" s="3" t="s">
        <v>134</v>
      </c>
      <c r="B112">
        <v>4215</v>
      </c>
      <c r="C112">
        <v>4500</v>
      </c>
      <c r="D112">
        <v>4404</v>
      </c>
      <c r="E112">
        <v>4348</v>
      </c>
      <c r="F112">
        <v>4488</v>
      </c>
      <c r="G112">
        <v>4527</v>
      </c>
      <c r="H112">
        <f t="shared" si="25"/>
        <v>4453.3999999999996</v>
      </c>
      <c r="J112" s="3" t="s">
        <v>134</v>
      </c>
      <c r="K112">
        <v>0</v>
      </c>
      <c r="L112">
        <f t="shared" si="26"/>
        <v>0</v>
      </c>
      <c r="N112" s="3" t="s">
        <v>134</v>
      </c>
      <c r="O112" s="44">
        <f t="shared" si="29"/>
        <v>4215</v>
      </c>
      <c r="P112" s="44">
        <f t="shared" si="20"/>
        <v>4500</v>
      </c>
      <c r="Q112" s="44">
        <f t="shared" si="21"/>
        <v>4404</v>
      </c>
      <c r="R112" s="44">
        <f t="shared" si="22"/>
        <v>4348</v>
      </c>
      <c r="S112" s="44">
        <f t="shared" si="23"/>
        <v>4488</v>
      </c>
      <c r="T112" s="44">
        <f t="shared" si="27"/>
        <v>4391</v>
      </c>
      <c r="V112" s="3" t="s">
        <v>134</v>
      </c>
      <c r="W112" s="94">
        <f t="shared" si="28"/>
        <v>0</v>
      </c>
      <c r="X112" s="94">
        <f t="shared" si="30"/>
        <v>0</v>
      </c>
      <c r="Y112" s="94">
        <f t="shared" si="31"/>
        <v>0</v>
      </c>
      <c r="Z112" s="94">
        <f t="shared" si="32"/>
        <v>0</v>
      </c>
      <c r="AA112" s="94">
        <f t="shared" si="33"/>
        <v>0</v>
      </c>
      <c r="AB112" s="94"/>
    </row>
    <row r="113" spans="1:28">
      <c r="A113" s="3" t="s">
        <v>135</v>
      </c>
      <c r="B113">
        <v>19887</v>
      </c>
      <c r="C113">
        <v>20668</v>
      </c>
      <c r="D113">
        <v>20689</v>
      </c>
      <c r="E113">
        <v>20977</v>
      </c>
      <c r="F113">
        <v>21400</v>
      </c>
      <c r="G113">
        <v>21618</v>
      </c>
      <c r="H113">
        <f t="shared" si="25"/>
        <v>21070.400000000001</v>
      </c>
      <c r="J113" s="3" t="s">
        <v>135</v>
      </c>
      <c r="K113">
        <v>1819</v>
      </c>
      <c r="L113">
        <f t="shared" si="26"/>
        <v>0.1407785775094807</v>
      </c>
      <c r="N113" s="3" t="s">
        <v>135</v>
      </c>
      <c r="O113" s="44">
        <f t="shared" si="29"/>
        <v>21314.213218791116</v>
      </c>
      <c r="P113" s="44">
        <f t="shared" si="20"/>
        <v>22092.397647240927</v>
      </c>
      <c r="Q113" s="44">
        <f t="shared" si="21"/>
        <v>22037.940329695844</v>
      </c>
      <c r="R113" s="44">
        <f t="shared" si="22"/>
        <v>22269.628898692052</v>
      </c>
      <c r="S113" s="44">
        <f t="shared" si="23"/>
        <v>22437.397337667364</v>
      </c>
      <c r="T113" s="44">
        <f t="shared" si="27"/>
        <v>22030.315486417465</v>
      </c>
      <c r="V113" s="3" t="s">
        <v>135</v>
      </c>
      <c r="W113" s="94">
        <f t="shared" si="28"/>
        <v>1427.2132187911152</v>
      </c>
      <c r="X113" s="94">
        <f t="shared" si="30"/>
        <v>1424.3976472409256</v>
      </c>
      <c r="Y113" s="94">
        <f t="shared" si="31"/>
        <v>1348.940329695844</v>
      </c>
      <c r="Z113" s="94">
        <f t="shared" si="32"/>
        <v>1292.6288986920517</v>
      </c>
      <c r="AA113" s="94">
        <f t="shared" si="33"/>
        <v>1037.3973376673632</v>
      </c>
      <c r="AB113" s="94"/>
    </row>
    <row r="114" spans="1:28">
      <c r="A114" s="3" t="s">
        <v>136</v>
      </c>
      <c r="B114">
        <v>3169</v>
      </c>
      <c r="C114">
        <v>2971</v>
      </c>
      <c r="D114">
        <v>3048</v>
      </c>
      <c r="E114">
        <v>3124</v>
      </c>
      <c r="F114">
        <v>3316</v>
      </c>
      <c r="G114">
        <v>3333</v>
      </c>
      <c r="H114">
        <f t="shared" si="25"/>
        <v>3158.4</v>
      </c>
      <c r="J114" s="3" t="s">
        <v>136</v>
      </c>
      <c r="K114">
        <v>0</v>
      </c>
      <c r="L114">
        <f t="shared" si="26"/>
        <v>0</v>
      </c>
      <c r="N114" s="3" t="s">
        <v>136</v>
      </c>
      <c r="O114" s="44">
        <f t="shared" si="29"/>
        <v>3169</v>
      </c>
      <c r="P114" s="44">
        <f t="shared" si="20"/>
        <v>2971</v>
      </c>
      <c r="Q114" s="44">
        <f t="shared" si="21"/>
        <v>3048</v>
      </c>
      <c r="R114" s="44">
        <f t="shared" si="22"/>
        <v>3124</v>
      </c>
      <c r="S114" s="44">
        <f t="shared" si="23"/>
        <v>3316</v>
      </c>
      <c r="T114" s="44">
        <f t="shared" si="27"/>
        <v>3125.6</v>
      </c>
      <c r="V114" s="3" t="s">
        <v>136</v>
      </c>
      <c r="W114" s="94">
        <f t="shared" si="28"/>
        <v>0</v>
      </c>
      <c r="X114" s="94">
        <f t="shared" si="30"/>
        <v>0</v>
      </c>
      <c r="Y114" s="94">
        <f t="shared" si="31"/>
        <v>0</v>
      </c>
      <c r="Z114" s="94">
        <f t="shared" si="32"/>
        <v>0</v>
      </c>
      <c r="AA114" s="94">
        <f t="shared" si="33"/>
        <v>0</v>
      </c>
      <c r="AB114" s="94"/>
    </row>
    <row r="115" spans="1:28">
      <c r="A115" s="3" t="s">
        <v>137</v>
      </c>
      <c r="C115">
        <v>0</v>
      </c>
      <c r="D115">
        <v>0</v>
      </c>
      <c r="E115">
        <v>0</v>
      </c>
      <c r="F115">
        <v>0</v>
      </c>
      <c r="G115">
        <v>0</v>
      </c>
      <c r="H115">
        <f t="shared" si="25"/>
        <v>0</v>
      </c>
      <c r="J115" s="3" t="s">
        <v>137</v>
      </c>
      <c r="K115">
        <v>0</v>
      </c>
      <c r="L115">
        <f t="shared" si="26"/>
        <v>0</v>
      </c>
      <c r="N115" s="3" t="s">
        <v>137</v>
      </c>
      <c r="O115" s="44">
        <f t="shared" si="29"/>
        <v>0</v>
      </c>
      <c r="P115" s="44">
        <f t="shared" si="20"/>
        <v>0</v>
      </c>
      <c r="Q115" s="44">
        <f t="shared" si="21"/>
        <v>0</v>
      </c>
      <c r="R115" s="44">
        <f t="shared" si="22"/>
        <v>0</v>
      </c>
      <c r="S115" s="44">
        <f t="shared" si="23"/>
        <v>0</v>
      </c>
      <c r="T115" s="44">
        <f t="shared" si="27"/>
        <v>0</v>
      </c>
      <c r="V115" s="3" t="s">
        <v>137</v>
      </c>
      <c r="W115" s="94">
        <f t="shared" si="28"/>
        <v>0</v>
      </c>
      <c r="X115" s="94">
        <f t="shared" si="30"/>
        <v>0</v>
      </c>
      <c r="Y115" s="94">
        <f t="shared" si="31"/>
        <v>0</v>
      </c>
      <c r="Z115" s="94">
        <f t="shared" si="32"/>
        <v>0</v>
      </c>
      <c r="AA115" s="94">
        <f t="shared" si="33"/>
        <v>0</v>
      </c>
      <c r="AB115" s="94"/>
    </row>
    <row r="116" spans="1:28">
      <c r="A116" s="3" t="s">
        <v>138</v>
      </c>
      <c r="B116">
        <v>12518</v>
      </c>
      <c r="C116">
        <v>7785</v>
      </c>
      <c r="D116">
        <v>7768</v>
      </c>
      <c r="E116">
        <v>7880</v>
      </c>
      <c r="F116">
        <v>8172</v>
      </c>
      <c r="G116">
        <v>8325</v>
      </c>
      <c r="H116">
        <f t="shared" si="25"/>
        <v>7986</v>
      </c>
      <c r="J116" s="3" t="s">
        <v>138</v>
      </c>
      <c r="K116">
        <v>0</v>
      </c>
      <c r="L116">
        <f t="shared" si="26"/>
        <v>0</v>
      </c>
      <c r="N116" s="3" t="s">
        <v>138</v>
      </c>
      <c r="O116" s="94">
        <f>B116-O95</f>
        <v>8453.6</v>
      </c>
      <c r="P116" s="44">
        <f t="shared" si="20"/>
        <v>7785</v>
      </c>
      <c r="Q116" s="44">
        <f t="shared" si="21"/>
        <v>7768</v>
      </c>
      <c r="R116" s="44">
        <f t="shared" si="22"/>
        <v>7880</v>
      </c>
      <c r="S116" s="44">
        <f t="shared" si="23"/>
        <v>8172</v>
      </c>
      <c r="T116" s="44">
        <f t="shared" si="27"/>
        <v>8011.7199999999993</v>
      </c>
      <c r="V116" s="3" t="s">
        <v>138</v>
      </c>
      <c r="W116" s="94">
        <f t="shared" si="28"/>
        <v>0</v>
      </c>
      <c r="X116" s="94">
        <f t="shared" si="30"/>
        <v>0</v>
      </c>
      <c r="Y116" s="94">
        <f t="shared" si="31"/>
        <v>0</v>
      </c>
      <c r="Z116" s="94">
        <f t="shared" si="32"/>
        <v>0</v>
      </c>
      <c r="AA116" s="94">
        <f t="shared" si="33"/>
        <v>0</v>
      </c>
      <c r="AB116" s="94"/>
    </row>
    <row r="117" spans="1:28">
      <c r="A117" s="3" t="s">
        <v>139</v>
      </c>
      <c r="B117">
        <v>4486</v>
      </c>
      <c r="C117">
        <v>2945</v>
      </c>
      <c r="D117">
        <v>2996</v>
      </c>
      <c r="E117">
        <v>2902</v>
      </c>
      <c r="F117">
        <v>2985</v>
      </c>
      <c r="G117">
        <v>2993</v>
      </c>
      <c r="H117">
        <f t="shared" si="25"/>
        <v>2964.2</v>
      </c>
      <c r="J117" s="3" t="s">
        <v>139</v>
      </c>
      <c r="K117">
        <v>0</v>
      </c>
      <c r="L117">
        <f t="shared" si="26"/>
        <v>0</v>
      </c>
      <c r="N117" s="3" t="s">
        <v>139</v>
      </c>
      <c r="O117" s="44">
        <f t="shared" si="29"/>
        <v>4486</v>
      </c>
      <c r="P117" s="44">
        <f t="shared" si="20"/>
        <v>2945</v>
      </c>
      <c r="Q117" s="44">
        <f t="shared" si="21"/>
        <v>2996</v>
      </c>
      <c r="R117" s="44">
        <f t="shared" si="22"/>
        <v>2902</v>
      </c>
      <c r="S117" s="44">
        <f t="shared" si="23"/>
        <v>2985</v>
      </c>
      <c r="T117" s="44">
        <f t="shared" si="27"/>
        <v>3262.8</v>
      </c>
      <c r="V117" s="3" t="s">
        <v>139</v>
      </c>
      <c r="W117" s="94">
        <f t="shared" si="28"/>
        <v>0</v>
      </c>
      <c r="X117" s="94">
        <f t="shared" si="30"/>
        <v>0</v>
      </c>
      <c r="Y117" s="94">
        <f t="shared" si="31"/>
        <v>0</v>
      </c>
      <c r="Z117" s="94">
        <f t="shared" si="32"/>
        <v>0</v>
      </c>
      <c r="AA117" s="94">
        <f t="shared" si="33"/>
        <v>0</v>
      </c>
      <c r="AB117" s="94"/>
    </row>
    <row r="118" spans="1:28">
      <c r="A118" s="3" t="s">
        <v>140</v>
      </c>
      <c r="B118">
        <v>4839</v>
      </c>
      <c r="C118">
        <v>4913</v>
      </c>
      <c r="D118">
        <v>4961</v>
      </c>
      <c r="E118">
        <v>4941</v>
      </c>
      <c r="F118">
        <v>5047</v>
      </c>
      <c r="G118">
        <v>5171</v>
      </c>
      <c r="H118">
        <f t="shared" si="25"/>
        <v>5006.6000000000004</v>
      </c>
      <c r="J118" s="3" t="s">
        <v>140</v>
      </c>
      <c r="K118">
        <v>72</v>
      </c>
      <c r="L118">
        <f t="shared" si="26"/>
        <v>5.5723241235198515E-3</v>
      </c>
      <c r="N118" s="3" t="s">
        <v>140</v>
      </c>
      <c r="O118" s="44">
        <f t="shared" si="29"/>
        <v>4895.492221964244</v>
      </c>
      <c r="P118" s="44">
        <f t="shared" si="20"/>
        <v>4969.3807754817735</v>
      </c>
      <c r="Q118" s="44">
        <f t="shared" si="21"/>
        <v>5014.394009751567</v>
      </c>
      <c r="R118" s="44">
        <f t="shared" si="22"/>
        <v>4992.1650801021597</v>
      </c>
      <c r="S118" s="44">
        <f t="shared" si="23"/>
        <v>5088.0624564662176</v>
      </c>
      <c r="T118" s="44">
        <f t="shared" si="27"/>
        <v>4991.8989087531927</v>
      </c>
      <c r="V118" s="3" t="s">
        <v>140</v>
      </c>
      <c r="W118" s="94">
        <f t="shared" si="28"/>
        <v>56.492221964244251</v>
      </c>
      <c r="X118" s="94">
        <f t="shared" si="30"/>
        <v>56.38077548177386</v>
      </c>
      <c r="Y118" s="94">
        <f t="shared" si="31"/>
        <v>53.394009751567218</v>
      </c>
      <c r="Z118" s="94">
        <f t="shared" si="32"/>
        <v>51.16508010215928</v>
      </c>
      <c r="AA118" s="94">
        <f t="shared" si="33"/>
        <v>41.062456466217789</v>
      </c>
      <c r="AB118" s="94"/>
    </row>
    <row r="119" spans="1:28">
      <c r="A119" s="3" t="s">
        <v>141</v>
      </c>
      <c r="C119">
        <v>892</v>
      </c>
      <c r="D119">
        <v>836</v>
      </c>
      <c r="E119">
        <v>827</v>
      </c>
      <c r="F119">
        <v>853</v>
      </c>
      <c r="G119">
        <v>900</v>
      </c>
      <c r="H119">
        <f t="shared" si="25"/>
        <v>861.6</v>
      </c>
      <c r="J119" s="3" t="s">
        <v>141</v>
      </c>
      <c r="K119">
        <v>0</v>
      </c>
      <c r="L119">
        <f t="shared" si="26"/>
        <v>0</v>
      </c>
      <c r="N119" s="3" t="s">
        <v>141</v>
      </c>
      <c r="O119" s="94">
        <f>B127-O127</f>
        <v>960.59999999999991</v>
      </c>
      <c r="P119" s="44">
        <f t="shared" si="20"/>
        <v>892</v>
      </c>
      <c r="Q119" s="44">
        <f t="shared" si="21"/>
        <v>836</v>
      </c>
      <c r="R119" s="44">
        <f t="shared" si="22"/>
        <v>827</v>
      </c>
      <c r="S119" s="44">
        <f t="shared" si="23"/>
        <v>853</v>
      </c>
      <c r="T119" s="44">
        <f t="shared" si="27"/>
        <v>873.72</v>
      </c>
      <c r="V119" s="3" t="s">
        <v>141</v>
      </c>
      <c r="W119" s="94">
        <f t="shared" si="28"/>
        <v>0</v>
      </c>
      <c r="X119" s="94">
        <f t="shared" si="30"/>
        <v>0</v>
      </c>
      <c r="Y119" s="94">
        <f t="shared" si="31"/>
        <v>0</v>
      </c>
      <c r="Z119" s="94">
        <f t="shared" si="32"/>
        <v>0</v>
      </c>
      <c r="AA119" s="94">
        <f t="shared" si="33"/>
        <v>0</v>
      </c>
      <c r="AB119" s="94"/>
    </row>
    <row r="120" spans="1:28">
      <c r="A120" s="3" t="s">
        <v>142</v>
      </c>
      <c r="B120">
        <v>547</v>
      </c>
      <c r="J120" s="3" t="s">
        <v>142</v>
      </c>
      <c r="K120">
        <v>0</v>
      </c>
      <c r="L120">
        <f t="shared" si="26"/>
        <v>0</v>
      </c>
      <c r="N120" s="3" t="s">
        <v>142</v>
      </c>
      <c r="O120" s="94">
        <v>0</v>
      </c>
      <c r="P120" s="44">
        <f t="shared" si="20"/>
        <v>0</v>
      </c>
      <c r="Q120" s="44">
        <f t="shared" si="21"/>
        <v>0</v>
      </c>
      <c r="R120" s="44">
        <f t="shared" si="22"/>
        <v>0</v>
      </c>
      <c r="S120" s="44">
        <f t="shared" si="23"/>
        <v>0</v>
      </c>
      <c r="T120" s="44">
        <f t="shared" si="27"/>
        <v>0</v>
      </c>
      <c r="V120" s="3" t="s">
        <v>142</v>
      </c>
      <c r="W120" s="94">
        <f t="shared" si="28"/>
        <v>0</v>
      </c>
      <c r="X120" s="94">
        <f t="shared" si="30"/>
        <v>0</v>
      </c>
      <c r="Y120" s="94">
        <f t="shared" si="31"/>
        <v>0</v>
      </c>
      <c r="Z120" s="94">
        <f t="shared" si="32"/>
        <v>0</v>
      </c>
      <c r="AA120" s="94">
        <f t="shared" si="33"/>
        <v>0</v>
      </c>
      <c r="AB120" s="94"/>
    </row>
    <row r="121" spans="1:28">
      <c r="A121" s="3" t="s">
        <v>143</v>
      </c>
      <c r="B121">
        <v>8181</v>
      </c>
      <c r="C121">
        <v>7490</v>
      </c>
      <c r="D121">
        <v>7276</v>
      </c>
      <c r="E121">
        <v>7252</v>
      </c>
      <c r="F121">
        <v>7449</v>
      </c>
      <c r="G121">
        <v>7462</v>
      </c>
      <c r="H121">
        <f t="shared" si="25"/>
        <v>7385.8</v>
      </c>
      <c r="J121" s="3" t="s">
        <v>143</v>
      </c>
      <c r="K121">
        <v>160</v>
      </c>
      <c r="L121">
        <f t="shared" si="26"/>
        <v>1.2382942496710781E-2</v>
      </c>
      <c r="N121" s="3" t="s">
        <v>143</v>
      </c>
      <c r="O121" s="44">
        <f t="shared" si="29"/>
        <v>8306.5382710316535</v>
      </c>
      <c r="P121" s="44">
        <f t="shared" si="20"/>
        <v>7615.2906121817196</v>
      </c>
      <c r="Q121" s="44">
        <f t="shared" si="21"/>
        <v>7394.6533550034828</v>
      </c>
      <c r="R121" s="44">
        <f t="shared" si="22"/>
        <v>7365.7001780047985</v>
      </c>
      <c r="S121" s="44">
        <f t="shared" si="23"/>
        <v>7540.2499032582618</v>
      </c>
      <c r="T121" s="44">
        <f t="shared" si="27"/>
        <v>7644.4864638959825</v>
      </c>
      <c r="V121" s="3" t="s">
        <v>143</v>
      </c>
      <c r="W121" s="94">
        <f t="shared" si="28"/>
        <v>125.53827103165389</v>
      </c>
      <c r="X121" s="94">
        <f t="shared" si="30"/>
        <v>125.29061218171968</v>
      </c>
      <c r="Y121" s="94">
        <f t="shared" si="31"/>
        <v>118.6533550034827</v>
      </c>
      <c r="Z121" s="94">
        <f t="shared" si="32"/>
        <v>113.70017800479839</v>
      </c>
      <c r="AA121" s="94">
        <f t="shared" si="33"/>
        <v>91.249903258261739</v>
      </c>
      <c r="AB121" s="94"/>
    </row>
    <row r="122" spans="1:28">
      <c r="A122" s="3" t="s">
        <v>144</v>
      </c>
      <c r="B122">
        <v>21486</v>
      </c>
      <c r="C122">
        <v>20205</v>
      </c>
      <c r="D122">
        <v>20107</v>
      </c>
      <c r="E122">
        <v>20250</v>
      </c>
      <c r="F122">
        <v>20634</v>
      </c>
      <c r="G122">
        <v>20761</v>
      </c>
      <c r="H122">
        <f t="shared" si="25"/>
        <v>20391.400000000001</v>
      </c>
      <c r="J122" s="3" t="s">
        <v>144</v>
      </c>
      <c r="K122">
        <v>2308</v>
      </c>
      <c r="L122">
        <f t="shared" si="26"/>
        <v>0.17862394551505301</v>
      </c>
      <c r="N122" s="3" t="s">
        <v>144</v>
      </c>
      <c r="O122" s="94">
        <f>(B122+B120)+$L122*B$131</f>
        <v>23843.889559631607</v>
      </c>
      <c r="P122" s="44">
        <f t="shared" si="20"/>
        <v>22012.317080721306</v>
      </c>
      <c r="Q122" s="44">
        <f t="shared" si="21"/>
        <v>21818.574645925237</v>
      </c>
      <c r="R122" s="44">
        <f t="shared" si="22"/>
        <v>21890.125067719218</v>
      </c>
      <c r="S122" s="44">
        <f t="shared" si="23"/>
        <v>21950.279854500426</v>
      </c>
      <c r="T122" s="44">
        <f t="shared" si="27"/>
        <v>22303.03724169956</v>
      </c>
      <c r="V122" s="3" t="s">
        <v>144</v>
      </c>
      <c r="W122" s="94">
        <f t="shared" si="28"/>
        <v>1810.8895596316074</v>
      </c>
      <c r="X122" s="94">
        <f t="shared" si="30"/>
        <v>1807.3170807213064</v>
      </c>
      <c r="Y122" s="94">
        <f t="shared" si="31"/>
        <v>1711.574645925238</v>
      </c>
      <c r="Z122" s="94">
        <f t="shared" si="32"/>
        <v>1640.1250677192168</v>
      </c>
      <c r="AA122" s="94">
        <f t="shared" si="33"/>
        <v>1316.2798545004257</v>
      </c>
      <c r="AB122" s="94"/>
    </row>
    <row r="123" spans="1:28">
      <c r="A123" s="3" t="s">
        <v>145</v>
      </c>
      <c r="B123">
        <v>3028</v>
      </c>
      <c r="C123">
        <v>2897</v>
      </c>
      <c r="D123">
        <v>2806</v>
      </c>
      <c r="E123">
        <v>2763</v>
      </c>
      <c r="F123">
        <v>2866</v>
      </c>
      <c r="G123">
        <v>2869</v>
      </c>
      <c r="H123">
        <f t="shared" si="25"/>
        <v>2840.2</v>
      </c>
      <c r="J123" s="3" t="s">
        <v>145</v>
      </c>
      <c r="K123">
        <v>0</v>
      </c>
      <c r="L123">
        <f t="shared" si="26"/>
        <v>0</v>
      </c>
      <c r="N123" s="3" t="s">
        <v>145</v>
      </c>
      <c r="O123" s="44">
        <f t="shared" si="29"/>
        <v>3028</v>
      </c>
      <c r="P123" s="44">
        <f t="shared" si="20"/>
        <v>2897</v>
      </c>
      <c r="Q123" s="44">
        <f t="shared" si="21"/>
        <v>2806</v>
      </c>
      <c r="R123" s="44">
        <f t="shared" si="22"/>
        <v>2763</v>
      </c>
      <c r="S123" s="44">
        <f t="shared" si="23"/>
        <v>2866</v>
      </c>
      <c r="T123" s="44">
        <f t="shared" si="27"/>
        <v>2872</v>
      </c>
      <c r="V123" s="3" t="s">
        <v>145</v>
      </c>
      <c r="W123" s="94">
        <f t="shared" si="28"/>
        <v>0</v>
      </c>
      <c r="X123" s="94">
        <f t="shared" si="30"/>
        <v>0</v>
      </c>
      <c r="Y123" s="94">
        <f t="shared" si="31"/>
        <v>0</v>
      </c>
      <c r="Z123" s="94">
        <f t="shared" si="32"/>
        <v>0</v>
      </c>
      <c r="AA123" s="94">
        <f t="shared" si="33"/>
        <v>0</v>
      </c>
      <c r="AB123" s="94"/>
    </row>
    <row r="124" spans="1:28">
      <c r="A124" s="3" t="s">
        <v>146</v>
      </c>
      <c r="B124">
        <v>1293</v>
      </c>
      <c r="C124">
        <v>1115</v>
      </c>
      <c r="D124">
        <v>1109</v>
      </c>
      <c r="E124">
        <v>1128</v>
      </c>
      <c r="F124">
        <v>1163</v>
      </c>
      <c r="G124">
        <v>1232</v>
      </c>
      <c r="H124">
        <f t="shared" si="25"/>
        <v>1149.4000000000001</v>
      </c>
      <c r="J124" s="3" t="s">
        <v>146</v>
      </c>
      <c r="K124">
        <v>0</v>
      </c>
      <c r="L124">
        <f t="shared" si="26"/>
        <v>0</v>
      </c>
      <c r="N124" s="3" t="s">
        <v>146</v>
      </c>
      <c r="O124" s="44">
        <f t="shared" si="29"/>
        <v>1293</v>
      </c>
      <c r="P124" s="44">
        <f t="shared" si="20"/>
        <v>1115</v>
      </c>
      <c r="Q124" s="44">
        <f t="shared" si="21"/>
        <v>1109</v>
      </c>
      <c r="R124" s="44">
        <f t="shared" si="22"/>
        <v>1128</v>
      </c>
      <c r="S124" s="44">
        <f t="shared" si="23"/>
        <v>1163</v>
      </c>
      <c r="T124" s="44">
        <f t="shared" si="27"/>
        <v>1161.5999999999999</v>
      </c>
      <c r="V124" s="3" t="s">
        <v>146</v>
      </c>
      <c r="W124" s="94">
        <f t="shared" si="28"/>
        <v>0</v>
      </c>
      <c r="X124" s="94">
        <f t="shared" si="30"/>
        <v>0</v>
      </c>
      <c r="Y124" s="94">
        <f t="shared" si="31"/>
        <v>0</v>
      </c>
      <c r="Z124" s="94">
        <f t="shared" si="32"/>
        <v>0</v>
      </c>
      <c r="AA124" s="94">
        <f t="shared" si="33"/>
        <v>0</v>
      </c>
      <c r="AB124" s="94"/>
    </row>
    <row r="125" spans="1:28">
      <c r="A125" s="3" t="s">
        <v>147</v>
      </c>
      <c r="B125">
        <v>4501</v>
      </c>
      <c r="C125">
        <v>4019</v>
      </c>
      <c r="D125">
        <v>3994</v>
      </c>
      <c r="E125">
        <v>3929</v>
      </c>
      <c r="F125">
        <v>3984</v>
      </c>
      <c r="G125">
        <v>3930</v>
      </c>
      <c r="H125">
        <f t="shared" si="25"/>
        <v>3971.2</v>
      </c>
      <c r="J125" s="3" t="s">
        <v>147</v>
      </c>
      <c r="K125">
        <v>0</v>
      </c>
      <c r="L125">
        <f t="shared" si="26"/>
        <v>0</v>
      </c>
      <c r="N125" s="3" t="s">
        <v>147</v>
      </c>
      <c r="O125" s="44">
        <f t="shared" si="29"/>
        <v>4501</v>
      </c>
      <c r="P125" s="44">
        <f t="shared" si="20"/>
        <v>4019</v>
      </c>
      <c r="Q125" s="44">
        <f t="shared" si="21"/>
        <v>3994</v>
      </c>
      <c r="R125" s="44">
        <f t="shared" si="22"/>
        <v>3929</v>
      </c>
      <c r="S125" s="44">
        <f t="shared" si="23"/>
        <v>3984</v>
      </c>
      <c r="T125" s="44">
        <f t="shared" si="27"/>
        <v>4085.4</v>
      </c>
      <c r="V125" s="3" t="s">
        <v>147</v>
      </c>
      <c r="W125" s="94">
        <f t="shared" si="28"/>
        <v>0</v>
      </c>
      <c r="X125" s="94">
        <f t="shared" si="30"/>
        <v>0</v>
      </c>
      <c r="Y125" s="94">
        <f t="shared" si="31"/>
        <v>0</v>
      </c>
      <c r="Z125" s="94">
        <f t="shared" si="32"/>
        <v>0</v>
      </c>
      <c r="AA125" s="94">
        <f t="shared" si="33"/>
        <v>0</v>
      </c>
      <c r="AB125" s="94"/>
    </row>
    <row r="126" spans="1:28">
      <c r="A126" s="3" t="s">
        <v>148</v>
      </c>
      <c r="B126">
        <v>4311</v>
      </c>
      <c r="C126">
        <v>1484</v>
      </c>
      <c r="D126">
        <v>1526</v>
      </c>
      <c r="E126">
        <v>1524</v>
      </c>
      <c r="F126">
        <v>1512</v>
      </c>
      <c r="G126">
        <v>1526</v>
      </c>
      <c r="H126">
        <f t="shared" si="25"/>
        <v>1514.4</v>
      </c>
      <c r="J126" s="3" t="s">
        <v>148</v>
      </c>
      <c r="K126">
        <v>78</v>
      </c>
      <c r="L126">
        <f t="shared" si="26"/>
        <v>6.036684467146506E-3</v>
      </c>
      <c r="N126" s="3" t="s">
        <v>148</v>
      </c>
      <c r="O126" s="44">
        <f t="shared" si="29"/>
        <v>4372.1999071279315</v>
      </c>
      <c r="P126" s="44">
        <f t="shared" si="20"/>
        <v>1545.0791734385884</v>
      </c>
      <c r="Q126" s="44">
        <f t="shared" si="21"/>
        <v>1583.8435105641979</v>
      </c>
      <c r="R126" s="44">
        <f t="shared" si="22"/>
        <v>1579.4288367773393</v>
      </c>
      <c r="S126" s="44">
        <f t="shared" si="23"/>
        <v>1556.4843278384026</v>
      </c>
      <c r="T126" s="44">
        <f t="shared" si="27"/>
        <v>2127.4071511492921</v>
      </c>
      <c r="V126" s="3" t="s">
        <v>148</v>
      </c>
      <c r="W126" s="94">
        <f t="shared" si="28"/>
        <v>61.199907127931276</v>
      </c>
      <c r="X126" s="94">
        <f t="shared" si="30"/>
        <v>61.079173438588349</v>
      </c>
      <c r="Y126" s="94">
        <f t="shared" si="31"/>
        <v>57.843510564197821</v>
      </c>
      <c r="Z126" s="94">
        <f t="shared" si="32"/>
        <v>55.428836777339221</v>
      </c>
      <c r="AA126" s="94">
        <f t="shared" si="33"/>
        <v>44.484327838402599</v>
      </c>
      <c r="AB126" s="94"/>
    </row>
    <row r="127" spans="1:28">
      <c r="A127" s="3" t="s">
        <v>149</v>
      </c>
      <c r="B127">
        <v>2634</v>
      </c>
      <c r="C127">
        <v>1700</v>
      </c>
      <c r="D127">
        <v>1681</v>
      </c>
      <c r="E127">
        <v>1663</v>
      </c>
      <c r="F127">
        <v>1671</v>
      </c>
      <c r="G127">
        <v>1652</v>
      </c>
      <c r="H127">
        <f t="shared" si="25"/>
        <v>1673.4</v>
      </c>
      <c r="J127" s="3" t="s">
        <v>149</v>
      </c>
      <c r="N127" s="3" t="s">
        <v>149</v>
      </c>
      <c r="O127" s="94">
        <f>AVERAGE(C127:G127)</f>
        <v>1673.4</v>
      </c>
      <c r="P127" s="44">
        <f t="shared" si="20"/>
        <v>1700</v>
      </c>
      <c r="Q127" s="44">
        <f t="shared" si="21"/>
        <v>1681</v>
      </c>
      <c r="R127" s="44">
        <f t="shared" si="22"/>
        <v>1663</v>
      </c>
      <c r="S127" s="44">
        <f t="shared" si="23"/>
        <v>1671</v>
      </c>
      <c r="T127" s="44">
        <f t="shared" si="27"/>
        <v>1677.6799999999998</v>
      </c>
      <c r="V127" s="3" t="s">
        <v>149</v>
      </c>
      <c r="W127" s="94">
        <f t="shared" si="28"/>
        <v>0</v>
      </c>
      <c r="X127" s="94">
        <f t="shared" si="30"/>
        <v>0</v>
      </c>
      <c r="Y127" s="94">
        <f t="shared" si="31"/>
        <v>0</v>
      </c>
      <c r="Z127" s="94">
        <f t="shared" si="32"/>
        <v>0</v>
      </c>
      <c r="AA127" s="94">
        <f t="shared" si="33"/>
        <v>0</v>
      </c>
      <c r="AB127" s="94"/>
    </row>
    <row r="129" spans="1:20">
      <c r="A129" s="11" t="s">
        <v>478</v>
      </c>
      <c r="B129">
        <f>SUM(B95:B127)</f>
        <v>202744</v>
      </c>
      <c r="C129">
        <f>SUM(C95:C127)</f>
        <v>185852</v>
      </c>
      <c r="D129">
        <f>SUM(D95:D127)</f>
        <v>183866</v>
      </c>
      <c r="E129">
        <f>SUM(E95:E127)</f>
        <v>184190</v>
      </c>
      <c r="F129">
        <f>SUM(F95:F127)</f>
        <v>188147</v>
      </c>
      <c r="N129" s="11" t="s">
        <v>478</v>
      </c>
      <c r="O129">
        <f>SUM(O95:O127)</f>
        <v>212882.00000000003</v>
      </c>
      <c r="P129">
        <f>SUM(P95:P127)</f>
        <v>195970.00000000003</v>
      </c>
      <c r="Q129">
        <f>SUM(Q95:Q127)</f>
        <v>193447.99999999997</v>
      </c>
      <c r="R129">
        <f>SUM(R95:R127)</f>
        <v>193372.00000000003</v>
      </c>
      <c r="S129">
        <f>SUM(S95:S127)</f>
        <v>195516.00000000003</v>
      </c>
      <c r="T129">
        <f>AVERAGE(O129:S129)/5</f>
        <v>39647.520000000004</v>
      </c>
    </row>
    <row r="130" spans="1:20">
      <c r="A130" s="3" t="s">
        <v>0</v>
      </c>
      <c r="B130" cm="1">
        <f t="array" ref="B130:F130">TRANSPOSE('Enrolment in Schools by State'!L13:L17)</f>
        <v>212882</v>
      </c>
      <c r="C130">
        <v>195970</v>
      </c>
      <c r="D130">
        <v>193448</v>
      </c>
      <c r="E130">
        <v>193372</v>
      </c>
      <c r="F130">
        <v>195516</v>
      </c>
      <c r="N130" s="3" t="s">
        <v>0</v>
      </c>
      <c r="O130">
        <f>B130</f>
        <v>212882</v>
      </c>
      <c r="P130">
        <f t="shared" ref="P130:S130" si="34">C130</f>
        <v>195970</v>
      </c>
      <c r="Q130">
        <f t="shared" si="34"/>
        <v>193448</v>
      </c>
      <c r="R130">
        <f t="shared" si="34"/>
        <v>193372</v>
      </c>
      <c r="S130">
        <f t="shared" si="34"/>
        <v>195516</v>
      </c>
      <c r="T130">
        <f>AVERAGE(O130:S130)/5</f>
        <v>39647.520000000004</v>
      </c>
    </row>
    <row r="131" spans="1:20">
      <c r="A131" s="11" t="s">
        <v>477</v>
      </c>
      <c r="B131">
        <f>B130-B129</f>
        <v>10138</v>
      </c>
      <c r="C131">
        <f t="shared" ref="C131" si="35">C130-C129</f>
        <v>10118</v>
      </c>
      <c r="D131">
        <f t="shared" ref="D131" si="36">D130-D129</f>
        <v>9582</v>
      </c>
      <c r="E131">
        <f t="shared" ref="E131" si="37">E130-E129</f>
        <v>9182</v>
      </c>
      <c r="F131">
        <f t="shared" ref="F131" si="38">F130-F129</f>
        <v>7369</v>
      </c>
      <c r="N131" s="11" t="s">
        <v>477</v>
      </c>
      <c r="O131">
        <f>O130-O129</f>
        <v>0</v>
      </c>
      <c r="P131">
        <f t="shared" ref="P131" si="39">P130-P129</f>
        <v>0</v>
      </c>
      <c r="Q131">
        <f t="shared" ref="Q131" si="40">Q130-Q129</f>
        <v>0</v>
      </c>
      <c r="R131">
        <f t="shared" ref="R131" si="41">R130-R129</f>
        <v>0</v>
      </c>
      <c r="S131">
        <f t="shared" ref="S131" si="42">S130-S129</f>
        <v>0</v>
      </c>
    </row>
    <row r="133" spans="1:20">
      <c r="A133" s="13" t="s">
        <v>269</v>
      </c>
      <c r="J133" s="13" t="s">
        <v>5446</v>
      </c>
    </row>
  </sheetData>
  <autoFilter ref="A4:D4" xr:uid="{ADC34F9B-1397-4BD1-840A-5A74E9671555}">
    <sortState xmlns:xlrd2="http://schemas.microsoft.com/office/spreadsheetml/2017/richdata2" ref="A5:D44">
      <sortCondition ref="A4"/>
    </sortState>
  </autoFilter>
  <sortState xmlns:xlrd2="http://schemas.microsoft.com/office/spreadsheetml/2017/richdata2" ref="A5:E44">
    <sortCondition ref="A5:A44"/>
    <sortCondition descending="1" ref="C5:C44"/>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FC88-75CC-4077-9B2A-2E05C25EAC8B}">
  <sheetPr>
    <tabColor theme="9" tint="0.79998168889431442"/>
  </sheetPr>
  <dimension ref="A1:E134"/>
  <sheetViews>
    <sheetView topLeftCell="A88" workbookViewId="0">
      <selection activeCell="A97" sqref="A97"/>
    </sheetView>
  </sheetViews>
  <sheetFormatPr defaultRowHeight="14.5"/>
  <cols>
    <col min="2" max="5" width="9.81640625" style="25" customWidth="1"/>
  </cols>
  <sheetData>
    <row r="1" spans="1:5" s="21" customFormat="1">
      <c r="A1" s="20" t="s">
        <v>258</v>
      </c>
      <c r="B1" s="24"/>
      <c r="C1" s="24"/>
      <c r="D1" s="24"/>
      <c r="E1" s="24"/>
    </row>
    <row r="2" spans="1:5" ht="47.15" customHeight="1">
      <c r="A2" s="81"/>
      <c r="B2" s="72" t="s">
        <v>5</v>
      </c>
      <c r="C2" s="69" t="s">
        <v>254</v>
      </c>
      <c r="D2" s="69" t="s">
        <v>255</v>
      </c>
      <c r="E2" s="69" t="s">
        <v>256</v>
      </c>
    </row>
    <row r="3" spans="1:5">
      <c r="A3" s="77" t="s">
        <v>0</v>
      </c>
      <c r="B3" s="80">
        <v>2021</v>
      </c>
      <c r="C3" s="73">
        <v>100.15443069003554</v>
      </c>
      <c r="D3" s="73">
        <v>97.938553547328581</v>
      </c>
      <c r="E3" s="73">
        <v>98.755534975255415</v>
      </c>
    </row>
    <row r="4" spans="1:5">
      <c r="A4" s="77" t="s">
        <v>0</v>
      </c>
      <c r="B4" s="80">
        <v>2022</v>
      </c>
      <c r="C4" s="73">
        <v>103.7325698531361</v>
      </c>
      <c r="D4" s="73">
        <v>98.836187381821077</v>
      </c>
      <c r="E4" s="73">
        <v>97.789781182825337</v>
      </c>
    </row>
    <row r="5" spans="1:5">
      <c r="A5" s="77" t="s">
        <v>0</v>
      </c>
      <c r="B5" s="80">
        <v>2023</v>
      </c>
      <c r="C5" s="73">
        <v>100.13042943275501</v>
      </c>
      <c r="D5" s="73">
        <v>96.561495837866559</v>
      </c>
      <c r="E5" s="73">
        <v>95.433952939238353</v>
      </c>
    </row>
    <row r="6" spans="1:5">
      <c r="A6" s="78" t="s">
        <v>128</v>
      </c>
      <c r="B6" s="79">
        <v>2021</v>
      </c>
      <c r="C6" s="71">
        <v>97.831775700934571</v>
      </c>
      <c r="D6" s="71">
        <v>98.737904922170799</v>
      </c>
      <c r="E6" s="71">
        <v>99.519230769230774</v>
      </c>
    </row>
    <row r="7" spans="1:5">
      <c r="A7" s="78" t="s">
        <v>128</v>
      </c>
      <c r="B7" s="79">
        <v>2022</v>
      </c>
      <c r="C7" s="71">
        <v>102.22405271828666</v>
      </c>
      <c r="D7" s="71">
        <v>99.75589910496339</v>
      </c>
      <c r="E7" s="71">
        <v>98.283705541770061</v>
      </c>
    </row>
    <row r="8" spans="1:5">
      <c r="A8" s="78" t="s">
        <v>128</v>
      </c>
      <c r="B8" s="79">
        <v>2023</v>
      </c>
      <c r="C8" s="71">
        <v>98.125603864734302</v>
      </c>
      <c r="D8" s="71">
        <v>89.064261555806084</v>
      </c>
      <c r="E8" s="71">
        <v>91.627906976744185</v>
      </c>
    </row>
    <row r="9" spans="1:5">
      <c r="A9" s="78" t="s">
        <v>118</v>
      </c>
      <c r="B9" s="79">
        <v>2021</v>
      </c>
      <c r="C9" s="71">
        <v>105.00556173526141</v>
      </c>
      <c r="D9" s="71">
        <v>100.31347962382443</v>
      </c>
      <c r="E9" s="71">
        <v>99.273858921161832</v>
      </c>
    </row>
    <row r="10" spans="1:5">
      <c r="A10" s="78" t="s">
        <v>118</v>
      </c>
      <c r="B10" s="79">
        <v>2022</v>
      </c>
      <c r="C10" s="71">
        <v>112.22651222651223</v>
      </c>
      <c r="D10" s="71">
        <v>100</v>
      </c>
      <c r="E10" s="71">
        <v>98.175965665236049</v>
      </c>
    </row>
    <row r="11" spans="1:5">
      <c r="A11" s="78" t="s">
        <v>118</v>
      </c>
      <c r="B11" s="79">
        <v>2023</v>
      </c>
      <c r="C11" s="71">
        <v>102.10035005834305</v>
      </c>
      <c r="D11" s="71">
        <v>98.225469728601254</v>
      </c>
      <c r="E11" s="71">
        <v>88.095238095238088</v>
      </c>
    </row>
    <row r="12" spans="1:5">
      <c r="A12" s="78" t="s">
        <v>132</v>
      </c>
      <c r="B12" s="79">
        <v>2021</v>
      </c>
      <c r="C12" s="71">
        <v>103.96946564885496</v>
      </c>
      <c r="D12" s="71">
        <v>94.812164579606446</v>
      </c>
      <c r="E12" s="71">
        <v>98.767967145790564</v>
      </c>
    </row>
    <row r="13" spans="1:5">
      <c r="A13" s="78" t="s">
        <v>132</v>
      </c>
      <c r="B13" s="79">
        <v>2022</v>
      </c>
      <c r="C13" s="71">
        <v>96.540362438220768</v>
      </c>
      <c r="D13" s="71">
        <v>99.190938511326863</v>
      </c>
      <c r="E13" s="71">
        <v>100.95785440613028</v>
      </c>
    </row>
    <row r="14" spans="1:5">
      <c r="A14" s="78" t="s">
        <v>132</v>
      </c>
      <c r="B14" s="79">
        <v>2023</v>
      </c>
      <c r="C14" s="71">
        <v>102.35109717868337</v>
      </c>
      <c r="D14" s="71">
        <v>96.828992072480176</v>
      </c>
      <c r="E14" s="71">
        <v>97.050938337801611</v>
      </c>
    </row>
    <row r="15" spans="1:5">
      <c r="A15" s="78" t="s">
        <v>138</v>
      </c>
      <c r="B15" s="79">
        <v>2021</v>
      </c>
      <c r="C15" s="71">
        <v>106.00722673893405</v>
      </c>
      <c r="D15" s="71">
        <v>100.15772870662461</v>
      </c>
      <c r="E15" s="71">
        <v>99.233889139251914</v>
      </c>
    </row>
    <row r="16" spans="1:5">
      <c r="A16" s="78" t="s">
        <v>138</v>
      </c>
      <c r="B16" s="79">
        <v>2022</v>
      </c>
      <c r="C16" s="71">
        <v>107.41427247451342</v>
      </c>
      <c r="D16" s="71">
        <v>100.76243980738361</v>
      </c>
      <c r="E16" s="71">
        <v>99.526881720430111</v>
      </c>
    </row>
    <row r="17" spans="1:5">
      <c r="A17" s="78" t="s">
        <v>138</v>
      </c>
      <c r="B17" s="79">
        <v>2023</v>
      </c>
      <c r="C17" s="71">
        <v>105.62040639861652</v>
      </c>
      <c r="D17" s="71">
        <v>94.071146245059296</v>
      </c>
      <c r="E17" s="71">
        <v>95.333576376230397</v>
      </c>
    </row>
    <row r="18" spans="1:5">
      <c r="A18" s="78" t="s">
        <v>143</v>
      </c>
      <c r="B18" s="79">
        <v>2021</v>
      </c>
      <c r="C18" s="71">
        <v>106.23342175066313</v>
      </c>
      <c r="D18" s="71">
        <v>99.52893674293405</v>
      </c>
      <c r="E18" s="71">
        <v>99.864038069340594</v>
      </c>
    </row>
    <row r="19" spans="1:5">
      <c r="A19" s="78" t="s">
        <v>143</v>
      </c>
      <c r="B19" s="79">
        <v>2022</v>
      </c>
      <c r="C19" s="71">
        <v>163.05732484076435</v>
      </c>
      <c r="D19" s="71">
        <v>165.26243093922653</v>
      </c>
      <c r="E19" s="71">
        <v>163.50364963503651</v>
      </c>
    </row>
    <row r="20" spans="1:5">
      <c r="A20" s="78" t="s">
        <v>143</v>
      </c>
      <c r="B20" s="79">
        <v>2023</v>
      </c>
      <c r="C20" s="71">
        <v>148.28897338403041</v>
      </c>
      <c r="D20" s="71">
        <v>96.256684491978604</v>
      </c>
      <c r="E20" s="71">
        <v>94.642857142857139</v>
      </c>
    </row>
    <row r="21" spans="1:5">
      <c r="A21" s="78" t="s">
        <v>145</v>
      </c>
      <c r="B21" s="79">
        <v>2021</v>
      </c>
      <c r="C21" s="71">
        <v>103.25</v>
      </c>
      <c r="D21" s="71">
        <v>99.115044247787608</v>
      </c>
      <c r="E21" s="71">
        <v>98.553345388788429</v>
      </c>
    </row>
    <row r="22" spans="1:5">
      <c r="A22" s="78" t="s">
        <v>145</v>
      </c>
      <c r="B22" s="79">
        <v>2022</v>
      </c>
      <c r="C22" s="71">
        <v>92.630241423125796</v>
      </c>
      <c r="D22" s="71">
        <v>101.05078809106831</v>
      </c>
      <c r="E22" s="71">
        <v>95.017793594306056</v>
      </c>
    </row>
    <row r="23" spans="1:5">
      <c r="A23" s="78" t="s">
        <v>145</v>
      </c>
      <c r="B23" s="79">
        <v>2023</v>
      </c>
      <c r="C23" s="71">
        <v>98.410757946210268</v>
      </c>
      <c r="D23" s="71">
        <v>94.187582562747679</v>
      </c>
      <c r="E23" s="71">
        <v>94.454521896864478</v>
      </c>
    </row>
    <row r="24" spans="1:5">
      <c r="A24" s="78" t="s">
        <v>147</v>
      </c>
      <c r="B24" s="79">
        <v>2021</v>
      </c>
      <c r="C24" s="71">
        <v>103.6599763872491</v>
      </c>
      <c r="D24" s="71">
        <v>95.542168674698786</v>
      </c>
      <c r="E24" s="71">
        <v>100</v>
      </c>
    </row>
    <row r="25" spans="1:5">
      <c r="A25" s="78" t="s">
        <v>147</v>
      </c>
      <c r="B25" s="79">
        <v>2022</v>
      </c>
      <c r="C25" s="71">
        <v>106.94980694980696</v>
      </c>
      <c r="D25" s="71">
        <v>98.75</v>
      </c>
      <c r="E25" s="71">
        <v>98.751733703190013</v>
      </c>
    </row>
    <row r="26" spans="1:5">
      <c r="A26" s="78" t="s">
        <v>147</v>
      </c>
      <c r="B26" s="79">
        <v>2023</v>
      </c>
      <c r="C26" s="71">
        <v>101.96987253765933</v>
      </c>
      <c r="D26" s="71">
        <v>99.555555555555557</v>
      </c>
      <c r="E26" s="71">
        <v>97.816593886462883</v>
      </c>
    </row>
    <row r="27" spans="1:5">
      <c r="A27" s="78" t="s">
        <v>131</v>
      </c>
      <c r="B27" s="79">
        <v>2021</v>
      </c>
      <c r="C27" s="71">
        <v>102.21130221130221</v>
      </c>
      <c r="D27" s="71">
        <v>95.823665893271453</v>
      </c>
      <c r="E27" s="71">
        <v>96.726190476190482</v>
      </c>
    </row>
    <row r="28" spans="1:5">
      <c r="A28" s="78" t="s">
        <v>131</v>
      </c>
      <c r="B28" s="79">
        <v>2022</v>
      </c>
      <c r="C28" s="71">
        <v>103.36787564766838</v>
      </c>
      <c r="D28" s="71">
        <v>94.179894179894177</v>
      </c>
      <c r="E28" s="71">
        <v>98.879551820728295</v>
      </c>
    </row>
    <row r="29" spans="1:5">
      <c r="A29" s="78" t="s">
        <v>131</v>
      </c>
      <c r="B29" s="79">
        <v>2023</v>
      </c>
      <c r="C29" s="71">
        <v>97.995545657015597</v>
      </c>
      <c r="D29" s="71">
        <v>97.913561847988078</v>
      </c>
      <c r="E29" s="71">
        <v>95.714285714285722</v>
      </c>
    </row>
    <row r="30" spans="1:5">
      <c r="A30" s="78" t="s">
        <v>120</v>
      </c>
      <c r="B30" s="79">
        <v>2021</v>
      </c>
      <c r="C30" s="71">
        <v>101.22057541412379</v>
      </c>
      <c r="D30" s="71">
        <v>97.5</v>
      </c>
      <c r="E30" s="71">
        <v>100</v>
      </c>
    </row>
    <row r="31" spans="1:5">
      <c r="A31" s="78" t="s">
        <v>120</v>
      </c>
      <c r="B31" s="79">
        <v>2022</v>
      </c>
      <c r="C31" s="71">
        <v>100.08826125330981</v>
      </c>
      <c r="D31" s="71">
        <v>101.44274120829577</v>
      </c>
      <c r="E31" s="71">
        <v>98.307816277195812</v>
      </c>
    </row>
    <row r="32" spans="1:5">
      <c r="A32" s="78" t="s">
        <v>120</v>
      </c>
      <c r="B32" s="79">
        <v>2023</v>
      </c>
      <c r="C32" s="71">
        <v>101.2326656394453</v>
      </c>
      <c r="D32" s="71">
        <v>101.43884892086331</v>
      </c>
      <c r="E32" s="71">
        <v>96.418732782369148</v>
      </c>
    </row>
    <row r="33" spans="1:5">
      <c r="A33" s="78" t="s">
        <v>139</v>
      </c>
      <c r="B33" s="79">
        <v>2021</v>
      </c>
      <c r="C33" s="71">
        <v>101.58343483556638</v>
      </c>
      <c r="D33" s="71">
        <v>96.357226792009399</v>
      </c>
      <c r="E33" s="71">
        <v>98.201936376210227</v>
      </c>
    </row>
    <row r="34" spans="1:5">
      <c r="A34" s="78" t="s">
        <v>139</v>
      </c>
      <c r="B34" s="79">
        <v>2022</v>
      </c>
      <c r="C34" s="71">
        <v>104.0150564617315</v>
      </c>
      <c r="D34" s="71">
        <v>98.260869565217391</v>
      </c>
      <c r="E34" s="71">
        <v>99.037138927097658</v>
      </c>
    </row>
    <row r="35" spans="1:5">
      <c r="A35" s="78" t="s">
        <v>139</v>
      </c>
      <c r="B35" s="79">
        <v>2023</v>
      </c>
      <c r="C35" s="71">
        <v>100.84337349397589</v>
      </c>
      <c r="D35" s="71">
        <v>98.29092290163311</v>
      </c>
      <c r="E35" s="71">
        <v>96.314699792960667</v>
      </c>
    </row>
    <row r="36" spans="1:5">
      <c r="A36" s="78" t="s">
        <v>140</v>
      </c>
      <c r="B36" s="79">
        <v>2021</v>
      </c>
      <c r="C36" s="71">
        <v>100.52137643378521</v>
      </c>
      <c r="D36" s="71">
        <v>98.371335504885991</v>
      </c>
      <c r="E36" s="71">
        <v>98.226466575716231</v>
      </c>
    </row>
    <row r="37" spans="1:5">
      <c r="A37" s="78" t="s">
        <v>140</v>
      </c>
      <c r="B37" s="79">
        <v>2022</v>
      </c>
      <c r="C37" s="71">
        <v>97.433035714285708</v>
      </c>
      <c r="D37" s="71">
        <v>99.455337690631808</v>
      </c>
      <c r="E37" s="71">
        <v>96.53243847874721</v>
      </c>
    </row>
    <row r="38" spans="1:5">
      <c r="A38" s="78" t="s">
        <v>140</v>
      </c>
      <c r="B38" s="79">
        <v>2023</v>
      </c>
      <c r="C38" s="71">
        <v>100</v>
      </c>
      <c r="D38" s="71">
        <v>160.36318096430807</v>
      </c>
      <c r="E38" s="71">
        <v>96.829590488771473</v>
      </c>
    </row>
    <row r="39" spans="1:5">
      <c r="A39" s="78" t="s">
        <v>218</v>
      </c>
      <c r="B39" s="79">
        <v>2021</v>
      </c>
      <c r="C39" s="71">
        <v>96.478873239436624</v>
      </c>
      <c r="D39" s="71">
        <v>97.173144876325097</v>
      </c>
      <c r="E39" s="71">
        <v>96.296296296296291</v>
      </c>
    </row>
    <row r="40" spans="1:5">
      <c r="A40" s="78" t="s">
        <v>218</v>
      </c>
      <c r="B40" s="79">
        <v>2022</v>
      </c>
      <c r="C40" s="71">
        <v>100.46838407494145</v>
      </c>
      <c r="D40" s="71">
        <v>98.960138648180234</v>
      </c>
      <c r="E40" s="71">
        <v>96.91119691119691</v>
      </c>
    </row>
    <row r="41" spans="1:5">
      <c r="A41" s="78" t="s">
        <v>218</v>
      </c>
      <c r="B41" s="79">
        <v>2023</v>
      </c>
      <c r="C41" s="71">
        <v>101.55555555555556</v>
      </c>
      <c r="D41" s="71">
        <v>92.607802874743328</v>
      </c>
      <c r="E41" s="71">
        <v>96.793587174348687</v>
      </c>
    </row>
    <row r="42" spans="1:5">
      <c r="A42" s="78" t="s">
        <v>123</v>
      </c>
      <c r="B42" s="79">
        <v>2021</v>
      </c>
      <c r="C42" s="71">
        <v>99.761336515513122</v>
      </c>
      <c r="D42" s="71">
        <v>96.059113300492612</v>
      </c>
      <c r="E42" s="71">
        <v>100.58479532163742</v>
      </c>
    </row>
    <row r="43" spans="1:5">
      <c r="A43" s="78" t="s">
        <v>123</v>
      </c>
      <c r="B43" s="79">
        <v>2022</v>
      </c>
      <c r="C43" s="71">
        <v>115.24725274725273</v>
      </c>
      <c r="D43" s="71">
        <v>102.25303292894282</v>
      </c>
      <c r="E43" s="71">
        <v>98.065764023210832</v>
      </c>
    </row>
    <row r="44" spans="1:5">
      <c r="A44" s="78" t="s">
        <v>123</v>
      </c>
      <c r="B44" s="79">
        <v>2023</v>
      </c>
      <c r="C44" s="71">
        <v>100.12106537530265</v>
      </c>
      <c r="D44" s="71">
        <v>95.636792452830193</v>
      </c>
      <c r="E44" s="71">
        <v>97.935779816513758</v>
      </c>
    </row>
    <row r="45" spans="1:5">
      <c r="A45" s="78" t="s">
        <v>124</v>
      </c>
      <c r="B45" s="79">
        <v>2021</v>
      </c>
      <c r="C45" s="71">
        <v>100.5736137667304</v>
      </c>
      <c r="D45" s="71">
        <v>97.186147186147181</v>
      </c>
      <c r="E45" s="71">
        <v>99.253731343283576</v>
      </c>
    </row>
    <row r="46" spans="1:5">
      <c r="A46" s="78" t="s">
        <v>124</v>
      </c>
      <c r="B46" s="79">
        <v>2022</v>
      </c>
      <c r="C46" s="71">
        <v>102.48962655601659</v>
      </c>
      <c r="D46" s="71">
        <v>98.598130841121502</v>
      </c>
      <c r="E46" s="71">
        <v>96.889952153110045</v>
      </c>
    </row>
    <row r="47" spans="1:5">
      <c r="A47" s="78" t="s">
        <v>124</v>
      </c>
      <c r="B47" s="79">
        <v>2023</v>
      </c>
      <c r="C47" s="71">
        <v>96.50485436893203</v>
      </c>
      <c r="D47" s="71">
        <v>91.612903225806448</v>
      </c>
      <c r="E47" s="71">
        <v>95.621716287215406</v>
      </c>
    </row>
    <row r="48" spans="1:5">
      <c r="A48" s="78" t="s">
        <v>144</v>
      </c>
      <c r="B48" s="79">
        <v>2021</v>
      </c>
      <c r="C48" s="71">
        <v>100.07103954534691</v>
      </c>
      <c r="D48" s="71">
        <v>97.643264698585966</v>
      </c>
      <c r="E48" s="71">
        <v>97.722744093367496</v>
      </c>
    </row>
    <row r="49" spans="1:5">
      <c r="A49" s="78" t="s">
        <v>144</v>
      </c>
      <c r="B49" s="79">
        <v>2022</v>
      </c>
      <c r="C49" s="71">
        <v>100.10322580645162</v>
      </c>
      <c r="D49" s="71">
        <v>97.760814249363875</v>
      </c>
      <c r="E49" s="71">
        <v>96.505102040816325</v>
      </c>
    </row>
    <row r="50" spans="1:5">
      <c r="A50" s="78" t="s">
        <v>144</v>
      </c>
      <c r="B50" s="79">
        <v>2023</v>
      </c>
      <c r="C50" s="71">
        <v>98.774740810556082</v>
      </c>
      <c r="D50" s="71">
        <v>92.720306513409966</v>
      </c>
      <c r="E50" s="71">
        <v>95.371972318339104</v>
      </c>
    </row>
    <row r="51" spans="1:5">
      <c r="A51" s="78" t="s">
        <v>122</v>
      </c>
      <c r="B51" s="79">
        <v>2021</v>
      </c>
      <c r="C51" s="71">
        <v>100.43763676148797</v>
      </c>
      <c r="D51" s="71">
        <v>98.917748917748909</v>
      </c>
      <c r="E51" s="71">
        <v>98.072805139186286</v>
      </c>
    </row>
    <row r="52" spans="1:5">
      <c r="A52" s="78" t="s">
        <v>122</v>
      </c>
      <c r="B52" s="79">
        <v>2022</v>
      </c>
      <c r="C52" s="71">
        <v>105.8968058968059</v>
      </c>
      <c r="D52" s="71">
        <v>97.227722772277218</v>
      </c>
      <c r="E52" s="71">
        <v>99.372384937238493</v>
      </c>
    </row>
    <row r="53" spans="1:5">
      <c r="A53" s="78" t="s">
        <v>122</v>
      </c>
      <c r="B53" s="79">
        <v>2023</v>
      </c>
      <c r="C53" s="71">
        <v>101.46699266503667</v>
      </c>
      <c r="D53" s="71">
        <v>92.777777777777786</v>
      </c>
      <c r="E53" s="71">
        <v>96.565731166912855</v>
      </c>
    </row>
    <row r="54" spans="1:5">
      <c r="A54" s="78" t="s">
        <v>136</v>
      </c>
      <c r="B54" s="79">
        <v>2021</v>
      </c>
      <c r="C54" s="71">
        <v>110.07194244604317</v>
      </c>
      <c r="D54" s="71">
        <v>98.206278026905821</v>
      </c>
      <c r="E54" s="71">
        <v>98.801369863013704</v>
      </c>
    </row>
    <row r="55" spans="1:5">
      <c r="A55" s="78" t="s">
        <v>136</v>
      </c>
      <c r="B55" s="79">
        <v>2022</v>
      </c>
      <c r="C55" s="71">
        <v>100.48959608323133</v>
      </c>
      <c r="D55" s="71">
        <v>98.01136363636364</v>
      </c>
      <c r="E55" s="71">
        <v>95.966386554621849</v>
      </c>
    </row>
    <row r="56" spans="1:5">
      <c r="A56" s="78" t="s">
        <v>136</v>
      </c>
      <c r="B56" s="79">
        <v>2023</v>
      </c>
      <c r="C56" s="71">
        <v>99.132589838909553</v>
      </c>
      <c r="D56" s="71">
        <v>91.299897645854657</v>
      </c>
      <c r="E56" s="71">
        <v>94.99868386417478</v>
      </c>
    </row>
    <row r="57" spans="1:5">
      <c r="A57" s="78" t="s">
        <v>126</v>
      </c>
      <c r="B57" s="79">
        <v>2021</v>
      </c>
      <c r="C57" s="71">
        <v>103.21888412017168</v>
      </c>
      <c r="D57" s="71">
        <v>100</v>
      </c>
      <c r="E57" s="71">
        <v>98.604651162790702</v>
      </c>
    </row>
    <row r="58" spans="1:5">
      <c r="A58" s="78" t="s">
        <v>126</v>
      </c>
      <c r="B58" s="79">
        <v>2022</v>
      </c>
      <c r="C58" s="71">
        <v>108.55263157894737</v>
      </c>
      <c r="D58" s="71">
        <v>98.021978021978015</v>
      </c>
      <c r="E58" s="71">
        <v>93.533487297921482</v>
      </c>
    </row>
    <row r="59" spans="1:5">
      <c r="A59" s="78" t="s">
        <v>126</v>
      </c>
      <c r="B59" s="79">
        <v>2023</v>
      </c>
      <c r="C59" s="71">
        <v>102.76679841897234</v>
      </c>
      <c r="D59" s="71">
        <v>95.623632385120345</v>
      </c>
      <c r="E59" s="71">
        <v>95.771144278606968</v>
      </c>
    </row>
    <row r="60" spans="1:5">
      <c r="A60" s="78" t="s">
        <v>121</v>
      </c>
      <c r="B60" s="79">
        <v>2021</v>
      </c>
      <c r="C60" s="71">
        <v>99.434276206322792</v>
      </c>
      <c r="D60" s="71">
        <v>98.45417740154582</v>
      </c>
      <c r="E60" s="71">
        <v>98.82257409663012</v>
      </c>
    </row>
    <row r="61" spans="1:5">
      <c r="A61" s="78" t="s">
        <v>121</v>
      </c>
      <c r="B61" s="79">
        <v>2022</v>
      </c>
      <c r="C61" s="71">
        <v>95.994427028909797</v>
      </c>
      <c r="D61" s="71">
        <v>100.26717557251908</v>
      </c>
      <c r="E61" s="71">
        <v>97.929216867469876</v>
      </c>
    </row>
    <row r="62" spans="1:5">
      <c r="A62" s="78" t="s">
        <v>121</v>
      </c>
      <c r="B62" s="79">
        <v>2023</v>
      </c>
      <c r="C62" s="71">
        <v>98.415977961432503</v>
      </c>
      <c r="D62" s="71">
        <v>96.221959858323487</v>
      </c>
      <c r="E62" s="71">
        <v>94.49013157894737</v>
      </c>
    </row>
    <row r="63" spans="1:5">
      <c r="A63" s="78" t="s">
        <v>257</v>
      </c>
      <c r="B63" s="79">
        <v>2021</v>
      </c>
      <c r="C63" s="71">
        <v>99.710144927536234</v>
      </c>
      <c r="D63" s="71">
        <v>96.856581532416513</v>
      </c>
      <c r="E63" s="71">
        <v>100</v>
      </c>
    </row>
    <row r="64" spans="1:5">
      <c r="A64" s="78" t="s">
        <v>257</v>
      </c>
      <c r="B64" s="79">
        <v>2022</v>
      </c>
      <c r="C64" s="71">
        <v>98.859934853420199</v>
      </c>
      <c r="D64" s="71">
        <v>99.214145383104125</v>
      </c>
      <c r="E64" s="71">
        <v>97.683397683397686</v>
      </c>
    </row>
    <row r="65" spans="1:5">
      <c r="A65" s="78" t="s">
        <v>257</v>
      </c>
      <c r="B65" s="79">
        <v>2023</v>
      </c>
      <c r="C65" s="71">
        <v>100.58055152394776</v>
      </c>
      <c r="D65" s="71">
        <v>95.232815964523283</v>
      </c>
      <c r="E65" s="71">
        <v>93.388429752066116</v>
      </c>
    </row>
    <row r="66" spans="1:5">
      <c r="A66" s="78" t="s">
        <v>127</v>
      </c>
      <c r="B66" s="79">
        <v>2021</v>
      </c>
      <c r="C66" s="71">
        <v>90.445269016697594</v>
      </c>
      <c r="D66" s="71">
        <v>97.475301866081239</v>
      </c>
      <c r="E66" s="71">
        <v>98.475222363405337</v>
      </c>
    </row>
    <row r="67" spans="1:5">
      <c r="A67" s="78" t="s">
        <v>127</v>
      </c>
      <c r="B67" s="79">
        <v>2022</v>
      </c>
      <c r="C67" s="71">
        <v>111.03286384976525</v>
      </c>
      <c r="D67" s="71">
        <v>97.354497354497354</v>
      </c>
      <c r="E67" s="71">
        <v>96.962332928311056</v>
      </c>
    </row>
    <row r="68" spans="1:5">
      <c r="A68" s="78" t="s">
        <v>127</v>
      </c>
      <c r="B68" s="79">
        <v>2023</v>
      </c>
      <c r="C68" s="71">
        <v>97.427983539094654</v>
      </c>
      <c r="D68" s="71">
        <v>97.925413682390712</v>
      </c>
      <c r="E68" s="71">
        <v>90.867579908675793</v>
      </c>
    </row>
    <row r="69" spans="1:5">
      <c r="A69" s="78" t="s">
        <v>146</v>
      </c>
      <c r="B69" s="79">
        <v>2021</v>
      </c>
      <c r="C69" s="71">
        <v>93.421052631578945</v>
      </c>
      <c r="D69" s="71">
        <v>93.548387096774192</v>
      </c>
      <c r="E69" s="71">
        <v>100</v>
      </c>
    </row>
    <row r="70" spans="1:5">
      <c r="A70" s="78" t="s">
        <v>146</v>
      </c>
      <c r="B70" s="79">
        <v>2022</v>
      </c>
      <c r="C70" s="71">
        <v>124.61538461538461</v>
      </c>
      <c r="D70" s="71">
        <v>100.40322580645163</v>
      </c>
      <c r="E70" s="71">
        <v>100</v>
      </c>
    </row>
    <row r="71" spans="1:5">
      <c r="A71" s="78" t="s">
        <v>146</v>
      </c>
      <c r="B71" s="79">
        <v>2023</v>
      </c>
      <c r="C71" s="71">
        <v>95.98393574297188</v>
      </c>
      <c r="D71" s="71">
        <v>97.633136094674555</v>
      </c>
      <c r="E71" s="71">
        <v>92.293233082706777</v>
      </c>
    </row>
    <row r="72" spans="1:5">
      <c r="A72" s="78" t="s">
        <v>119</v>
      </c>
      <c r="B72" s="79">
        <v>2021</v>
      </c>
      <c r="C72" s="71">
        <v>94.685039370078741</v>
      </c>
      <c r="D72" s="71">
        <v>91.019417475728162</v>
      </c>
      <c r="E72" s="71">
        <v>97.611940298507463</v>
      </c>
    </row>
    <row r="73" spans="1:5">
      <c r="A73" s="78" t="s">
        <v>119</v>
      </c>
      <c r="B73" s="79">
        <v>2022</v>
      </c>
      <c r="C73" s="71">
        <v>111.58690176322419</v>
      </c>
      <c r="D73" s="71">
        <v>93.317422434367529</v>
      </c>
      <c r="E73" s="71">
        <v>104.3227665706052</v>
      </c>
    </row>
    <row r="74" spans="1:5">
      <c r="A74" s="78" t="s">
        <v>119</v>
      </c>
      <c r="B74" s="79">
        <v>2023</v>
      </c>
      <c r="C74" s="71">
        <v>98.642533936651589</v>
      </c>
      <c r="D74" s="71">
        <v>72.274700025529739</v>
      </c>
      <c r="E74" s="71">
        <v>96.597145993413832</v>
      </c>
    </row>
    <row r="75" spans="1:5">
      <c r="A75" s="78" t="s">
        <v>135</v>
      </c>
      <c r="B75" s="79">
        <v>2021</v>
      </c>
      <c r="C75" s="71">
        <v>96.758163748225272</v>
      </c>
      <c r="D75" s="71">
        <v>98.050428905640757</v>
      </c>
      <c r="E75" s="71">
        <v>98.214791725701332</v>
      </c>
    </row>
    <row r="76" spans="1:5">
      <c r="A76" s="78" t="s">
        <v>135</v>
      </c>
      <c r="B76" s="79">
        <v>2022</v>
      </c>
      <c r="C76" s="71">
        <v>103.58247422680414</v>
      </c>
      <c r="D76" s="71">
        <v>98.80573248407643</v>
      </c>
      <c r="E76" s="71">
        <v>97.858672376873656</v>
      </c>
    </row>
    <row r="77" spans="1:5">
      <c r="A77" s="78" t="s">
        <v>135</v>
      </c>
      <c r="B77" s="79">
        <v>2023</v>
      </c>
      <c r="C77" s="71">
        <v>99.161475802587447</v>
      </c>
      <c r="D77" s="71">
        <v>98.724954462659369</v>
      </c>
      <c r="E77" s="71">
        <v>95.038167938931295</v>
      </c>
    </row>
    <row r="78" spans="1:5">
      <c r="A78" s="78" t="s">
        <v>442</v>
      </c>
      <c r="B78" s="79">
        <v>2021</v>
      </c>
      <c r="C78" s="71">
        <v>100.89786756453422</v>
      </c>
      <c r="D78" s="71">
        <v>95.076201641266124</v>
      </c>
      <c r="E78" s="71">
        <v>99.209486166007906</v>
      </c>
    </row>
    <row r="79" spans="1:5">
      <c r="A79" s="78" t="s">
        <v>442</v>
      </c>
      <c r="B79" s="79">
        <v>2022</v>
      </c>
      <c r="C79" s="71">
        <v>102.49376558603491</v>
      </c>
      <c r="D79" s="71">
        <v>88.092189500640202</v>
      </c>
      <c r="E79" s="71">
        <v>98.937583001328022</v>
      </c>
    </row>
    <row r="80" spans="1:5">
      <c r="A80" s="78" t="s">
        <v>442</v>
      </c>
      <c r="B80" s="79">
        <v>2023</v>
      </c>
      <c r="C80" s="71">
        <v>96.524663677130036</v>
      </c>
      <c r="D80" s="71">
        <v>97.927982297324476</v>
      </c>
      <c r="E80" s="71">
        <v>96.10526315789474</v>
      </c>
    </row>
    <row r="81" spans="1:5">
      <c r="A81" s="78" t="s">
        <v>130</v>
      </c>
      <c r="B81" s="79">
        <v>2021</v>
      </c>
      <c r="C81" s="71">
        <v>96.797153024911026</v>
      </c>
      <c r="D81" s="71">
        <v>97.235576923076934</v>
      </c>
      <c r="E81" s="71">
        <v>97.796143250688701</v>
      </c>
    </row>
    <row r="82" spans="1:5">
      <c r="A82" s="78" t="s">
        <v>130</v>
      </c>
      <c r="B82" s="79">
        <v>2022</v>
      </c>
      <c r="C82" s="71">
        <v>102.81501340482573</v>
      </c>
      <c r="D82" s="71">
        <v>95.018679950186808</v>
      </c>
      <c r="E82" s="71">
        <v>96.529562982005146</v>
      </c>
    </row>
    <row r="83" spans="1:5">
      <c r="A83" s="78" t="s">
        <v>130</v>
      </c>
      <c r="B83" s="79">
        <v>2023</v>
      </c>
      <c r="C83" s="71">
        <v>95.006090133982951</v>
      </c>
      <c r="D83" s="71">
        <v>94.59134615384616</v>
      </c>
      <c r="E83" s="71">
        <v>96.25</v>
      </c>
    </row>
    <row r="84" spans="1:5">
      <c r="A84" s="78" t="s">
        <v>129</v>
      </c>
      <c r="B84" s="79">
        <v>2021</v>
      </c>
      <c r="C84" s="71">
        <v>99.856733524355306</v>
      </c>
      <c r="D84" s="71">
        <v>100</v>
      </c>
      <c r="E84" s="71">
        <v>99.426386233269596</v>
      </c>
    </row>
    <row r="85" spans="1:5">
      <c r="A85" s="78" t="s">
        <v>129</v>
      </c>
      <c r="B85" s="79">
        <v>2022</v>
      </c>
      <c r="C85" s="71">
        <v>110.17488076311605</v>
      </c>
      <c r="D85" s="71">
        <v>99.465240641711233</v>
      </c>
      <c r="E85" s="71">
        <v>96.660117878192537</v>
      </c>
    </row>
    <row r="86" spans="1:5">
      <c r="A86" s="78" t="s">
        <v>129</v>
      </c>
      <c r="B86" s="79">
        <v>2023</v>
      </c>
      <c r="C86" s="71">
        <v>101.25698324022345</v>
      </c>
      <c r="D86" s="71">
        <v>94.877267876200648</v>
      </c>
      <c r="E86" s="71">
        <v>96.838842975206603</v>
      </c>
    </row>
    <row r="87" spans="1:5">
      <c r="A87" s="78" t="s">
        <v>489</v>
      </c>
      <c r="B87" s="79">
        <v>2021</v>
      </c>
      <c r="C87" s="71">
        <v>101.37659783677482</v>
      </c>
      <c r="D87" s="71">
        <v>98.155286343612332</v>
      </c>
      <c r="E87" s="71">
        <v>98.784722222222214</v>
      </c>
    </row>
    <row r="88" spans="1:5">
      <c r="A88" s="78" t="s">
        <v>489</v>
      </c>
      <c r="B88" s="79">
        <v>2022</v>
      </c>
      <c r="C88" s="71">
        <v>90.084611316763613</v>
      </c>
      <c r="D88" s="71">
        <v>73.386432298819003</v>
      </c>
      <c r="E88" s="71">
        <v>72.766884531590421</v>
      </c>
    </row>
    <row r="89" spans="1:5">
      <c r="A89" s="78" t="s">
        <v>489</v>
      </c>
      <c r="B89" s="79">
        <v>2023</v>
      </c>
      <c r="C89" s="71">
        <v>86.633663366336634</v>
      </c>
      <c r="D89" s="71">
        <v>91.013824884792626</v>
      </c>
      <c r="E89" s="71">
        <v>95.826645264847514</v>
      </c>
    </row>
    <row r="90" spans="1:5">
      <c r="A90" s="78" t="s">
        <v>148</v>
      </c>
      <c r="B90" s="79">
        <v>2021</v>
      </c>
      <c r="C90" s="71">
        <v>97.055492638731593</v>
      </c>
      <c r="D90" s="71">
        <v>95.399780941949615</v>
      </c>
      <c r="E90" s="71">
        <v>96.479791395045638</v>
      </c>
    </row>
    <row r="91" spans="1:5">
      <c r="A91" s="78" t="s">
        <v>148</v>
      </c>
      <c r="B91" s="79">
        <v>2022</v>
      </c>
      <c r="C91" s="71">
        <v>100.24783147459728</v>
      </c>
      <c r="D91" s="71">
        <v>97.818974918211552</v>
      </c>
      <c r="E91" s="71">
        <v>97.662976629766291</v>
      </c>
    </row>
    <row r="92" spans="1:5">
      <c r="A92" s="78" t="s">
        <v>148</v>
      </c>
      <c r="B92" s="79">
        <v>2023</v>
      </c>
      <c r="C92" s="71">
        <v>100.23121387283238</v>
      </c>
      <c r="D92" s="71">
        <v>97.24444444444444</v>
      </c>
      <c r="E92" s="71">
        <v>98.204419889502759</v>
      </c>
    </row>
    <row r="93" spans="1:5">
      <c r="A93" s="78" t="s">
        <v>142</v>
      </c>
      <c r="B93" s="79">
        <v>2021</v>
      </c>
      <c r="C93" s="71">
        <v>100.81967213114753</v>
      </c>
      <c r="D93" s="71">
        <v>93.61702127659575</v>
      </c>
      <c r="E93" s="71">
        <v>96.039603960396036</v>
      </c>
    </row>
    <row r="94" spans="1:5">
      <c r="A94" s="78" t="s">
        <v>142</v>
      </c>
      <c r="B94" s="79">
        <v>2022</v>
      </c>
      <c r="C94" s="71">
        <v>106.25</v>
      </c>
      <c r="D94" s="71">
        <v>92.307692307692307</v>
      </c>
      <c r="E94" s="71">
        <v>93.577981651376149</v>
      </c>
    </row>
    <row r="95" spans="1:5">
      <c r="A95" s="78" t="s">
        <v>142</v>
      </c>
      <c r="B95" s="79">
        <v>2023</v>
      </c>
      <c r="C95" s="71">
        <v>93.638676844783717</v>
      </c>
      <c r="D95" s="71">
        <v>94.827586206896555</v>
      </c>
      <c r="E95" s="71">
        <v>96.491228070175438</v>
      </c>
    </row>
    <row r="96" spans="1:5">
      <c r="A96" s="78"/>
    </row>
    <row r="97" spans="1:5">
      <c r="A97" s="13" t="s">
        <v>259</v>
      </c>
    </row>
    <row r="99" spans="1:5" s="21" customFormat="1">
      <c r="A99" s="20" t="s">
        <v>5356</v>
      </c>
      <c r="B99" s="24"/>
      <c r="C99" s="24"/>
      <c r="D99" s="24"/>
      <c r="E99" s="24"/>
    </row>
    <row r="101" spans="1:5" ht="39">
      <c r="A101" s="108"/>
      <c r="B101" s="72" t="s">
        <v>5</v>
      </c>
      <c r="C101" s="69" t="s">
        <v>254</v>
      </c>
      <c r="D101" s="69" t="s">
        <v>255</v>
      </c>
      <c r="E101" s="69" t="s">
        <v>256</v>
      </c>
    </row>
    <row r="102" spans="1:5">
      <c r="A102" s="77" t="s">
        <v>0</v>
      </c>
      <c r="B102" s="80" t="s">
        <v>97</v>
      </c>
      <c r="C102" s="44">
        <v>97.778745589005396</v>
      </c>
      <c r="D102" s="44">
        <v>101.33914332530888</v>
      </c>
      <c r="E102" s="44">
        <v>97.326423032439706</v>
      </c>
    </row>
    <row r="103" spans="1:5">
      <c r="A103" s="3" t="s">
        <v>442</v>
      </c>
      <c r="B103" s="79" t="s">
        <v>97</v>
      </c>
      <c r="C103" s="44">
        <v>93.698791146410272</v>
      </c>
      <c r="D103" s="44">
        <v>99.97209894256639</v>
      </c>
      <c r="E103" s="44">
        <v>98.084110775076894</v>
      </c>
    </row>
    <row r="104" spans="1:5">
      <c r="A104" s="3" t="s">
        <v>118</v>
      </c>
      <c r="B104" s="79" t="s">
        <v>97</v>
      </c>
      <c r="C104" s="44">
        <v>99.51298311747523</v>
      </c>
      <c r="D104" s="44">
        <v>106.44414134003891</v>
      </c>
      <c r="E104" s="44">
        <v>95.181687560545313</v>
      </c>
    </row>
    <row r="105" spans="1:5">
      <c r="A105" s="3" t="s">
        <v>119</v>
      </c>
      <c r="B105" s="79" t="s">
        <v>97</v>
      </c>
      <c r="C105" s="44">
        <v>85.537179978541815</v>
      </c>
      <c r="D105" s="44">
        <v>101.6381583566515</v>
      </c>
      <c r="E105" s="44">
        <v>99.510617620842154</v>
      </c>
    </row>
    <row r="106" spans="1:5">
      <c r="A106" s="3" t="s">
        <v>120</v>
      </c>
      <c r="B106" s="79" t="s">
        <v>97</v>
      </c>
      <c r="C106" s="44">
        <v>100.12719670971971</v>
      </c>
      <c r="D106" s="44">
        <v>100.8471674356263</v>
      </c>
      <c r="E106" s="44">
        <v>98.242183019854977</v>
      </c>
    </row>
    <row r="107" spans="1:5">
      <c r="A107" s="3" t="s">
        <v>121</v>
      </c>
      <c r="B107" s="79" t="s">
        <v>97</v>
      </c>
      <c r="C107" s="44">
        <v>98.314437610796134</v>
      </c>
      <c r="D107" s="44">
        <v>97.948227065555031</v>
      </c>
      <c r="E107" s="44">
        <v>97.08064084768246</v>
      </c>
    </row>
    <row r="108" spans="1:5">
      <c r="A108" s="3" t="s">
        <v>122</v>
      </c>
      <c r="B108" s="79" t="s">
        <v>97</v>
      </c>
      <c r="C108" s="44">
        <v>96.307749822601295</v>
      </c>
      <c r="D108" s="44">
        <v>102.60047844111018</v>
      </c>
      <c r="E108" s="44">
        <v>98.003640414445883</v>
      </c>
    </row>
    <row r="109" spans="1:5">
      <c r="A109" s="3" t="s">
        <v>123</v>
      </c>
      <c r="B109" s="79" t="s">
        <v>97</v>
      </c>
      <c r="C109" s="44">
        <v>97.982979560755211</v>
      </c>
      <c r="D109" s="44">
        <v>105.0432182126895</v>
      </c>
      <c r="E109" s="44">
        <v>98.862113053787354</v>
      </c>
    </row>
    <row r="110" spans="1:5">
      <c r="A110" s="3" t="s">
        <v>124</v>
      </c>
      <c r="B110" s="79" t="s">
        <v>97</v>
      </c>
      <c r="C110" s="44">
        <v>95.799060417691706</v>
      </c>
      <c r="D110" s="44">
        <v>99.856031563892998</v>
      </c>
      <c r="E110" s="44">
        <v>97.255133261203014</v>
      </c>
    </row>
    <row r="111" spans="1:5">
      <c r="A111" s="3" t="s">
        <v>126</v>
      </c>
      <c r="B111" s="79" t="s">
        <v>97</v>
      </c>
      <c r="C111" s="44">
        <v>97.881870135699458</v>
      </c>
      <c r="D111" s="44">
        <v>104.84610470603047</v>
      </c>
      <c r="E111" s="44">
        <v>95.969760913106384</v>
      </c>
    </row>
    <row r="112" spans="1:5">
      <c r="A112" s="3" t="s">
        <v>127</v>
      </c>
      <c r="B112" s="79" t="s">
        <v>97</v>
      </c>
      <c r="C112" s="44">
        <v>97.585070967656449</v>
      </c>
      <c r="D112" s="44">
        <v>99.635372135185833</v>
      </c>
      <c r="E112" s="44">
        <v>95.4350450667974</v>
      </c>
    </row>
    <row r="113" spans="1:5">
      <c r="A113" s="3" t="s">
        <v>128</v>
      </c>
      <c r="B113" s="79" t="s">
        <v>97</v>
      </c>
      <c r="C113" s="44">
        <v>95.852688527646762</v>
      </c>
      <c r="D113" s="44">
        <v>99.393810761318505</v>
      </c>
      <c r="E113" s="44">
        <v>96.476947762581673</v>
      </c>
    </row>
    <row r="114" spans="1:5">
      <c r="A114" s="3" t="s">
        <v>129</v>
      </c>
      <c r="B114" s="79" t="s">
        <v>97</v>
      </c>
      <c r="C114" s="44">
        <v>98.114169505970622</v>
      </c>
      <c r="D114" s="44">
        <v>103.76286584256495</v>
      </c>
      <c r="E114" s="44">
        <v>97.641782362222912</v>
      </c>
    </row>
    <row r="115" spans="1:5">
      <c r="A115" s="3" t="s">
        <v>130</v>
      </c>
      <c r="B115" s="79" t="s">
        <v>97</v>
      </c>
      <c r="C115" s="44">
        <v>95.615201009036625</v>
      </c>
      <c r="D115" s="44">
        <v>98.206085521239899</v>
      </c>
      <c r="E115" s="44">
        <v>96.858568744231277</v>
      </c>
    </row>
    <row r="116" spans="1:5">
      <c r="A116" s="3" t="s">
        <v>131</v>
      </c>
      <c r="B116" s="79" t="s">
        <v>97</v>
      </c>
      <c r="C116" s="44">
        <v>95.972373973717893</v>
      </c>
      <c r="D116" s="44">
        <v>101.19157450532873</v>
      </c>
      <c r="E116" s="44">
        <v>97.106676003734833</v>
      </c>
    </row>
    <row r="117" spans="1:5">
      <c r="A117" s="3" t="s">
        <v>132</v>
      </c>
      <c r="B117" s="79" t="s">
        <v>97</v>
      </c>
      <c r="C117" s="44">
        <v>96.944031721137833</v>
      </c>
      <c r="D117" s="44">
        <v>100.95364175525303</v>
      </c>
      <c r="E117" s="44">
        <v>98.925586629907471</v>
      </c>
    </row>
    <row r="118" spans="1:5">
      <c r="A118" s="3" t="s">
        <v>218</v>
      </c>
      <c r="B118" s="79" t="s">
        <v>97</v>
      </c>
      <c r="C118" s="44">
        <v>96.247028799749543</v>
      </c>
      <c r="D118" s="44">
        <v>99.500937623311202</v>
      </c>
      <c r="E118" s="44">
        <v>96.667026793947301</v>
      </c>
    </row>
    <row r="119" spans="1:5">
      <c r="A119" s="3" t="s">
        <v>135</v>
      </c>
      <c r="B119" s="79" t="s">
        <v>97</v>
      </c>
      <c r="C119" s="44">
        <v>98.527038617458857</v>
      </c>
      <c r="D119" s="44">
        <v>99.834037925872281</v>
      </c>
      <c r="E119" s="44">
        <v>97.037210680502085</v>
      </c>
    </row>
    <row r="120" spans="1:5">
      <c r="A120" s="3" t="s">
        <v>136</v>
      </c>
      <c r="B120" s="79" t="s">
        <v>97</v>
      </c>
      <c r="C120" s="44">
        <v>95.839179769708039</v>
      </c>
      <c r="D120" s="44">
        <v>103.23137612272802</v>
      </c>
      <c r="E120" s="44">
        <v>96.588813427270111</v>
      </c>
    </row>
    <row r="121" spans="1:5">
      <c r="A121" s="3" t="s">
        <v>489</v>
      </c>
      <c r="B121" s="79" t="s">
        <v>97</v>
      </c>
      <c r="C121" s="44">
        <v>87.518514509074649</v>
      </c>
      <c r="D121" s="44">
        <v>92.698290839958361</v>
      </c>
      <c r="E121" s="44">
        <v>89.12608400622004</v>
      </c>
    </row>
    <row r="122" spans="1:5">
      <c r="A122" s="3" t="s">
        <v>138</v>
      </c>
      <c r="B122" s="79" t="s">
        <v>97</v>
      </c>
      <c r="C122" s="44">
        <v>98.330438253022507</v>
      </c>
      <c r="D122" s="44">
        <v>106.347301870688</v>
      </c>
      <c r="E122" s="44">
        <v>98.031449078637479</v>
      </c>
    </row>
    <row r="123" spans="1:5">
      <c r="A123" s="3" t="s">
        <v>139</v>
      </c>
      <c r="B123" s="79" t="s">
        <v>97</v>
      </c>
      <c r="C123" s="44">
        <v>97.63633975295329</v>
      </c>
      <c r="D123" s="44">
        <v>102.14728826375791</v>
      </c>
      <c r="E123" s="44">
        <v>97.851258365422851</v>
      </c>
    </row>
    <row r="124" spans="1:5">
      <c r="A124" s="3" t="s">
        <v>140</v>
      </c>
      <c r="B124" s="79" t="s">
        <v>97</v>
      </c>
      <c r="C124" s="44">
        <v>119.39661805327529</v>
      </c>
      <c r="D124" s="44">
        <v>99.318137382690296</v>
      </c>
      <c r="E124" s="44">
        <v>97.1961651810783</v>
      </c>
    </row>
    <row r="125" spans="1:5">
      <c r="A125" s="3" t="s">
        <v>142</v>
      </c>
      <c r="B125" s="79" t="s">
        <v>97</v>
      </c>
      <c r="C125" s="44">
        <v>93.584099930394871</v>
      </c>
      <c r="D125" s="44">
        <v>100.23611632531042</v>
      </c>
      <c r="E125" s="44">
        <v>95.369604560649222</v>
      </c>
    </row>
    <row r="126" spans="1:5">
      <c r="A126" s="3" t="s">
        <v>143</v>
      </c>
      <c r="B126" s="79" t="s">
        <v>97</v>
      </c>
      <c r="C126" s="44">
        <v>120.34935072471306</v>
      </c>
      <c r="D126" s="44">
        <v>139.1932399918193</v>
      </c>
      <c r="E126" s="44">
        <v>119.3368482824114</v>
      </c>
    </row>
    <row r="127" spans="1:5">
      <c r="A127" s="3" t="s">
        <v>144</v>
      </c>
      <c r="B127" s="79" t="s">
        <v>97</v>
      </c>
      <c r="C127" s="44">
        <v>96.041461820453264</v>
      </c>
      <c r="D127" s="44">
        <v>99.649668720784859</v>
      </c>
      <c r="E127" s="44">
        <v>96.533272817507637</v>
      </c>
    </row>
    <row r="128" spans="1:5">
      <c r="A128" s="3" t="s">
        <v>145</v>
      </c>
      <c r="B128" s="79" t="s">
        <v>97</v>
      </c>
      <c r="C128" s="44">
        <v>98.117804967201209</v>
      </c>
      <c r="D128" s="44">
        <v>98.096999789778693</v>
      </c>
      <c r="E128" s="44">
        <v>96.008553626652997</v>
      </c>
    </row>
    <row r="129" spans="1:5">
      <c r="A129" s="3" t="s">
        <v>146</v>
      </c>
      <c r="B129" s="79" t="s">
        <v>97</v>
      </c>
      <c r="C129" s="44">
        <v>97.194916332633454</v>
      </c>
      <c r="D129" s="44">
        <v>104.67345766331181</v>
      </c>
      <c r="E129" s="44">
        <v>97.431077694235583</v>
      </c>
    </row>
    <row r="130" spans="1:5">
      <c r="A130" s="3" t="s">
        <v>147</v>
      </c>
      <c r="B130" s="79" t="s">
        <v>97</v>
      </c>
      <c r="C130" s="44">
        <v>97.949241410084781</v>
      </c>
      <c r="D130" s="44">
        <v>104.19321862490513</v>
      </c>
      <c r="E130" s="44">
        <v>98.85610919655096</v>
      </c>
    </row>
    <row r="131" spans="1:5">
      <c r="A131" s="3" t="s">
        <v>148</v>
      </c>
      <c r="B131" s="79" t="s">
        <v>97</v>
      </c>
      <c r="C131" s="44">
        <v>96.821066768201874</v>
      </c>
      <c r="D131" s="44">
        <v>99.178179328720418</v>
      </c>
      <c r="E131" s="44">
        <v>97.449062638104877</v>
      </c>
    </row>
    <row r="132" spans="1:5">
      <c r="A132" s="3" t="s">
        <v>257</v>
      </c>
      <c r="B132" s="79" t="s">
        <v>97</v>
      </c>
      <c r="C132" s="44">
        <v>97.101180960014645</v>
      </c>
      <c r="D132" s="44">
        <v>99.716877101634736</v>
      </c>
      <c r="E132" s="44">
        <v>97.023942478487925</v>
      </c>
    </row>
    <row r="134" spans="1:5">
      <c r="A134" s="3" t="s">
        <v>5392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24F0-8404-456B-BC7E-D98F64794DBF}">
  <sheetPr>
    <tabColor theme="9" tint="0.79998168889431442"/>
  </sheetPr>
  <dimension ref="A1:AT110"/>
  <sheetViews>
    <sheetView topLeftCell="A97" zoomScale="85" zoomScaleNormal="85" workbookViewId="0">
      <selection activeCell="J121" sqref="J121"/>
    </sheetView>
  </sheetViews>
  <sheetFormatPr defaultRowHeight="14.5"/>
  <cols>
    <col min="1" max="1" width="19.81640625" customWidth="1"/>
    <col min="2" max="6" width="8.7265625" customWidth="1"/>
    <col min="7" max="10" width="8.1796875" customWidth="1"/>
    <col min="11" max="24" width="8.1796875" style="25" customWidth="1"/>
    <col min="25" max="27" width="8.7265625" style="25"/>
    <col min="33" max="35" width="27.26953125" customWidth="1"/>
  </cols>
  <sheetData>
    <row r="1" spans="1:46" s="21" customFormat="1">
      <c r="A1" s="20" t="s">
        <v>241</v>
      </c>
      <c r="B1" s="20"/>
      <c r="C1" s="20"/>
      <c r="D1" s="20"/>
      <c r="E1" s="20"/>
      <c r="F1" s="20"/>
      <c r="G1" s="20"/>
      <c r="H1" s="20"/>
      <c r="I1" s="20"/>
      <c r="J1" s="20"/>
      <c r="K1" s="24"/>
      <c r="L1" s="24"/>
      <c r="M1" s="24"/>
      <c r="N1" s="24"/>
      <c r="O1" s="24"/>
      <c r="P1" s="24"/>
      <c r="Q1" s="24"/>
      <c r="R1" s="24"/>
      <c r="S1" s="24"/>
      <c r="T1" s="24"/>
      <c r="U1" s="24"/>
      <c r="V1" s="24"/>
      <c r="W1" s="24"/>
      <c r="X1" s="24"/>
      <c r="Y1" s="24"/>
      <c r="Z1" s="24"/>
      <c r="AA1" s="24"/>
      <c r="AG1" s="20" t="s">
        <v>244</v>
      </c>
      <c r="AK1" s="20" t="s">
        <v>248</v>
      </c>
    </row>
    <row r="2" spans="1:46">
      <c r="A2" s="61" t="s">
        <v>209</v>
      </c>
      <c r="B2" s="12">
        <f t="shared" ref="B2:E2" si="0">C2-1</f>
        <v>2000</v>
      </c>
      <c r="C2" s="12">
        <f t="shared" si="0"/>
        <v>2001</v>
      </c>
      <c r="D2" s="12">
        <f t="shared" si="0"/>
        <v>2002</v>
      </c>
      <c r="E2" s="12">
        <f t="shared" si="0"/>
        <v>2003</v>
      </c>
      <c r="F2" s="12">
        <f>G2-1</f>
        <v>2004</v>
      </c>
      <c r="G2" s="67">
        <v>2005</v>
      </c>
      <c r="H2" s="67">
        <v>2006</v>
      </c>
      <c r="I2" s="67">
        <v>2007</v>
      </c>
      <c r="J2" s="67">
        <v>2008</v>
      </c>
      <c r="K2" s="67">
        <f>L2-1</f>
        <v>2009</v>
      </c>
      <c r="L2" s="67">
        <f t="shared" ref="L2:P2" si="1">M2-1</f>
        <v>2010</v>
      </c>
      <c r="M2" s="67">
        <f t="shared" si="1"/>
        <v>2011</v>
      </c>
      <c r="N2" s="67">
        <f t="shared" si="1"/>
        <v>2012</v>
      </c>
      <c r="O2" s="67">
        <f t="shared" si="1"/>
        <v>2013</v>
      </c>
      <c r="P2" s="67">
        <f t="shared" si="1"/>
        <v>2014</v>
      </c>
      <c r="Q2" s="67">
        <v>2015</v>
      </c>
      <c r="R2" s="67">
        <v>2016</v>
      </c>
      <c r="S2" s="67">
        <v>2017</v>
      </c>
      <c r="T2" s="67">
        <v>2018</v>
      </c>
      <c r="U2" s="67">
        <v>2019</v>
      </c>
      <c r="V2" s="67" t="s">
        <v>89</v>
      </c>
      <c r="W2" s="67" t="s">
        <v>90</v>
      </c>
      <c r="X2" s="67" t="s">
        <v>91</v>
      </c>
      <c r="Y2" s="64"/>
      <c r="Z2" s="64" t="s">
        <v>5295</v>
      </c>
      <c r="AA2" s="64" t="s">
        <v>5296</v>
      </c>
      <c r="AB2" s="64"/>
      <c r="AC2" s="64"/>
      <c r="AD2" s="64"/>
      <c r="AE2" s="64"/>
      <c r="AG2" s="54" t="s">
        <v>245</v>
      </c>
      <c r="AH2" s="54" t="s">
        <v>246</v>
      </c>
      <c r="AI2" s="55" t="s">
        <v>247</v>
      </c>
      <c r="AK2" s="47" t="s">
        <v>209</v>
      </c>
      <c r="AL2" s="54" t="s">
        <v>97</v>
      </c>
      <c r="AM2" s="54" t="s">
        <v>249</v>
      </c>
    </row>
    <row r="3" spans="1:46">
      <c r="A3" s="58" t="s">
        <v>6</v>
      </c>
      <c r="B3" s="48" cm="1">
        <f t="array" ref="B3:X3">TRANSPOSE('Live Birth in Malaysia by State'!L3:L25)</f>
        <v>47920</v>
      </c>
      <c r="C3" s="48">
        <v>46098</v>
      </c>
      <c r="D3" s="48">
        <v>44929</v>
      </c>
      <c r="E3" s="48">
        <v>44068</v>
      </c>
      <c r="F3" s="48">
        <v>43545</v>
      </c>
      <c r="G3" s="48">
        <v>43241</v>
      </c>
      <c r="H3" s="48">
        <v>42892</v>
      </c>
      <c r="I3" s="48">
        <v>42549</v>
      </c>
      <c r="J3" s="48">
        <v>43426</v>
      </c>
      <c r="K3" s="51">
        <v>43753</v>
      </c>
      <c r="L3" s="51">
        <v>41474</v>
      </c>
      <c r="M3" s="51">
        <v>43383</v>
      </c>
      <c r="N3" s="51">
        <v>43178</v>
      </c>
      <c r="O3" s="51">
        <v>40413</v>
      </c>
      <c r="P3" s="51">
        <v>41049</v>
      </c>
      <c r="Q3" s="51">
        <v>39754</v>
      </c>
      <c r="R3" s="51">
        <v>37985</v>
      </c>
      <c r="S3" s="51">
        <v>37654</v>
      </c>
      <c r="T3" s="51">
        <v>36624</v>
      </c>
      <c r="U3" s="51">
        <v>36672</v>
      </c>
      <c r="V3" s="51">
        <v>35449</v>
      </c>
      <c r="W3" s="51">
        <v>31274</v>
      </c>
      <c r="X3" s="51">
        <v>30937</v>
      </c>
      <c r="Y3" s="51"/>
      <c r="Z3" s="65">
        <f>AVERAGE(J3:O3)</f>
        <v>42604.5</v>
      </c>
      <c r="AA3" s="65">
        <f>AVERAGE(E3:I3)</f>
        <v>43259</v>
      </c>
      <c r="AB3" s="65"/>
      <c r="AC3" s="65"/>
      <c r="AD3" s="65"/>
      <c r="AE3" s="65"/>
      <c r="AG3" s="1" t="s">
        <v>120</v>
      </c>
      <c r="AH3" t="s">
        <v>120</v>
      </c>
      <c r="AI3" s="25">
        <f>AVERAGE(W67:X67)/SUM(AVERAGE(W67:X67),AVERAGE(W87:X87),AVERAGE(W73:X73),AVERAGE(W89:X89))</f>
        <v>0.38688524590163936</v>
      </c>
      <c r="AK3" s="58" t="s">
        <v>6</v>
      </c>
      <c r="AL3" s="49">
        <f t="shared" ref="AL3:AL43" si="2">AVERAGE(Q3:X3)</f>
        <v>35793.625</v>
      </c>
      <c r="AM3" s="59">
        <f>AL3/SUM($AL$4:$AL$43)</f>
        <v>1.0011642705303201</v>
      </c>
      <c r="AO3" s="51">
        <v>43753</v>
      </c>
      <c r="AT3" s="1"/>
    </row>
    <row r="4" spans="1:46">
      <c r="A4" s="3" t="s">
        <v>117</v>
      </c>
      <c r="B4" s="56">
        <f t="shared" ref="B4:P19" si="3">B63</f>
        <v>746.04946233477119</v>
      </c>
      <c r="C4" s="56">
        <f t="shared" si="3"/>
        <v>717.68339137538158</v>
      </c>
      <c r="D4" s="56">
        <f t="shared" si="3"/>
        <v>699.48364551834175</v>
      </c>
      <c r="E4" s="56">
        <f t="shared" si="3"/>
        <v>686.07904228231848</v>
      </c>
      <c r="F4" s="56">
        <f t="shared" si="3"/>
        <v>677.93664101351453</v>
      </c>
      <c r="G4" s="56">
        <f t="shared" si="3"/>
        <v>588.90629686081343</v>
      </c>
      <c r="H4" s="56">
        <f t="shared" si="3"/>
        <v>584.15320841224775</v>
      </c>
      <c r="I4" s="56">
        <f t="shared" si="3"/>
        <v>579.48183495133662</v>
      </c>
      <c r="J4" s="56">
        <f t="shared" si="3"/>
        <v>591.42584231349144</v>
      </c>
      <c r="K4" s="56">
        <f t="shared" si="3"/>
        <v>595.87930914065737</v>
      </c>
      <c r="L4" s="111">
        <f t="shared" si="3"/>
        <v>612.24603608529253</v>
      </c>
      <c r="M4" s="111">
        <f t="shared" si="3"/>
        <v>640.42700929469652</v>
      </c>
      <c r="N4" s="111">
        <f t="shared" si="3"/>
        <v>637.40076544559872</v>
      </c>
      <c r="O4" s="111">
        <f t="shared" si="3"/>
        <v>596.5833788955714</v>
      </c>
      <c r="P4" s="111">
        <f t="shared" si="3"/>
        <v>605.97211591033351</v>
      </c>
      <c r="Q4" s="56">
        <f t="shared" ref="Q4:X5" si="4">Q63</f>
        <v>669</v>
      </c>
      <c r="R4" s="56">
        <f t="shared" si="4"/>
        <v>669</v>
      </c>
      <c r="S4" s="56">
        <f t="shared" si="4"/>
        <v>665</v>
      </c>
      <c r="T4" s="56">
        <f t="shared" si="4"/>
        <v>634</v>
      </c>
      <c r="U4" s="56">
        <f t="shared" si="4"/>
        <v>620</v>
      </c>
      <c r="V4" s="56">
        <f t="shared" si="4"/>
        <v>634</v>
      </c>
      <c r="W4" s="56">
        <f t="shared" si="4"/>
        <v>616</v>
      </c>
      <c r="X4" s="56">
        <f t="shared" si="4"/>
        <v>566</v>
      </c>
      <c r="Y4" s="56"/>
      <c r="Z4" s="56">
        <f t="shared" ref="Z4:Z43" si="5">AVERAGE(I4:N4)</f>
        <v>609.47679953851218</v>
      </c>
      <c r="AA4" s="56">
        <f t="shared" ref="AA4:AA43" si="6">AVERAGE(D4:H4)</f>
        <v>647.31176681744716</v>
      </c>
      <c r="AB4" s="56"/>
      <c r="AC4" s="56"/>
      <c r="AD4" s="56"/>
      <c r="AE4" s="56"/>
      <c r="AG4" t="s">
        <v>139</v>
      </c>
      <c r="AH4" t="s">
        <v>125</v>
      </c>
      <c r="AI4" s="25">
        <f>AVERAGE(W73:X73)/SUM(AVERAGE(W67:X67),AVERAGE(W87:X87),AVERAGE(W73:X73),AVERAGE(W89:X89))</f>
        <v>0.21043219076005962</v>
      </c>
      <c r="AK4" s="3" t="s">
        <v>117</v>
      </c>
      <c r="AL4" s="44">
        <f t="shared" si="2"/>
        <v>634.125</v>
      </c>
      <c r="AM4" s="46">
        <f>AL4/SUM($AL$4:$AL$43)</f>
        <v>1.7736769970910719E-2</v>
      </c>
      <c r="AO4">
        <f>AM4*AO$3</f>
        <v>776.03689653725667</v>
      </c>
      <c r="AP4" s="46">
        <f t="shared" ref="AP4:AP43" si="7">(AO4-K4)/K4</f>
        <v>0.30233905529697302</v>
      </c>
    </row>
    <row r="5" spans="1:46">
      <c r="A5" s="3" t="s">
        <v>118</v>
      </c>
      <c r="B5" s="56">
        <f t="shared" ref="B5:K5" si="8">B64</f>
        <v>1176.189670903975</v>
      </c>
      <c r="C5" s="56">
        <f t="shared" si="8"/>
        <v>1131.4689367556643</v>
      </c>
      <c r="D5" s="56">
        <f t="shared" si="8"/>
        <v>1102.7759959107825</v>
      </c>
      <c r="E5" s="56">
        <f t="shared" si="8"/>
        <v>1081.6428718154502</v>
      </c>
      <c r="F5" s="56">
        <f t="shared" si="8"/>
        <v>1068.8059102569614</v>
      </c>
      <c r="G5" s="56">
        <f t="shared" si="8"/>
        <v>956.81728956028383</v>
      </c>
      <c r="H5" s="56">
        <f t="shared" si="8"/>
        <v>949.09477541730519</v>
      </c>
      <c r="I5" s="56">
        <f t="shared" si="8"/>
        <v>941.50502656045228</v>
      </c>
      <c r="J5" s="56">
        <f t="shared" si="8"/>
        <v>960.91088588249318</v>
      </c>
      <c r="K5" s="56">
        <f t="shared" si="8"/>
        <v>968.14659397634421</v>
      </c>
      <c r="L5" s="123">
        <f>L$3*$AM5</f>
        <v>973.4244308010741</v>
      </c>
      <c r="M5" s="123">
        <f t="shared" ref="M5:P9" si="9">M$3*$AM5</f>
        <v>1018.2300255929739</v>
      </c>
      <c r="N5" s="123">
        <f t="shared" si="9"/>
        <v>1013.4185290333409</v>
      </c>
      <c r="O5" s="123">
        <f t="shared" si="9"/>
        <v>948.52200226560763</v>
      </c>
      <c r="P5" s="123">
        <f t="shared" si="9"/>
        <v>963.44937695793249</v>
      </c>
      <c r="Q5" s="56">
        <f t="shared" si="4"/>
        <v>934</v>
      </c>
      <c r="R5" s="56">
        <f t="shared" si="4"/>
        <v>897</v>
      </c>
      <c r="S5" s="56">
        <f t="shared" si="4"/>
        <v>882</v>
      </c>
      <c r="T5" s="56">
        <f t="shared" si="4"/>
        <v>822</v>
      </c>
      <c r="U5" s="56">
        <f t="shared" si="4"/>
        <v>832</v>
      </c>
      <c r="V5" s="56">
        <f t="shared" si="4"/>
        <v>864</v>
      </c>
      <c r="W5" s="56">
        <f t="shared" si="4"/>
        <v>781</v>
      </c>
      <c r="X5" s="56">
        <f t="shared" si="4"/>
        <v>701</v>
      </c>
      <c r="Y5" s="56"/>
      <c r="Z5" s="56">
        <f t="shared" si="5"/>
        <v>979.27258197444644</v>
      </c>
      <c r="AA5" s="56">
        <f t="shared" si="6"/>
        <v>1031.8273685921565</v>
      </c>
      <c r="AB5" s="56"/>
      <c r="AC5" s="56"/>
      <c r="AD5" s="56"/>
      <c r="AE5" s="56"/>
      <c r="AG5" s="1"/>
      <c r="AH5" t="s">
        <v>137</v>
      </c>
      <c r="AI5" s="25">
        <f>AVERAGE(W87:X87)/SUM(AVERAGE(W67:X67),AVERAGE(W87:X87),AVERAGE(W73:X73),AVERAGE(W89:X89))</f>
        <v>0.20029806259314456</v>
      </c>
      <c r="AK5" s="3" t="s">
        <v>118</v>
      </c>
      <c r="AL5" s="44">
        <f t="shared" si="2"/>
        <v>839.125</v>
      </c>
      <c r="AM5" s="46">
        <f t="shared" ref="AM5:AM43" si="10">AL5/SUM($AL$4:$AL$43)</f>
        <v>2.347071492503916E-2</v>
      </c>
      <c r="AO5">
        <f t="shared" ref="AO5:AO43" si="11">AM5*AO$3</f>
        <v>1026.9141901152384</v>
      </c>
      <c r="AP5" s="46">
        <f t="shared" si="7"/>
        <v>6.0701134006499562E-2</v>
      </c>
    </row>
    <row r="6" spans="1:46">
      <c r="A6" s="3" t="s">
        <v>119</v>
      </c>
      <c r="B6" s="57">
        <f t="shared" ref="B6:K6" si="12">$AI$15*(B75+B96+B65+B69)</f>
        <v>612.78741794132065</v>
      </c>
      <c r="C6" s="57">
        <f t="shared" si="12"/>
        <v>589.48819683345164</v>
      </c>
      <c r="D6" s="57">
        <f t="shared" si="12"/>
        <v>574.53935518959929</v>
      </c>
      <c r="E6" s="57">
        <f t="shared" si="12"/>
        <v>563.52913050580389</v>
      </c>
      <c r="F6" s="57">
        <f t="shared" si="12"/>
        <v>556.84115430414874</v>
      </c>
      <c r="G6" s="57">
        <f t="shared" si="12"/>
        <v>600.85120070069968</v>
      </c>
      <c r="H6" s="57">
        <f t="shared" si="12"/>
        <v>596.0017044114245</v>
      </c>
      <c r="I6" s="57">
        <f t="shared" si="12"/>
        <v>591.23558055119145</v>
      </c>
      <c r="J6" s="57">
        <f t="shared" si="12"/>
        <v>603.42185059616065</v>
      </c>
      <c r="K6" s="57">
        <f t="shared" si="12"/>
        <v>607.96564797894848</v>
      </c>
      <c r="L6" s="123">
        <f>L$3*$AM6</f>
        <v>441.71169852098865</v>
      </c>
      <c r="M6" s="123">
        <f t="shared" si="9"/>
        <v>462.04317444509934</v>
      </c>
      <c r="N6" s="123">
        <f t="shared" si="9"/>
        <v>459.85985722957145</v>
      </c>
      <c r="O6" s="123">
        <f t="shared" si="9"/>
        <v>430.41170063964682</v>
      </c>
      <c r="P6" s="123">
        <f t="shared" si="9"/>
        <v>437.18530917172353</v>
      </c>
      <c r="Q6" s="57">
        <f>$AI$15*(Q75+Q96+Q65+Q69)</f>
        <v>447.83582089552232</v>
      </c>
      <c r="R6" s="57">
        <f>$AI$15*(R75+R96+R65+R69)</f>
        <v>437.94029850746261</v>
      </c>
      <c r="S6" s="57">
        <f>$AI$15*(S75+S96+S65+S69)</f>
        <v>425.50746268656707</v>
      </c>
      <c r="T6" s="57">
        <f>$AI$15*(T75+T96+T65+T69)</f>
        <v>406.73134328358202</v>
      </c>
      <c r="U6" s="57">
        <f>$AI$15*(U75+U96+U65+U69)</f>
        <v>392.77611940298499</v>
      </c>
      <c r="V6" s="57">
        <f>$AI$15*(V75+V96+V65)</f>
        <v>399.37313432835816</v>
      </c>
      <c r="W6" s="56">
        <f t="shared" ref="W6:X25" si="13">W65</f>
        <v>287</v>
      </c>
      <c r="X6" s="56">
        <f t="shared" si="13"/>
        <v>249</v>
      </c>
      <c r="Y6" s="56"/>
      <c r="Z6" s="56">
        <f t="shared" si="5"/>
        <v>527.70630155365996</v>
      </c>
      <c r="AA6" s="56">
        <f t="shared" si="6"/>
        <v>578.35250902233531</v>
      </c>
      <c r="AB6" s="56"/>
      <c r="AC6" s="56"/>
      <c r="AD6" s="56"/>
      <c r="AE6" s="56"/>
      <c r="AG6" s="1"/>
      <c r="AH6" s="13" t="s">
        <v>139</v>
      </c>
      <c r="AI6" s="25">
        <f>AVERAGE(W89:X89)/SUM(AVERAGE(W67:X67),AVERAGE(W87:X87),AVERAGE(W73:X73),AVERAGE(W89:X89))</f>
        <v>0.20238450074515649</v>
      </c>
      <c r="AK6" s="3" t="s">
        <v>119</v>
      </c>
      <c r="AL6" s="44">
        <f t="shared" si="2"/>
        <v>380.77052238805965</v>
      </c>
      <c r="AM6" s="46">
        <f t="shared" si="10"/>
        <v>1.0650327880623731E-2</v>
      </c>
      <c r="AO6">
        <f t="shared" si="11"/>
        <v>465.98379576093009</v>
      </c>
      <c r="AP6" s="46">
        <f t="shared" si="7"/>
        <v>-0.2335359780441652</v>
      </c>
    </row>
    <row r="7" spans="1:46">
      <c r="A7" s="3" t="s">
        <v>215</v>
      </c>
      <c r="B7" s="57">
        <f t="shared" ref="B7:K7" si="14">$AI$18*(B84+B81)</f>
        <v>670.22634848983273</v>
      </c>
      <c r="C7" s="57">
        <f t="shared" si="14"/>
        <v>644.74320143331192</v>
      </c>
      <c r="D7" s="57">
        <f t="shared" si="14"/>
        <v>628.39314714732257</v>
      </c>
      <c r="E7" s="57">
        <f t="shared" si="14"/>
        <v>616.35089159536631</v>
      </c>
      <c r="F7" s="57">
        <f t="shared" si="14"/>
        <v>609.03602556322551</v>
      </c>
      <c r="G7" s="57">
        <f t="shared" si="14"/>
        <v>565.54749298892057</v>
      </c>
      <c r="H7" s="57">
        <f t="shared" si="14"/>
        <v>560.98293446684352</v>
      </c>
      <c r="I7" s="57">
        <f t="shared" si="14"/>
        <v>556.49684973024625</v>
      </c>
      <c r="J7" s="57">
        <f t="shared" si="14"/>
        <v>567.96710137454875</v>
      </c>
      <c r="K7" s="57">
        <f t="shared" si="14"/>
        <v>572.2439226831998</v>
      </c>
      <c r="L7" s="111">
        <f t="shared" si="3"/>
        <v>589.57025697102233</v>
      </c>
      <c r="M7" s="111">
        <f t="shared" si="3"/>
        <v>616.70749043192995</v>
      </c>
      <c r="N7" s="111">
        <f t="shared" si="3"/>
        <v>613.79332968835422</v>
      </c>
      <c r="O7" s="111">
        <f t="shared" si="3"/>
        <v>574.48769819573533</v>
      </c>
      <c r="P7" s="111">
        <f t="shared" si="3"/>
        <v>583.52870420995077</v>
      </c>
      <c r="Q7" s="57">
        <f t="shared" ref="Q7:V7" si="15">$AI$18*(Q84+Q81)</f>
        <v>592.5419847328244</v>
      </c>
      <c r="R7" s="57">
        <f t="shared" si="15"/>
        <v>551.85496183206101</v>
      </c>
      <c r="S7" s="57">
        <f t="shared" si="15"/>
        <v>536.17557251908397</v>
      </c>
      <c r="T7" s="57">
        <f t="shared" si="15"/>
        <v>522.97709923664127</v>
      </c>
      <c r="U7" s="57">
        <f t="shared" si="15"/>
        <v>534.8854961832061</v>
      </c>
      <c r="V7" s="57">
        <f t="shared" si="15"/>
        <v>469.78625954198475</v>
      </c>
      <c r="W7" s="56">
        <f t="shared" si="13"/>
        <v>186</v>
      </c>
      <c r="X7" s="56">
        <f t="shared" si="13"/>
        <v>194</v>
      </c>
      <c r="Y7" s="56"/>
      <c r="Z7" s="56">
        <f t="shared" si="5"/>
        <v>586.12982514655027</v>
      </c>
      <c r="AA7" s="56">
        <f t="shared" si="6"/>
        <v>596.06209835233562</v>
      </c>
      <c r="AB7" s="56"/>
      <c r="AC7" s="56"/>
      <c r="AD7" s="56"/>
      <c r="AE7" s="56"/>
      <c r="AK7" s="3" t="s">
        <v>215</v>
      </c>
      <c r="AL7" s="44">
        <f t="shared" si="2"/>
        <v>448.52767175572518</v>
      </c>
      <c r="AM7" s="46">
        <f t="shared" si="10"/>
        <v>1.2545526732930331E-2</v>
      </c>
      <c r="AO7">
        <f t="shared" si="11"/>
        <v>548.90443114590073</v>
      </c>
      <c r="AP7" s="46">
        <f t="shared" si="7"/>
        <v>-4.0785914209210489E-2</v>
      </c>
    </row>
    <row r="8" spans="1:46">
      <c r="A8" s="3" t="s">
        <v>120</v>
      </c>
      <c r="B8" s="57">
        <f t="shared" ref="B8:K8" si="16">$AI$3*(B67+B89+B73+B87)</f>
        <v>828.53187488541755</v>
      </c>
      <c r="C8" s="57">
        <f t="shared" si="16"/>
        <v>797.02968214666078</v>
      </c>
      <c r="D8" s="57">
        <f t="shared" si="16"/>
        <v>776.8177922939675</v>
      </c>
      <c r="E8" s="57">
        <f t="shared" si="16"/>
        <v>761.93119078569669</v>
      </c>
      <c r="F8" s="57">
        <f t="shared" si="16"/>
        <v>752.88857453851222</v>
      </c>
      <c r="G8" s="57">
        <f t="shared" si="16"/>
        <v>756.85212733149433</v>
      </c>
      <c r="H8" s="57">
        <f t="shared" si="16"/>
        <v>750.74354074842063</v>
      </c>
      <c r="I8" s="57">
        <f t="shared" si="16"/>
        <v>744.73997284585823</v>
      </c>
      <c r="J8" s="57">
        <f t="shared" si="16"/>
        <v>760.09020331392605</v>
      </c>
      <c r="K8" s="57">
        <f t="shared" si="16"/>
        <v>765.81372140179167</v>
      </c>
      <c r="L8" s="123">
        <f>L$3*$AM8</f>
        <v>867.7084927955425</v>
      </c>
      <c r="M8" s="123">
        <f t="shared" si="9"/>
        <v>907.64810587233012</v>
      </c>
      <c r="N8" s="123">
        <f t="shared" si="9"/>
        <v>903.35914794632617</v>
      </c>
      <c r="O8" s="123">
        <f t="shared" si="9"/>
        <v>845.51052031022459</v>
      </c>
      <c r="P8" s="123">
        <f t="shared" si="9"/>
        <v>858.81675075382702</v>
      </c>
      <c r="Q8" s="57">
        <f t="shared" ref="Q8:V8" si="17">$AI$3*(Q67+Q89+Q73+Q87)</f>
        <v>824.4524590163935</v>
      </c>
      <c r="R8" s="57">
        <f t="shared" si="17"/>
        <v>781.89508196721317</v>
      </c>
      <c r="S8" s="57">
        <f t="shared" si="17"/>
        <v>800.07868852459023</v>
      </c>
      <c r="T8" s="57">
        <f t="shared" si="17"/>
        <v>772.22295081967218</v>
      </c>
      <c r="U8" s="57">
        <f t="shared" si="17"/>
        <v>753.65245901639344</v>
      </c>
      <c r="V8" s="57">
        <f t="shared" si="17"/>
        <v>753.65245901639344</v>
      </c>
      <c r="W8" s="56">
        <f t="shared" si="13"/>
        <v>700</v>
      </c>
      <c r="X8" s="56">
        <f t="shared" si="13"/>
        <v>598</v>
      </c>
      <c r="Y8" s="56"/>
      <c r="Z8" s="56">
        <f t="shared" si="5"/>
        <v>824.89327402929575</v>
      </c>
      <c r="AA8" s="56">
        <f t="shared" si="6"/>
        <v>759.84664513961832</v>
      </c>
      <c r="AB8" s="56"/>
      <c r="AC8" s="56"/>
      <c r="AD8" s="56"/>
      <c r="AE8" s="56"/>
      <c r="AG8" s="1" t="s">
        <v>121</v>
      </c>
      <c r="AH8" t="s">
        <v>121</v>
      </c>
      <c r="AI8" s="25">
        <f>AVERAGE(L68:P68)/SUM(AVERAGE(L68:P68),AVERAGE(L91:P91),AVERAGE(L100:P100))</f>
        <v>0.73658536585365852</v>
      </c>
      <c r="AK8" s="3" t="s">
        <v>120</v>
      </c>
      <c r="AL8" s="44">
        <f t="shared" si="2"/>
        <v>747.99426229508208</v>
      </c>
      <c r="AM8" s="46">
        <f t="shared" si="10"/>
        <v>2.0921745980506883E-2</v>
      </c>
      <c r="AO8">
        <f t="shared" si="11"/>
        <v>915.3891518851176</v>
      </c>
      <c r="AP8" s="46">
        <f t="shared" si="7"/>
        <v>0.1953156835705869</v>
      </c>
    </row>
    <row r="9" spans="1:46">
      <c r="A9" s="3" t="s">
        <v>121</v>
      </c>
      <c r="B9" s="57">
        <f t="shared" ref="B9:K9" si="18">$AI$8*(B100+B68)</f>
        <v>3068.6960371198797</v>
      </c>
      <c r="C9" s="57">
        <f t="shared" si="18"/>
        <v>2952.0189882961645</v>
      </c>
      <c r="D9" s="57">
        <f t="shared" si="18"/>
        <v>2877.158686388962</v>
      </c>
      <c r="E9" s="57">
        <f t="shared" si="18"/>
        <v>2822.0220568405434</v>
      </c>
      <c r="F9" s="57">
        <f t="shared" si="18"/>
        <v>2788.5302365689722</v>
      </c>
      <c r="G9" s="57">
        <f t="shared" si="18"/>
        <v>2940.411761631402</v>
      </c>
      <c r="H9" s="57">
        <f t="shared" si="18"/>
        <v>2916.6795698502369</v>
      </c>
      <c r="I9" s="57">
        <f t="shared" si="18"/>
        <v>2893.3553813661692</v>
      </c>
      <c r="J9" s="57">
        <f t="shared" si="18"/>
        <v>2952.9918632919052</v>
      </c>
      <c r="K9" s="57">
        <f t="shared" si="18"/>
        <v>2975.2280429837128</v>
      </c>
      <c r="L9" s="123">
        <f>L$3*$AM9</f>
        <v>2468.7313675100559</v>
      </c>
      <c r="M9" s="123">
        <f t="shared" si="9"/>
        <v>2582.3642020709062</v>
      </c>
      <c r="N9" s="123">
        <f t="shared" si="9"/>
        <v>2570.1616189986303</v>
      </c>
      <c r="O9" s="123">
        <f t="shared" si="9"/>
        <v>2405.5755595115947</v>
      </c>
      <c r="P9" s="123">
        <f t="shared" si="9"/>
        <v>2443.4333294333869</v>
      </c>
      <c r="Q9" s="57">
        <f t="shared" ref="Q9:V9" si="19">$AI$8*(Q100+Q68)</f>
        <v>2367.3853658536586</v>
      </c>
      <c r="R9" s="57">
        <f t="shared" si="19"/>
        <v>2270.1560975609755</v>
      </c>
      <c r="S9" s="57">
        <f t="shared" si="19"/>
        <v>2206.0731707317073</v>
      </c>
      <c r="T9" s="57">
        <f t="shared" si="19"/>
        <v>2150.8292682926831</v>
      </c>
      <c r="U9" s="57">
        <f t="shared" si="19"/>
        <v>2151.5658536585365</v>
      </c>
      <c r="V9" s="57">
        <f t="shared" si="19"/>
        <v>2167.0341463414634</v>
      </c>
      <c r="W9" s="56">
        <f t="shared" si="13"/>
        <v>1680</v>
      </c>
      <c r="X9" s="56">
        <f t="shared" si="13"/>
        <v>2032</v>
      </c>
      <c r="Y9" s="56"/>
      <c r="Z9" s="56">
        <f t="shared" si="5"/>
        <v>2740.4720793702295</v>
      </c>
      <c r="AA9" s="56">
        <f t="shared" si="6"/>
        <v>2868.9604622560232</v>
      </c>
      <c r="AB9" s="56"/>
      <c r="AC9" s="56"/>
      <c r="AD9" s="56"/>
      <c r="AE9" s="56"/>
      <c r="AG9" t="s">
        <v>149</v>
      </c>
      <c r="AH9" t="s">
        <v>141</v>
      </c>
      <c r="AI9" s="25">
        <f>AVERAGE(L91:P91)/SUM(AVERAGE(L68:P68),AVERAGE(L91:P91),AVERAGE(L100:P100))</f>
        <v>0.11219512195121947</v>
      </c>
      <c r="AK9" s="3" t="s">
        <v>121</v>
      </c>
      <c r="AL9" s="44">
        <f t="shared" si="2"/>
        <v>2128.1304878048782</v>
      </c>
      <c r="AM9" s="46">
        <f t="shared" si="10"/>
        <v>5.9524795474515502E-2</v>
      </c>
      <c r="AO9">
        <f t="shared" si="11"/>
        <v>2604.3883763964768</v>
      </c>
      <c r="AP9" s="46">
        <f t="shared" si="7"/>
        <v>-0.12464243453935006</v>
      </c>
    </row>
    <row r="10" spans="1:46">
      <c r="A10" s="3" t="s">
        <v>216</v>
      </c>
      <c r="B10" s="57">
        <f t="shared" ref="B10:K10" si="20">$AI$13*(B75+B96+B65)</f>
        <v>396.50950572673702</v>
      </c>
      <c r="C10" s="57">
        <f t="shared" si="20"/>
        <v>381.43353912752764</v>
      </c>
      <c r="D10" s="57">
        <f t="shared" si="20"/>
        <v>371.76075924032909</v>
      </c>
      <c r="E10" s="57">
        <f t="shared" si="20"/>
        <v>364.63649620963793</v>
      </c>
      <c r="F10" s="57">
        <f t="shared" si="20"/>
        <v>360.30898219680228</v>
      </c>
      <c r="G10" s="57">
        <f t="shared" si="20"/>
        <v>388.78607104162933</v>
      </c>
      <c r="H10" s="57">
        <f t="shared" si="20"/>
        <v>385.64816167798068</v>
      </c>
      <c r="I10" s="57">
        <f t="shared" si="20"/>
        <v>382.56419918018287</v>
      </c>
      <c r="J10" s="57">
        <f t="shared" si="20"/>
        <v>390.44943273869234</v>
      </c>
      <c r="K10" s="57">
        <f t="shared" si="20"/>
        <v>393.38953692755501</v>
      </c>
      <c r="L10" s="111">
        <f t="shared" si="3"/>
        <v>249.43357025697105</v>
      </c>
      <c r="M10" s="111">
        <f t="shared" si="3"/>
        <v>260.91470749043197</v>
      </c>
      <c r="N10" s="111">
        <f t="shared" si="3"/>
        <v>259.68179332968839</v>
      </c>
      <c r="O10" s="111">
        <f t="shared" si="3"/>
        <v>243.05248769819576</v>
      </c>
      <c r="P10" s="111">
        <f t="shared" si="3"/>
        <v>246.87752870420996</v>
      </c>
      <c r="Q10" s="57">
        <f t="shared" ref="Q10:V10" si="21">$AI$13*(Q75+Q96+Q65)</f>
        <v>289.7761194029851</v>
      </c>
      <c r="R10" s="57">
        <f t="shared" si="21"/>
        <v>283.37313432835828</v>
      </c>
      <c r="S10" s="57">
        <f t="shared" si="21"/>
        <v>275.32835820895525</v>
      </c>
      <c r="T10" s="57">
        <f t="shared" si="21"/>
        <v>263.17910447761199</v>
      </c>
      <c r="U10" s="57">
        <f t="shared" si="21"/>
        <v>254.14925373134332</v>
      </c>
      <c r="V10" s="57">
        <f t="shared" si="21"/>
        <v>258.41791044776124</v>
      </c>
      <c r="W10" s="56">
        <f t="shared" si="13"/>
        <v>326</v>
      </c>
      <c r="X10" s="56">
        <f t="shared" si="13"/>
        <v>104</v>
      </c>
      <c r="Y10" s="56"/>
      <c r="Z10" s="56">
        <f t="shared" si="5"/>
        <v>322.73887332058695</v>
      </c>
      <c r="AA10" s="56">
        <f t="shared" si="6"/>
        <v>374.22809407327588</v>
      </c>
      <c r="AB10" s="56"/>
      <c r="AC10" s="56"/>
      <c r="AD10" s="56"/>
      <c r="AE10" s="56"/>
      <c r="AG10" s="1"/>
      <c r="AH10" s="13" t="s">
        <v>149</v>
      </c>
      <c r="AI10" s="25">
        <f>AVERAGE(L100:P100)/SUM(AVERAGE(L68:P68),AVERAGE(L91:P91),AVERAGE(L100:P100))</f>
        <v>0.15121951219512195</v>
      </c>
      <c r="AK10" s="3" t="s">
        <v>216</v>
      </c>
      <c r="AL10" s="44">
        <f t="shared" si="2"/>
        <v>256.77798507462688</v>
      </c>
      <c r="AM10" s="46">
        <f t="shared" si="10"/>
        <v>7.1821991797557305E-3</v>
      </c>
      <c r="AO10">
        <f t="shared" si="11"/>
        <v>314.2427607118525</v>
      </c>
      <c r="AP10" s="46">
        <f t="shared" si="7"/>
        <v>-0.20119186909202891</v>
      </c>
    </row>
    <row r="11" spans="1:46">
      <c r="A11" s="3" t="s">
        <v>122</v>
      </c>
      <c r="B11" s="57">
        <f t="shared" ref="B11:K11" si="22">$AI$25*(B85+B70+B71+B82)</f>
        <v>408.70550328100978</v>
      </c>
      <c r="C11" s="57">
        <f t="shared" si="22"/>
        <v>393.16582408697809</v>
      </c>
      <c r="D11" s="57">
        <f t="shared" si="22"/>
        <v>383.19552497730564</v>
      </c>
      <c r="E11" s="57">
        <f t="shared" si="22"/>
        <v>375.85213102227749</v>
      </c>
      <c r="F11" s="57">
        <f t="shared" si="22"/>
        <v>371.39150960708616</v>
      </c>
      <c r="G11" s="57">
        <f t="shared" si="22"/>
        <v>352.55735650827523</v>
      </c>
      <c r="H11" s="57">
        <f t="shared" si="22"/>
        <v>349.71185068229084</v>
      </c>
      <c r="I11" s="57">
        <f t="shared" si="22"/>
        <v>346.91526472724047</v>
      </c>
      <c r="J11" s="57">
        <f t="shared" si="22"/>
        <v>354.06571919540158</v>
      </c>
      <c r="K11" s="57">
        <f t="shared" si="22"/>
        <v>356.73185216129519</v>
      </c>
      <c r="L11" s="111">
        <f t="shared" si="3"/>
        <v>340.13668671405139</v>
      </c>
      <c r="M11" s="111">
        <f t="shared" si="3"/>
        <v>355.7927829414981</v>
      </c>
      <c r="N11" s="111">
        <f t="shared" si="3"/>
        <v>354.11153635866594</v>
      </c>
      <c r="O11" s="111">
        <f t="shared" si="3"/>
        <v>331.43521049753963</v>
      </c>
      <c r="P11" s="111">
        <f t="shared" si="3"/>
        <v>336.65117550574087</v>
      </c>
      <c r="Q11" s="57">
        <f t="shared" ref="Q11:V11" si="23">$AI$25*(Q85+Q70+Q71+Q82)</f>
        <v>360.73170731707313</v>
      </c>
      <c r="R11" s="57">
        <f t="shared" si="23"/>
        <v>349.75609756097555</v>
      </c>
      <c r="S11" s="57">
        <f t="shared" si="23"/>
        <v>332.92682926829264</v>
      </c>
      <c r="T11" s="57">
        <f t="shared" si="23"/>
        <v>347.92682926829264</v>
      </c>
      <c r="U11" s="57">
        <f t="shared" si="23"/>
        <v>320.67073170731703</v>
      </c>
      <c r="V11" s="57">
        <f t="shared" si="23"/>
        <v>419.81707317073165</v>
      </c>
      <c r="W11" s="56">
        <f t="shared" si="13"/>
        <v>317</v>
      </c>
      <c r="X11" s="56">
        <f t="shared" si="13"/>
        <v>266</v>
      </c>
      <c r="Y11" s="56"/>
      <c r="Z11" s="56">
        <f t="shared" si="5"/>
        <v>351.29230701635879</v>
      </c>
      <c r="AA11" s="56">
        <f t="shared" si="6"/>
        <v>366.54167455944707</v>
      </c>
      <c r="AB11" s="56"/>
      <c r="AC11" s="56"/>
      <c r="AD11" s="56"/>
      <c r="AE11" s="56"/>
      <c r="AK11" s="3" t="s">
        <v>122</v>
      </c>
      <c r="AL11" s="44">
        <f t="shared" si="2"/>
        <v>339.35365853658527</v>
      </c>
      <c r="AM11" s="46">
        <f t="shared" si="10"/>
        <v>9.491879014784774E-3</v>
      </c>
      <c r="AO11">
        <f t="shared" si="11"/>
        <v>415.29818253387822</v>
      </c>
      <c r="AP11" s="46">
        <f t="shared" si="7"/>
        <v>0.16417465953139065</v>
      </c>
    </row>
    <row r="12" spans="1:46">
      <c r="A12" s="3" t="s">
        <v>123</v>
      </c>
      <c r="B12" s="57">
        <f t="shared" ref="B12:K12" si="24">$AI$26*(B85+B70+B71+B82)</f>
        <v>490.44660393721171</v>
      </c>
      <c r="C12" s="57">
        <f t="shared" si="24"/>
        <v>471.79898890437369</v>
      </c>
      <c r="D12" s="57">
        <f t="shared" si="24"/>
        <v>459.83462997276678</v>
      </c>
      <c r="E12" s="57">
        <f t="shared" si="24"/>
        <v>451.02255722673294</v>
      </c>
      <c r="F12" s="57">
        <f t="shared" si="24"/>
        <v>445.66981152850337</v>
      </c>
      <c r="G12" s="57">
        <f t="shared" si="24"/>
        <v>423.06882780993027</v>
      </c>
      <c r="H12" s="57">
        <f t="shared" si="24"/>
        <v>419.65422081874902</v>
      </c>
      <c r="I12" s="57">
        <f t="shared" si="24"/>
        <v>416.29831767268848</v>
      </c>
      <c r="J12" s="57">
        <f t="shared" si="24"/>
        <v>424.87886303448187</v>
      </c>
      <c r="K12" s="57">
        <f t="shared" si="24"/>
        <v>428.07822259355419</v>
      </c>
      <c r="L12" s="111">
        <f t="shared" si="3"/>
        <v>408.16402405686165</v>
      </c>
      <c r="M12" s="111">
        <f t="shared" si="3"/>
        <v>426.95133952979768</v>
      </c>
      <c r="N12" s="111">
        <f t="shared" si="3"/>
        <v>424.93384363039911</v>
      </c>
      <c r="O12" s="111">
        <f t="shared" si="3"/>
        <v>397.72225259704754</v>
      </c>
      <c r="P12" s="111">
        <f t="shared" si="3"/>
        <v>403.98141060688897</v>
      </c>
      <c r="Q12" s="57">
        <f t="shared" ref="Q12:V12" si="25">$AI$26*(Q85+Q70+Q71+Q82)</f>
        <v>432.87804878048769</v>
      </c>
      <c r="R12" s="57">
        <f t="shared" si="25"/>
        <v>419.7073170731706</v>
      </c>
      <c r="S12" s="57">
        <f t="shared" si="25"/>
        <v>399.51219512195109</v>
      </c>
      <c r="T12" s="57">
        <f t="shared" si="25"/>
        <v>417.51219512195109</v>
      </c>
      <c r="U12" s="57">
        <f t="shared" si="25"/>
        <v>384.80487804878038</v>
      </c>
      <c r="V12" s="57">
        <f t="shared" si="25"/>
        <v>503.78048780487791</v>
      </c>
      <c r="W12" s="56">
        <f t="shared" si="13"/>
        <v>397</v>
      </c>
      <c r="X12" s="56">
        <f t="shared" si="13"/>
        <v>335</v>
      </c>
      <c r="Y12" s="56"/>
      <c r="Z12" s="56">
        <f t="shared" si="5"/>
        <v>421.55076841963051</v>
      </c>
      <c r="AA12" s="56">
        <f t="shared" si="6"/>
        <v>439.85000947133648</v>
      </c>
      <c r="AB12" s="56"/>
      <c r="AC12" s="56"/>
      <c r="AD12" s="56"/>
      <c r="AE12" s="56"/>
      <c r="AG12" s="1" t="s">
        <v>127</v>
      </c>
      <c r="AH12" t="s">
        <v>127</v>
      </c>
      <c r="AI12" s="25">
        <f>AVERAGE(L75:P75)/SUM(AVERAGE(L75:P75),AVERAGE(L69:P69),AVERAGE(L96:P96),AVERAGE(L65:P65))</f>
        <v>0.46268656716417916</v>
      </c>
      <c r="AK12" s="3" t="s">
        <v>123</v>
      </c>
      <c r="AL12" s="44">
        <f t="shared" si="2"/>
        <v>411.2743902439023</v>
      </c>
      <c r="AM12" s="46">
        <f t="shared" si="10"/>
        <v>1.1503535193664755E-2</v>
      </c>
      <c r="AO12">
        <f t="shared" si="11"/>
        <v>503.31417532841402</v>
      </c>
      <c r="AP12" s="46">
        <f t="shared" si="7"/>
        <v>0.17575281517250607</v>
      </c>
    </row>
    <row r="13" spans="1:46">
      <c r="A13" s="3" t="s">
        <v>124</v>
      </c>
      <c r="B13" s="56">
        <f t="shared" ref="B13:K13" si="26">B72</f>
        <v>312.93329702719615</v>
      </c>
      <c r="C13" s="56">
        <f t="shared" si="26"/>
        <v>301.0350401994927</v>
      </c>
      <c r="D13" s="56">
        <f t="shared" si="26"/>
        <v>293.40108727326577</v>
      </c>
      <c r="E13" s="56">
        <f t="shared" si="26"/>
        <v>287.77847523778132</v>
      </c>
      <c r="F13" s="56">
        <f t="shared" si="26"/>
        <v>284.36311392005962</v>
      </c>
      <c r="G13" s="56">
        <f t="shared" si="26"/>
        <v>313.37276249245093</v>
      </c>
      <c r="H13" s="56">
        <f t="shared" si="26"/>
        <v>310.8435172365626</v>
      </c>
      <c r="I13" s="56">
        <f t="shared" si="26"/>
        <v>308.35775470713662</v>
      </c>
      <c r="J13" s="56">
        <f t="shared" si="26"/>
        <v>314.71347989170403</v>
      </c>
      <c r="K13" s="56">
        <f t="shared" si="26"/>
        <v>317.08328848389732</v>
      </c>
      <c r="L13" s="111">
        <f t="shared" si="3"/>
        <v>272.10934937124108</v>
      </c>
      <c r="M13" s="111">
        <f t="shared" si="3"/>
        <v>284.63422635319847</v>
      </c>
      <c r="N13" s="111">
        <f t="shared" si="3"/>
        <v>283.28922908693272</v>
      </c>
      <c r="O13" s="111">
        <f t="shared" si="3"/>
        <v>265.14816839803171</v>
      </c>
      <c r="P13" s="111">
        <f t="shared" si="3"/>
        <v>269.32094040459265</v>
      </c>
      <c r="Q13" s="56">
        <f t="shared" ref="Q13:V13" si="27">Q72</f>
        <v>522</v>
      </c>
      <c r="R13" s="56">
        <f t="shared" si="27"/>
        <v>473</v>
      </c>
      <c r="S13" s="56">
        <f t="shared" si="27"/>
        <v>441</v>
      </c>
      <c r="T13" s="56">
        <f t="shared" si="27"/>
        <v>319</v>
      </c>
      <c r="U13" s="56">
        <f t="shared" si="27"/>
        <v>277</v>
      </c>
      <c r="V13" s="56">
        <f t="shared" si="27"/>
        <v>251</v>
      </c>
      <c r="W13" s="56">
        <f t="shared" si="13"/>
        <v>244</v>
      </c>
      <c r="X13" s="56">
        <f t="shared" si="13"/>
        <v>232</v>
      </c>
      <c r="Y13" s="56"/>
      <c r="Z13" s="56">
        <f t="shared" si="5"/>
        <v>296.69788798235169</v>
      </c>
      <c r="AA13" s="56">
        <f t="shared" si="6"/>
        <v>297.95179123202405</v>
      </c>
      <c r="AB13" s="56"/>
      <c r="AC13" s="56"/>
      <c r="AD13" s="56"/>
      <c r="AE13" s="56"/>
      <c r="AG13" t="s">
        <v>146</v>
      </c>
      <c r="AH13" t="s">
        <v>216</v>
      </c>
      <c r="AI13" s="25">
        <f>AVERAGE(L69:P69)/SUM(AVERAGE(L75:P75),AVERAGE(L69:P69),AVERAGE(L96:P96),AVERAGE(L65:P65))</f>
        <v>0.16417910447761197</v>
      </c>
      <c r="AK13" s="3" t="s">
        <v>124</v>
      </c>
      <c r="AL13" s="44">
        <f t="shared" si="2"/>
        <v>344.875</v>
      </c>
      <c r="AM13" s="46">
        <f t="shared" si="10"/>
        <v>9.6463134929514437E-3</v>
      </c>
      <c r="AO13">
        <f t="shared" si="11"/>
        <v>422.0551542571045</v>
      </c>
      <c r="AP13" s="46">
        <f t="shared" si="7"/>
        <v>0.33105455123516564</v>
      </c>
    </row>
    <row r="14" spans="1:46">
      <c r="A14" s="3" t="s">
        <v>125</v>
      </c>
      <c r="B14" s="57">
        <f t="shared" ref="B14:K14" si="28">$AI$4*(B67+B89+B73+B87)</f>
        <v>450.64984874353217</v>
      </c>
      <c r="C14" s="57">
        <f t="shared" si="28"/>
        <v>433.5153741105874</v>
      </c>
      <c r="D14" s="57">
        <f t="shared" si="28"/>
        <v>422.52185004587136</v>
      </c>
      <c r="E14" s="57">
        <f t="shared" si="28"/>
        <v>414.42482333952375</v>
      </c>
      <c r="F14" s="57">
        <f t="shared" si="28"/>
        <v>409.50642035761916</v>
      </c>
      <c r="G14" s="57">
        <f t="shared" si="28"/>
        <v>411.66225107552771</v>
      </c>
      <c r="H14" s="57">
        <f t="shared" si="28"/>
        <v>408.33970706347071</v>
      </c>
      <c r="I14" s="57">
        <f t="shared" si="28"/>
        <v>405.07428415190742</v>
      </c>
      <c r="J14" s="57">
        <f t="shared" si="28"/>
        <v>413.42348500742042</v>
      </c>
      <c r="K14" s="57">
        <f t="shared" si="28"/>
        <v>416.5365849843335</v>
      </c>
      <c r="L14" s="123">
        <f>L$3*$AM14</f>
        <v>471.95854846968626</v>
      </c>
      <c r="M14" s="123">
        <f t="shared" ref="M14:P14" si="29">M$3*$AM14</f>
        <v>493.6822517302503</v>
      </c>
      <c r="N14" s="123">
        <f t="shared" si="29"/>
        <v>491.34942869807867</v>
      </c>
      <c r="O14" s="123">
        <f t="shared" si="29"/>
        <v>459.88476682512976</v>
      </c>
      <c r="P14" s="123">
        <f t="shared" si="29"/>
        <v>467.12220803713535</v>
      </c>
      <c r="Q14" s="57">
        <f t="shared" ref="Q14:V14" si="30">$AI$4*(Q67+Q89+Q73+Q87)</f>
        <v>448.43099850968707</v>
      </c>
      <c r="R14" s="57">
        <f t="shared" si="30"/>
        <v>425.2834575260805</v>
      </c>
      <c r="S14" s="57">
        <f t="shared" si="30"/>
        <v>435.17377049180328</v>
      </c>
      <c r="T14" s="57">
        <f t="shared" si="30"/>
        <v>420.02265275707902</v>
      </c>
      <c r="U14" s="57">
        <f t="shared" si="30"/>
        <v>409.92190760059611</v>
      </c>
      <c r="V14" s="57">
        <f t="shared" si="30"/>
        <v>409.92190760059611</v>
      </c>
      <c r="W14" s="56">
        <f t="shared" si="13"/>
        <v>397</v>
      </c>
      <c r="X14" s="56">
        <f t="shared" si="13"/>
        <v>309</v>
      </c>
      <c r="Y14" s="56"/>
      <c r="Z14" s="56">
        <f t="shared" si="5"/>
        <v>448.67076384027945</v>
      </c>
      <c r="AA14" s="56">
        <f t="shared" si="6"/>
        <v>413.29101037640248</v>
      </c>
      <c r="AB14" s="56"/>
      <c r="AC14" s="56"/>
      <c r="AD14" s="56"/>
      <c r="AE14" s="56"/>
      <c r="AG14" t="s">
        <v>119</v>
      </c>
      <c r="AH14" s="13" t="s">
        <v>146</v>
      </c>
      <c r="AI14" s="25">
        <f>AVERAGE(L96:P96)/SUM(AVERAGE(L75:P75),AVERAGE(L69:P69),AVERAGE(L96:P96),AVERAGE(L65:P65))</f>
        <v>0.11940298507462689</v>
      </c>
      <c r="AK14" s="3" t="s">
        <v>125</v>
      </c>
      <c r="AL14" s="44">
        <f t="shared" si="2"/>
        <v>406.84433681073023</v>
      </c>
      <c r="AM14" s="46">
        <f t="shared" si="10"/>
        <v>1.1379624547178625E-2</v>
      </c>
      <c r="AO14">
        <f t="shared" si="11"/>
        <v>497.89271281270641</v>
      </c>
      <c r="AP14" s="46">
        <f t="shared" si="7"/>
        <v>0.19531568357058676</v>
      </c>
    </row>
    <row r="15" spans="1:46">
      <c r="A15" s="3" t="s">
        <v>126</v>
      </c>
      <c r="B15" s="56">
        <f t="shared" ref="B15:K15" si="31">B74</f>
        <v>576.4199282476078</v>
      </c>
      <c r="C15" s="56">
        <f t="shared" si="31"/>
        <v>554.50346102583944</v>
      </c>
      <c r="D15" s="56">
        <f t="shared" si="31"/>
        <v>540.44179791812962</v>
      </c>
      <c r="E15" s="56">
        <f t="shared" si="31"/>
        <v>530.08500413221168</v>
      </c>
      <c r="F15" s="56">
        <f t="shared" si="31"/>
        <v>523.79394356306523</v>
      </c>
      <c r="G15" s="56">
        <f t="shared" si="31"/>
        <v>527.97270415394792</v>
      </c>
      <c r="H15" s="56">
        <f t="shared" si="31"/>
        <v>523.71141339402732</v>
      </c>
      <c r="I15" s="56">
        <f t="shared" si="31"/>
        <v>519.52338264717116</v>
      </c>
      <c r="J15" s="56">
        <f t="shared" si="31"/>
        <v>530.23155455677113</v>
      </c>
      <c r="K15" s="56">
        <f t="shared" si="31"/>
        <v>534.22422526878847</v>
      </c>
      <c r="L15" s="111">
        <f t="shared" si="3"/>
        <v>430.83980317113173</v>
      </c>
      <c r="M15" s="111">
        <f t="shared" si="3"/>
        <v>450.67085839256418</v>
      </c>
      <c r="N15" s="111">
        <f t="shared" si="3"/>
        <v>448.54127938764344</v>
      </c>
      <c r="O15" s="111">
        <f t="shared" si="3"/>
        <v>419.8179332968835</v>
      </c>
      <c r="P15" s="111">
        <f t="shared" si="3"/>
        <v>426.42482230727165</v>
      </c>
      <c r="Q15" s="56">
        <f t="shared" ref="Q15:V15" si="32">Q74</f>
        <v>570</v>
      </c>
      <c r="R15" s="56">
        <f t="shared" si="32"/>
        <v>550</v>
      </c>
      <c r="S15" s="56">
        <f t="shared" si="32"/>
        <v>582</v>
      </c>
      <c r="T15" s="56">
        <f t="shared" si="32"/>
        <v>521</v>
      </c>
      <c r="U15" s="56">
        <f t="shared" si="32"/>
        <v>493</v>
      </c>
      <c r="V15" s="56">
        <f t="shared" si="32"/>
        <v>491</v>
      </c>
      <c r="W15" s="56">
        <f t="shared" si="13"/>
        <v>395</v>
      </c>
      <c r="X15" s="56">
        <f t="shared" si="13"/>
        <v>443</v>
      </c>
      <c r="Y15" s="56"/>
      <c r="Z15" s="56">
        <f t="shared" si="5"/>
        <v>485.67185057067837</v>
      </c>
      <c r="AA15" s="56">
        <f t="shared" si="6"/>
        <v>529.20097263227626</v>
      </c>
      <c r="AB15" s="56"/>
      <c r="AC15" s="56"/>
      <c r="AD15" s="56"/>
      <c r="AE15" s="56"/>
      <c r="AH15" s="13" t="s">
        <v>119</v>
      </c>
      <c r="AI15" s="25">
        <f>AVERAGE(L65:P65)/SUM(AVERAGE(L75:P75),AVERAGE(L69:P69),AVERAGE(L96:P96),AVERAGE(L65:P65))</f>
        <v>0.25373134328358204</v>
      </c>
      <c r="AK15" s="3" t="s">
        <v>126</v>
      </c>
      <c r="AL15" s="44">
        <f t="shared" si="2"/>
        <v>505.625</v>
      </c>
      <c r="AM15" s="46">
        <f t="shared" si="10"/>
        <v>1.4142565450883866E-2</v>
      </c>
      <c r="AO15">
        <f t="shared" si="11"/>
        <v>618.77966617252184</v>
      </c>
      <c r="AP15" s="46">
        <f t="shared" si="7"/>
        <v>0.15827706214780943</v>
      </c>
    </row>
    <row r="16" spans="1:46">
      <c r="A16" s="3" t="s">
        <v>127</v>
      </c>
      <c r="B16" s="57">
        <f t="shared" ref="B16:K16" si="33">$AI$12*(B75+B96+B65)</f>
        <v>1117.4358797753498</v>
      </c>
      <c r="C16" s="57">
        <f t="shared" si="33"/>
        <v>1074.9490648139415</v>
      </c>
      <c r="D16" s="57">
        <f t="shared" si="33"/>
        <v>1047.6894124045637</v>
      </c>
      <c r="E16" s="57">
        <f t="shared" si="33"/>
        <v>1027.6119438635251</v>
      </c>
      <c r="F16" s="57">
        <f t="shared" si="33"/>
        <v>1015.4162225546246</v>
      </c>
      <c r="G16" s="57">
        <f t="shared" si="33"/>
        <v>1095.6698365718644</v>
      </c>
      <c r="H16" s="57">
        <f t="shared" si="33"/>
        <v>1086.8266374561272</v>
      </c>
      <c r="I16" s="57">
        <f t="shared" si="33"/>
        <v>1078.1354704168789</v>
      </c>
      <c r="J16" s="57">
        <f t="shared" si="33"/>
        <v>1100.3574922635873</v>
      </c>
      <c r="K16" s="57">
        <f t="shared" si="33"/>
        <v>1108.6432404322004</v>
      </c>
      <c r="L16" s="111">
        <f t="shared" si="3"/>
        <v>702.94915254237287</v>
      </c>
      <c r="M16" s="111">
        <f t="shared" si="3"/>
        <v>735.30508474576266</v>
      </c>
      <c r="N16" s="111">
        <f t="shared" si="3"/>
        <v>731.83050847457628</v>
      </c>
      <c r="O16" s="111">
        <f t="shared" si="3"/>
        <v>684.96610169491521</v>
      </c>
      <c r="P16" s="111">
        <f t="shared" si="3"/>
        <v>695.74576271186436</v>
      </c>
      <c r="Q16" s="57">
        <f t="shared" ref="Q16:V16" si="34">$AI$12*(Q75+Q96+Q65)</f>
        <v>816.64179104477626</v>
      </c>
      <c r="R16" s="57">
        <f t="shared" si="34"/>
        <v>798.59701492537329</v>
      </c>
      <c r="S16" s="57">
        <f t="shared" si="34"/>
        <v>775.92537313432842</v>
      </c>
      <c r="T16" s="57">
        <f t="shared" si="34"/>
        <v>741.68656716417922</v>
      </c>
      <c r="U16" s="57">
        <f t="shared" si="34"/>
        <v>716.23880597014931</v>
      </c>
      <c r="V16" s="57">
        <f t="shared" si="34"/>
        <v>728.26865671641804</v>
      </c>
      <c r="W16" s="56">
        <f t="shared" si="13"/>
        <v>474</v>
      </c>
      <c r="X16" s="56">
        <f t="shared" si="13"/>
        <v>687</v>
      </c>
      <c r="Y16" s="56"/>
      <c r="Z16" s="56">
        <f t="shared" si="5"/>
        <v>909.53682481256294</v>
      </c>
      <c r="AA16" s="56">
        <f t="shared" si="6"/>
        <v>1054.6428105701411</v>
      </c>
      <c r="AB16" s="56"/>
      <c r="AC16" s="56"/>
      <c r="AD16" s="56"/>
      <c r="AE16" s="56"/>
      <c r="AK16" s="3" t="s">
        <v>127</v>
      </c>
      <c r="AL16" s="44">
        <f t="shared" si="2"/>
        <v>717.29477611940308</v>
      </c>
      <c r="AM16" s="46">
        <f t="shared" si="10"/>
        <v>2.0063067132451418E-2</v>
      </c>
      <c r="AO16">
        <f t="shared" si="11"/>
        <v>877.81937624614693</v>
      </c>
      <c r="AP16" s="46">
        <f t="shared" si="7"/>
        <v>-0.20820391607318839</v>
      </c>
    </row>
    <row r="17" spans="1:42">
      <c r="A17" s="3" t="s">
        <v>128</v>
      </c>
      <c r="B17" s="56">
        <f t="shared" ref="B17:K17" si="35">B76</f>
        <v>11069.185548246556</v>
      </c>
      <c r="C17" s="56">
        <f t="shared" si="35"/>
        <v>10648.316264671739</v>
      </c>
      <c r="D17" s="56">
        <f t="shared" si="35"/>
        <v>10378.285423563639</v>
      </c>
      <c r="E17" s="56">
        <f t="shared" si="35"/>
        <v>10179.400432807372</v>
      </c>
      <c r="F17" s="56">
        <f t="shared" si="35"/>
        <v>10058.591083021625</v>
      </c>
      <c r="G17" s="56">
        <f t="shared" si="35"/>
        <v>9946.9204747603799</v>
      </c>
      <c r="H17" s="56">
        <f t="shared" si="35"/>
        <v>9866.6384450734768</v>
      </c>
      <c r="I17" s="56">
        <f t="shared" si="35"/>
        <v>9787.7366222006749</v>
      </c>
      <c r="J17" s="56">
        <f t="shared" si="35"/>
        <v>9989.4768515285086</v>
      </c>
      <c r="K17" s="56">
        <f t="shared" si="35"/>
        <v>10064.69812289704</v>
      </c>
      <c r="L17" s="111">
        <f t="shared" si="3"/>
        <v>10226.776380535812</v>
      </c>
      <c r="M17" s="111">
        <f t="shared" si="3"/>
        <v>10697.503007107709</v>
      </c>
      <c r="N17" s="111">
        <f t="shared" si="3"/>
        <v>10646.953526517224</v>
      </c>
      <c r="O17" s="111">
        <f t="shared" si="3"/>
        <v>9965.1519956260254</v>
      </c>
      <c r="P17" s="111">
        <f t="shared" si="3"/>
        <v>10121.978676872608</v>
      </c>
      <c r="Q17" s="56">
        <f t="shared" ref="Q17:V21" si="36">Q76</f>
        <v>9183</v>
      </c>
      <c r="R17" s="56">
        <f t="shared" si="36"/>
        <v>8709</v>
      </c>
      <c r="S17" s="56">
        <f t="shared" si="36"/>
        <v>8804</v>
      </c>
      <c r="T17" s="56">
        <f t="shared" si="36"/>
        <v>8395</v>
      </c>
      <c r="U17" s="56">
        <f t="shared" si="36"/>
        <v>8431</v>
      </c>
      <c r="V17" s="56">
        <f t="shared" si="36"/>
        <v>7997</v>
      </c>
      <c r="W17" s="56">
        <f t="shared" si="13"/>
        <v>7143</v>
      </c>
      <c r="X17" s="56">
        <f t="shared" si="13"/>
        <v>7100</v>
      </c>
      <c r="Y17" s="56"/>
      <c r="Z17" s="56">
        <f t="shared" si="5"/>
        <v>10235.524085131163</v>
      </c>
      <c r="AA17" s="56">
        <f t="shared" si="6"/>
        <v>10085.967171845299</v>
      </c>
      <c r="AB17" s="56"/>
      <c r="AC17" s="56"/>
      <c r="AD17" s="56"/>
      <c r="AE17" s="56"/>
      <c r="AG17" s="1" t="s">
        <v>135</v>
      </c>
      <c r="AH17" t="s">
        <v>135</v>
      </c>
      <c r="AI17" s="25">
        <f>AVERAGE(L84:P84)/SUM(AVERAGE(L84:P84),AVERAGE(L66:P66),AVERAGE(L98:P98),AVERAGE(L102:P102),AVERAGE(L81:P81))</f>
        <v>0.6412213740458016</v>
      </c>
      <c r="AK17" s="3" t="s">
        <v>128</v>
      </c>
      <c r="AL17" s="44">
        <f t="shared" si="2"/>
        <v>8220.25</v>
      </c>
      <c r="AM17" s="46">
        <f t="shared" si="10"/>
        <v>0.22992420004475275</v>
      </c>
      <c r="AO17">
        <f t="shared" si="11"/>
        <v>10059.873524558066</v>
      </c>
      <c r="AP17" s="46">
        <f t="shared" si="7"/>
        <v>-4.7935847454753597E-4</v>
      </c>
    </row>
    <row r="18" spans="1:42">
      <c r="A18" s="3" t="s">
        <v>129</v>
      </c>
      <c r="B18" s="56">
        <f t="shared" ref="B18:K18" si="37">B77</f>
        <v>931.93229860842393</v>
      </c>
      <c r="C18" s="56">
        <f t="shared" si="37"/>
        <v>896.49864568554096</v>
      </c>
      <c r="D18" s="56">
        <f t="shared" si="37"/>
        <v>873.76432062140816</v>
      </c>
      <c r="E18" s="56">
        <f t="shared" si="37"/>
        <v>857.01987761010071</v>
      </c>
      <c r="F18" s="56">
        <f t="shared" si="37"/>
        <v>846.84874672169906</v>
      </c>
      <c r="G18" s="56">
        <f t="shared" si="37"/>
        <v>688.56736248341258</v>
      </c>
      <c r="H18" s="56">
        <f t="shared" si="37"/>
        <v>683.00990522047437</v>
      </c>
      <c r="I18" s="56">
        <f t="shared" si="37"/>
        <v>677.54799163540895</v>
      </c>
      <c r="J18" s="56">
        <f t="shared" si="37"/>
        <v>691.51329255115911</v>
      </c>
      <c r="K18" s="56">
        <f t="shared" si="37"/>
        <v>696.72042299523014</v>
      </c>
      <c r="L18" s="111">
        <f t="shared" si="3"/>
        <v>725.62493165664296</v>
      </c>
      <c r="M18" s="111">
        <f t="shared" si="3"/>
        <v>759.02460360852922</v>
      </c>
      <c r="N18" s="111">
        <f t="shared" si="3"/>
        <v>755.43794423182067</v>
      </c>
      <c r="O18" s="111">
        <f t="shared" si="3"/>
        <v>707.06178239475116</v>
      </c>
      <c r="P18" s="111">
        <f t="shared" si="3"/>
        <v>718.1891744122471</v>
      </c>
      <c r="Q18" s="56">
        <f t="shared" si="36"/>
        <v>694</v>
      </c>
      <c r="R18" s="56">
        <f t="shared" si="36"/>
        <v>657</v>
      </c>
      <c r="S18" s="56">
        <f t="shared" si="36"/>
        <v>666</v>
      </c>
      <c r="T18" s="56">
        <f t="shared" si="36"/>
        <v>648</v>
      </c>
      <c r="U18" s="56">
        <f t="shared" si="36"/>
        <v>647</v>
      </c>
      <c r="V18" s="56">
        <f t="shared" si="36"/>
        <v>635</v>
      </c>
      <c r="W18" s="56">
        <f t="shared" si="13"/>
        <v>627</v>
      </c>
      <c r="X18" s="56">
        <f t="shared" si="13"/>
        <v>619</v>
      </c>
      <c r="Y18" s="56"/>
      <c r="Z18" s="56">
        <f t="shared" si="5"/>
        <v>717.64486444646502</v>
      </c>
      <c r="AA18" s="56">
        <f t="shared" si="6"/>
        <v>789.84204253141911</v>
      </c>
      <c r="AB18" s="56"/>
      <c r="AC18" s="56"/>
      <c r="AD18" s="56"/>
      <c r="AE18" s="56"/>
      <c r="AG18" t="s">
        <v>134</v>
      </c>
      <c r="AH18" t="s">
        <v>215</v>
      </c>
      <c r="AI18" s="25">
        <f>AVERAGE(L66:P66)/SUM(AVERAGE(L84:P84),AVERAGE(L66:P66),AVERAGE(L98:P98),AVERAGE(L102:P102),AVERAGE(L81:P81))</f>
        <v>9.9236641221374045E-2</v>
      </c>
      <c r="AK18" s="3" t="s">
        <v>129</v>
      </c>
      <c r="AL18" s="44">
        <f t="shared" si="2"/>
        <v>649.125</v>
      </c>
      <c r="AM18" s="46">
        <f t="shared" si="10"/>
        <v>1.8156326918773776E-2</v>
      </c>
      <c r="AO18">
        <f t="shared" si="11"/>
        <v>794.39377167710904</v>
      </c>
      <c r="AP18" s="46">
        <f t="shared" si="7"/>
        <v>0.14019016158874331</v>
      </c>
    </row>
    <row r="19" spans="1:42">
      <c r="A19" s="3" t="s">
        <v>130</v>
      </c>
      <c r="B19" s="56">
        <f t="shared" ref="B19:K19" si="38">B78</f>
        <v>994.88522961243189</v>
      </c>
      <c r="C19" s="56">
        <f t="shared" si="38"/>
        <v>957.05799905412948</v>
      </c>
      <c r="D19" s="56">
        <f t="shared" si="38"/>
        <v>932.78794827330876</v>
      </c>
      <c r="E19" s="56">
        <f t="shared" si="38"/>
        <v>914.91240188982988</v>
      </c>
      <c r="F19" s="56">
        <f t="shared" si="38"/>
        <v>904.05420124109662</v>
      </c>
      <c r="G19" s="56">
        <f t="shared" si="38"/>
        <v>1015.0861478922134</v>
      </c>
      <c r="H19" s="56">
        <f t="shared" si="38"/>
        <v>1006.8933432481399</v>
      </c>
      <c r="I19" s="56">
        <f t="shared" si="38"/>
        <v>998.84138911370667</v>
      </c>
      <c r="J19" s="56">
        <f t="shared" si="38"/>
        <v>1019.4290386061206</v>
      </c>
      <c r="K19" s="56">
        <f t="shared" si="38"/>
        <v>1027.1053913815133</v>
      </c>
      <c r="L19" s="111">
        <f t="shared" si="3"/>
        <v>861.67960634226347</v>
      </c>
      <c r="M19" s="111">
        <f t="shared" si="3"/>
        <v>901.34171678512837</v>
      </c>
      <c r="N19" s="111">
        <f t="shared" si="3"/>
        <v>897.08255877528688</v>
      </c>
      <c r="O19" s="111">
        <f t="shared" si="3"/>
        <v>839.63586659376699</v>
      </c>
      <c r="P19" s="111">
        <f t="shared" si="3"/>
        <v>852.84964461454331</v>
      </c>
      <c r="Q19" s="56">
        <f t="shared" si="36"/>
        <v>845</v>
      </c>
      <c r="R19" s="56">
        <f t="shared" si="36"/>
        <v>766</v>
      </c>
      <c r="S19" s="56">
        <f t="shared" si="36"/>
        <v>743</v>
      </c>
      <c r="T19" s="56">
        <f t="shared" si="36"/>
        <v>815</v>
      </c>
      <c r="U19" s="56">
        <f t="shared" si="36"/>
        <v>761</v>
      </c>
      <c r="V19" s="56">
        <f t="shared" si="36"/>
        <v>714</v>
      </c>
      <c r="W19" s="56">
        <f t="shared" si="13"/>
        <v>626</v>
      </c>
      <c r="X19" s="56">
        <f t="shared" si="13"/>
        <v>588</v>
      </c>
      <c r="Y19" s="56"/>
      <c r="Z19" s="56">
        <f t="shared" si="5"/>
        <v>950.91328350066988</v>
      </c>
      <c r="AA19" s="56">
        <f t="shared" si="6"/>
        <v>954.74680850891787</v>
      </c>
      <c r="AB19" s="56"/>
      <c r="AC19" s="56"/>
      <c r="AD19" s="56"/>
      <c r="AE19" s="56"/>
      <c r="AG19" s="1"/>
      <c r="AH19" t="s">
        <v>148</v>
      </c>
      <c r="AI19" s="25">
        <f>AVERAGE(L98:P98)/SUM(AVERAGE(L84:P84),AVERAGE(L66:P66),AVERAGE(L98:P98),AVERAGE(L102:P102),AVERAGE(L81:P81))</f>
        <v>0.14885496183206109</v>
      </c>
      <c r="AK19" s="3" t="s">
        <v>130</v>
      </c>
      <c r="AL19" s="44">
        <f t="shared" si="2"/>
        <v>732.25</v>
      </c>
      <c r="AM19" s="46">
        <f t="shared" si="10"/>
        <v>2.048137167151488E-2</v>
      </c>
      <c r="AO19">
        <f t="shared" si="11"/>
        <v>896.12145474379054</v>
      </c>
      <c r="AP19" s="46">
        <f t="shared" si="7"/>
        <v>-0.12752726033454284</v>
      </c>
    </row>
    <row r="20" spans="1:42">
      <c r="A20" s="3" t="s">
        <v>131</v>
      </c>
      <c r="B20" s="56">
        <f t="shared" ref="B20:P27" si="39">B79</f>
        <v>498.81613330084889</v>
      </c>
      <c r="C20" s="56">
        <f t="shared" si="39"/>
        <v>479.8502945096522</v>
      </c>
      <c r="D20" s="56">
        <f t="shared" si="39"/>
        <v>467.68176237633224</v>
      </c>
      <c r="E20" s="56">
        <f t="shared" si="39"/>
        <v>458.71931056556366</v>
      </c>
      <c r="F20" s="56">
        <f t="shared" si="39"/>
        <v>453.27521962824426</v>
      </c>
      <c r="G20" s="56">
        <f t="shared" si="39"/>
        <v>456.02487603068107</v>
      </c>
      <c r="H20" s="56">
        <f t="shared" si="39"/>
        <v>452.34427933461234</v>
      </c>
      <c r="I20" s="56">
        <f t="shared" si="39"/>
        <v>448.7269593725735</v>
      </c>
      <c r="J20" s="56">
        <f t="shared" si="39"/>
        <v>457.97590866326766</v>
      </c>
      <c r="K20" s="56">
        <f t="shared" si="39"/>
        <v>461.42449066789368</v>
      </c>
      <c r="L20" s="111">
        <f t="shared" si="39"/>
        <v>362.81246582832148</v>
      </c>
      <c r="M20" s="111">
        <f t="shared" si="39"/>
        <v>379.51230180426461</v>
      </c>
      <c r="N20" s="111">
        <f t="shared" si="39"/>
        <v>377.71897211591033</v>
      </c>
      <c r="O20" s="111">
        <f t="shared" si="39"/>
        <v>353.53089119737558</v>
      </c>
      <c r="P20" s="111">
        <f t="shared" si="39"/>
        <v>359.09458720612355</v>
      </c>
      <c r="Q20" s="56">
        <f t="shared" si="36"/>
        <v>385</v>
      </c>
      <c r="R20" s="56">
        <f t="shared" si="36"/>
        <v>377</v>
      </c>
      <c r="S20" s="56">
        <f t="shared" si="36"/>
        <v>347</v>
      </c>
      <c r="T20" s="56">
        <f t="shared" si="36"/>
        <v>341</v>
      </c>
      <c r="U20" s="56">
        <f t="shared" si="36"/>
        <v>373</v>
      </c>
      <c r="V20" s="56">
        <f t="shared" si="36"/>
        <v>338</v>
      </c>
      <c r="W20" s="56">
        <f t="shared" si="13"/>
        <v>293</v>
      </c>
      <c r="X20" s="56">
        <f t="shared" si="13"/>
        <v>290</v>
      </c>
      <c r="Y20" s="56"/>
      <c r="Z20" s="56">
        <f t="shared" si="5"/>
        <v>414.69518307537186</v>
      </c>
      <c r="AA20" s="56">
        <f t="shared" si="6"/>
        <v>457.60908958708671</v>
      </c>
      <c r="AB20" s="56"/>
      <c r="AC20" s="56"/>
      <c r="AD20" s="56"/>
      <c r="AE20" s="56"/>
      <c r="AG20" s="1"/>
      <c r="AH20" t="s">
        <v>222</v>
      </c>
      <c r="AI20" s="25">
        <f>AVERAGE(L102:P102)/SUM(AVERAGE(L84:P84),AVERAGE(L66:P66),AVERAGE(L98:P98),AVERAGE(L102:P102),AVERAGE(L81:P81))</f>
        <v>5.3435114503816786E-2</v>
      </c>
      <c r="AK20" s="3" t="s">
        <v>131</v>
      </c>
      <c r="AL20" s="44">
        <f t="shared" si="2"/>
        <v>343</v>
      </c>
      <c r="AM20" s="46">
        <f t="shared" si="10"/>
        <v>9.593868874468562E-3</v>
      </c>
      <c r="AO20">
        <f t="shared" si="11"/>
        <v>419.760544864623</v>
      </c>
      <c r="AP20" s="46">
        <f t="shared" si="7"/>
        <v>-9.0294179537292796E-2</v>
      </c>
    </row>
    <row r="21" spans="1:42">
      <c r="A21" s="3" t="s">
        <v>132</v>
      </c>
      <c r="B21" s="56">
        <f t="shared" ref="B21:K21" si="40">B80</f>
        <v>747.19406108029875</v>
      </c>
      <c r="C21" s="56">
        <f t="shared" si="40"/>
        <v>718.78447052753779</v>
      </c>
      <c r="D21" s="56">
        <f t="shared" si="40"/>
        <v>700.55680238473997</v>
      </c>
      <c r="E21" s="56">
        <f t="shared" si="40"/>
        <v>687.13163363285901</v>
      </c>
      <c r="F21" s="56">
        <f t="shared" si="40"/>
        <v>678.9767401865945</v>
      </c>
      <c r="G21" s="56">
        <f t="shared" si="40"/>
        <v>673.11190310878487</v>
      </c>
      <c r="H21" s="56">
        <f t="shared" si="40"/>
        <v>667.6791875336371</v>
      </c>
      <c r="I21" s="56">
        <f t="shared" si="40"/>
        <v>662.33987108012502</v>
      </c>
      <c r="J21" s="56">
        <f t="shared" si="40"/>
        <v>675.99170935922132</v>
      </c>
      <c r="K21" s="56">
        <f t="shared" si="40"/>
        <v>681.08196148837135</v>
      </c>
      <c r="L21" s="111">
        <f t="shared" si="39"/>
        <v>589.57025697102233</v>
      </c>
      <c r="M21" s="111">
        <f t="shared" si="39"/>
        <v>616.70749043192995</v>
      </c>
      <c r="N21" s="111">
        <f t="shared" si="39"/>
        <v>613.79332968835422</v>
      </c>
      <c r="O21" s="111">
        <f t="shared" si="39"/>
        <v>574.48769819573533</v>
      </c>
      <c r="P21" s="111">
        <f t="shared" si="39"/>
        <v>583.52870420995077</v>
      </c>
      <c r="Q21" s="56">
        <f t="shared" si="36"/>
        <v>612</v>
      </c>
      <c r="R21" s="56">
        <f t="shared" si="36"/>
        <v>591</v>
      </c>
      <c r="S21" s="56">
        <f t="shared" si="36"/>
        <v>640</v>
      </c>
      <c r="T21" s="56">
        <f t="shared" si="36"/>
        <v>583</v>
      </c>
      <c r="U21" s="56">
        <f t="shared" si="36"/>
        <v>602</v>
      </c>
      <c r="V21" s="56">
        <f t="shared" si="36"/>
        <v>600</v>
      </c>
      <c r="W21" s="56">
        <f t="shared" si="13"/>
        <v>528</v>
      </c>
      <c r="X21" s="56">
        <f t="shared" si="13"/>
        <v>489</v>
      </c>
      <c r="Y21" s="56"/>
      <c r="Z21" s="56">
        <f t="shared" si="5"/>
        <v>639.9141031698374</v>
      </c>
      <c r="AA21" s="56">
        <f t="shared" si="6"/>
        <v>681.49125336932309</v>
      </c>
      <c r="AB21" s="56"/>
      <c r="AC21" s="56"/>
      <c r="AD21" s="56"/>
      <c r="AE21" s="56"/>
      <c r="AG21" s="1"/>
      <c r="AH21" s="13" t="s">
        <v>134</v>
      </c>
      <c r="AI21" s="25">
        <f>AVERAGE(L81:P81)/SUM(AVERAGE(L84:P84),AVERAGE(L66:P66),AVERAGE(L98:P98),AVERAGE(L102:P102),AVERAGE(L81:P81))</f>
        <v>5.725190839694657E-2</v>
      </c>
      <c r="AK21" s="3" t="s">
        <v>132</v>
      </c>
      <c r="AL21" s="44">
        <f t="shared" si="2"/>
        <v>580.625</v>
      </c>
      <c r="AM21" s="46">
        <f t="shared" si="10"/>
        <v>1.6240350190199149E-2</v>
      </c>
      <c r="AO21">
        <f t="shared" si="11"/>
        <v>710.56404187178339</v>
      </c>
      <c r="AP21" s="46">
        <f t="shared" si="7"/>
        <v>4.328712555972665E-2</v>
      </c>
    </row>
    <row r="22" spans="1:42">
      <c r="A22" s="3" t="s">
        <v>134</v>
      </c>
      <c r="B22" s="57">
        <f t="shared" ref="B22:K22" si="41">$AI$21*(B84+B81)</f>
        <v>386.66904720567277</v>
      </c>
      <c r="C22" s="57">
        <f t="shared" si="41"/>
        <v>371.96723159614157</v>
      </c>
      <c r="D22" s="57">
        <f t="shared" si="41"/>
        <v>362.53450796960919</v>
      </c>
      <c r="E22" s="57">
        <f t="shared" si="41"/>
        <v>355.58705284348059</v>
      </c>
      <c r="F22" s="57">
        <f t="shared" si="41"/>
        <v>351.36693782493785</v>
      </c>
      <c r="G22" s="57">
        <f t="shared" si="41"/>
        <v>326.27739980130031</v>
      </c>
      <c r="H22" s="57">
        <f t="shared" si="41"/>
        <v>323.64400065394824</v>
      </c>
      <c r="I22" s="57">
        <f t="shared" si="41"/>
        <v>321.05587484437285</v>
      </c>
      <c r="J22" s="57">
        <f t="shared" si="41"/>
        <v>327.67332771608585</v>
      </c>
      <c r="K22" s="57">
        <f t="shared" si="41"/>
        <v>330.140724624923</v>
      </c>
      <c r="L22" s="111">
        <f t="shared" si="39"/>
        <v>340.13668671405139</v>
      </c>
      <c r="M22" s="111">
        <f t="shared" si="39"/>
        <v>355.7927829414981</v>
      </c>
      <c r="N22" s="111">
        <f t="shared" si="39"/>
        <v>354.11153635866594</v>
      </c>
      <c r="O22" s="111">
        <f t="shared" si="39"/>
        <v>331.43521049753963</v>
      </c>
      <c r="P22" s="111">
        <f t="shared" si="39"/>
        <v>336.65117550574087</v>
      </c>
      <c r="Q22" s="57">
        <f t="shared" ref="Q22:V22" si="42">$AI$21*(Q84+Q81)</f>
        <v>341.85114503816794</v>
      </c>
      <c r="R22" s="57">
        <f t="shared" si="42"/>
        <v>318.37786259541986</v>
      </c>
      <c r="S22" s="57">
        <f t="shared" si="42"/>
        <v>309.33206106870233</v>
      </c>
      <c r="T22" s="57">
        <f t="shared" si="42"/>
        <v>301.71755725190843</v>
      </c>
      <c r="U22" s="57">
        <f t="shared" si="42"/>
        <v>308.58778625954199</v>
      </c>
      <c r="V22" s="57">
        <f t="shared" si="42"/>
        <v>271.03053435114504</v>
      </c>
      <c r="W22" s="56">
        <f t="shared" si="13"/>
        <v>353</v>
      </c>
      <c r="X22" s="56">
        <f t="shared" si="13"/>
        <v>322</v>
      </c>
      <c r="Y22" s="56"/>
      <c r="Z22" s="56">
        <f t="shared" si="5"/>
        <v>338.15182219993284</v>
      </c>
      <c r="AA22" s="56">
        <f t="shared" si="6"/>
        <v>343.88197981865522</v>
      </c>
      <c r="AB22" s="56"/>
      <c r="AC22" s="56"/>
      <c r="AD22" s="56"/>
      <c r="AE22" s="56"/>
      <c r="AK22" s="3" t="s">
        <v>134</v>
      </c>
      <c r="AL22" s="44">
        <f t="shared" si="2"/>
        <v>315.7371183206107</v>
      </c>
      <c r="AM22" s="46">
        <f t="shared" si="10"/>
        <v>8.8313134459781471E-3</v>
      </c>
      <c r="AO22">
        <f t="shared" si="11"/>
        <v>386.39645720188184</v>
      </c>
      <c r="AP22" s="46">
        <f t="shared" si="7"/>
        <v>0.17039925213974039</v>
      </c>
    </row>
    <row r="23" spans="1:42">
      <c r="A23" s="3" t="s">
        <v>217</v>
      </c>
      <c r="B23" s="57">
        <f t="shared" ref="B23:K23" si="43">$AI$27*(B85+B70+B71+B82)</f>
        <v>299.71736907274055</v>
      </c>
      <c r="C23" s="57">
        <f t="shared" si="43"/>
        <v>288.32160433045067</v>
      </c>
      <c r="D23" s="57">
        <f t="shared" si="43"/>
        <v>281.0100516500242</v>
      </c>
      <c r="E23" s="57">
        <f t="shared" si="43"/>
        <v>275.62489608300359</v>
      </c>
      <c r="F23" s="57">
        <f t="shared" si="43"/>
        <v>272.35377371186325</v>
      </c>
      <c r="G23" s="57">
        <f t="shared" si="43"/>
        <v>258.54206143940189</v>
      </c>
      <c r="H23" s="57">
        <f t="shared" si="43"/>
        <v>256.45535716701335</v>
      </c>
      <c r="I23" s="57">
        <f t="shared" si="43"/>
        <v>254.40452746664306</v>
      </c>
      <c r="J23" s="57">
        <f t="shared" si="43"/>
        <v>259.64819407662787</v>
      </c>
      <c r="K23" s="57">
        <f t="shared" si="43"/>
        <v>261.60335825161656</v>
      </c>
      <c r="L23" s="111">
        <f t="shared" si="39"/>
        <v>249.43357025697105</v>
      </c>
      <c r="M23" s="111">
        <f t="shared" si="39"/>
        <v>260.91470749043197</v>
      </c>
      <c r="N23" s="111">
        <f t="shared" si="39"/>
        <v>259.68179332968839</v>
      </c>
      <c r="O23" s="111">
        <f t="shared" si="39"/>
        <v>243.05248769819576</v>
      </c>
      <c r="P23" s="111">
        <f t="shared" si="39"/>
        <v>246.87752870420996</v>
      </c>
      <c r="Q23" s="57">
        <f t="shared" ref="Q23:V23" si="44">$AI$27*(Q85+Q70+Q71+Q82)</f>
        <v>264.53658536585368</v>
      </c>
      <c r="R23" s="57">
        <f t="shared" si="44"/>
        <v>256.48780487804879</v>
      </c>
      <c r="S23" s="57">
        <f t="shared" si="44"/>
        <v>244.14634146341464</v>
      </c>
      <c r="T23" s="57">
        <f t="shared" si="44"/>
        <v>255.14634146341464</v>
      </c>
      <c r="U23" s="57">
        <f t="shared" si="44"/>
        <v>235.15853658536588</v>
      </c>
      <c r="V23" s="57">
        <f t="shared" si="44"/>
        <v>307.86585365853659</v>
      </c>
      <c r="W23" s="56">
        <f t="shared" si="13"/>
        <v>381</v>
      </c>
      <c r="X23" s="56">
        <f t="shared" si="13"/>
        <v>293</v>
      </c>
      <c r="Y23" s="56"/>
      <c r="Z23" s="56">
        <f t="shared" si="5"/>
        <v>257.61435847866318</v>
      </c>
      <c r="AA23" s="56">
        <f t="shared" si="6"/>
        <v>268.79722801026122</v>
      </c>
      <c r="AB23" s="56"/>
      <c r="AC23" s="56"/>
      <c r="AD23" s="56"/>
      <c r="AE23" s="56"/>
      <c r="AG23" s="1" t="s">
        <v>136</v>
      </c>
      <c r="AH23" t="s">
        <v>136</v>
      </c>
      <c r="AI23" s="76">
        <f>AVERAGE(L85:P85)/SUM(AVERAGE(L85:P85),AVERAGE(L99:P99),AVERAGE(L70:P70),AVERAGE(L71:P71),AVERAGE(L82:P82))</f>
        <v>0.3902439024390244</v>
      </c>
      <c r="AK23" s="3" t="s">
        <v>217</v>
      </c>
      <c r="AL23" s="44">
        <f t="shared" si="2"/>
        <v>279.66768292682929</v>
      </c>
      <c r="AM23" s="46">
        <f t="shared" si="10"/>
        <v>7.8224346309809043E-3</v>
      </c>
      <c r="AO23">
        <f t="shared" si="11"/>
        <v>342.2549824093075</v>
      </c>
      <c r="AP23" s="46">
        <f t="shared" si="7"/>
        <v>0.30829735786540718</v>
      </c>
    </row>
    <row r="24" spans="1:42">
      <c r="A24" s="3" t="s">
        <v>218</v>
      </c>
      <c r="B24" s="57">
        <f t="shared" ref="B24:K24" si="45">B83</f>
        <v>657.91535892915999</v>
      </c>
      <c r="C24" s="57">
        <f t="shared" si="45"/>
        <v>632.90029665935765</v>
      </c>
      <c r="D24" s="57">
        <f t="shared" si="45"/>
        <v>616.85056680568096</v>
      </c>
      <c r="E24" s="57">
        <f t="shared" si="45"/>
        <v>605.02950829069755</v>
      </c>
      <c r="F24" s="57">
        <f t="shared" si="45"/>
        <v>597.84900468635794</v>
      </c>
      <c r="G24" s="57">
        <f t="shared" si="45"/>
        <v>615.0206937351843</v>
      </c>
      <c r="H24" s="57">
        <f t="shared" si="45"/>
        <v>610.056834848628</v>
      </c>
      <c r="I24" s="57">
        <f t="shared" si="45"/>
        <v>605.17831451026473</v>
      </c>
      <c r="J24" s="57">
        <f t="shared" si="45"/>
        <v>617.6519656378</v>
      </c>
      <c r="K24" s="57">
        <f t="shared" si="45"/>
        <v>622.30291651431548</v>
      </c>
      <c r="L24" s="111">
        <f t="shared" si="39"/>
        <v>430.83980317113173</v>
      </c>
      <c r="M24" s="111">
        <f t="shared" si="39"/>
        <v>450.67085839256418</v>
      </c>
      <c r="N24" s="111">
        <f t="shared" si="39"/>
        <v>448.54127938764344</v>
      </c>
      <c r="O24" s="111">
        <f t="shared" si="39"/>
        <v>419.8179332968835</v>
      </c>
      <c r="P24" s="111">
        <f t="shared" si="39"/>
        <v>426.42482230727165</v>
      </c>
      <c r="Q24" s="57">
        <f t="shared" ref="Q24:V24" si="46">Q83</f>
        <v>424</v>
      </c>
      <c r="R24" s="57">
        <f t="shared" si="46"/>
        <v>441</v>
      </c>
      <c r="S24" s="57">
        <f t="shared" si="46"/>
        <v>405</v>
      </c>
      <c r="T24" s="57">
        <f t="shared" si="46"/>
        <v>432</v>
      </c>
      <c r="U24" s="57">
        <f t="shared" si="46"/>
        <v>376</v>
      </c>
      <c r="V24" s="57">
        <f t="shared" si="46"/>
        <v>260</v>
      </c>
      <c r="W24" s="56">
        <f t="shared" si="13"/>
        <v>266</v>
      </c>
      <c r="X24" s="56">
        <f t="shared" si="13"/>
        <v>308</v>
      </c>
      <c r="Y24" s="56"/>
      <c r="Z24" s="56">
        <f t="shared" si="5"/>
        <v>529.19752293561999</v>
      </c>
      <c r="AA24" s="56">
        <f t="shared" si="6"/>
        <v>608.96132167330973</v>
      </c>
      <c r="AB24" s="56"/>
      <c r="AC24" s="56"/>
      <c r="AD24" s="56"/>
      <c r="AE24" s="56"/>
      <c r="AG24" t="s">
        <v>122</v>
      </c>
      <c r="AH24" t="s">
        <v>220</v>
      </c>
      <c r="AI24" s="76">
        <f>AVERAGE(L99:P99)/SUM(AVERAGE(L85:P85),AVERAGE(L99:P99),AVERAGE(L70:P70),AVERAGE(L71:P71),AVERAGE(L82:P82))</f>
        <v>7.3170731707317055E-2</v>
      </c>
      <c r="AK24" s="3" t="s">
        <v>218</v>
      </c>
      <c r="AL24" s="44">
        <f t="shared" si="2"/>
        <v>364</v>
      </c>
      <c r="AM24" s="46">
        <f t="shared" si="10"/>
        <v>1.0181248601476841E-2</v>
      </c>
      <c r="AO24">
        <f t="shared" si="11"/>
        <v>445.4601700604162</v>
      </c>
      <c r="AP24" s="46">
        <f t="shared" si="7"/>
        <v>-0.28417470296369918</v>
      </c>
    </row>
    <row r="25" spans="1:42">
      <c r="A25" s="3" t="s">
        <v>135</v>
      </c>
      <c r="B25" s="57">
        <f t="shared" ref="B25:K25" si="47">$AI$17*(B84+B81)</f>
        <v>4330.6933287035354</v>
      </c>
      <c r="C25" s="57">
        <f t="shared" si="47"/>
        <v>4166.0329938767854</v>
      </c>
      <c r="D25" s="57">
        <f t="shared" si="47"/>
        <v>4060.386489259623</v>
      </c>
      <c r="E25" s="57">
        <f t="shared" si="47"/>
        <v>3982.5749918469828</v>
      </c>
      <c r="F25" s="57">
        <f t="shared" si="47"/>
        <v>3935.3097036393042</v>
      </c>
      <c r="G25" s="57">
        <f t="shared" si="47"/>
        <v>3654.3068777745639</v>
      </c>
      <c r="H25" s="57">
        <f t="shared" si="47"/>
        <v>3624.8128073242201</v>
      </c>
      <c r="I25" s="57">
        <f t="shared" si="47"/>
        <v>3595.8257982569762</v>
      </c>
      <c r="J25" s="57">
        <f t="shared" si="47"/>
        <v>3669.9412704201613</v>
      </c>
      <c r="K25" s="57">
        <f t="shared" si="47"/>
        <v>3697.5761157991374</v>
      </c>
      <c r="L25" s="111">
        <f t="shared" si="39"/>
        <v>3809.5308911973757</v>
      </c>
      <c r="M25" s="111">
        <f t="shared" si="39"/>
        <v>3984.8791689447785</v>
      </c>
      <c r="N25" s="111">
        <f t="shared" si="39"/>
        <v>3966.0492072170587</v>
      </c>
      <c r="O25" s="111">
        <f t="shared" si="39"/>
        <v>3712.0743575724441</v>
      </c>
      <c r="P25" s="111">
        <f t="shared" si="39"/>
        <v>3770.4931656642975</v>
      </c>
      <c r="Q25" s="57">
        <f t="shared" ref="Q25:V25" si="48">$AI$17*(Q84+Q81)</f>
        <v>3828.7328244274813</v>
      </c>
      <c r="R25" s="57">
        <f t="shared" si="48"/>
        <v>3565.8320610687028</v>
      </c>
      <c r="S25" s="57">
        <f t="shared" si="48"/>
        <v>3464.519083969466</v>
      </c>
      <c r="T25" s="57">
        <f t="shared" si="48"/>
        <v>3379.2366412213746</v>
      </c>
      <c r="U25" s="57">
        <f t="shared" si="48"/>
        <v>3456.1832061068708</v>
      </c>
      <c r="V25" s="57">
        <f t="shared" si="48"/>
        <v>3035.5419847328249</v>
      </c>
      <c r="W25" s="56">
        <f t="shared" si="13"/>
        <v>2823</v>
      </c>
      <c r="X25" s="56">
        <f t="shared" si="13"/>
        <v>3226</v>
      </c>
      <c r="Y25" s="56"/>
      <c r="Z25" s="56">
        <f t="shared" si="5"/>
        <v>3787.300408639248</v>
      </c>
      <c r="AA25" s="56">
        <f t="shared" si="6"/>
        <v>3851.4781739689388</v>
      </c>
      <c r="AB25" s="56"/>
      <c r="AC25" s="56"/>
      <c r="AD25" s="56"/>
      <c r="AE25" s="56"/>
      <c r="AG25" t="s">
        <v>123</v>
      </c>
      <c r="AH25" s="13" t="s">
        <v>122</v>
      </c>
      <c r="AI25" s="76">
        <f>AVERAGE(L70:P70)/SUM(AVERAGE(L85:P85),AVERAGE(L99:P99),AVERAGE(L70:P70),AVERAGE(L71:P71),AVERAGE(L82:P82))</f>
        <v>0.18292682926829265</v>
      </c>
      <c r="AK25" s="3" t="s">
        <v>135</v>
      </c>
      <c r="AL25" s="44">
        <f t="shared" si="2"/>
        <v>3347.3807251908402</v>
      </c>
      <c r="AM25" s="46">
        <f t="shared" si="10"/>
        <v>9.3627789359779598E-2</v>
      </c>
      <c r="AO25">
        <f t="shared" si="11"/>
        <v>4096.4966678584369</v>
      </c>
      <c r="AP25" s="46">
        <f t="shared" si="7"/>
        <v>0.10788704263714204</v>
      </c>
    </row>
    <row r="26" spans="1:42">
      <c r="A26" s="3" t="s">
        <v>136</v>
      </c>
      <c r="B26" s="57">
        <f t="shared" ref="B26:K26" si="49">$AI$23*(B85+B70+B71+B82)</f>
        <v>871.90507366615441</v>
      </c>
      <c r="C26" s="57">
        <f t="shared" si="49"/>
        <v>838.75375805222006</v>
      </c>
      <c r="D26" s="57">
        <f t="shared" si="49"/>
        <v>817.48378661825222</v>
      </c>
      <c r="E26" s="57">
        <f t="shared" si="49"/>
        <v>801.81787951419221</v>
      </c>
      <c r="F26" s="57">
        <f t="shared" si="49"/>
        <v>792.30188716178395</v>
      </c>
      <c r="G26" s="57">
        <f t="shared" si="49"/>
        <v>752.12236055098731</v>
      </c>
      <c r="H26" s="57">
        <f t="shared" si="49"/>
        <v>746.05194812222067</v>
      </c>
      <c r="I26" s="57">
        <f t="shared" si="49"/>
        <v>740.08589808477973</v>
      </c>
      <c r="J26" s="57">
        <f t="shared" si="49"/>
        <v>755.34020095019025</v>
      </c>
      <c r="K26" s="57">
        <f t="shared" si="49"/>
        <v>761.02795127742991</v>
      </c>
      <c r="L26" s="111">
        <f t="shared" si="39"/>
        <v>725.62493165664296</v>
      </c>
      <c r="M26" s="111">
        <f t="shared" si="39"/>
        <v>759.02460360852922</v>
      </c>
      <c r="N26" s="111">
        <f t="shared" si="39"/>
        <v>755.43794423182067</v>
      </c>
      <c r="O26" s="111">
        <f t="shared" si="39"/>
        <v>707.06178239475116</v>
      </c>
      <c r="P26" s="111">
        <f t="shared" si="39"/>
        <v>718.1891744122471</v>
      </c>
      <c r="Q26" s="57">
        <f t="shared" ref="Q26:V26" si="50">$AI$23*(Q85+Q70+Q71+Q82)</f>
        <v>769.56097560975616</v>
      </c>
      <c r="R26" s="57">
        <f t="shared" si="50"/>
        <v>746.14634146341461</v>
      </c>
      <c r="S26" s="57">
        <f t="shared" si="50"/>
        <v>710.2439024390244</v>
      </c>
      <c r="T26" s="57">
        <f t="shared" si="50"/>
        <v>742.2439024390244</v>
      </c>
      <c r="U26" s="57">
        <f t="shared" si="50"/>
        <v>684.09756097560978</v>
      </c>
      <c r="V26" s="57">
        <f t="shared" si="50"/>
        <v>895.60975609756099</v>
      </c>
      <c r="W26" s="56">
        <f t="shared" ref="W26:X43" si="51">W85</f>
        <v>657</v>
      </c>
      <c r="X26" s="56">
        <f t="shared" si="51"/>
        <v>568</v>
      </c>
      <c r="Y26" s="56"/>
      <c r="Z26" s="56">
        <f t="shared" si="5"/>
        <v>749.42358830156536</v>
      </c>
      <c r="AA26" s="56">
        <f t="shared" si="6"/>
        <v>781.95557239348727</v>
      </c>
      <c r="AB26" s="56"/>
      <c r="AC26" s="56"/>
      <c r="AD26" s="56"/>
      <c r="AE26" s="56"/>
      <c r="AG26" t="s">
        <v>217</v>
      </c>
      <c r="AH26" s="13" t="s">
        <v>123</v>
      </c>
      <c r="AI26" s="76">
        <f>AVERAGE(L71:P71)/SUM(AVERAGE(L85:P85),AVERAGE(L99:P99),AVERAGE(L70:P70),AVERAGE(L71:P71),AVERAGE(L82:P82))</f>
        <v>0.21951219512195116</v>
      </c>
      <c r="AK26" s="3" t="s">
        <v>136</v>
      </c>
      <c r="AL26" s="44">
        <f t="shared" si="2"/>
        <v>721.61280487804879</v>
      </c>
      <c r="AM26" s="46">
        <f t="shared" si="10"/>
        <v>2.0183844396902236E-2</v>
      </c>
      <c r="AO26">
        <f t="shared" si="11"/>
        <v>883.10374389766355</v>
      </c>
      <c r="AP26" s="46">
        <f t="shared" si="7"/>
        <v>0.16040907881940775</v>
      </c>
    </row>
    <row r="27" spans="1:42">
      <c r="A27" s="3" t="s">
        <v>219</v>
      </c>
      <c r="B27" s="56">
        <f t="shared" ref="B27:K27" si="52">B86</f>
        <v>264.17339046772815</v>
      </c>
      <c r="C27" s="56">
        <f t="shared" si="52"/>
        <v>254.12906831764047</v>
      </c>
      <c r="D27" s="56">
        <f t="shared" si="52"/>
        <v>247.68460476470278</v>
      </c>
      <c r="E27" s="56">
        <f t="shared" si="52"/>
        <v>242.93808370475466</v>
      </c>
      <c r="F27" s="56">
        <f t="shared" si="52"/>
        <v>240.05488914685355</v>
      </c>
      <c r="G27" s="56">
        <f t="shared" si="52"/>
        <v>282.99479061818272</v>
      </c>
      <c r="H27" s="56">
        <f t="shared" si="52"/>
        <v>280.71072730036525</v>
      </c>
      <c r="I27" s="56">
        <f t="shared" si="52"/>
        <v>278.46593154675088</v>
      </c>
      <c r="J27" s="56">
        <f t="shared" si="52"/>
        <v>284.20554051444697</v>
      </c>
      <c r="K27" s="56">
        <f t="shared" si="52"/>
        <v>286.34562276351954</v>
      </c>
      <c r="L27" s="111">
        <f t="shared" si="39"/>
        <v>249.43357025697105</v>
      </c>
      <c r="M27" s="111">
        <f t="shared" si="39"/>
        <v>260.91470749043197</v>
      </c>
      <c r="N27" s="111">
        <f t="shared" si="39"/>
        <v>259.68179332968839</v>
      </c>
      <c r="O27" s="111">
        <f t="shared" si="39"/>
        <v>243.05248769819576</v>
      </c>
      <c r="P27" s="111">
        <f t="shared" si="39"/>
        <v>246.87752870420996</v>
      </c>
      <c r="Q27" s="56">
        <f t="shared" ref="Q27:V27" si="53">Q86</f>
        <v>39</v>
      </c>
      <c r="R27" s="56">
        <f t="shared" si="53"/>
        <v>108</v>
      </c>
      <c r="S27" s="56">
        <f t="shared" si="53"/>
        <v>113</v>
      </c>
      <c r="T27" s="56">
        <f t="shared" si="53"/>
        <v>216</v>
      </c>
      <c r="U27" s="56">
        <f t="shared" si="53"/>
        <v>247</v>
      </c>
      <c r="V27" s="56">
        <f t="shared" si="53"/>
        <v>258</v>
      </c>
      <c r="W27" s="56">
        <f t="shared" si="51"/>
        <v>231</v>
      </c>
      <c r="X27" s="56">
        <f t="shared" si="51"/>
        <v>205</v>
      </c>
      <c r="Y27" s="56"/>
      <c r="Z27" s="56">
        <f t="shared" si="5"/>
        <v>269.84119431696814</v>
      </c>
      <c r="AA27" s="56">
        <f t="shared" si="6"/>
        <v>258.87661910697182</v>
      </c>
      <c r="AB27" s="56"/>
      <c r="AC27" s="56"/>
      <c r="AD27" s="56"/>
      <c r="AE27" s="56"/>
      <c r="AH27" s="13" t="s">
        <v>217</v>
      </c>
      <c r="AI27" s="76">
        <f>AVERAGE(L82:P82)/SUM(AVERAGE(L85:P85),AVERAGE(L99:P99),AVERAGE(L70:P70),AVERAGE(L71:P71),AVERAGE(L82:P82))</f>
        <v>0.13414634146341464</v>
      </c>
      <c r="AK27" s="3" t="s">
        <v>219</v>
      </c>
      <c r="AL27" s="44">
        <f t="shared" si="2"/>
        <v>177.125</v>
      </c>
      <c r="AM27" s="46">
        <f t="shared" si="10"/>
        <v>4.9542682926829269E-3</v>
      </c>
      <c r="AO27">
        <f t="shared" si="11"/>
        <v>216.7641006097561</v>
      </c>
      <c r="AP27" s="46">
        <f t="shared" si="7"/>
        <v>-0.2429983789597783</v>
      </c>
    </row>
    <row r="28" spans="1:42">
      <c r="A28" s="3" t="s">
        <v>137</v>
      </c>
      <c r="B28" s="57">
        <f t="shared" ref="B28:K28" si="54">$AI$5*(B67+B89+B73+B87)</f>
        <v>428.94716480970766</v>
      </c>
      <c r="C28" s="57">
        <f t="shared" si="54"/>
        <v>412.63786317608321</v>
      </c>
      <c r="D28" s="57">
        <f t="shared" si="54"/>
        <v>402.17377228162258</v>
      </c>
      <c r="E28" s="57">
        <f t="shared" si="54"/>
        <v>394.46668737133137</v>
      </c>
      <c r="F28" s="57">
        <f t="shared" si="54"/>
        <v>389.78514798912187</v>
      </c>
      <c r="G28" s="57">
        <f t="shared" si="54"/>
        <v>391.83715683109722</v>
      </c>
      <c r="H28" s="57">
        <f t="shared" si="54"/>
        <v>388.67462202075399</v>
      </c>
      <c r="I28" s="57">
        <f t="shared" si="54"/>
        <v>385.56645743637648</v>
      </c>
      <c r="J28" s="57">
        <f t="shared" si="54"/>
        <v>393.513572131709</v>
      </c>
      <c r="K28" s="57">
        <f t="shared" si="54"/>
        <v>396.47674944684434</v>
      </c>
      <c r="L28" s="123">
        <f>L$3*$AM28</f>
        <v>449.22966653205276</v>
      </c>
      <c r="M28" s="123">
        <f t="shared" ref="M28:P28" si="55">M$3*$AM28</f>
        <v>469.90718578290119</v>
      </c>
      <c r="N28" s="123">
        <f t="shared" si="55"/>
        <v>467.68670833584832</v>
      </c>
      <c r="O28" s="123">
        <f t="shared" si="55"/>
        <v>437.73734179389129</v>
      </c>
      <c r="P28" s="123">
        <f t="shared" si="55"/>
        <v>444.6262376784066</v>
      </c>
      <c r="Q28" s="57">
        <f t="shared" ref="Q28:V28" si="56">$AI$5*(Q67+Q89+Q73+Q87)</f>
        <v>426.83517138599103</v>
      </c>
      <c r="R28" s="57">
        <f t="shared" si="56"/>
        <v>404.80238450074518</v>
      </c>
      <c r="S28" s="57">
        <f t="shared" si="56"/>
        <v>414.21639344262297</v>
      </c>
      <c r="T28" s="57">
        <f t="shared" si="56"/>
        <v>399.79493293591656</v>
      </c>
      <c r="U28" s="57">
        <f t="shared" si="56"/>
        <v>390.1806259314456</v>
      </c>
      <c r="V28" s="57">
        <f t="shared" si="56"/>
        <v>390.1806259314456</v>
      </c>
      <c r="W28" s="56">
        <f t="shared" si="51"/>
        <v>339</v>
      </c>
      <c r="X28" s="56">
        <f t="shared" si="51"/>
        <v>333</v>
      </c>
      <c r="Y28" s="56"/>
      <c r="Z28" s="56">
        <f t="shared" si="5"/>
        <v>427.0633899442887</v>
      </c>
      <c r="AA28" s="56">
        <f t="shared" si="6"/>
        <v>393.38747729878543</v>
      </c>
      <c r="AB28" s="56"/>
      <c r="AC28" s="56"/>
      <c r="AD28" s="56"/>
      <c r="AE28" s="56"/>
      <c r="AK28" s="3" t="s">
        <v>137</v>
      </c>
      <c r="AL28" s="44">
        <f t="shared" si="2"/>
        <v>387.25126676602088</v>
      </c>
      <c r="AM28" s="46">
        <f t="shared" si="10"/>
        <v>1.0831597302696937E-2</v>
      </c>
      <c r="AO28">
        <f t="shared" si="11"/>
        <v>473.91487678489909</v>
      </c>
      <c r="AP28" s="46">
        <f t="shared" si="7"/>
        <v>0.19531568357058701</v>
      </c>
    </row>
    <row r="29" spans="1:42">
      <c r="A29" s="3" t="s">
        <v>138</v>
      </c>
      <c r="B29" s="56">
        <f t="shared" ref="B29:P43" si="57">B88</f>
        <v>2063.4826184368299</v>
      </c>
      <c r="C29" s="56">
        <f t="shared" si="57"/>
        <v>1985.0254955071155</v>
      </c>
      <c r="D29" s="56">
        <f t="shared" si="57"/>
        <v>1934.6871987426612</v>
      </c>
      <c r="E29" s="56">
        <f t="shared" si="57"/>
        <v>1897.6116867544702</v>
      </c>
      <c r="F29" s="56">
        <f t="shared" si="57"/>
        <v>1875.0907892285425</v>
      </c>
      <c r="G29" s="56">
        <f t="shared" si="57"/>
        <v>1987.8918437021121</v>
      </c>
      <c r="H29" s="56">
        <f t="shared" si="57"/>
        <v>1971.8474817897595</v>
      </c>
      <c r="I29" s="56">
        <f t="shared" si="57"/>
        <v>1956.078954179625</v>
      </c>
      <c r="J29" s="56">
        <f t="shared" si="57"/>
        <v>1996.39673468717</v>
      </c>
      <c r="K29" s="56">
        <f t="shared" si="57"/>
        <v>2011.4297041580562</v>
      </c>
      <c r="L29" s="111">
        <f t="shared" si="57"/>
        <v>2040.8201202843081</v>
      </c>
      <c r="M29" s="111">
        <f t="shared" si="57"/>
        <v>2134.7566976489884</v>
      </c>
      <c r="N29" s="111">
        <f t="shared" si="57"/>
        <v>2124.6692181519952</v>
      </c>
      <c r="O29" s="111">
        <f t="shared" si="57"/>
        <v>1988.6112629852375</v>
      </c>
      <c r="P29" s="111">
        <f t="shared" si="57"/>
        <v>2019.907053034445</v>
      </c>
      <c r="Q29" s="56">
        <f t="shared" ref="Q29:V29" si="58">Q88</f>
        <v>1482</v>
      </c>
      <c r="R29" s="56">
        <f t="shared" si="58"/>
        <v>1390</v>
      </c>
      <c r="S29" s="56">
        <f t="shared" si="58"/>
        <v>1465</v>
      </c>
      <c r="T29" s="56">
        <f t="shared" si="58"/>
        <v>1453</v>
      </c>
      <c r="U29" s="56">
        <f t="shared" si="58"/>
        <v>1416</v>
      </c>
      <c r="V29" s="56">
        <f t="shared" si="58"/>
        <v>1410</v>
      </c>
      <c r="W29" s="56">
        <f t="shared" si="51"/>
        <v>1428</v>
      </c>
      <c r="X29" s="56">
        <f t="shared" si="51"/>
        <v>1352</v>
      </c>
      <c r="Y29" s="56"/>
      <c r="Z29" s="56">
        <f t="shared" si="5"/>
        <v>2044.0252381850241</v>
      </c>
      <c r="AA29" s="56">
        <f t="shared" si="6"/>
        <v>1933.4258000435088</v>
      </c>
      <c r="AB29" s="56"/>
      <c r="AC29" s="56"/>
      <c r="AD29" s="56"/>
      <c r="AE29" s="56"/>
      <c r="AG29" s="1" t="s">
        <v>143</v>
      </c>
      <c r="AH29" t="s">
        <v>143</v>
      </c>
      <c r="AI29" s="25">
        <f>AVERAGE(L93:P93)/SUM(AVERAGE(L93:P93),AVERAGE(L101:P101))</f>
        <v>0.75641025641025639</v>
      </c>
      <c r="AK29" s="3" t="s">
        <v>138</v>
      </c>
      <c r="AL29" s="44">
        <f t="shared" si="2"/>
        <v>1424.5</v>
      </c>
      <c r="AM29" s="46">
        <f t="shared" si="10"/>
        <v>3.9843924815394942E-2</v>
      </c>
      <c r="AO29">
        <f t="shared" si="11"/>
        <v>1743.2912424479748</v>
      </c>
      <c r="AP29" s="46">
        <f t="shared" si="7"/>
        <v>-0.13330739878991632</v>
      </c>
    </row>
    <row r="30" spans="1:42">
      <c r="A30" s="3" t="s">
        <v>139</v>
      </c>
      <c r="B30" s="123">
        <f t="shared" ref="B30:K30" si="59">B$3*$AM30</f>
        <v>524.4569150655002</v>
      </c>
      <c r="C30" s="123">
        <f t="shared" si="59"/>
        <v>504.51617008951229</v>
      </c>
      <c r="D30" s="123">
        <f t="shared" si="59"/>
        <v>491.72213557967149</v>
      </c>
      <c r="E30" s="123">
        <f t="shared" si="59"/>
        <v>482.29898441374087</v>
      </c>
      <c r="F30" s="123">
        <f t="shared" si="59"/>
        <v>476.57504938495839</v>
      </c>
      <c r="G30" s="123">
        <f t="shared" si="59"/>
        <v>473.24794374681329</v>
      </c>
      <c r="H30" s="123">
        <f t="shared" si="59"/>
        <v>469.42833891881122</v>
      </c>
      <c r="I30" s="123">
        <f t="shared" si="59"/>
        <v>465.67440064945674</v>
      </c>
      <c r="J30" s="123">
        <f t="shared" si="59"/>
        <v>475.27266263844768</v>
      </c>
      <c r="K30" s="123">
        <f t="shared" si="59"/>
        <v>478.85149008474184</v>
      </c>
      <c r="L30" s="123">
        <f>L$3*$AM30</f>
        <v>453.90914222509508</v>
      </c>
      <c r="M30" s="123">
        <f t="shared" ref="M30:P30" si="60">M$3*$AM30</f>
        <v>474.80205230147317</v>
      </c>
      <c r="N30" s="123">
        <f t="shared" si="60"/>
        <v>472.55844488101354</v>
      </c>
      <c r="O30" s="123">
        <f t="shared" si="60"/>
        <v>442.29710577091112</v>
      </c>
      <c r="P30" s="123">
        <f t="shared" si="60"/>
        <v>449.25776098755671</v>
      </c>
      <c r="Q30" s="57">
        <f t="shared" ref="Q30:V30" si="61">$AI$6*(Q67+Q89+Q73+Q87)</f>
        <v>431.28137108792845</v>
      </c>
      <c r="R30" s="57">
        <f t="shared" si="61"/>
        <v>409.01907600596127</v>
      </c>
      <c r="S30" s="57">
        <f t="shared" si="61"/>
        <v>418.53114754098362</v>
      </c>
      <c r="T30" s="57">
        <f t="shared" si="61"/>
        <v>403.95946348733236</v>
      </c>
      <c r="U30" s="57">
        <f t="shared" si="61"/>
        <v>394.24500745156485</v>
      </c>
      <c r="V30" s="57">
        <f t="shared" si="61"/>
        <v>394.24500745156485</v>
      </c>
      <c r="W30" s="56">
        <f t="shared" si="51"/>
        <v>359</v>
      </c>
      <c r="X30" s="56">
        <f t="shared" si="51"/>
        <v>320</v>
      </c>
      <c r="Y30" s="56"/>
      <c r="Z30" s="56">
        <f t="shared" si="5"/>
        <v>470.17803213003805</v>
      </c>
      <c r="AA30" s="56">
        <f>AVERAGE(D30:H30)</f>
        <v>478.65449040879901</v>
      </c>
      <c r="AB30" s="56"/>
      <c r="AC30" s="56"/>
      <c r="AD30" s="56"/>
      <c r="AE30" s="56"/>
      <c r="AH30" t="s">
        <v>221</v>
      </c>
      <c r="AI30" s="25">
        <f>AVERAGE(L101:P101)/SUM(AVERAGE(L93:P93),AVERAGE(L101:P101))</f>
        <v>0.24358974358974361</v>
      </c>
      <c r="AK30" s="3" t="s">
        <v>139</v>
      </c>
      <c r="AL30" s="44">
        <f t="shared" si="2"/>
        <v>391.28513412816699</v>
      </c>
      <c r="AM30" s="46">
        <f t="shared" si="10"/>
        <v>1.0944426441266699E-2</v>
      </c>
      <c r="AO30">
        <f t="shared" si="11"/>
        <v>478.85149008474184</v>
      </c>
      <c r="AP30" s="46">
        <f t="shared" si="7"/>
        <v>0</v>
      </c>
    </row>
    <row r="31" spans="1:42">
      <c r="A31" s="3" t="s">
        <v>140</v>
      </c>
      <c r="B31" s="56">
        <f t="shared" ref="B31:K31" si="62">B90</f>
        <v>1156.5025724809034</v>
      </c>
      <c r="C31" s="56">
        <f t="shared" si="62"/>
        <v>1112.5303753385786</v>
      </c>
      <c r="D31" s="56">
        <f t="shared" si="62"/>
        <v>1084.3176978087336</v>
      </c>
      <c r="E31" s="56">
        <f t="shared" si="62"/>
        <v>1063.5383005861529</v>
      </c>
      <c r="F31" s="56">
        <f t="shared" si="62"/>
        <v>1050.9162044799862</v>
      </c>
      <c r="G31" s="56">
        <f t="shared" si="62"/>
        <v>995.18946455935952</v>
      </c>
      <c r="H31" s="56">
        <f t="shared" si="62"/>
        <v>987.15724691565981</v>
      </c>
      <c r="I31" s="56">
        <f t="shared" si="62"/>
        <v>979.26311897357107</v>
      </c>
      <c r="J31" s="56">
        <f t="shared" si="62"/>
        <v>999.44723035902837</v>
      </c>
      <c r="K31" s="56">
        <f t="shared" si="62"/>
        <v>1006.9731190968214</v>
      </c>
      <c r="L31" s="111">
        <f t="shared" si="57"/>
        <v>725.62493165664296</v>
      </c>
      <c r="M31" s="111">
        <f t="shared" si="57"/>
        <v>759.02460360852922</v>
      </c>
      <c r="N31" s="111">
        <f t="shared" si="57"/>
        <v>755.43794423182067</v>
      </c>
      <c r="O31" s="111">
        <f t="shared" si="57"/>
        <v>707.06178239475116</v>
      </c>
      <c r="P31" s="111">
        <f t="shared" si="57"/>
        <v>718.1891744122471</v>
      </c>
      <c r="Q31" s="56">
        <f t="shared" ref="Q31:V31" si="63">Q90</f>
        <v>916</v>
      </c>
      <c r="R31" s="56">
        <f t="shared" si="63"/>
        <v>862</v>
      </c>
      <c r="S31" s="56">
        <f t="shared" si="63"/>
        <v>877</v>
      </c>
      <c r="T31" s="56">
        <f t="shared" si="63"/>
        <v>883</v>
      </c>
      <c r="U31" s="56">
        <f t="shared" si="63"/>
        <v>882</v>
      </c>
      <c r="V31" s="56">
        <f t="shared" si="63"/>
        <v>816</v>
      </c>
      <c r="W31" s="56">
        <f t="shared" si="51"/>
        <v>686</v>
      </c>
      <c r="X31" s="56">
        <f t="shared" si="51"/>
        <v>587</v>
      </c>
      <c r="Y31" s="56"/>
      <c r="Z31" s="56">
        <f t="shared" si="5"/>
        <v>870.96182465440222</v>
      </c>
      <c r="AA31" s="56">
        <f t="shared" si="6"/>
        <v>1036.2237828699783</v>
      </c>
      <c r="AB31" s="56"/>
      <c r="AC31" s="56"/>
      <c r="AD31" s="56"/>
      <c r="AE31" s="56"/>
      <c r="AK31" s="3" t="s">
        <v>140</v>
      </c>
      <c r="AL31" s="44">
        <f t="shared" si="2"/>
        <v>813.625</v>
      </c>
      <c r="AM31" s="46">
        <f t="shared" si="10"/>
        <v>2.2757468113671964E-2</v>
      </c>
      <c r="AO31">
        <f t="shared" si="11"/>
        <v>995.70750237748939</v>
      </c>
      <c r="AP31" s="46">
        <f t="shared" si="7"/>
        <v>-1.1187604222679158E-2</v>
      </c>
    </row>
    <row r="32" spans="1:42">
      <c r="A32" s="3" t="s">
        <v>141</v>
      </c>
      <c r="B32" s="57">
        <f t="shared" ref="B32:K32" si="64">$AI$9*(B100+B68)</f>
        <v>467.41727717720011</v>
      </c>
      <c r="C32" s="57">
        <f t="shared" si="64"/>
        <v>449.64527636299181</v>
      </c>
      <c r="D32" s="57">
        <f t="shared" si="64"/>
        <v>438.24271382083515</v>
      </c>
      <c r="E32" s="57">
        <f t="shared" si="64"/>
        <v>429.84441925385744</v>
      </c>
      <c r="F32" s="57">
        <f t="shared" si="64"/>
        <v>424.74301616613468</v>
      </c>
      <c r="G32" s="57">
        <f t="shared" si="64"/>
        <v>447.87728819551143</v>
      </c>
      <c r="H32" s="57">
        <f t="shared" si="64"/>
        <v>444.26245103679088</v>
      </c>
      <c r="I32" s="57">
        <f t="shared" si="64"/>
        <v>440.7097600756415</v>
      </c>
      <c r="J32" s="57">
        <f t="shared" si="64"/>
        <v>449.79346262062114</v>
      </c>
      <c r="K32" s="57">
        <f t="shared" si="64"/>
        <v>453.18043038824754</v>
      </c>
      <c r="L32" s="111">
        <f t="shared" si="57"/>
        <v>521.54291962821208</v>
      </c>
      <c r="M32" s="111">
        <f t="shared" si="57"/>
        <v>545.54893384363038</v>
      </c>
      <c r="N32" s="111">
        <f t="shared" si="57"/>
        <v>542.97102241662105</v>
      </c>
      <c r="O32" s="111">
        <f t="shared" si="57"/>
        <v>508.20065609622736</v>
      </c>
      <c r="P32" s="111">
        <f t="shared" si="57"/>
        <v>516.19846910880256</v>
      </c>
      <c r="Q32" s="57">
        <f t="shared" ref="Q32:V32" si="65">$AI$9*(Q100+Q68)</f>
        <v>360.59512195121937</v>
      </c>
      <c r="R32" s="57">
        <f t="shared" si="65"/>
        <v>345.78536585365839</v>
      </c>
      <c r="S32" s="57">
        <f t="shared" si="65"/>
        <v>336.0243902439023</v>
      </c>
      <c r="T32" s="57">
        <f t="shared" si="65"/>
        <v>327.60975609756088</v>
      </c>
      <c r="U32" s="57">
        <f t="shared" si="65"/>
        <v>327.72195121951211</v>
      </c>
      <c r="V32" s="57">
        <f t="shared" si="65"/>
        <v>330.07804878048768</v>
      </c>
      <c r="W32" s="56">
        <f t="shared" si="51"/>
        <v>236</v>
      </c>
      <c r="X32" s="56">
        <f t="shared" si="51"/>
        <v>269</v>
      </c>
      <c r="Y32" s="56"/>
      <c r="Z32" s="56">
        <f t="shared" si="5"/>
        <v>492.29108816216223</v>
      </c>
      <c r="AA32" s="56">
        <f t="shared" si="6"/>
        <v>436.99397769462593</v>
      </c>
      <c r="AB32" s="56"/>
      <c r="AC32" s="56"/>
      <c r="AD32" s="56"/>
      <c r="AE32" s="56"/>
      <c r="AK32" s="3" t="s">
        <v>141</v>
      </c>
      <c r="AL32" s="44">
        <f t="shared" si="2"/>
        <v>316.60182926829259</v>
      </c>
      <c r="AM32" s="46">
        <f t="shared" si="10"/>
        <v>8.8554998117110258E-3</v>
      </c>
      <c r="AO32">
        <f t="shared" si="11"/>
        <v>387.45468326179252</v>
      </c>
      <c r="AP32" s="46">
        <f t="shared" si="7"/>
        <v>-0.14503218303170468</v>
      </c>
    </row>
    <row r="33" spans="1:42">
      <c r="A33" s="3" t="s">
        <v>142</v>
      </c>
      <c r="B33" s="56">
        <f t="shared" ref="B33:K33" si="66">B92</f>
        <v>490.57502233305144</v>
      </c>
      <c r="C33" s="56">
        <f t="shared" si="66"/>
        <v>471.92252461412784</v>
      </c>
      <c r="D33" s="56">
        <f t="shared" si="66"/>
        <v>459.95503293826522</v>
      </c>
      <c r="E33" s="56">
        <f t="shared" si="66"/>
        <v>451.14065284167179</v>
      </c>
      <c r="F33" s="56">
        <f t="shared" si="66"/>
        <v>445.78650558206857</v>
      </c>
      <c r="G33" s="56">
        <f t="shared" si="66"/>
        <v>509.14191457106824</v>
      </c>
      <c r="H33" s="56">
        <f t="shared" si="66"/>
        <v>505.03260793650145</v>
      </c>
      <c r="I33" s="56">
        <f t="shared" si="66"/>
        <v>500.99394840739996</v>
      </c>
      <c r="J33" s="56">
        <f t="shared" si="66"/>
        <v>511.32020032291592</v>
      </c>
      <c r="K33" s="56">
        <f t="shared" si="66"/>
        <v>515.17046757077651</v>
      </c>
      <c r="L33" s="111">
        <f t="shared" si="57"/>
        <v>340.13668671405139</v>
      </c>
      <c r="M33" s="111">
        <f t="shared" si="57"/>
        <v>355.7927829414981</v>
      </c>
      <c r="N33" s="111">
        <f t="shared" si="57"/>
        <v>354.11153635866594</v>
      </c>
      <c r="O33" s="111">
        <f t="shared" si="57"/>
        <v>331.43521049753963</v>
      </c>
      <c r="P33" s="111">
        <f t="shared" si="57"/>
        <v>336.65117550574087</v>
      </c>
      <c r="Q33" s="56">
        <f t="shared" ref="Q33:V33" si="67">Q92</f>
        <v>105</v>
      </c>
      <c r="R33" s="56">
        <f t="shared" si="67"/>
        <v>49</v>
      </c>
      <c r="S33" s="56">
        <f t="shared" si="67"/>
        <v>386</v>
      </c>
      <c r="T33" s="56">
        <f t="shared" si="67"/>
        <v>323</v>
      </c>
      <c r="U33" s="56">
        <f t="shared" si="67"/>
        <v>318</v>
      </c>
      <c r="V33" s="56">
        <f t="shared" si="67"/>
        <v>330</v>
      </c>
      <c r="W33" s="56">
        <f t="shared" si="51"/>
        <v>208</v>
      </c>
      <c r="X33" s="56">
        <f t="shared" si="51"/>
        <v>235</v>
      </c>
      <c r="Y33" s="56"/>
      <c r="Z33" s="56">
        <f t="shared" si="5"/>
        <v>429.58760371921795</v>
      </c>
      <c r="AA33" s="56">
        <f t="shared" si="6"/>
        <v>474.21134277391502</v>
      </c>
      <c r="AB33" s="56"/>
      <c r="AC33" s="56"/>
      <c r="AD33" s="56"/>
      <c r="AE33" s="56"/>
      <c r="AK33" s="3" t="s">
        <v>142</v>
      </c>
      <c r="AL33" s="44">
        <f t="shared" si="2"/>
        <v>244.25</v>
      </c>
      <c r="AM33" s="46">
        <f t="shared" si="10"/>
        <v>6.831785634370105E-3</v>
      </c>
      <c r="AO33">
        <f t="shared" si="11"/>
        <v>298.9111168605952</v>
      </c>
      <c r="AP33" s="46">
        <f t="shared" si="7"/>
        <v>-0.41978211936318066</v>
      </c>
    </row>
    <row r="34" spans="1:42">
      <c r="A34" s="3" t="s">
        <v>143</v>
      </c>
      <c r="B34" s="57">
        <f t="shared" ref="B34:K34" si="68">$AI$29*B93</f>
        <v>1259.5458082641537</v>
      </c>
      <c r="C34" s="57">
        <f t="shared" si="68"/>
        <v>1211.6557318314058</v>
      </c>
      <c r="D34" s="57">
        <f t="shared" si="68"/>
        <v>1180.9293326272991</v>
      </c>
      <c r="E34" s="57">
        <f t="shared" si="68"/>
        <v>1158.2985116566097</v>
      </c>
      <c r="F34" s="57">
        <f t="shared" si="68"/>
        <v>1144.5517992667483</v>
      </c>
      <c r="G34" s="57">
        <f t="shared" si="68"/>
        <v>1290.9453720175125</v>
      </c>
      <c r="H34" s="57">
        <f t="shared" si="68"/>
        <v>1280.5260955245055</v>
      </c>
      <c r="I34" s="57">
        <f t="shared" si="68"/>
        <v>1270.2859469941291</v>
      </c>
      <c r="J34" s="57">
        <f t="shared" si="68"/>
        <v>1296.4684841986193</v>
      </c>
      <c r="K34" s="57">
        <f t="shared" si="68"/>
        <v>1306.2309581619811</v>
      </c>
      <c r="L34" s="111">
        <f t="shared" si="57"/>
        <v>1337.8709677419354</v>
      </c>
      <c r="M34" s="111">
        <f t="shared" si="57"/>
        <v>1399.4516129032259</v>
      </c>
      <c r="N34" s="111">
        <f t="shared" si="57"/>
        <v>1392.8387096774193</v>
      </c>
      <c r="O34" s="111">
        <f t="shared" si="57"/>
        <v>1303.6451612903224</v>
      </c>
      <c r="P34" s="111">
        <f t="shared" si="57"/>
        <v>1324.1612903225805</v>
      </c>
      <c r="Q34" s="57">
        <f t="shared" ref="Q34:V34" si="69">$AI$29*Q93</f>
        <v>1285.1410256410256</v>
      </c>
      <c r="R34" s="57">
        <f t="shared" si="69"/>
        <v>1186.051282051282</v>
      </c>
      <c r="S34" s="57">
        <f t="shared" si="69"/>
        <v>1288.9230769230769</v>
      </c>
      <c r="T34" s="57">
        <f t="shared" si="69"/>
        <v>1176.2179487179487</v>
      </c>
      <c r="U34" s="57">
        <f t="shared" si="69"/>
        <v>1183.7820512820513</v>
      </c>
      <c r="V34" s="57">
        <f t="shared" si="69"/>
        <v>1159.5769230769231</v>
      </c>
      <c r="W34" s="56">
        <f t="shared" si="51"/>
        <v>1302</v>
      </c>
      <c r="X34" s="56">
        <f t="shared" si="51"/>
        <v>1263</v>
      </c>
      <c r="Y34" s="56"/>
      <c r="Z34" s="56">
        <f t="shared" si="5"/>
        <v>1333.8577799462184</v>
      </c>
      <c r="AA34" s="56">
        <f t="shared" si="6"/>
        <v>1211.0502222185351</v>
      </c>
      <c r="AB34" s="56"/>
      <c r="AC34" s="56"/>
      <c r="AD34" s="56"/>
      <c r="AE34" s="56"/>
      <c r="AK34" s="3" t="s">
        <v>143</v>
      </c>
      <c r="AL34" s="44">
        <f t="shared" si="2"/>
        <v>1230.5865384615386</v>
      </c>
      <c r="AM34" s="46">
        <f t="shared" si="10"/>
        <v>3.4420075477219134E-2</v>
      </c>
      <c r="AO34">
        <f t="shared" si="11"/>
        <v>1505.9815623547688</v>
      </c>
      <c r="AP34" s="46">
        <f t="shared" si="7"/>
        <v>0.15292135203552368</v>
      </c>
    </row>
    <row r="35" spans="1:42">
      <c r="A35" s="3" t="s">
        <v>144</v>
      </c>
      <c r="B35" s="56">
        <f t="shared" ref="B35:K35" si="70">B94</f>
        <v>4601.5158767693265</v>
      </c>
      <c r="C35" s="56">
        <f t="shared" si="70"/>
        <v>4426.5584074981725</v>
      </c>
      <c r="D35" s="56">
        <f t="shared" si="70"/>
        <v>4314.3052342940127</v>
      </c>
      <c r="E35" s="56">
        <f t="shared" si="70"/>
        <v>4231.6277474430444</v>
      </c>
      <c r="F35" s="56">
        <f t="shared" si="70"/>
        <v>4181.4066956160341</v>
      </c>
      <c r="G35" s="56">
        <f t="shared" si="70"/>
        <v>4147.0372832334324</v>
      </c>
      <c r="H35" s="56">
        <f t="shared" si="70"/>
        <v>4113.5663641555093</v>
      </c>
      <c r="I35" s="56">
        <f t="shared" si="70"/>
        <v>4080.6708763511319</v>
      </c>
      <c r="J35" s="56">
        <f t="shared" si="70"/>
        <v>4164.7797475010993</v>
      </c>
      <c r="K35" s="56">
        <f t="shared" si="70"/>
        <v>4196.1407519093536</v>
      </c>
      <c r="L35" s="111">
        <f t="shared" si="57"/>
        <v>3968.261344997266</v>
      </c>
      <c r="M35" s="111">
        <f t="shared" si="57"/>
        <v>4150.915800984144</v>
      </c>
      <c r="N35" s="111">
        <f t="shared" si="57"/>
        <v>4131.301257517769</v>
      </c>
      <c r="O35" s="111">
        <f t="shared" si="57"/>
        <v>3866.7441224712957</v>
      </c>
      <c r="P35" s="111">
        <f t="shared" si="57"/>
        <v>3927.597047566976</v>
      </c>
      <c r="Q35" s="56">
        <f t="shared" ref="Q35:V36" si="71">Q94</f>
        <v>4058</v>
      </c>
      <c r="R35" s="56">
        <f t="shared" si="71"/>
        <v>4034</v>
      </c>
      <c r="S35" s="56">
        <f t="shared" si="71"/>
        <v>3435</v>
      </c>
      <c r="T35" s="56">
        <f t="shared" si="71"/>
        <v>3464</v>
      </c>
      <c r="U35" s="56">
        <f t="shared" si="71"/>
        <v>3459</v>
      </c>
      <c r="V35" s="56">
        <f t="shared" si="71"/>
        <v>3236</v>
      </c>
      <c r="W35" s="56">
        <f t="shared" si="51"/>
        <v>2605</v>
      </c>
      <c r="X35" s="56">
        <f t="shared" si="51"/>
        <v>2819</v>
      </c>
      <c r="Y35" s="56"/>
      <c r="Z35" s="56">
        <f t="shared" si="5"/>
        <v>4115.3449632101283</v>
      </c>
      <c r="AA35" s="56">
        <f t="shared" si="6"/>
        <v>4197.5886649484064</v>
      </c>
      <c r="AB35" s="56"/>
      <c r="AC35" s="56"/>
      <c r="AD35" s="56"/>
      <c r="AE35" s="56"/>
      <c r="AK35" s="3" t="s">
        <v>144</v>
      </c>
      <c r="AL35" s="44">
        <f t="shared" si="2"/>
        <v>3388.75</v>
      </c>
      <c r="AM35" s="46">
        <f t="shared" si="10"/>
        <v>9.4784907138062202E-2</v>
      </c>
      <c r="AO35">
        <f t="shared" si="11"/>
        <v>4147.1240420116355</v>
      </c>
      <c r="AP35" s="46">
        <f t="shared" si="7"/>
        <v>-1.1681378865905348E-2</v>
      </c>
    </row>
    <row r="36" spans="1:42">
      <c r="A36" s="3" t="s">
        <v>145</v>
      </c>
      <c r="B36" s="56">
        <f t="shared" ref="B36:K36" si="72">B95</f>
        <v>809.6891525860957</v>
      </c>
      <c r="C36" s="56">
        <f t="shared" si="72"/>
        <v>778.90339223526382</v>
      </c>
      <c r="D36" s="56">
        <f t="shared" si="72"/>
        <v>759.15116729008128</v>
      </c>
      <c r="E36" s="56">
        <f t="shared" si="72"/>
        <v>744.60312137237202</v>
      </c>
      <c r="F36" s="56">
        <f t="shared" si="72"/>
        <v>735.76615503675998</v>
      </c>
      <c r="G36" s="56">
        <f t="shared" si="72"/>
        <v>731.02546352405636</v>
      </c>
      <c r="H36" s="56">
        <f t="shared" si="72"/>
        <v>725.12532507282037</v>
      </c>
      <c r="I36" s="56">
        <f t="shared" si="72"/>
        <v>719.32662166659134</v>
      </c>
      <c r="J36" s="56">
        <f t="shared" si="72"/>
        <v>734.15304407843644</v>
      </c>
      <c r="K36" s="56">
        <f t="shared" si="72"/>
        <v>739.68125403131376</v>
      </c>
      <c r="L36" s="111">
        <f t="shared" si="57"/>
        <v>589.57025697102233</v>
      </c>
      <c r="M36" s="111">
        <f t="shared" si="57"/>
        <v>616.70749043192995</v>
      </c>
      <c r="N36" s="111">
        <f t="shared" si="57"/>
        <v>613.79332968835422</v>
      </c>
      <c r="O36" s="111">
        <f t="shared" si="57"/>
        <v>574.48769819573533</v>
      </c>
      <c r="P36" s="111">
        <f t="shared" si="57"/>
        <v>583.52870420995077</v>
      </c>
      <c r="Q36" s="56">
        <f t="shared" si="71"/>
        <v>795</v>
      </c>
      <c r="R36" s="56">
        <f t="shared" si="71"/>
        <v>787</v>
      </c>
      <c r="S36" s="56">
        <f t="shared" si="71"/>
        <v>731</v>
      </c>
      <c r="T36" s="56">
        <f t="shared" si="71"/>
        <v>739</v>
      </c>
      <c r="U36" s="56">
        <f t="shared" si="71"/>
        <v>737</v>
      </c>
      <c r="V36" s="56">
        <f t="shared" si="71"/>
        <v>724</v>
      </c>
      <c r="W36" s="56">
        <f t="shared" si="51"/>
        <v>739</v>
      </c>
      <c r="X36" s="56">
        <f t="shared" si="51"/>
        <v>588</v>
      </c>
      <c r="Y36" s="56"/>
      <c r="Z36" s="56">
        <f t="shared" si="5"/>
        <v>668.87199947794147</v>
      </c>
      <c r="AA36" s="56">
        <f t="shared" si="6"/>
        <v>739.13424645921805</v>
      </c>
      <c r="AB36" s="56"/>
      <c r="AC36" s="56"/>
      <c r="AD36" s="56"/>
      <c r="AE36" s="56"/>
      <c r="AK36" s="3" t="s">
        <v>145</v>
      </c>
      <c r="AL36" s="44">
        <f t="shared" si="2"/>
        <v>730</v>
      </c>
      <c r="AM36" s="46">
        <f t="shared" si="10"/>
        <v>2.0418438129335421E-2</v>
      </c>
      <c r="AO36">
        <f t="shared" si="11"/>
        <v>893.36792347281266</v>
      </c>
      <c r="AP36" s="46">
        <f t="shared" si="7"/>
        <v>0.20777418462871133</v>
      </c>
    </row>
    <row r="37" spans="1:42">
      <c r="A37" s="3" t="s">
        <v>146</v>
      </c>
      <c r="B37" s="57">
        <f t="shared" ref="B37:K37" si="73">$AI$14*(B75+B96+B65)</f>
        <v>288.37054961944511</v>
      </c>
      <c r="C37" s="57">
        <f t="shared" si="73"/>
        <v>277.40621027456558</v>
      </c>
      <c r="D37" s="57">
        <f t="shared" si="73"/>
        <v>270.37146126569388</v>
      </c>
      <c r="E37" s="57">
        <f t="shared" si="73"/>
        <v>265.19017906155489</v>
      </c>
      <c r="F37" s="57">
        <f t="shared" si="73"/>
        <v>262.04289614312893</v>
      </c>
      <c r="G37" s="57">
        <f t="shared" si="73"/>
        <v>282.75350621209407</v>
      </c>
      <c r="H37" s="57">
        <f t="shared" si="73"/>
        <v>280.47139031125869</v>
      </c>
      <c r="I37" s="57">
        <f t="shared" si="73"/>
        <v>278.22850849467847</v>
      </c>
      <c r="J37" s="57">
        <f t="shared" si="73"/>
        <v>283.96322380995804</v>
      </c>
      <c r="K37" s="57">
        <f t="shared" si="73"/>
        <v>286.10148140185822</v>
      </c>
      <c r="L37" s="123">
        <f>L$3*$AM37</f>
        <v>240.31152541721917</v>
      </c>
      <c r="M37" s="123">
        <f t="shared" ref="M37:P37" si="74">M$3*$AM37</f>
        <v>251.37278553250758</v>
      </c>
      <c r="N37" s="123">
        <f t="shared" si="74"/>
        <v>250.18496032368927</v>
      </c>
      <c r="O37" s="123">
        <f t="shared" si="74"/>
        <v>234.16380567792058</v>
      </c>
      <c r="P37" s="123">
        <f t="shared" si="74"/>
        <v>237.84896095991294</v>
      </c>
      <c r="Q37" s="57">
        <f t="shared" ref="Q37:V37" si="75">$AI$14*(Q75+Q96+Q65)</f>
        <v>210.74626865671647</v>
      </c>
      <c r="R37" s="57">
        <f t="shared" si="75"/>
        <v>206.08955223880602</v>
      </c>
      <c r="S37" s="57">
        <f t="shared" si="75"/>
        <v>200.23880597014929</v>
      </c>
      <c r="T37" s="57">
        <f t="shared" si="75"/>
        <v>191.40298507462691</v>
      </c>
      <c r="U37" s="57">
        <f t="shared" si="75"/>
        <v>184.83582089552243</v>
      </c>
      <c r="V37" s="57">
        <f t="shared" si="75"/>
        <v>187.94029850746273</v>
      </c>
      <c r="W37" s="56">
        <f t="shared" si="51"/>
        <v>232</v>
      </c>
      <c r="X37" s="56">
        <f t="shared" si="51"/>
        <v>244</v>
      </c>
      <c r="Y37" s="56"/>
      <c r="Z37" s="56">
        <f t="shared" si="5"/>
        <v>265.0270808299851</v>
      </c>
      <c r="AA37" s="56">
        <f t="shared" si="6"/>
        <v>272.16588659874617</v>
      </c>
      <c r="AB37" s="56"/>
      <c r="AC37" s="56"/>
      <c r="AD37" s="56"/>
      <c r="AE37" s="56"/>
      <c r="AK37" s="3" t="s">
        <v>146</v>
      </c>
      <c r="AL37" s="44">
        <f t="shared" si="2"/>
        <v>207.1567164179105</v>
      </c>
      <c r="AM37" s="46">
        <f t="shared" si="10"/>
        <v>5.7942693113087517E-3</v>
      </c>
      <c r="AO37">
        <f t="shared" si="11"/>
        <v>253.51666517769181</v>
      </c>
      <c r="AP37" s="46">
        <f t="shared" si="7"/>
        <v>-0.11389251137220703</v>
      </c>
    </row>
    <row r="38" spans="1:42">
      <c r="A38" s="3" t="s">
        <v>147</v>
      </c>
      <c r="B38" s="56">
        <f t="shared" ref="B38:K38" si="76">B97</f>
        <v>1446.5438945975511</v>
      </c>
      <c r="C38" s="56">
        <f t="shared" si="76"/>
        <v>1391.5438324949482</v>
      </c>
      <c r="D38" s="56">
        <f t="shared" si="76"/>
        <v>1356.2556477540354</v>
      </c>
      <c r="E38" s="56">
        <f t="shared" si="76"/>
        <v>1330.2649488131237</v>
      </c>
      <c r="F38" s="56">
        <f t="shared" si="76"/>
        <v>1314.4773349384468</v>
      </c>
      <c r="G38" s="56">
        <f t="shared" si="76"/>
        <v>1156.6723676804693</v>
      </c>
      <c r="H38" s="56">
        <f t="shared" si="76"/>
        <v>1147.3368144712354</v>
      </c>
      <c r="I38" s="56">
        <f t="shared" si="76"/>
        <v>1138.1617578787791</v>
      </c>
      <c r="J38" s="56">
        <f t="shared" si="76"/>
        <v>1161.6210133644472</v>
      </c>
      <c r="K38" s="56">
        <f t="shared" si="76"/>
        <v>1170.3680789788298</v>
      </c>
      <c r="L38" s="111">
        <f t="shared" si="57"/>
        <v>1020.4100601421541</v>
      </c>
      <c r="M38" s="111">
        <f t="shared" si="57"/>
        <v>1067.3783488244942</v>
      </c>
      <c r="N38" s="111">
        <f t="shared" si="57"/>
        <v>1062.3346090759976</v>
      </c>
      <c r="O38" s="111">
        <f t="shared" si="57"/>
        <v>994.30563149261877</v>
      </c>
      <c r="P38" s="111">
        <f t="shared" si="57"/>
        <v>1009.9535265172225</v>
      </c>
      <c r="Q38" s="56">
        <f t="shared" ref="Q38:V38" si="77">Q97</f>
        <v>769</v>
      </c>
      <c r="R38" s="56">
        <f t="shared" si="77"/>
        <v>755</v>
      </c>
      <c r="S38" s="56">
        <f t="shared" si="77"/>
        <v>805</v>
      </c>
      <c r="T38" s="56">
        <f t="shared" si="77"/>
        <v>790</v>
      </c>
      <c r="U38" s="56">
        <f t="shared" si="77"/>
        <v>842</v>
      </c>
      <c r="V38" s="56">
        <f t="shared" si="77"/>
        <v>766</v>
      </c>
      <c r="W38" s="56">
        <f t="shared" si="51"/>
        <v>787</v>
      </c>
      <c r="X38" s="56">
        <f t="shared" si="51"/>
        <v>632</v>
      </c>
      <c r="Y38" s="56"/>
      <c r="Z38" s="56">
        <f t="shared" si="5"/>
        <v>1103.378978044117</v>
      </c>
      <c r="AA38" s="56">
        <f t="shared" si="6"/>
        <v>1261.0014227314623</v>
      </c>
      <c r="AB38" s="56"/>
      <c r="AC38" s="56"/>
      <c r="AD38" s="56"/>
      <c r="AE38" s="56"/>
      <c r="AK38" s="3" t="s">
        <v>147</v>
      </c>
      <c r="AL38" s="44">
        <f t="shared" si="2"/>
        <v>768.25</v>
      </c>
      <c r="AM38" s="46">
        <f t="shared" si="10"/>
        <v>2.1488308346386216E-2</v>
      </c>
      <c r="AO38">
        <f t="shared" si="11"/>
        <v>940.17795507943606</v>
      </c>
      <c r="AP38" s="46">
        <f t="shared" si="7"/>
        <v>-0.19668182004779158</v>
      </c>
    </row>
    <row r="39" spans="1:42">
      <c r="A39" s="3" t="s">
        <v>148</v>
      </c>
      <c r="B39" s="57">
        <f t="shared" ref="B39:K39" si="78">$AI$19*(B84+B81)</f>
        <v>1005.3395227347493</v>
      </c>
      <c r="C39" s="57">
        <f t="shared" si="78"/>
        <v>967.11480214996811</v>
      </c>
      <c r="D39" s="57">
        <f t="shared" si="78"/>
        <v>942.58972072098391</v>
      </c>
      <c r="E39" s="57">
        <f t="shared" si="78"/>
        <v>924.52633739304963</v>
      </c>
      <c r="F39" s="57">
        <f t="shared" si="78"/>
        <v>913.55403834483855</v>
      </c>
      <c r="G39" s="57">
        <f t="shared" si="78"/>
        <v>848.32123948338096</v>
      </c>
      <c r="H39" s="57">
        <f t="shared" si="78"/>
        <v>841.4744017002655</v>
      </c>
      <c r="I39" s="57">
        <f t="shared" si="78"/>
        <v>834.74527459536955</v>
      </c>
      <c r="J39" s="57">
        <f t="shared" si="78"/>
        <v>851.95065206182323</v>
      </c>
      <c r="K39" s="57">
        <f t="shared" si="78"/>
        <v>858.36588402479981</v>
      </c>
      <c r="L39" s="111">
        <f t="shared" si="57"/>
        <v>884.35538545653367</v>
      </c>
      <c r="M39" s="111">
        <f t="shared" si="57"/>
        <v>925.06123564789505</v>
      </c>
      <c r="N39" s="111">
        <f t="shared" si="57"/>
        <v>920.68999453253139</v>
      </c>
      <c r="O39" s="111">
        <f t="shared" si="57"/>
        <v>861.73154729360306</v>
      </c>
      <c r="P39" s="111">
        <f t="shared" si="57"/>
        <v>875.29305631492616</v>
      </c>
      <c r="Q39" s="57">
        <f t="shared" ref="Q39:V39" si="79">$AI$19*(Q84+Q81)</f>
        <v>888.81297709923683</v>
      </c>
      <c r="R39" s="57">
        <f t="shared" si="79"/>
        <v>827.78244274809174</v>
      </c>
      <c r="S39" s="57">
        <f t="shared" si="79"/>
        <v>804.26335877862607</v>
      </c>
      <c r="T39" s="57">
        <f t="shared" si="79"/>
        <v>784.46564885496196</v>
      </c>
      <c r="U39" s="57">
        <f t="shared" si="79"/>
        <v>802.32824427480932</v>
      </c>
      <c r="V39" s="57">
        <f t="shared" si="79"/>
        <v>704.67938931297726</v>
      </c>
      <c r="W39" s="56">
        <f t="shared" si="51"/>
        <v>730</v>
      </c>
      <c r="X39" s="56">
        <f t="shared" si="51"/>
        <v>647</v>
      </c>
      <c r="Y39" s="56"/>
      <c r="Z39" s="56">
        <f t="shared" si="5"/>
        <v>879.19473771982541</v>
      </c>
      <c r="AA39" s="56">
        <f t="shared" si="6"/>
        <v>894.09314752850366</v>
      </c>
      <c r="AB39" s="56"/>
      <c r="AC39" s="56"/>
      <c r="AD39" s="56"/>
      <c r="AE39" s="56"/>
      <c r="AK39" s="3" t="s">
        <v>148</v>
      </c>
      <c r="AL39" s="44">
        <f t="shared" si="2"/>
        <v>773.66650763358791</v>
      </c>
      <c r="AM39" s="46">
        <f t="shared" si="10"/>
        <v>2.1639810573774555E-2</v>
      </c>
      <c r="AO39">
        <f t="shared" si="11"/>
        <v>946.80663203435813</v>
      </c>
      <c r="AP39" s="46">
        <f t="shared" si="7"/>
        <v>0.10303385730437896</v>
      </c>
    </row>
    <row r="40" spans="1:42">
      <c r="A40" s="3" t="s">
        <v>220</v>
      </c>
      <c r="B40" s="57">
        <f t="shared" ref="B40:K40" si="80">$AI$24*(B85+B70+B71+B82)</f>
        <v>163.4822013124039</v>
      </c>
      <c r="C40" s="57">
        <f t="shared" si="80"/>
        <v>157.26632963479122</v>
      </c>
      <c r="D40" s="57">
        <f t="shared" si="80"/>
        <v>153.27820999092225</v>
      </c>
      <c r="E40" s="57">
        <f t="shared" si="80"/>
        <v>150.34085240891099</v>
      </c>
      <c r="F40" s="57">
        <f t="shared" si="80"/>
        <v>148.55660384283445</v>
      </c>
      <c r="G40" s="57">
        <f t="shared" si="80"/>
        <v>141.02294260331007</v>
      </c>
      <c r="H40" s="57">
        <f t="shared" si="80"/>
        <v>139.88474027291633</v>
      </c>
      <c r="I40" s="57">
        <f t="shared" si="80"/>
        <v>138.76610589089617</v>
      </c>
      <c r="J40" s="57">
        <f t="shared" si="80"/>
        <v>141.62628767816062</v>
      </c>
      <c r="K40" s="57">
        <f t="shared" si="80"/>
        <v>142.69274086451807</v>
      </c>
      <c r="L40" s="111">
        <f t="shared" si="57"/>
        <v>136.05467468562054</v>
      </c>
      <c r="M40" s="111">
        <f t="shared" si="57"/>
        <v>142.31711317659924</v>
      </c>
      <c r="N40" s="111">
        <f t="shared" si="57"/>
        <v>141.64461454346636</v>
      </c>
      <c r="O40" s="111">
        <f t="shared" si="57"/>
        <v>132.57408419901586</v>
      </c>
      <c r="P40" s="111">
        <f t="shared" si="57"/>
        <v>134.66047020229632</v>
      </c>
      <c r="Q40" s="57">
        <f t="shared" ref="Q40:V40" si="81">$AI$24*(Q85+Q70+Q71+Q82)</f>
        <v>144.29268292682923</v>
      </c>
      <c r="R40" s="57">
        <f t="shared" si="81"/>
        <v>139.90243902439022</v>
      </c>
      <c r="S40" s="57">
        <f t="shared" si="81"/>
        <v>133.17073170731703</v>
      </c>
      <c r="T40" s="57">
        <f t="shared" si="81"/>
        <v>139.17073170731703</v>
      </c>
      <c r="U40" s="57">
        <f t="shared" si="81"/>
        <v>128.26829268292678</v>
      </c>
      <c r="V40" s="57">
        <f t="shared" si="81"/>
        <v>167.92682926829264</v>
      </c>
      <c r="W40" s="56">
        <f t="shared" si="51"/>
        <v>136</v>
      </c>
      <c r="X40" s="56">
        <f t="shared" si="51"/>
        <v>115</v>
      </c>
      <c r="Y40" s="56"/>
      <c r="Z40" s="56">
        <f t="shared" si="5"/>
        <v>140.5169228065435</v>
      </c>
      <c r="AA40" s="56">
        <f t="shared" si="6"/>
        <v>146.61666982377884</v>
      </c>
      <c r="AB40" s="56"/>
      <c r="AC40" s="56"/>
      <c r="AD40" s="56"/>
      <c r="AE40" s="56"/>
      <c r="AK40" s="3" t="s">
        <v>220</v>
      </c>
      <c r="AL40" s="44">
        <f t="shared" si="2"/>
        <v>137.96646341463412</v>
      </c>
      <c r="AM40" s="46">
        <f t="shared" si="10"/>
        <v>3.858985886513597E-3</v>
      </c>
      <c r="AO40">
        <f t="shared" si="11"/>
        <v>168.84220949262942</v>
      </c>
      <c r="AP40" s="46">
        <f t="shared" si="7"/>
        <v>0.18325717531026603</v>
      </c>
    </row>
    <row r="41" spans="1:42">
      <c r="A41" s="3" t="s">
        <v>149</v>
      </c>
      <c r="B41" s="57">
        <f t="shared" ref="B41:K41" si="82">$AI$10*(B100+B68)</f>
        <v>629.99719967361773</v>
      </c>
      <c r="C41" s="57">
        <f t="shared" si="82"/>
        <v>606.04363335881521</v>
      </c>
      <c r="D41" s="57">
        <f t="shared" si="82"/>
        <v>590.67496210634317</v>
      </c>
      <c r="E41" s="57">
        <f t="shared" si="82"/>
        <v>579.35552160302541</v>
      </c>
      <c r="F41" s="57">
        <f t="shared" si="82"/>
        <v>572.47971744131212</v>
      </c>
      <c r="G41" s="57">
        <f t="shared" si="82"/>
        <v>603.6606927852547</v>
      </c>
      <c r="H41" s="57">
        <f t="shared" si="82"/>
        <v>598.78852096263142</v>
      </c>
      <c r="I41" s="57">
        <f t="shared" si="82"/>
        <v>594.00011140629965</v>
      </c>
      <c r="J41" s="57">
        <f t="shared" si="82"/>
        <v>606.24336266257649</v>
      </c>
      <c r="K41" s="57">
        <f t="shared" si="82"/>
        <v>610.80840617546426</v>
      </c>
      <c r="L41" s="111">
        <f t="shared" si="57"/>
        <v>702.94915254237287</v>
      </c>
      <c r="M41" s="111">
        <f t="shared" si="57"/>
        <v>735.30508474576266</v>
      </c>
      <c r="N41" s="111">
        <f t="shared" si="57"/>
        <v>731.83050847457628</v>
      </c>
      <c r="O41" s="111">
        <f t="shared" si="57"/>
        <v>684.96610169491521</v>
      </c>
      <c r="P41" s="111">
        <f t="shared" si="57"/>
        <v>695.74576271186436</v>
      </c>
      <c r="Q41" s="57">
        <f t="shared" ref="Q41:V41" si="83">$AI$10*(Q100+Q68)</f>
        <v>486.01951219512193</v>
      </c>
      <c r="R41" s="57">
        <f t="shared" si="83"/>
        <v>466.05853658536586</v>
      </c>
      <c r="S41" s="57">
        <f t="shared" si="83"/>
        <v>452.90243902439022</v>
      </c>
      <c r="T41" s="57">
        <f t="shared" si="83"/>
        <v>441.5609756097561</v>
      </c>
      <c r="U41" s="57">
        <f t="shared" si="83"/>
        <v>441.7121951219512</v>
      </c>
      <c r="V41" s="57">
        <f t="shared" si="83"/>
        <v>444.88780487804877</v>
      </c>
      <c r="W41" s="56">
        <f t="shared" si="51"/>
        <v>337</v>
      </c>
      <c r="X41" s="56">
        <f t="shared" si="51"/>
        <v>396</v>
      </c>
      <c r="Y41" s="56"/>
      <c r="Z41" s="56">
        <f t="shared" si="5"/>
        <v>663.52277100117533</v>
      </c>
      <c r="AA41" s="56">
        <f t="shared" si="6"/>
        <v>588.9918829797133</v>
      </c>
      <c r="AB41" s="56"/>
      <c r="AC41" s="56"/>
      <c r="AD41" s="56"/>
      <c r="AE41" s="56"/>
      <c r="AK41" s="3" t="s">
        <v>149</v>
      </c>
      <c r="AL41" s="44">
        <f t="shared" si="2"/>
        <v>433.26768292682925</v>
      </c>
      <c r="AM41" s="46">
        <f t="shared" si="10"/>
        <v>1.2118697777098604E-2</v>
      </c>
      <c r="AO41">
        <f t="shared" si="11"/>
        <v>530.22938384139525</v>
      </c>
      <c r="AP41" s="46">
        <f t="shared" si="7"/>
        <v>-0.13192192759528171</v>
      </c>
    </row>
    <row r="42" spans="1:42">
      <c r="A42" s="3" t="s">
        <v>221</v>
      </c>
      <c r="B42" s="57">
        <f t="shared" ref="B42:K42" si="84">$AI$30*B93</f>
        <v>405.61644672913434</v>
      </c>
      <c r="C42" s="57">
        <f t="shared" si="84"/>
        <v>390.19421872536805</v>
      </c>
      <c r="D42" s="57">
        <f t="shared" si="84"/>
        <v>380.29927660879127</v>
      </c>
      <c r="E42" s="57">
        <f t="shared" si="84"/>
        <v>373.01138510975568</v>
      </c>
      <c r="F42" s="57">
        <f t="shared" si="84"/>
        <v>368.58447772996982</v>
      </c>
      <c r="G42" s="57">
        <f t="shared" si="84"/>
        <v>415.72817064970747</v>
      </c>
      <c r="H42" s="57">
        <f t="shared" si="84"/>
        <v>412.37281042314589</v>
      </c>
      <c r="I42" s="57">
        <f t="shared" si="84"/>
        <v>409.0751354726857</v>
      </c>
      <c r="J42" s="57">
        <f t="shared" si="84"/>
        <v>417.50679999616557</v>
      </c>
      <c r="K42" s="57">
        <f t="shared" si="84"/>
        <v>420.65064754368888</v>
      </c>
      <c r="L42" s="111">
        <f t="shared" si="57"/>
        <v>430.83980317113173</v>
      </c>
      <c r="M42" s="111">
        <f t="shared" si="57"/>
        <v>450.67085839256418</v>
      </c>
      <c r="N42" s="111">
        <f t="shared" si="57"/>
        <v>448.54127938764344</v>
      </c>
      <c r="O42" s="111">
        <f t="shared" si="57"/>
        <v>419.8179332968835</v>
      </c>
      <c r="P42" s="111">
        <f t="shared" si="57"/>
        <v>426.42482230727165</v>
      </c>
      <c r="Q42" s="57">
        <f t="shared" ref="Q42:V42" si="85">$AI$30*Q93</f>
        <v>413.85897435897442</v>
      </c>
      <c r="R42" s="57">
        <f t="shared" si="85"/>
        <v>381.94871794871801</v>
      </c>
      <c r="S42" s="57">
        <f t="shared" si="85"/>
        <v>415.07692307692309</v>
      </c>
      <c r="T42" s="57">
        <f t="shared" si="85"/>
        <v>378.78205128205133</v>
      </c>
      <c r="U42" s="57">
        <f t="shared" si="85"/>
        <v>381.21794871794873</v>
      </c>
      <c r="V42" s="57">
        <f t="shared" si="85"/>
        <v>373.42307692307696</v>
      </c>
      <c r="W42" s="56">
        <f t="shared" si="51"/>
        <v>322</v>
      </c>
      <c r="X42" s="56">
        <f t="shared" si="51"/>
        <v>262</v>
      </c>
      <c r="Y42" s="56"/>
      <c r="Z42" s="56">
        <f t="shared" si="5"/>
        <v>429.54742066064659</v>
      </c>
      <c r="AA42" s="56">
        <f t="shared" si="6"/>
        <v>389.99922410427405</v>
      </c>
      <c r="AB42" s="56"/>
      <c r="AC42" s="56"/>
      <c r="AD42" s="56"/>
      <c r="AE42" s="56"/>
      <c r="AK42" s="3" t="s">
        <v>221</v>
      </c>
      <c r="AL42" s="44">
        <f t="shared" si="2"/>
        <v>366.03846153846155</v>
      </c>
      <c r="AM42" s="46">
        <f t="shared" si="10"/>
        <v>1.0238265314904384E-2</v>
      </c>
      <c r="AO42">
        <f t="shared" si="11"/>
        <v>447.95482232301151</v>
      </c>
      <c r="AP42" s="46">
        <f t="shared" si="7"/>
        <v>6.4909384874979464E-2</v>
      </c>
    </row>
    <row r="43" spans="1:42">
      <c r="A43" s="3" t="s">
        <v>222</v>
      </c>
      <c r="B43" s="57">
        <f t="shared" ref="B43:K43" si="86">$AI$20*(B84+B81)</f>
        <v>360.89111072529448</v>
      </c>
      <c r="C43" s="57">
        <f t="shared" si="86"/>
        <v>347.16941615639871</v>
      </c>
      <c r="D43" s="57">
        <f t="shared" si="86"/>
        <v>338.36554077163515</v>
      </c>
      <c r="E43" s="57">
        <f t="shared" si="86"/>
        <v>331.88124932058179</v>
      </c>
      <c r="F43" s="57">
        <f t="shared" si="86"/>
        <v>327.94247530327527</v>
      </c>
      <c r="G43" s="57">
        <f t="shared" si="86"/>
        <v>304.52557314788021</v>
      </c>
      <c r="H43" s="57">
        <f t="shared" si="86"/>
        <v>302.06773394368491</v>
      </c>
      <c r="I43" s="57">
        <f t="shared" si="86"/>
        <v>299.65214985474796</v>
      </c>
      <c r="J43" s="57">
        <f t="shared" si="86"/>
        <v>305.82843920168006</v>
      </c>
      <c r="K43" s="57">
        <f t="shared" si="86"/>
        <v>308.13134298326139</v>
      </c>
      <c r="L43" s="111">
        <f t="shared" si="57"/>
        <v>317.46090759978131</v>
      </c>
      <c r="M43" s="111">
        <f t="shared" si="57"/>
        <v>332.07326407873154</v>
      </c>
      <c r="N43" s="111">
        <f t="shared" si="57"/>
        <v>330.5041006014215</v>
      </c>
      <c r="O43" s="111">
        <f t="shared" si="57"/>
        <v>309.33952979770362</v>
      </c>
      <c r="P43" s="111">
        <f t="shared" si="57"/>
        <v>314.20776380535813</v>
      </c>
      <c r="Q43" s="57">
        <f t="shared" ref="Q43:V43" si="87">$AI$20*(Q84+Q81)</f>
        <v>319.06106870229002</v>
      </c>
      <c r="R43" s="57">
        <f t="shared" si="87"/>
        <v>297.15267175572512</v>
      </c>
      <c r="S43" s="57">
        <f t="shared" si="87"/>
        <v>288.70992366412207</v>
      </c>
      <c r="T43" s="57">
        <f t="shared" si="87"/>
        <v>281.60305343511448</v>
      </c>
      <c r="U43" s="57">
        <f t="shared" si="87"/>
        <v>288.01526717557249</v>
      </c>
      <c r="V43" s="57">
        <f t="shared" si="87"/>
        <v>252.96183206106866</v>
      </c>
      <c r="W43" s="56">
        <f t="shared" si="51"/>
        <v>100</v>
      </c>
      <c r="X43" s="56">
        <f t="shared" si="51"/>
        <v>151</v>
      </c>
      <c r="Y43" s="56"/>
      <c r="Z43" s="56">
        <f t="shared" si="5"/>
        <v>315.6083673866039</v>
      </c>
      <c r="AA43" s="56">
        <f t="shared" si="6"/>
        <v>320.95651449741149</v>
      </c>
      <c r="AB43" s="56"/>
      <c r="AC43" s="56"/>
      <c r="AD43" s="56"/>
      <c r="AE43" s="56"/>
      <c r="AK43" s="3" t="s">
        <v>222</v>
      </c>
      <c r="AL43" s="44">
        <f t="shared" si="2"/>
        <v>247.3129770992366</v>
      </c>
      <c r="AM43" s="46">
        <f t="shared" si="10"/>
        <v>6.9174585225787819E-3</v>
      </c>
      <c r="AO43">
        <f t="shared" si="11"/>
        <v>302.65956273838947</v>
      </c>
      <c r="AP43" s="46">
        <f t="shared" si="7"/>
        <v>-1.775794760732655E-2</v>
      </c>
    </row>
    <row r="44" spans="1:42">
      <c r="G44" s="56"/>
      <c r="H44" s="56"/>
      <c r="I44" s="56"/>
      <c r="J44" s="56"/>
      <c r="K44" s="56"/>
      <c r="L44" s="56"/>
      <c r="M44" s="56"/>
      <c r="N44" s="56"/>
      <c r="O44" s="56"/>
      <c r="P44" s="56"/>
      <c r="Q44" s="56"/>
      <c r="R44" s="56"/>
      <c r="S44" s="56"/>
      <c r="T44" s="56"/>
      <c r="U44" s="56"/>
      <c r="V44" s="56"/>
      <c r="W44" s="56"/>
      <c r="X44" s="56"/>
    </row>
    <row r="45" spans="1:42">
      <c r="A45" s="3" t="s">
        <v>478</v>
      </c>
      <c r="B45" s="44">
        <f t="shared" ref="B45:X45" si="88">SUM(B4:B43)</f>
        <v>48011.041550622365</v>
      </c>
      <c r="C45" s="44">
        <f t="shared" si="88"/>
        <v>46185.579995838678</v>
      </c>
      <c r="D45" s="44">
        <f t="shared" si="88"/>
        <v>45014.359053170112</v>
      </c>
      <c r="E45" s="44">
        <f t="shared" si="88"/>
        <v>44151.723269048955</v>
      </c>
      <c r="F45" s="44">
        <f t="shared" si="88"/>
        <v>43627.72963943761</v>
      </c>
      <c r="G45" s="44">
        <f t="shared" si="88"/>
        <v>43318.329149865407</v>
      </c>
      <c r="H45" s="44">
        <f t="shared" si="88"/>
        <v>42968.705022918672</v>
      </c>
      <c r="I45" s="44">
        <f t="shared" si="88"/>
        <v>42625.091625948124</v>
      </c>
      <c r="J45" s="44">
        <f t="shared" si="88"/>
        <v>43503.65999079703</v>
      </c>
      <c r="K45" s="44">
        <f t="shared" si="88"/>
        <v>43831.24477449782</v>
      </c>
      <c r="L45" s="44">
        <f t="shared" si="88"/>
        <v>41559.794057618892</v>
      </c>
      <c r="M45" s="44">
        <f t="shared" si="88"/>
        <v>43472.743058342116</v>
      </c>
      <c r="N45" s="44">
        <f t="shared" si="88"/>
        <v>43267.318990689804</v>
      </c>
      <c r="O45" s="44">
        <f t="shared" si="88"/>
        <v>40496.599248940365</v>
      </c>
      <c r="P45" s="44">
        <f t="shared" si="88"/>
        <v>41133.914892973873</v>
      </c>
      <c r="Q45" s="44">
        <f t="shared" si="88"/>
        <v>39754.000000000015</v>
      </c>
      <c r="R45" s="44">
        <f t="shared" si="88"/>
        <v>37985.000000000007</v>
      </c>
      <c r="S45" s="44">
        <f t="shared" si="88"/>
        <v>37654</v>
      </c>
      <c r="T45" s="44">
        <f t="shared" si="88"/>
        <v>36624.000000000007</v>
      </c>
      <c r="U45" s="44">
        <f t="shared" si="88"/>
        <v>36438.000000000007</v>
      </c>
      <c r="V45" s="44">
        <f t="shared" si="88"/>
        <v>35350</v>
      </c>
      <c r="W45" s="44">
        <f t="shared" si="88"/>
        <v>31274</v>
      </c>
      <c r="X45" s="44">
        <f t="shared" si="88"/>
        <v>30937</v>
      </c>
    </row>
    <row r="46" spans="1:42">
      <c r="A46" s="3" t="s">
        <v>477</v>
      </c>
      <c r="B46" s="44">
        <f t="shared" ref="B46:X46" si="89">B3-B45</f>
        <v>-91.041550622365321</v>
      </c>
      <c r="C46" s="44">
        <f t="shared" si="89"/>
        <v>-87.57999583867786</v>
      </c>
      <c r="D46" s="44">
        <f t="shared" si="89"/>
        <v>-85.35905317011202</v>
      </c>
      <c r="E46" s="44">
        <f t="shared" si="89"/>
        <v>-83.723269048954535</v>
      </c>
      <c r="F46" s="44">
        <f t="shared" si="89"/>
        <v>-82.729639437609876</v>
      </c>
      <c r="G46" s="44">
        <f t="shared" si="89"/>
        <v>-77.329149865407089</v>
      </c>
      <c r="H46" s="44">
        <f t="shared" si="89"/>
        <v>-76.705022918671602</v>
      </c>
      <c r="I46" s="44">
        <f t="shared" si="89"/>
        <v>-76.091625948123692</v>
      </c>
      <c r="J46" s="44">
        <f t="shared" si="89"/>
        <v>-77.659990797030332</v>
      </c>
      <c r="K46" s="44">
        <f t="shared" si="89"/>
        <v>-78.24477449781989</v>
      </c>
      <c r="L46" s="44">
        <f t="shared" si="89"/>
        <v>-85.794057618892111</v>
      </c>
      <c r="M46" s="44">
        <f t="shared" si="89"/>
        <v>-89.743058342115546</v>
      </c>
      <c r="N46" s="44">
        <f t="shared" si="89"/>
        <v>-89.318990689804195</v>
      </c>
      <c r="O46" s="44">
        <f t="shared" si="89"/>
        <v>-83.599248940365214</v>
      </c>
      <c r="P46" s="44">
        <f t="shared" si="89"/>
        <v>-84.914892973873066</v>
      </c>
      <c r="Q46" s="44">
        <f t="shared" si="89"/>
        <v>0</v>
      </c>
      <c r="R46" s="44">
        <f t="shared" si="89"/>
        <v>0</v>
      </c>
      <c r="S46" s="44">
        <f t="shared" si="89"/>
        <v>0</v>
      </c>
      <c r="T46" s="44">
        <f t="shared" si="89"/>
        <v>0</v>
      </c>
      <c r="U46" s="44">
        <f t="shared" si="89"/>
        <v>233.99999999999272</v>
      </c>
      <c r="V46" s="44">
        <f t="shared" si="89"/>
        <v>99</v>
      </c>
      <c r="W46" s="44">
        <f t="shared" si="89"/>
        <v>0</v>
      </c>
      <c r="X46" s="44">
        <f t="shared" si="89"/>
        <v>0</v>
      </c>
    </row>
    <row r="47" spans="1:42">
      <c r="G47" s="56"/>
      <c r="H47" s="56"/>
      <c r="I47" s="56"/>
      <c r="J47" s="56"/>
      <c r="K47" s="56"/>
      <c r="L47" s="56"/>
      <c r="M47" s="56"/>
      <c r="N47" s="56"/>
      <c r="O47" s="56"/>
      <c r="P47" s="56"/>
      <c r="Q47" s="56"/>
      <c r="R47" s="56"/>
      <c r="S47" s="56"/>
      <c r="T47" s="56"/>
      <c r="U47" s="56"/>
      <c r="V47" s="56"/>
      <c r="W47" s="56"/>
      <c r="X47" s="56"/>
    </row>
    <row r="48" spans="1:42">
      <c r="G48" s="56"/>
      <c r="H48" s="56"/>
      <c r="I48" s="56"/>
      <c r="J48" s="56"/>
      <c r="K48" s="56"/>
      <c r="L48" s="56"/>
      <c r="M48" s="56"/>
      <c r="N48" s="56"/>
      <c r="O48" s="56"/>
      <c r="P48" s="56"/>
      <c r="Q48" s="56"/>
      <c r="R48" s="56"/>
      <c r="S48" s="56"/>
      <c r="T48" s="56"/>
      <c r="U48" s="56"/>
      <c r="V48" s="56"/>
      <c r="W48" s="56"/>
      <c r="X48" s="56"/>
    </row>
    <row r="49" spans="1:37">
      <c r="A49" s="18" t="s">
        <v>227</v>
      </c>
      <c r="B49" s="18"/>
      <c r="C49" s="18"/>
      <c r="D49" s="18"/>
      <c r="E49" s="18"/>
      <c r="F49" s="18"/>
      <c r="G49" s="3"/>
      <c r="H49" s="3"/>
      <c r="I49" s="3"/>
      <c r="J49" s="3"/>
      <c r="K49" s="3"/>
    </row>
    <row r="50" spans="1:37">
      <c r="A50" s="18" t="s">
        <v>51</v>
      </c>
      <c r="B50" s="18" t="s">
        <v>5292</v>
      </c>
      <c r="C50" s="18"/>
      <c r="D50" s="18"/>
      <c r="E50" s="18"/>
      <c r="F50" s="18"/>
      <c r="G50" s="3"/>
      <c r="H50" s="3"/>
      <c r="I50" s="3"/>
      <c r="J50" s="3"/>
      <c r="K50" s="3"/>
    </row>
    <row r="51" spans="1:37">
      <c r="A51" s="18" t="s">
        <v>5287</v>
      </c>
      <c r="B51" s="18" t="s">
        <v>5293</v>
      </c>
      <c r="C51" s="18"/>
      <c r="D51" s="18"/>
      <c r="E51" s="18"/>
      <c r="F51" s="18"/>
      <c r="G51" s="3"/>
      <c r="H51" s="3"/>
      <c r="I51" s="3"/>
      <c r="J51" s="3"/>
      <c r="K51" s="3"/>
    </row>
    <row r="52" spans="1:37">
      <c r="A52" s="18" t="s">
        <v>228</v>
      </c>
      <c r="B52" s="18" t="s">
        <v>5294</v>
      </c>
      <c r="C52" s="18"/>
      <c r="D52" s="18"/>
      <c r="E52" s="18"/>
      <c r="F52" s="18"/>
      <c r="G52" s="18"/>
      <c r="H52" s="18"/>
      <c r="I52" s="18"/>
      <c r="J52" s="18"/>
    </row>
    <row r="53" spans="1:37">
      <c r="A53" s="18" t="s">
        <v>224</v>
      </c>
      <c r="B53" s="18" t="s">
        <v>223</v>
      </c>
      <c r="C53" s="18"/>
      <c r="D53" s="18"/>
      <c r="E53" s="18"/>
      <c r="F53" s="18"/>
      <c r="G53" s="18"/>
      <c r="H53" s="18"/>
      <c r="I53" s="18"/>
      <c r="J53" s="18"/>
    </row>
    <row r="54" spans="1:37">
      <c r="A54" s="13" t="s">
        <v>225</v>
      </c>
      <c r="B54" s="148" t="s">
        <v>226</v>
      </c>
      <c r="C54" s="13"/>
      <c r="D54" s="13"/>
      <c r="E54" s="13"/>
      <c r="F54" s="13"/>
      <c r="G54" s="18"/>
      <c r="H54" s="13"/>
      <c r="I54" s="13"/>
      <c r="J54" s="13"/>
    </row>
    <row r="55" spans="1:37">
      <c r="A55" s="13"/>
      <c r="B55" s="18"/>
      <c r="C55" s="13"/>
      <c r="D55" s="13"/>
      <c r="E55" s="13"/>
      <c r="F55" s="13"/>
      <c r="G55" s="18"/>
      <c r="H55" s="13"/>
      <c r="I55" s="13"/>
      <c r="J55" s="13"/>
    </row>
    <row r="56" spans="1:37">
      <c r="A56" s="13" t="s">
        <v>242</v>
      </c>
      <c r="B56" s="13"/>
      <c r="C56" s="13"/>
      <c r="D56" s="13"/>
      <c r="E56" s="13"/>
      <c r="F56" s="13"/>
      <c r="G56" s="13"/>
      <c r="H56" s="13"/>
      <c r="I56" s="13"/>
      <c r="J56" s="13"/>
      <c r="K56" s="52"/>
    </row>
    <row r="57" spans="1:37">
      <c r="A57" s="13" t="s">
        <v>5394</v>
      </c>
      <c r="B57" s="13"/>
      <c r="C57" s="13"/>
      <c r="D57" s="13"/>
      <c r="E57" s="13"/>
      <c r="F57" s="13"/>
      <c r="G57" s="13"/>
      <c r="H57" s="13"/>
      <c r="I57" s="13"/>
      <c r="J57" s="13"/>
      <c r="K57" s="52"/>
    </row>
    <row r="58" spans="1:37">
      <c r="A58" s="13" t="s">
        <v>5393</v>
      </c>
      <c r="B58" s="13"/>
      <c r="C58" s="13"/>
      <c r="D58" s="13"/>
      <c r="E58" s="13"/>
      <c r="F58" s="13"/>
      <c r="G58" s="13"/>
      <c r="H58" s="13"/>
      <c r="I58" s="13"/>
      <c r="J58" s="13"/>
      <c r="K58" s="52"/>
    </row>
    <row r="59" spans="1:37">
      <c r="A59" s="13"/>
      <c r="B59" s="13"/>
      <c r="C59" s="13"/>
      <c r="D59" s="13"/>
      <c r="E59" s="13"/>
      <c r="F59" s="13"/>
      <c r="G59" s="13"/>
      <c r="H59" s="13"/>
      <c r="I59" s="13"/>
      <c r="J59" s="13"/>
      <c r="K59" s="52"/>
    </row>
    <row r="60" spans="1:37" s="21" customFormat="1">
      <c r="A60" s="20" t="s">
        <v>5282</v>
      </c>
      <c r="B60" s="20"/>
      <c r="C60" s="20"/>
      <c r="D60" s="20"/>
      <c r="E60" s="20"/>
      <c r="F60" s="20"/>
      <c r="G60" s="20"/>
      <c r="H60" s="20"/>
      <c r="I60" s="20"/>
      <c r="J60" s="20"/>
      <c r="K60" s="24"/>
      <c r="L60" s="24"/>
      <c r="M60" s="24"/>
      <c r="N60" s="24"/>
      <c r="O60" s="24"/>
      <c r="P60" s="24"/>
      <c r="Q60" s="24"/>
      <c r="R60" s="24"/>
      <c r="S60" s="24"/>
      <c r="T60" s="24"/>
      <c r="U60" s="24"/>
      <c r="V60" s="24"/>
      <c r="W60" s="24"/>
      <c r="X60" s="24"/>
      <c r="Y60" s="24"/>
      <c r="Z60" s="24"/>
      <c r="AA60" s="24"/>
      <c r="AG60" s="20" t="s">
        <v>5310</v>
      </c>
    </row>
    <row r="61" spans="1:37">
      <c r="A61" s="12" t="s">
        <v>209</v>
      </c>
      <c r="B61" s="12">
        <f t="shared" ref="B61:I61" si="90">C61-1</f>
        <v>2000</v>
      </c>
      <c r="C61" s="12">
        <f t="shared" si="90"/>
        <v>2001</v>
      </c>
      <c r="D61" s="12">
        <f t="shared" si="90"/>
        <v>2002</v>
      </c>
      <c r="E61" s="12">
        <f t="shared" si="90"/>
        <v>2003</v>
      </c>
      <c r="F61" s="12">
        <f t="shared" si="90"/>
        <v>2004</v>
      </c>
      <c r="G61" s="12">
        <f t="shared" si="90"/>
        <v>2005</v>
      </c>
      <c r="H61" s="12">
        <f t="shared" si="90"/>
        <v>2006</v>
      </c>
      <c r="I61" s="12">
        <f t="shared" si="90"/>
        <v>2007</v>
      </c>
      <c r="J61" s="12">
        <f>K61-1</f>
        <v>2008</v>
      </c>
      <c r="K61" s="50">
        <v>2009</v>
      </c>
      <c r="L61" s="50">
        <f t="shared" ref="L61:P61" si="91">M61-1</f>
        <v>2010</v>
      </c>
      <c r="M61" s="50">
        <f t="shared" si="91"/>
        <v>2011</v>
      </c>
      <c r="N61" s="50">
        <f t="shared" si="91"/>
        <v>2012</v>
      </c>
      <c r="O61" s="50">
        <f t="shared" si="91"/>
        <v>2013</v>
      </c>
      <c r="P61" s="50">
        <f t="shared" si="91"/>
        <v>2014</v>
      </c>
      <c r="Q61" s="50">
        <v>2015</v>
      </c>
      <c r="R61" s="50">
        <v>2016</v>
      </c>
      <c r="S61" s="50">
        <v>2017</v>
      </c>
      <c r="T61" s="50">
        <v>2018</v>
      </c>
      <c r="U61" s="50">
        <v>2019</v>
      </c>
      <c r="V61" s="50" t="s">
        <v>89</v>
      </c>
      <c r="W61" s="50" t="s">
        <v>90</v>
      </c>
      <c r="X61" s="50" t="s">
        <v>91</v>
      </c>
      <c r="Y61" s="64"/>
      <c r="Z61" s="1" t="s">
        <v>229</v>
      </c>
      <c r="AA61"/>
      <c r="AG61" t="s">
        <v>51</v>
      </c>
      <c r="AH61" t="s">
        <v>5287</v>
      </c>
    </row>
    <row r="62" spans="1:37">
      <c r="A62" s="48" t="s">
        <v>6</v>
      </c>
      <c r="B62" s="48" cm="1">
        <f t="array" ref="B62:X62">TRANSPOSE('Live Birth in Malaysia by State'!L3:L25)</f>
        <v>47920</v>
      </c>
      <c r="C62" s="48">
        <v>46098</v>
      </c>
      <c r="D62" s="48">
        <v>44929</v>
      </c>
      <c r="E62" s="48">
        <v>44068</v>
      </c>
      <c r="F62" s="48">
        <v>43545</v>
      </c>
      <c r="G62" s="48">
        <v>43241</v>
      </c>
      <c r="H62" s="48">
        <v>42892</v>
      </c>
      <c r="I62" s="48">
        <v>42549</v>
      </c>
      <c r="J62" s="48">
        <v>43426</v>
      </c>
      <c r="K62" s="51">
        <v>43753</v>
      </c>
      <c r="L62" s="51">
        <v>41474</v>
      </c>
      <c r="M62" s="51">
        <v>43383</v>
      </c>
      <c r="N62" s="51">
        <v>43178</v>
      </c>
      <c r="O62" s="51">
        <v>40413</v>
      </c>
      <c r="P62" s="51">
        <v>41049</v>
      </c>
      <c r="Q62" s="51">
        <v>39754</v>
      </c>
      <c r="R62" s="51">
        <v>37985</v>
      </c>
      <c r="S62" s="51">
        <v>37654</v>
      </c>
      <c r="T62" s="51">
        <v>36624</v>
      </c>
      <c r="U62" s="51">
        <v>36672</v>
      </c>
      <c r="V62" s="51">
        <v>35449</v>
      </c>
      <c r="W62" s="51">
        <v>31274</v>
      </c>
      <c r="X62" s="51">
        <v>30937</v>
      </c>
      <c r="Y62" s="51"/>
      <c r="Z62" s="1"/>
      <c r="AA62"/>
    </row>
    <row r="63" spans="1:37">
      <c r="A63" s="3" t="s">
        <v>117</v>
      </c>
      <c r="B63" s="60">
        <f>_xlfn.IFNA(INDEX('2010 Census (by District)'!$D$39:$J$70,MATCH($A63,'2010 Census (by District)'!$D$39:$D$70,0),MATCH('2010 Census (by District)'!$I$39,'2010 Census (by District)'!$D$39:$J$39,)),0)*B$62</f>
        <v>746.04946233477119</v>
      </c>
      <c r="C63" s="60">
        <f>_xlfn.IFNA(INDEX('2010 Census (by District)'!$D$39:$J$70,MATCH($A63,'2010 Census (by District)'!$D$39:$D$70,0),MATCH('2010 Census (by District)'!$I$39,'2010 Census (by District)'!$D$39:$J$39,)),0)*C$62</f>
        <v>717.68339137538158</v>
      </c>
      <c r="D63" s="60">
        <f>_xlfn.IFNA(INDEX('2010 Census (by District)'!$D$39:$J$70,MATCH($A63,'2010 Census (by District)'!$D$39:$D$70,0),MATCH('2010 Census (by District)'!$I$39,'2010 Census (by District)'!$D$39:$J$39,)),0)*D$62</f>
        <v>699.48364551834175</v>
      </c>
      <c r="E63" s="60">
        <f>_xlfn.IFNA(INDEX('2010 Census (by District)'!$D$39:$J$70,MATCH($A63,'2010 Census (by District)'!$D$39:$D$70,0),MATCH('2010 Census (by District)'!$I$39,'2010 Census (by District)'!$D$39:$J$39,)),0)*E$62</f>
        <v>686.07904228231848</v>
      </c>
      <c r="F63" s="60">
        <f>_xlfn.IFNA(INDEX('2010 Census (by District)'!$D$39:$J$70,MATCH($A63,'2010 Census (by District)'!$D$39:$D$70,0),MATCH('2010 Census (by District)'!$I$39,'2010 Census (by District)'!$D$39:$J$39,)),0)*F$62</f>
        <v>677.93664101351453</v>
      </c>
      <c r="G63" s="60">
        <f>_xlfn.IFNA(INDEX('2010 Census (by District)'!$D$39:$J$70,MATCH($A63,'2010 Census (by District)'!$D$39:$D$70,0),MATCH('2010 Census (by District)'!$J$39,'2010 Census (by District)'!$D$39:$J$39,)),0)*G$62</f>
        <v>588.90629686081343</v>
      </c>
      <c r="H63" s="60">
        <f>_xlfn.IFNA(INDEX('2010 Census (by District)'!$D$39:$J$70,MATCH($A63,'2010 Census (by District)'!$D$39:$D$70,0),MATCH('2010 Census (by District)'!$J$39,'2010 Census (by District)'!$D$39:$J$39,)),0)*H$62</f>
        <v>584.15320841224775</v>
      </c>
      <c r="I63" s="60">
        <f>_xlfn.IFNA(INDEX('2010 Census (by District)'!$D$39:$J$70,MATCH($A63,'2010 Census (by District)'!$D$39:$D$70,0),MATCH('2010 Census (by District)'!$J$39,'2010 Census (by District)'!$D$39:$J$39,)),0)*I$62</f>
        <v>579.48183495133662</v>
      </c>
      <c r="J63" s="60">
        <f>_xlfn.IFNA(INDEX('2010 Census (by District)'!$D$39:$J$70,MATCH($A63,'2010 Census (by District)'!$D$39:$D$70,0),MATCH('2010 Census (by District)'!$J$39,'2010 Census (by District)'!$D$39:$J$39,)),0)*J$62</f>
        <v>591.42584231349144</v>
      </c>
      <c r="K63" s="60">
        <f>_xlfn.IFNA(INDEX('2010 Census (by District)'!$D$39:$J$70,MATCH($A63,'2010 Census (by District)'!$D$39:$D$70,0),MATCH('2010 Census (by District)'!$J$39,'2010 Census (by District)'!$D$39:$J$39,)),0)*K$62</f>
        <v>595.87930914065737</v>
      </c>
      <c r="L63" s="60">
        <f>INDEX('2020 Census (by District)'!$A$45:$C$85,MATCH($A63,'2020 Census (by District)'!$A$45:$A$85,0),MATCH('2020 Census (by District)'!$C$45,'2020 Census (by District)'!$A$45:$C$45,0))*L$62</f>
        <v>612.24603608529253</v>
      </c>
      <c r="M63" s="60">
        <f>INDEX('2020 Census (by District)'!$A$45:$C$85,MATCH($A63,'2020 Census (by District)'!$A$45:$A$85,0),MATCH('2020 Census (by District)'!$C$45,'2020 Census (by District)'!$A$45:$C$45,0))*M$62</f>
        <v>640.42700929469652</v>
      </c>
      <c r="N63" s="60">
        <f>INDEX('2020 Census (by District)'!$A$45:$C$85,MATCH($A63,'2020 Census (by District)'!$A$45:$A$85,0),MATCH('2020 Census (by District)'!$C$45,'2020 Census (by District)'!$A$45:$C$45,0))*N$62</f>
        <v>637.40076544559872</v>
      </c>
      <c r="O63" s="60">
        <f>INDEX('2020 Census (by District)'!$A$45:$C$85,MATCH($A63,'2020 Census (by District)'!$A$45:$A$85,0),MATCH('2020 Census (by District)'!$C$45,'2020 Census (by District)'!$A$45:$C$45,0))*O$62</f>
        <v>596.5833788955714</v>
      </c>
      <c r="P63" s="60">
        <f>INDEX('2020 Census (by District)'!$A$45:$C$85,MATCH($A63,'2020 Census (by District)'!$A$45:$A$85,0),MATCH('2020 Census (by District)'!$C$45,'2020 Census (by District)'!$A$45:$C$45,0))*P$62</f>
        <v>605.97211591033351</v>
      </c>
      <c r="Q63" s="25">
        <v>669</v>
      </c>
      <c r="R63" s="25">
        <v>669</v>
      </c>
      <c r="S63" s="25">
        <v>665</v>
      </c>
      <c r="T63" s="25">
        <v>634</v>
      </c>
      <c r="U63" s="25">
        <v>620</v>
      </c>
      <c r="V63" s="25">
        <v>634</v>
      </c>
      <c r="W63" s="25">
        <v>616</v>
      </c>
      <c r="X63" s="25">
        <v>566</v>
      </c>
      <c r="Z63"/>
      <c r="AA63"/>
      <c r="AD63" s="25">
        <v>740</v>
      </c>
      <c r="AE63" s="44">
        <f>AD63-K63</f>
        <v>144.12069085934263</v>
      </c>
      <c r="AG63">
        <f>INDEX('2010 Census (by District)'!$D$39:$J$70,MATCH($A63,'2010 Census (by District)'!$D$39:$D$70,0),MATCH('2010 Census (by District)'!$G$39,'2010 Census (by District)'!$D$39:$J$39,0))</f>
        <v>651.79999999999995</v>
      </c>
      <c r="AH63">
        <f>INDEX('2010 Census (by District)'!$D$39:$J$70,MATCH($A63,'2010 Census (by District)'!$D$39:$D$70,0),MATCH('2010 Census (by District)'!$H$39,'2010 Census (by District)'!$D$39:$J$39,0))</f>
        <v>663</v>
      </c>
      <c r="AJ63" s="44"/>
      <c r="AK63" s="44">
        <f t="shared" ref="AK63:AK102" si="92">AH63-AVERAGE(G63:K63)</f>
        <v>75.030701664290746</v>
      </c>
    </row>
    <row r="64" spans="1:37">
      <c r="A64" s="3" t="s">
        <v>118</v>
      </c>
      <c r="B64" s="60">
        <f>_xlfn.IFNA(INDEX('2010 Census (by District)'!$D$39:$J$70,MATCH($A64,'2010 Census (by District)'!$D$39:$D$70,0),MATCH('2010 Census (by District)'!$I$39,'2010 Census (by District)'!$D$39:$J$39,)),0)*B$62</f>
        <v>1176.189670903975</v>
      </c>
      <c r="C64" s="60">
        <f>_xlfn.IFNA(INDEX('2010 Census (by District)'!$D$39:$J$70,MATCH($A64,'2010 Census (by District)'!$D$39:$D$70,0),MATCH('2010 Census (by District)'!$I$39,'2010 Census (by District)'!$D$39:$J$39,)),0)*C$62</f>
        <v>1131.4689367556643</v>
      </c>
      <c r="D64" s="60">
        <f>_xlfn.IFNA(INDEX('2010 Census (by District)'!$D$39:$J$70,MATCH($A64,'2010 Census (by District)'!$D$39:$D$70,0),MATCH('2010 Census (by District)'!$I$39,'2010 Census (by District)'!$D$39:$J$39,)),0)*D$62</f>
        <v>1102.7759959107825</v>
      </c>
      <c r="E64" s="60">
        <f>_xlfn.IFNA(INDEX('2010 Census (by District)'!$D$39:$J$70,MATCH($A64,'2010 Census (by District)'!$D$39:$D$70,0),MATCH('2010 Census (by District)'!$I$39,'2010 Census (by District)'!$D$39:$J$39,)),0)*E$62</f>
        <v>1081.6428718154502</v>
      </c>
      <c r="F64" s="60">
        <f>_xlfn.IFNA(INDEX('2010 Census (by District)'!$D$39:$J$70,MATCH($A64,'2010 Census (by District)'!$D$39:$D$70,0),MATCH('2010 Census (by District)'!$I$39,'2010 Census (by District)'!$D$39:$J$39,)),0)*F$62</f>
        <v>1068.8059102569614</v>
      </c>
      <c r="G64" s="60">
        <f>_xlfn.IFNA(INDEX('2010 Census (by District)'!$D$39:$J$70,MATCH($A64,'2010 Census (by District)'!$D$39:$D$70,0),MATCH('2010 Census (by District)'!$J$39,'2010 Census (by District)'!$D$39:$J$39,)),0)*G$62</f>
        <v>956.81728956028383</v>
      </c>
      <c r="H64" s="60">
        <f>_xlfn.IFNA(INDEX('2010 Census (by District)'!$D$39:$J$70,MATCH($A64,'2010 Census (by District)'!$D$39:$D$70,0),MATCH('2010 Census (by District)'!$J$39,'2010 Census (by District)'!$D$39:$J$39,)),0)*H$62</f>
        <v>949.09477541730519</v>
      </c>
      <c r="I64" s="60">
        <f>_xlfn.IFNA(INDEX('2010 Census (by District)'!$D$39:$J$70,MATCH($A64,'2010 Census (by District)'!$D$39:$D$70,0),MATCH('2010 Census (by District)'!$J$39,'2010 Census (by District)'!$D$39:$J$39,)),0)*I$62</f>
        <v>941.50502656045228</v>
      </c>
      <c r="J64" s="60">
        <f>_xlfn.IFNA(INDEX('2010 Census (by District)'!$D$39:$J$70,MATCH($A64,'2010 Census (by District)'!$D$39:$D$70,0),MATCH('2010 Census (by District)'!$J$39,'2010 Census (by District)'!$D$39:$J$39,)),0)*J$62</f>
        <v>960.91088588249318</v>
      </c>
      <c r="K64" s="60">
        <f>_xlfn.IFNA(INDEX('2010 Census (by District)'!$D$39:$J$70,MATCH($A64,'2010 Census (by District)'!$D$39:$D$70,0),MATCH('2010 Census (by District)'!$J$39,'2010 Census (by District)'!$D$39:$J$39,)),0)*K$62</f>
        <v>968.14659397634421</v>
      </c>
      <c r="L64" s="60">
        <f>INDEX('2020 Census (by District)'!$A$45:$C$85,MATCH($A64,'2020 Census (by District)'!$A$45:$A$85,0),MATCH('2020 Census (by District)'!$C$45,'2020 Census (by District)'!$A$45:$C$45,0))*L$62</f>
        <v>748.30071077091304</v>
      </c>
      <c r="M64" s="60">
        <f>INDEX('2020 Census (by District)'!$A$45:$C$85,MATCH($A64,'2020 Census (by District)'!$A$45:$A$85,0),MATCH('2020 Census (by District)'!$C$45,'2020 Census (by District)'!$A$45:$C$45,0))*M$62</f>
        <v>782.74412247129567</v>
      </c>
      <c r="N64" s="60">
        <f>INDEX('2020 Census (by District)'!$A$45:$C$85,MATCH($A64,'2020 Census (by District)'!$A$45:$A$85,0),MATCH('2020 Census (by District)'!$C$45,'2020 Census (by District)'!$A$45:$C$45,0))*N$62</f>
        <v>779.04537998906494</v>
      </c>
      <c r="O64" s="60">
        <f>INDEX('2020 Census (by District)'!$A$45:$C$85,MATCH($A64,'2020 Census (by District)'!$A$45:$A$85,0),MATCH('2020 Census (by District)'!$C$45,'2020 Census (by District)'!$A$45:$C$45,0))*O$62</f>
        <v>729.15746309458711</v>
      </c>
      <c r="P64" s="60">
        <f>INDEX('2020 Census (by District)'!$A$45:$C$85,MATCH($A64,'2020 Census (by District)'!$A$45:$A$85,0),MATCH('2020 Census (by District)'!$C$45,'2020 Census (by District)'!$A$45:$C$45,0))*P$62</f>
        <v>740.63258611262972</v>
      </c>
      <c r="Q64" s="25">
        <v>934</v>
      </c>
      <c r="R64" s="25">
        <v>897</v>
      </c>
      <c r="S64" s="25">
        <v>882</v>
      </c>
      <c r="T64" s="25">
        <v>822</v>
      </c>
      <c r="U64" s="25">
        <v>832</v>
      </c>
      <c r="V64" s="25">
        <v>864</v>
      </c>
      <c r="W64" s="25">
        <v>781</v>
      </c>
      <c r="X64" s="25">
        <v>701</v>
      </c>
      <c r="Z64"/>
      <c r="AA64"/>
      <c r="AD64" s="25">
        <v>966</v>
      </c>
      <c r="AE64" s="44">
        <f>AD64-K64</f>
        <v>-2.1465939763442066</v>
      </c>
      <c r="AG64">
        <f>INDEX('2010 Census (by District)'!$D$39:$J$70,MATCH($A64,'2010 Census (by District)'!$D$39:$D$70,0),MATCH('2010 Census (by District)'!$G$39,'2010 Census (by District)'!$D$39:$J$39,0))</f>
        <v>1027.5999999999999</v>
      </c>
      <c r="AH64">
        <f>INDEX('2010 Census (by District)'!$D$39:$J$70,MATCH($A64,'2010 Census (by District)'!$D$39:$D$70,0),MATCH('2010 Census (by District)'!$H$39,'2010 Census (by District)'!$D$39:$J$39,0))</f>
        <v>1077.2</v>
      </c>
      <c r="AJ64" s="44"/>
      <c r="AK64" s="44">
        <f t="shared" si="92"/>
        <v>121.90508572062436</v>
      </c>
    </row>
    <row r="65" spans="1:37">
      <c r="A65" s="3" t="s">
        <v>119</v>
      </c>
      <c r="B65" s="60">
        <f>_xlfn.IFNA(INDEX('2010 Census (by District)'!$D$39:$J$70,MATCH($A65,'2010 Census (by District)'!$D$39:$D$70,0),MATCH('2010 Census (by District)'!$I$39,'2010 Census (by District)'!$D$39:$J$39,)),0)*B$62</f>
        <v>776.72470871490611</v>
      </c>
      <c r="C65" s="60">
        <f>_xlfn.IFNA(INDEX('2010 Census (by District)'!$D$39:$J$70,MATCH($A65,'2010 Census (by District)'!$D$39:$D$70,0),MATCH('2010 Census (by District)'!$I$39,'2010 Census (by District)'!$D$39:$J$39,)),0)*C$62</f>
        <v>747.19231265316648</v>
      </c>
      <c r="D65" s="60">
        <f>_xlfn.IFNA(INDEX('2010 Census (by District)'!$D$39:$J$70,MATCH($A65,'2010 Census (by District)'!$D$39:$D$70,0),MATCH('2010 Census (by District)'!$I$39,'2010 Census (by District)'!$D$39:$J$39,)),0)*D$62</f>
        <v>728.24424953781329</v>
      </c>
      <c r="E65" s="60">
        <f>_xlfn.IFNA(INDEX('2010 Census (by District)'!$D$39:$J$70,MATCH($A65,'2010 Census (by District)'!$D$39:$D$70,0),MATCH('2010 Census (by District)'!$I$39,'2010 Census (by District)'!$D$39:$J$39,)),0)*E$62</f>
        <v>714.28849047680467</v>
      </c>
      <c r="F65" s="60">
        <f>_xlfn.IFNA(INDEX('2010 Census (by District)'!$D$39:$J$70,MATCH($A65,'2010 Census (by District)'!$D$39:$D$70,0),MATCH('2010 Census (by District)'!$I$39,'2010 Census (by District)'!$D$39:$J$39,)),0)*F$62</f>
        <v>705.81129885205723</v>
      </c>
      <c r="G65" s="60">
        <f>_xlfn.IFNA(INDEX('2010 Census (by District)'!$D$39:$J$70,MATCH($A65,'2010 Census (by District)'!$D$39:$D$70,0),MATCH('2010 Census (by District)'!$J$39,'2010 Census (by District)'!$D$39:$J$39,)),0)*G$62</f>
        <v>738.84201769053482</v>
      </c>
      <c r="H65" s="60">
        <f>_xlfn.IFNA(INDEX('2010 Census (by District)'!$D$39:$J$70,MATCH($A65,'2010 Census (by District)'!$D$39:$D$70,0),MATCH('2010 Census (by District)'!$J$39,'2010 Census (by District)'!$D$39:$J$39,)),0)*H$62</f>
        <v>732.87879148915192</v>
      </c>
      <c r="I65" s="60">
        <f>_xlfn.IFNA(INDEX('2010 Census (by District)'!$D$39:$J$70,MATCH($A65,'2010 Census (by District)'!$D$39:$D$70,0),MATCH('2010 Census (by District)'!$J$39,'2010 Census (by District)'!$D$39:$J$39,)),0)*I$62</f>
        <v>727.01808493593035</v>
      </c>
      <c r="J65" s="60">
        <f>_xlfn.IFNA(INDEX('2010 Census (by District)'!$D$39:$J$70,MATCH($A65,'2010 Census (by District)'!$D$39:$D$70,0),MATCH('2010 Census (by District)'!$J$39,'2010 Census (by District)'!$D$39:$J$39,)),0)*J$62</f>
        <v>742.00304017550854</v>
      </c>
      <c r="K65" s="60">
        <f>_xlfn.IFNA(INDEX('2010 Census (by District)'!$D$39:$J$70,MATCH($A65,'2010 Census (by District)'!$D$39:$D$70,0),MATCH('2010 Census (by District)'!$J$39,'2010 Census (by District)'!$D$39:$J$39,)),0)*K$62</f>
        <v>747.59036100029994</v>
      </c>
      <c r="L65" s="60">
        <f>INDEX('2020 Census (by District)'!$A$45:$C$85,MATCH($A65,'2020 Census (by District)'!$A$45:$A$85,0),MATCH('2020 Census (by District)'!$C$45,'2020 Census (by District)'!$A$45:$C$45,0))*L$62</f>
        <v>385.48824494259151</v>
      </c>
      <c r="M65" s="60">
        <f>INDEX('2020 Census (by District)'!$A$45:$C$85,MATCH($A65,'2020 Census (by District)'!$A$45:$A$85,0),MATCH('2020 Census (by District)'!$C$45,'2020 Census (by District)'!$A$45:$C$45,0))*M$62</f>
        <v>403.23182066703112</v>
      </c>
      <c r="N65" s="60">
        <f>INDEX('2020 Census (by District)'!$A$45:$C$85,MATCH($A65,'2020 Census (by District)'!$A$45:$A$85,0),MATCH('2020 Census (by District)'!$C$45,'2020 Census (by District)'!$A$45:$C$45,0))*N$62</f>
        <v>401.32640787315466</v>
      </c>
      <c r="O65" s="60">
        <f>INDEX('2020 Census (by District)'!$A$45:$C$85,MATCH($A65,'2020 Census (by District)'!$A$45:$A$85,0),MATCH('2020 Census (by District)'!$C$45,'2020 Census (by District)'!$A$45:$C$45,0))*O$62</f>
        <v>375.62657189721153</v>
      </c>
      <c r="P65" s="60">
        <f>INDEX('2020 Census (by District)'!$A$45:$C$85,MATCH($A65,'2020 Census (by District)'!$A$45:$A$85,0),MATCH('2020 Census (by District)'!$C$45,'2020 Census (by District)'!$A$45:$C$45,0))*P$62</f>
        <v>381.53799890650623</v>
      </c>
      <c r="Q65" s="25">
        <v>351</v>
      </c>
      <c r="R65" s="25">
        <v>345</v>
      </c>
      <c r="S65" s="25">
        <v>366</v>
      </c>
      <c r="T65" s="25">
        <v>398</v>
      </c>
      <c r="U65" s="25">
        <v>312</v>
      </c>
      <c r="V65" s="25">
        <v>351</v>
      </c>
      <c r="W65" s="25">
        <v>287</v>
      </c>
      <c r="X65" s="25">
        <v>249</v>
      </c>
      <c r="Z65"/>
      <c r="AA65"/>
      <c r="AD65" s="25">
        <v>1295</v>
      </c>
      <c r="AE65" s="44">
        <f>AD65-K65</f>
        <v>547.40963899970006</v>
      </c>
      <c r="AG65">
        <f>INDEX('2010 Census (by District)'!$D$39:$J$70,MATCH($A65,'2010 Census (by District)'!$D$39:$D$70,0),MATCH('2010 Census (by District)'!$G$39,'2010 Census (by District)'!$D$39:$J$39,0))</f>
        <v>678.6</v>
      </c>
      <c r="AH65">
        <f>INDEX('2010 Census (by District)'!$D$39:$J$70,MATCH($A65,'2010 Census (by District)'!$D$39:$D$70,0),MATCH('2010 Census (by District)'!$H$39,'2010 Census (by District)'!$D$39:$J$39,0))</f>
        <v>831.8</v>
      </c>
      <c r="AJ65" s="44"/>
      <c r="AK65" s="44">
        <f t="shared" si="92"/>
        <v>94.133540941714955</v>
      </c>
    </row>
    <row r="66" spans="1:37" s="1" customFormat="1">
      <c r="A66" s="11" t="s">
        <v>215</v>
      </c>
      <c r="B66" s="60">
        <f>_xlfn.IFNA(INDEX('2010 Census (by District)'!$D$39:$J$70,MATCH($A66,'2010 Census (by District)'!$D$39:$D$70,0),MATCH('2010 Census (by District)'!$I$39,'2010 Census (by District)'!$D$39:$J$39,)),0)*B$62</f>
        <v>0</v>
      </c>
      <c r="C66" s="60">
        <f>_xlfn.IFNA(INDEX('2010 Census (by District)'!$D$39:$J$70,MATCH($A66,'2010 Census (by District)'!$D$39:$D$70,0),MATCH('2010 Census (by District)'!$I$39,'2010 Census (by District)'!$D$39:$J$39,)),0)*C$62</f>
        <v>0</v>
      </c>
      <c r="D66" s="60">
        <f>_xlfn.IFNA(INDEX('2010 Census (by District)'!$D$39:$J$70,MATCH($A66,'2010 Census (by District)'!$D$39:$D$70,0),MATCH('2010 Census (by District)'!$I$39,'2010 Census (by District)'!$D$39:$J$39,)),0)*D$62</f>
        <v>0</v>
      </c>
      <c r="E66" s="60">
        <f>_xlfn.IFNA(INDEX('2010 Census (by District)'!$D$39:$J$70,MATCH($A66,'2010 Census (by District)'!$D$39:$D$70,0),MATCH('2010 Census (by District)'!$I$39,'2010 Census (by District)'!$D$39:$J$39,)),0)*E$62</f>
        <v>0</v>
      </c>
      <c r="F66" s="60">
        <f>_xlfn.IFNA(INDEX('2010 Census (by District)'!$D$39:$J$70,MATCH($A66,'2010 Census (by District)'!$D$39:$D$70,0),MATCH('2010 Census (by District)'!$I$39,'2010 Census (by District)'!$D$39:$J$39,)),0)*F$62</f>
        <v>0</v>
      </c>
      <c r="G66" s="60">
        <f>_xlfn.IFNA(INDEX('2010 Census (by District)'!$D$39:$J$70,MATCH($A66,'2010 Census (by District)'!$D$39:$D$70,0),MATCH('2010 Census (by District)'!$J$39,'2010 Census (by District)'!$D$39:$J$39,)),0)*G$62</f>
        <v>0</v>
      </c>
      <c r="H66" s="60">
        <f>_xlfn.IFNA(INDEX('2010 Census (by District)'!$D$39:$J$70,MATCH($A66,'2010 Census (by District)'!$D$39:$D$70,0),MATCH('2010 Census (by District)'!$J$39,'2010 Census (by District)'!$D$39:$J$39,)),0)*H$62</f>
        <v>0</v>
      </c>
      <c r="I66" s="60">
        <f>_xlfn.IFNA(INDEX('2010 Census (by District)'!$D$39:$J$70,MATCH($A66,'2010 Census (by District)'!$D$39:$D$70,0),MATCH('2010 Census (by District)'!$J$39,'2010 Census (by District)'!$D$39:$J$39,)),0)*I$62</f>
        <v>0</v>
      </c>
      <c r="J66" s="60">
        <f>_xlfn.IFNA(INDEX('2010 Census (by District)'!$D$39:$J$70,MATCH($A66,'2010 Census (by District)'!$D$39:$D$70,0),MATCH('2010 Census (by District)'!$J$39,'2010 Census (by District)'!$D$39:$J$39,)),0)*J$62</f>
        <v>0</v>
      </c>
      <c r="K66" s="60">
        <f>_xlfn.IFNA(INDEX('2010 Census (by District)'!$D$39:$J$70,MATCH($A66,'2010 Census (by District)'!$D$39:$D$70,0),MATCH('2010 Census (by District)'!$J$39,'2010 Census (by District)'!$D$39:$J$39,)),0)*K$62</f>
        <v>0</v>
      </c>
      <c r="L66" s="60">
        <f>INDEX('2020 Census (by District)'!$A$45:$C$85,MATCH($A66,'2020 Census (by District)'!$A$45:$A$85,0),MATCH('2020 Census (by District)'!$C$45,'2020 Census (by District)'!$A$45:$C$45,0))*L$62</f>
        <v>589.57025697102233</v>
      </c>
      <c r="M66" s="60">
        <f>INDEX('2020 Census (by District)'!$A$45:$C$85,MATCH($A66,'2020 Census (by District)'!$A$45:$A$85,0),MATCH('2020 Census (by District)'!$C$45,'2020 Census (by District)'!$A$45:$C$45,0))*M$62</f>
        <v>616.70749043192995</v>
      </c>
      <c r="N66" s="60">
        <f>INDEX('2020 Census (by District)'!$A$45:$C$85,MATCH($A66,'2020 Census (by District)'!$A$45:$A$85,0),MATCH('2020 Census (by District)'!$C$45,'2020 Census (by District)'!$A$45:$C$45,0))*N$62</f>
        <v>613.79332968835422</v>
      </c>
      <c r="O66" s="60">
        <f>INDEX('2020 Census (by District)'!$A$45:$C$85,MATCH($A66,'2020 Census (by District)'!$A$45:$A$85,0),MATCH('2020 Census (by District)'!$C$45,'2020 Census (by District)'!$A$45:$C$45,0))*O$62</f>
        <v>574.48769819573533</v>
      </c>
      <c r="P66" s="60">
        <f>INDEX('2020 Census (by District)'!$A$45:$C$85,MATCH($A66,'2020 Census (by District)'!$A$45:$A$85,0),MATCH('2020 Census (by District)'!$C$45,'2020 Census (by District)'!$A$45:$C$45,0))*P$62</f>
        <v>583.52870420995077</v>
      </c>
      <c r="Q66" s="36"/>
      <c r="R66" s="36"/>
      <c r="S66" s="36"/>
      <c r="T66" s="36"/>
      <c r="U66" s="36"/>
      <c r="V66" s="36"/>
      <c r="W66" s="36">
        <v>186</v>
      </c>
      <c r="X66" s="36">
        <v>194</v>
      </c>
      <c r="Y66" s="36"/>
      <c r="Z66" s="1" t="s">
        <v>230</v>
      </c>
      <c r="AD66" s="36"/>
      <c r="AE66" s="44">
        <f t="shared" ref="AE66:AE100" si="93">AD66-K66</f>
        <v>0</v>
      </c>
      <c r="AG66" t="e">
        <f>INDEX('2010 Census (by District)'!$D$39:$J$70,MATCH($A66,'2010 Census (by District)'!$D$39:$D$70,0),MATCH('2010 Census (by District)'!$G$39,'2010 Census (by District)'!$D$39:$J$39,0))</f>
        <v>#N/A</v>
      </c>
      <c r="AH66" t="e">
        <f>INDEX('2010 Census (by District)'!$D$39:$J$70,MATCH($A66,'2010 Census (by District)'!$D$39:$D$70,0),MATCH('2010 Census (by District)'!$H$39,'2010 Census (by District)'!$D$39:$J$39,0))</f>
        <v>#N/A</v>
      </c>
      <c r="AJ66" s="44"/>
      <c r="AK66" s="44" t="e">
        <f t="shared" si="92"/>
        <v>#N/A</v>
      </c>
    </row>
    <row r="67" spans="1:37" s="1" customFormat="1">
      <c r="A67" s="11" t="s">
        <v>120</v>
      </c>
      <c r="B67" s="60">
        <f>_xlfn.IFNA(INDEX('2010 Census (by District)'!$D$39:$J$70,MATCH($A67,'2010 Census (by District)'!$D$39:$D$70,0),MATCH('2010 Census (by District)'!$I$39,'2010 Census (by District)'!$D$39:$J$39,)),0)*B$62</f>
        <v>1237.76908341335</v>
      </c>
      <c r="C67" s="60">
        <f>_xlfn.IFNA(INDEX('2010 Census (by District)'!$D$39:$J$70,MATCH($A67,'2010 Census (by District)'!$D$39:$D$70,0),MATCH('2010 Census (by District)'!$I$39,'2010 Census (by District)'!$D$39:$J$39,)),0)*C$62</f>
        <v>1190.7069951416656</v>
      </c>
      <c r="D67" s="60">
        <f>_xlfn.IFNA(INDEX('2010 Census (by District)'!$D$39:$J$70,MATCH($A67,'2010 Census (by District)'!$D$39:$D$70,0),MATCH('2010 Census (by District)'!$I$39,'2010 Census (by District)'!$D$39:$J$39,)),0)*D$62</f>
        <v>1160.511835323005</v>
      </c>
      <c r="E67" s="60">
        <f>_xlfn.IFNA(INDEX('2010 Census (by District)'!$D$39:$J$70,MATCH($A67,'2010 Census (by District)'!$D$39:$D$70,0),MATCH('2010 Census (by District)'!$I$39,'2010 Census (by District)'!$D$39:$J$39,)),0)*E$62</f>
        <v>1138.2722864745308</v>
      </c>
      <c r="F67" s="60">
        <f>_xlfn.IFNA(INDEX('2010 Census (by District)'!$D$39:$J$70,MATCH($A67,'2010 Census (by District)'!$D$39:$D$70,0),MATCH('2010 Census (by District)'!$I$39,'2010 Census (by District)'!$D$39:$J$39,)),0)*F$62</f>
        <v>1124.763245768663</v>
      </c>
      <c r="G67" s="60">
        <f>_xlfn.IFNA(INDEX('2010 Census (by District)'!$D$39:$J$70,MATCH($A67,'2010 Census (by District)'!$D$39:$D$70,0),MATCH('2010 Census (by District)'!$J$39,'2010 Census (by District)'!$D$39:$J$39,)),0)*G$62</f>
        <v>1120.2543312230132</v>
      </c>
      <c r="H67" s="60">
        <f>_xlfn.IFNA(INDEX('2010 Census (by District)'!$D$39:$J$70,MATCH($A67,'2010 Census (by District)'!$D$39:$D$70,0),MATCH('2010 Census (by District)'!$J$39,'2010 Census (by District)'!$D$39:$J$39,)),0)*H$62</f>
        <v>1111.2127095769636</v>
      </c>
      <c r="I67" s="60">
        <f>_xlfn.IFNA(INDEX('2010 Census (by District)'!$D$39:$J$70,MATCH($A67,'2010 Census (by District)'!$D$39:$D$70,0),MATCH('2010 Census (by District)'!$J$39,'2010 Census (by District)'!$D$39:$J$39,)),0)*I$62</f>
        <v>1102.3265312829951</v>
      </c>
      <c r="J67" s="60">
        <f>_xlfn.IFNA(INDEX('2010 Census (by District)'!$D$39:$J$70,MATCH($A67,'2010 Census (by District)'!$D$39:$D$70,0),MATCH('2010 Census (by District)'!$J$39,'2010 Census (by District)'!$D$39:$J$39,)),0)*J$62</f>
        <v>1125.0471679121799</v>
      </c>
      <c r="K67" s="60">
        <f>_xlfn.IFNA(INDEX('2010 Census (by District)'!$D$39:$J$70,MATCH($A67,'2010 Census (by District)'!$D$39:$D$70,0),MATCH('2010 Census (by District)'!$J$39,'2010 Census (by District)'!$D$39:$J$39,)),0)*K$62</f>
        <v>1133.5188306005989</v>
      </c>
      <c r="L67" s="60">
        <f>INDEX('2020 Census (by District)'!$A$45:$C$85,MATCH($A67,'2020 Census (by District)'!$A$45:$A$85,0),MATCH('2020 Census (by District)'!$C$45,'2020 Census (by District)'!$A$45:$C$45,0))*L$62</f>
        <v>521.54291962821208</v>
      </c>
      <c r="M67" s="60">
        <f>INDEX('2020 Census (by District)'!$A$45:$C$85,MATCH($A67,'2020 Census (by District)'!$A$45:$A$85,0),MATCH('2020 Census (by District)'!$C$45,'2020 Census (by District)'!$A$45:$C$45,0))*M$62</f>
        <v>545.54893384363038</v>
      </c>
      <c r="N67" s="60">
        <f>INDEX('2020 Census (by District)'!$A$45:$C$85,MATCH($A67,'2020 Census (by District)'!$A$45:$A$85,0),MATCH('2020 Census (by District)'!$C$45,'2020 Census (by District)'!$A$45:$C$45,0))*N$62</f>
        <v>542.97102241662105</v>
      </c>
      <c r="O67" s="60">
        <f>INDEX('2020 Census (by District)'!$A$45:$C$85,MATCH($A67,'2020 Census (by District)'!$A$45:$A$85,0),MATCH('2020 Census (by District)'!$C$45,'2020 Census (by District)'!$A$45:$C$45,0))*O$62</f>
        <v>508.20065609622736</v>
      </c>
      <c r="P67" s="60">
        <f>INDEX('2020 Census (by District)'!$A$45:$C$85,MATCH($A67,'2020 Census (by District)'!$A$45:$A$85,0),MATCH('2020 Census (by District)'!$C$45,'2020 Census (by District)'!$A$45:$C$45,0))*P$62</f>
        <v>516.19846910880256</v>
      </c>
      <c r="Q67" s="36">
        <v>1245</v>
      </c>
      <c r="R67" s="36">
        <v>1159</v>
      </c>
      <c r="S67" s="36">
        <v>1204</v>
      </c>
      <c r="T67" s="36">
        <v>1114</v>
      </c>
      <c r="U67" s="36">
        <v>1128</v>
      </c>
      <c r="V67" s="36">
        <v>1108</v>
      </c>
      <c r="W67" s="36">
        <v>700</v>
      </c>
      <c r="X67" s="36">
        <v>598</v>
      </c>
      <c r="Y67" s="36"/>
      <c r="AA67" s="1" t="s">
        <v>234</v>
      </c>
      <c r="AD67" s="36">
        <v>1212</v>
      </c>
      <c r="AE67" s="44">
        <f>AD67-K67</f>
        <v>78.481169399401097</v>
      </c>
      <c r="AG67">
        <f>INDEX('2010 Census (by District)'!$D$39:$J$70,MATCH($A67,'2010 Census (by District)'!$D$39:$D$70,0),MATCH('2010 Census (by District)'!$G$39,'2010 Census (by District)'!$D$39:$J$39,0))</f>
        <v>1081.4000000000001</v>
      </c>
      <c r="AH67">
        <f>INDEX('2010 Census (by District)'!$D$39:$J$70,MATCH($A67,'2010 Census (by District)'!$D$39:$D$70,0),MATCH('2010 Census (by District)'!$H$39,'2010 Census (by District)'!$D$39:$J$39,0))</f>
        <v>1261.2</v>
      </c>
      <c r="AJ67" s="44"/>
      <c r="AK67" s="44">
        <f t="shared" si="92"/>
        <v>142.7280858808499</v>
      </c>
    </row>
    <row r="68" spans="1:37" s="1" customFormat="1">
      <c r="A68" s="11" t="s">
        <v>121</v>
      </c>
      <c r="B68" s="60">
        <f>_xlfn.IFNA(INDEX('2010 Census (by District)'!$D$39:$J$70,MATCH($A68,'2010 Census (by District)'!$D$39:$D$70,0),MATCH('2010 Census (by District)'!$I$39,'2010 Census (by District)'!$D$39:$J$39,)),0)*B$62</f>
        <v>3615.3295976229037</v>
      </c>
      <c r="C68" s="60">
        <f>_xlfn.IFNA(INDEX('2010 Census (by District)'!$D$39:$J$70,MATCH($A68,'2010 Census (by District)'!$D$39:$D$70,0),MATCH('2010 Census (by District)'!$I$39,'2010 Census (by District)'!$D$39:$J$39,)),0)*C$62</f>
        <v>3477.8686100004302</v>
      </c>
      <c r="D68" s="60">
        <f>_xlfn.IFNA(INDEX('2010 Census (by District)'!$D$39:$J$70,MATCH($A68,'2010 Census (by District)'!$D$39:$D$70,0),MATCH('2010 Census (by District)'!$I$39,'2010 Census (by District)'!$D$39:$J$39,)),0)*D$62</f>
        <v>3389.6732782053305</v>
      </c>
      <c r="E68" s="60">
        <f>_xlfn.IFNA(INDEX('2010 Census (by District)'!$D$39:$J$70,MATCH($A68,'2010 Census (by District)'!$D$39:$D$70,0),MATCH('2010 Census (by District)'!$I$39,'2010 Census (by District)'!$D$39:$J$39,)),0)*E$62</f>
        <v>3324.715039817323</v>
      </c>
      <c r="F68" s="60">
        <f>_xlfn.IFNA(INDEX('2010 Census (by District)'!$D$39:$J$70,MATCH($A68,'2010 Census (by District)'!$D$39:$D$70,0),MATCH('2010 Census (by District)'!$I$39,'2010 Census (by District)'!$D$39:$J$39,)),0)*F$62</f>
        <v>3285.257248090345</v>
      </c>
      <c r="G68" s="60">
        <f>_xlfn.IFNA(INDEX('2010 Census (by District)'!$D$39:$J$70,MATCH($A68,'2010 Census (by District)'!$D$39:$D$70,0),MATCH('2010 Census (by District)'!$J$39,'2010 Census (by District)'!$D$39:$J$39,)),0)*G$62</f>
        <v>3341.2216082528444</v>
      </c>
      <c r="H68" s="60">
        <f>_xlfn.IFNA(INDEX('2010 Census (by District)'!$D$39:$J$70,MATCH($A68,'2010 Census (by District)'!$D$39:$D$70,0),MATCH('2010 Census (by District)'!$J$39,'2010 Census (by District)'!$D$39:$J$39,)),0)*H$62</f>
        <v>3314.2544626900626</v>
      </c>
      <c r="I68" s="60">
        <f>_xlfn.IFNA(INDEX('2010 Census (by District)'!$D$39:$J$70,MATCH($A68,'2010 Census (by District)'!$D$39:$D$70,0),MATCH('2010 Census (by District)'!$J$39,'2010 Census (by District)'!$D$39:$J$39,)),0)*I$62</f>
        <v>3287.7509356756382</v>
      </c>
      <c r="J68" s="60">
        <f>_xlfn.IFNA(INDEX('2010 Census (by District)'!$D$39:$J$70,MATCH($A68,'2010 Census (by District)'!$D$39:$D$70,0),MATCH('2010 Census (by District)'!$J$39,'2010 Census (by District)'!$D$39:$J$39,)),0)*J$62</f>
        <v>3355.5165134938602</v>
      </c>
      <c r="K68" s="60">
        <f>_xlfn.IFNA(INDEX('2010 Census (by District)'!$D$39:$J$70,MATCH($A68,'2010 Census (by District)'!$D$39:$D$70,0),MATCH('2010 Census (by District)'!$J$39,'2010 Census (by District)'!$D$39:$J$39,)),0)*K$62</f>
        <v>3380.7837243793319</v>
      </c>
      <c r="L68" s="60">
        <f>INDEX('2020 Census (by District)'!$A$45:$C$85,MATCH($A68,'2020 Census (by District)'!$A$45:$A$85,0),MATCH('2020 Census (by District)'!$C$45,'2020 Census (by District)'!$A$45:$C$45,0))*L$62</f>
        <v>3424.0426462547839</v>
      </c>
      <c r="M68" s="60">
        <f>INDEX('2020 Census (by District)'!$A$45:$C$85,MATCH($A68,'2020 Census (by District)'!$A$45:$A$85,0),MATCH('2020 Census (by District)'!$C$45,'2020 Census (by District)'!$A$45:$C$45,0))*M$62</f>
        <v>3581.6473482777474</v>
      </c>
      <c r="N68" s="60">
        <f>INDEX('2020 Census (by District)'!$A$45:$C$85,MATCH($A68,'2020 Census (by District)'!$A$45:$A$85,0),MATCH('2020 Census (by District)'!$C$45,'2020 Census (by District)'!$A$45:$C$45,0))*N$62</f>
        <v>3564.7227993439037</v>
      </c>
      <c r="O68" s="60">
        <f>INDEX('2020 Census (by District)'!$A$45:$C$85,MATCH($A68,'2020 Census (by District)'!$A$45:$A$85,0),MATCH('2020 Census (by District)'!$C$45,'2020 Census (by District)'!$A$45:$C$45,0))*O$62</f>
        <v>3336.4477856752324</v>
      </c>
      <c r="P68" s="60">
        <f>INDEX('2020 Census (by District)'!$A$45:$C$85,MATCH($A68,'2020 Census (by District)'!$A$45:$A$85,0),MATCH('2020 Census (by District)'!$C$45,'2020 Census (by District)'!$A$45:$C$45,0))*P$62</f>
        <v>3388.9551667577912</v>
      </c>
      <c r="Q68" s="36">
        <v>2785</v>
      </c>
      <c r="R68" s="36">
        <v>2617</v>
      </c>
      <c r="S68" s="36">
        <v>2557</v>
      </c>
      <c r="T68" s="36">
        <v>2479</v>
      </c>
      <c r="U68" s="36">
        <v>2484</v>
      </c>
      <c r="V68" s="36">
        <v>2487</v>
      </c>
      <c r="W68" s="36">
        <v>1680</v>
      </c>
      <c r="X68" s="36">
        <v>2032</v>
      </c>
      <c r="Y68" s="36"/>
      <c r="AA68" s="1" t="s">
        <v>243</v>
      </c>
      <c r="AD68" s="36">
        <v>3064</v>
      </c>
      <c r="AE68" s="44">
        <f t="shared" si="93"/>
        <v>-316.78372437933194</v>
      </c>
      <c r="AG68">
        <f>INDEX('2010 Census (by District)'!$D$39:$J$70,MATCH($A68,'2010 Census (by District)'!$D$39:$D$70,0),MATCH('2010 Census (by District)'!$G$39,'2010 Census (by District)'!$D$39:$J$39,0))</f>
        <v>3158.6</v>
      </c>
      <c r="AH68">
        <f>INDEX('2010 Census (by District)'!$D$39:$J$70,MATCH($A68,'2010 Census (by District)'!$D$39:$D$70,0),MATCH('2010 Census (by District)'!$H$39,'2010 Census (by District)'!$D$39:$J$39,0))</f>
        <v>3761.6</v>
      </c>
      <c r="AJ68" s="44"/>
      <c r="AK68" s="44">
        <f t="shared" si="92"/>
        <v>425.69455110165291</v>
      </c>
    </row>
    <row r="69" spans="1:37" s="1" customFormat="1">
      <c r="A69" s="11" t="s">
        <v>216</v>
      </c>
      <c r="B69" s="60">
        <f>_xlfn.IFNA(INDEX('2010 Census (by District)'!$D$39:$J$70,MATCH($A69,'2010 Census (by District)'!$D$39:$D$70,0),MATCH('2010 Census (by District)'!$I$39,'2010 Census (by District)'!$D$39:$J$39,)),0)*B$62</f>
        <v>0</v>
      </c>
      <c r="C69" s="60">
        <f>_xlfn.IFNA(INDEX('2010 Census (by District)'!$D$39:$J$70,MATCH($A69,'2010 Census (by District)'!$D$39:$D$70,0),MATCH('2010 Census (by District)'!$I$39,'2010 Census (by District)'!$D$39:$J$39,)),0)*C$62</f>
        <v>0</v>
      </c>
      <c r="D69" s="60">
        <f>_xlfn.IFNA(INDEX('2010 Census (by District)'!$D$39:$J$70,MATCH($A69,'2010 Census (by District)'!$D$39:$D$70,0),MATCH('2010 Census (by District)'!$I$39,'2010 Census (by District)'!$D$39:$J$39,)),0)*D$62</f>
        <v>0</v>
      </c>
      <c r="E69" s="60">
        <f>_xlfn.IFNA(INDEX('2010 Census (by District)'!$D$39:$J$70,MATCH($A69,'2010 Census (by District)'!$D$39:$D$70,0),MATCH('2010 Census (by District)'!$I$39,'2010 Census (by District)'!$D$39:$J$39,)),0)*E$62</f>
        <v>0</v>
      </c>
      <c r="F69" s="60">
        <f>_xlfn.IFNA(INDEX('2010 Census (by District)'!$D$39:$J$70,MATCH($A69,'2010 Census (by District)'!$D$39:$D$70,0),MATCH('2010 Census (by District)'!$I$39,'2010 Census (by District)'!$D$39:$J$39,)),0)*F$62</f>
        <v>0</v>
      </c>
      <c r="G69" s="60">
        <f>_xlfn.IFNA(INDEX('2010 Census (by District)'!$D$39:$J$70,MATCH($A69,'2010 Census (by District)'!$D$39:$D$70,0),MATCH('2010 Census (by District)'!$J$39,'2010 Census (by District)'!$D$39:$J$39,)),0)*G$62</f>
        <v>0</v>
      </c>
      <c r="H69" s="60">
        <f>_xlfn.IFNA(INDEX('2010 Census (by District)'!$D$39:$J$70,MATCH($A69,'2010 Census (by District)'!$D$39:$D$70,0),MATCH('2010 Census (by District)'!$J$39,'2010 Census (by District)'!$D$39:$J$39,)),0)*H$62</f>
        <v>0</v>
      </c>
      <c r="I69" s="60">
        <f>_xlfn.IFNA(INDEX('2010 Census (by District)'!$D$39:$J$70,MATCH($A69,'2010 Census (by District)'!$D$39:$D$70,0),MATCH('2010 Census (by District)'!$J$39,'2010 Census (by District)'!$D$39:$J$39,)),0)*I$62</f>
        <v>0</v>
      </c>
      <c r="J69" s="60">
        <f>_xlfn.IFNA(INDEX('2010 Census (by District)'!$D$39:$J$70,MATCH($A69,'2010 Census (by District)'!$D$39:$D$70,0),MATCH('2010 Census (by District)'!$J$39,'2010 Census (by District)'!$D$39:$J$39,)),0)*J$62</f>
        <v>0</v>
      </c>
      <c r="K69" s="60">
        <f>_xlfn.IFNA(INDEX('2010 Census (by District)'!$D$39:$J$70,MATCH($A69,'2010 Census (by District)'!$D$39:$D$70,0),MATCH('2010 Census (by District)'!$J$39,'2010 Census (by District)'!$D$39:$J$39,)),0)*K$62</f>
        <v>0</v>
      </c>
      <c r="L69" s="60">
        <f>INDEX('2020 Census (by District)'!$A$45:$C$85,MATCH($A69,'2020 Census (by District)'!$A$45:$A$85,0),MATCH('2020 Census (by District)'!$C$45,'2020 Census (by District)'!$A$45:$C$45,0))*L$62</f>
        <v>249.43357025697105</v>
      </c>
      <c r="M69" s="60">
        <f>INDEX('2020 Census (by District)'!$A$45:$C$85,MATCH($A69,'2020 Census (by District)'!$A$45:$A$85,0),MATCH('2020 Census (by District)'!$C$45,'2020 Census (by District)'!$A$45:$C$45,0))*M$62</f>
        <v>260.91470749043197</v>
      </c>
      <c r="N69" s="60">
        <f>INDEX('2020 Census (by District)'!$A$45:$C$85,MATCH($A69,'2020 Census (by District)'!$A$45:$A$85,0),MATCH('2020 Census (by District)'!$C$45,'2020 Census (by District)'!$A$45:$C$45,0))*N$62</f>
        <v>259.68179332968839</v>
      </c>
      <c r="O69" s="60">
        <f>INDEX('2020 Census (by District)'!$A$45:$C$85,MATCH($A69,'2020 Census (by District)'!$A$45:$A$85,0),MATCH('2020 Census (by District)'!$C$45,'2020 Census (by District)'!$A$45:$C$45,0))*O$62</f>
        <v>243.05248769819576</v>
      </c>
      <c r="P69" s="60">
        <f>INDEX('2020 Census (by District)'!$A$45:$C$85,MATCH($A69,'2020 Census (by District)'!$A$45:$A$85,0),MATCH('2020 Census (by District)'!$C$45,'2020 Census (by District)'!$A$45:$C$45,0))*P$62</f>
        <v>246.87752870420996</v>
      </c>
      <c r="Q69" s="36"/>
      <c r="R69" s="36"/>
      <c r="S69" s="36"/>
      <c r="T69" s="36"/>
      <c r="U69" s="36"/>
      <c r="V69" s="36">
        <v>2487</v>
      </c>
      <c r="W69" s="36">
        <v>326</v>
      </c>
      <c r="X69" s="36">
        <v>104</v>
      </c>
      <c r="Y69" s="36"/>
      <c r="Z69" s="1" t="s">
        <v>231</v>
      </c>
      <c r="AD69" s="36"/>
      <c r="AE69" s="44">
        <f t="shared" si="93"/>
        <v>0</v>
      </c>
      <c r="AG69" t="e">
        <f>INDEX('2010 Census (by District)'!$D$39:$J$70,MATCH($A69,'2010 Census (by District)'!$D$39:$D$70,0),MATCH('2010 Census (by District)'!$G$39,'2010 Census (by District)'!$D$39:$J$39,0))</f>
        <v>#N/A</v>
      </c>
      <c r="AH69" t="e">
        <f>INDEX('2010 Census (by District)'!$D$39:$J$70,MATCH($A69,'2010 Census (by District)'!$D$39:$D$70,0),MATCH('2010 Census (by District)'!$H$39,'2010 Census (by District)'!$D$39:$J$39,0))</f>
        <v>#N/A</v>
      </c>
      <c r="AJ69" s="44"/>
      <c r="AK69" s="44" t="e">
        <f t="shared" si="92"/>
        <v>#N/A</v>
      </c>
    </row>
    <row r="70" spans="1:37">
      <c r="A70" s="3" t="s">
        <v>122</v>
      </c>
      <c r="B70" s="60">
        <f>_xlfn.IFNA(INDEX('2010 Census (by District)'!$D$39:$J$70,MATCH($A70,'2010 Census (by District)'!$D$39:$D$70,0),MATCH('2010 Census (by District)'!$I$39,'2010 Census (by District)'!$D$39:$J$39,)),0)*B$62</f>
        <v>443.64647376642739</v>
      </c>
      <c r="C70" s="60">
        <f>_xlfn.IFNA(INDEX('2010 Census (by District)'!$D$39:$J$70,MATCH($A70,'2010 Census (by District)'!$D$39:$D$70,0),MATCH('2010 Census (by District)'!$I$39,'2010 Census (by District)'!$D$39:$J$39,)),0)*C$62</f>
        <v>426.77827937572556</v>
      </c>
      <c r="D70" s="60">
        <f>_xlfn.IFNA(INDEX('2010 Census (by District)'!$D$39:$J$70,MATCH($A70,'2010 Census (by District)'!$D$39:$D$70,0),MATCH('2010 Census (by District)'!$I$39,'2010 Census (by District)'!$D$39:$J$39,)),0)*D$62</f>
        <v>415.95560141593938</v>
      </c>
      <c r="E70" s="60">
        <f>_xlfn.IFNA(INDEX('2010 Census (by District)'!$D$39:$J$70,MATCH($A70,'2010 Census (by District)'!$D$39:$D$70,0),MATCH('2010 Census (by District)'!$I$39,'2010 Census (by District)'!$D$39:$J$39,)),0)*E$62</f>
        <v>407.98440746951002</v>
      </c>
      <c r="F70" s="60">
        <f>_xlfn.IFNA(INDEX('2010 Census (by District)'!$D$39:$J$70,MATCH($A70,'2010 Census (by District)'!$D$39:$D$70,0),MATCH('2010 Census (by District)'!$I$39,'2010 Census (by District)'!$D$39:$J$39,)),0)*F$62</f>
        <v>403.14243948579048</v>
      </c>
      <c r="G70" s="60">
        <f>_xlfn.IFNA(INDEX('2010 Census (by District)'!$D$39:$J$70,MATCH($A70,'2010 Census (by District)'!$D$39:$D$70,0),MATCH('2010 Census (by District)'!$J$39,'2010 Census (by District)'!$D$39:$J$39,)),0)*G$62</f>
        <v>371.28632290772248</v>
      </c>
      <c r="H70" s="60">
        <f>_xlfn.IFNA(INDEX('2010 Census (by District)'!$D$39:$J$70,MATCH($A70,'2010 Census (by District)'!$D$39:$D$70,0),MATCH('2010 Census (by District)'!$J$39,'2010 Census (by District)'!$D$39:$J$39,)),0)*H$62</f>
        <v>368.28965477574599</v>
      </c>
      <c r="I70" s="60">
        <f>_xlfn.IFNA(INDEX('2010 Census (by District)'!$D$39:$J$70,MATCH($A70,'2010 Census (by District)'!$D$39:$D$70,0),MATCH('2010 Census (by District)'!$J$39,'2010 Census (by District)'!$D$39:$J$39,)),0)*I$62</f>
        <v>365.34450529360294</v>
      </c>
      <c r="J70" s="60">
        <f>_xlfn.IFNA(INDEX('2010 Census (by District)'!$D$39:$J$70,MATCH($A70,'2010 Census (by District)'!$D$39:$D$70,0),MATCH('2010 Census (by District)'!$J$39,'2010 Census (by District)'!$D$39:$J$39,)),0)*J$62</f>
        <v>372.8748146109192</v>
      </c>
      <c r="K70" s="60">
        <f>_xlfn.IFNA(INDEX('2010 Census (by District)'!$D$39:$J$70,MATCH($A70,'2010 Census (by District)'!$D$39:$D$70,0),MATCH('2010 Census (by District)'!$J$39,'2010 Census (by District)'!$D$39:$J$39,)),0)*K$62</f>
        <v>375.68258102683984</v>
      </c>
      <c r="L70" s="60">
        <f>INDEX('2020 Census (by District)'!$A$45:$C$85,MATCH($A70,'2020 Census (by District)'!$A$45:$A$85,0),MATCH('2020 Census (by District)'!$C$45,'2020 Census (by District)'!$A$45:$C$45,0))*L$62</f>
        <v>340.13668671405139</v>
      </c>
      <c r="M70" s="60">
        <f>INDEX('2020 Census (by District)'!$A$45:$C$85,MATCH($A70,'2020 Census (by District)'!$A$45:$A$85,0),MATCH('2020 Census (by District)'!$C$45,'2020 Census (by District)'!$A$45:$C$45,0))*M$62</f>
        <v>355.7927829414981</v>
      </c>
      <c r="N70" s="60">
        <f>INDEX('2020 Census (by District)'!$A$45:$C$85,MATCH($A70,'2020 Census (by District)'!$A$45:$A$85,0),MATCH('2020 Census (by District)'!$C$45,'2020 Census (by District)'!$A$45:$C$45,0))*N$62</f>
        <v>354.11153635866594</v>
      </c>
      <c r="O70" s="60">
        <f>INDEX('2020 Census (by District)'!$A$45:$C$85,MATCH($A70,'2020 Census (by District)'!$A$45:$A$85,0),MATCH('2020 Census (by District)'!$C$45,'2020 Census (by District)'!$A$45:$C$45,0))*O$62</f>
        <v>331.43521049753963</v>
      </c>
      <c r="P70" s="60">
        <f>INDEX('2020 Census (by District)'!$A$45:$C$85,MATCH($A70,'2020 Census (by District)'!$A$45:$A$85,0),MATCH('2020 Census (by District)'!$C$45,'2020 Census (by District)'!$A$45:$C$45,0))*P$62</f>
        <v>336.65117550574087</v>
      </c>
      <c r="Q70" s="25">
        <v>377</v>
      </c>
      <c r="R70" s="25">
        <v>383</v>
      </c>
      <c r="S70" s="25">
        <v>369</v>
      </c>
      <c r="T70" s="25">
        <v>367</v>
      </c>
      <c r="U70" s="25">
        <v>324</v>
      </c>
      <c r="V70" s="25">
        <v>331</v>
      </c>
      <c r="W70" s="25">
        <v>317</v>
      </c>
      <c r="X70" s="25">
        <v>266</v>
      </c>
      <c r="Z70"/>
      <c r="AA70"/>
      <c r="AD70" s="25">
        <v>906</v>
      </c>
      <c r="AE70" s="44">
        <f>AD70-K70</f>
        <v>530.3174189731601</v>
      </c>
      <c r="AG70">
        <f>INDEX('2010 Census (by District)'!$D$39:$J$70,MATCH($A70,'2010 Census (by District)'!$D$39:$D$70,0),MATCH('2010 Census (by District)'!$G$39,'2010 Census (by District)'!$D$39:$J$39,0))</f>
        <v>387.6</v>
      </c>
      <c r="AH70">
        <f>INDEX('2010 Census (by District)'!$D$39:$J$70,MATCH($A70,'2010 Census (by District)'!$D$39:$D$70,0),MATCH('2010 Census (by District)'!$H$39,'2010 Census (by District)'!$D$39:$J$39,0))</f>
        <v>418</v>
      </c>
      <c r="AJ70" s="44"/>
      <c r="AK70" s="44">
        <f t="shared" si="92"/>
        <v>47.304424277033945</v>
      </c>
    </row>
    <row r="71" spans="1:37">
      <c r="A71" s="3" t="s">
        <v>123</v>
      </c>
      <c r="B71" s="60">
        <f>_xlfn.IFNA(INDEX('2010 Census (by District)'!$D$39:$J$70,MATCH($A71,'2010 Census (by District)'!$D$39:$D$70,0),MATCH('2010 Census (by District)'!$I$39,'2010 Census (by District)'!$D$39:$J$39,)),0)*B$62</f>
        <v>636.39690251324453</v>
      </c>
      <c r="C71" s="60">
        <f>_xlfn.IFNA(INDEX('2010 Census (by District)'!$D$39:$J$70,MATCH($A71,'2010 Census (by District)'!$D$39:$D$70,0),MATCH('2010 Census (by District)'!$I$39,'2010 Census (by District)'!$D$39:$J$39,)),0)*C$62</f>
        <v>612.20000859882191</v>
      </c>
      <c r="D71" s="60">
        <f>_xlfn.IFNA(INDEX('2010 Census (by District)'!$D$39:$J$70,MATCH($A71,'2010 Census (by District)'!$D$39:$D$70,0),MATCH('2010 Census (by District)'!$I$39,'2010 Census (by District)'!$D$39:$J$39,)),0)*D$62</f>
        <v>596.67521771739496</v>
      </c>
      <c r="E71" s="60">
        <f>_xlfn.IFNA(INDEX('2010 Census (by District)'!$D$39:$J$70,MATCH($A71,'2010 Census (by District)'!$D$39:$D$70,0),MATCH('2010 Census (by District)'!$I$39,'2010 Census (by District)'!$D$39:$J$39,)),0)*E$62</f>
        <v>585.24079090053544</v>
      </c>
      <c r="F71" s="60">
        <f>_xlfn.IFNA(INDEX('2010 Census (by District)'!$D$39:$J$70,MATCH($A71,'2010 Census (by District)'!$D$39:$D$70,0),MATCH('2010 Census (by District)'!$I$39,'2010 Census (by District)'!$D$39:$J$39,)),0)*F$62</f>
        <v>578.29514023245474</v>
      </c>
      <c r="G71" s="60">
        <f>_xlfn.IFNA(INDEX('2010 Census (by District)'!$D$39:$J$70,MATCH($A71,'2010 Census (by District)'!$D$39:$D$70,0),MATCH('2010 Census (by District)'!$J$39,'2010 Census (by District)'!$D$39:$J$39,)),0)*G$62</f>
        <v>549.11293019510526</v>
      </c>
      <c r="H71" s="60">
        <f>_xlfn.IFNA(INDEX('2010 Census (by District)'!$D$39:$J$70,MATCH($A71,'2010 Census (by District)'!$D$39:$D$70,0),MATCH('2010 Census (by District)'!$J$39,'2010 Census (by District)'!$D$39:$J$39,)),0)*H$62</f>
        <v>544.68101574728746</v>
      </c>
      <c r="I71" s="60">
        <f>_xlfn.IFNA(INDEX('2010 Census (by District)'!$D$39:$J$70,MATCH($A71,'2010 Census (by District)'!$D$39:$D$70,0),MATCH('2010 Census (by District)'!$J$39,'2010 Census (by District)'!$D$39:$J$39,)),0)*I$62</f>
        <v>540.32529467106531</v>
      </c>
      <c r="J71" s="60">
        <f>_xlfn.IFNA(INDEX('2010 Census (by District)'!$D$39:$J$70,MATCH($A71,'2010 Census (by District)'!$D$39:$D$70,0),MATCH('2010 Census (by District)'!$J$39,'2010 Census (by District)'!$D$39:$J$39,)),0)*J$62</f>
        <v>551.4622258193067</v>
      </c>
      <c r="K71" s="60">
        <f>_xlfn.IFNA(INDEX('2010 Census (by District)'!$D$39:$J$70,MATCH($A71,'2010 Census (by District)'!$D$39:$D$70,0),MATCH('2010 Census (by District)'!$J$39,'2010 Census (by District)'!$D$39:$J$39,)),0)*K$62</f>
        <v>555.61476457127355</v>
      </c>
      <c r="L71" s="60">
        <f>INDEX('2020 Census (by District)'!$A$45:$C$85,MATCH($A71,'2020 Census (by District)'!$A$45:$A$85,0),MATCH('2020 Census (by District)'!$C$45,'2020 Census (by District)'!$A$45:$C$45,0))*L$62</f>
        <v>408.16402405686165</v>
      </c>
      <c r="M71" s="60">
        <f>INDEX('2020 Census (by District)'!$A$45:$C$85,MATCH($A71,'2020 Census (by District)'!$A$45:$A$85,0),MATCH('2020 Census (by District)'!$C$45,'2020 Census (by District)'!$A$45:$C$45,0))*M$62</f>
        <v>426.95133952979768</v>
      </c>
      <c r="N71" s="60">
        <f>INDEX('2020 Census (by District)'!$A$45:$C$85,MATCH($A71,'2020 Census (by District)'!$A$45:$A$85,0),MATCH('2020 Census (by District)'!$C$45,'2020 Census (by District)'!$A$45:$C$45,0))*N$62</f>
        <v>424.93384363039911</v>
      </c>
      <c r="O71" s="60">
        <f>INDEX('2020 Census (by District)'!$A$45:$C$85,MATCH($A71,'2020 Census (by District)'!$A$45:$A$85,0),MATCH('2020 Census (by District)'!$C$45,'2020 Census (by District)'!$A$45:$C$45,0))*O$62</f>
        <v>397.72225259704754</v>
      </c>
      <c r="P71" s="60">
        <f>INDEX('2020 Census (by District)'!$A$45:$C$85,MATCH($A71,'2020 Census (by District)'!$A$45:$A$85,0),MATCH('2020 Census (by District)'!$C$45,'2020 Census (by District)'!$A$45:$C$45,0))*P$62</f>
        <v>403.98141060688897</v>
      </c>
      <c r="Q71" s="25">
        <v>475</v>
      </c>
      <c r="R71" s="25">
        <v>475</v>
      </c>
      <c r="S71" s="25">
        <v>504</v>
      </c>
      <c r="T71" s="25">
        <v>512</v>
      </c>
      <c r="U71" s="25">
        <v>503</v>
      </c>
      <c r="V71" s="25">
        <v>485</v>
      </c>
      <c r="W71" s="25">
        <v>397</v>
      </c>
      <c r="X71" s="25">
        <v>335</v>
      </c>
      <c r="Z71"/>
      <c r="AA71"/>
      <c r="AD71" s="25">
        <v>565</v>
      </c>
      <c r="AE71" s="44">
        <f t="shared" si="93"/>
        <v>9.3852354287264461</v>
      </c>
      <c r="AG71">
        <f>INDEX('2010 Census (by District)'!$D$39:$J$70,MATCH($A71,'2010 Census (by District)'!$D$39:$D$70,0),MATCH('2010 Census (by District)'!$G$39,'2010 Census (by District)'!$D$39:$J$39,0))</f>
        <v>556</v>
      </c>
      <c r="AH71">
        <f>INDEX('2010 Census (by District)'!$D$39:$J$70,MATCH($A71,'2010 Census (by District)'!$D$39:$D$70,0),MATCH('2010 Census (by District)'!$H$39,'2010 Census (by District)'!$D$39:$J$39,0))</f>
        <v>618.20000000000005</v>
      </c>
      <c r="AJ71" s="44"/>
      <c r="AK71" s="44">
        <f t="shared" si="92"/>
        <v>69.960753799192389</v>
      </c>
    </row>
    <row r="72" spans="1:37">
      <c r="A72" s="3" t="s">
        <v>124</v>
      </c>
      <c r="B72" s="60">
        <f>_xlfn.IFNA(INDEX('2010 Census (by District)'!$D$39:$J$70,MATCH($A72,'2010 Census (by District)'!$D$39:$D$70,0),MATCH('2010 Census (by District)'!$I$39,'2010 Census (by District)'!$D$39:$J$39,)),0)*B$62</f>
        <v>312.93329702719615</v>
      </c>
      <c r="C72" s="60">
        <f>_xlfn.IFNA(INDEX('2010 Census (by District)'!$D$39:$J$70,MATCH($A72,'2010 Census (by District)'!$D$39:$D$70,0),MATCH('2010 Census (by District)'!$I$39,'2010 Census (by District)'!$D$39:$J$39,)),0)*C$62</f>
        <v>301.0350401994927</v>
      </c>
      <c r="D72" s="60">
        <f>_xlfn.IFNA(INDEX('2010 Census (by District)'!$D$39:$J$70,MATCH($A72,'2010 Census (by District)'!$D$39:$D$70,0),MATCH('2010 Census (by District)'!$I$39,'2010 Census (by District)'!$D$39:$J$39,)),0)*D$62</f>
        <v>293.40108727326577</v>
      </c>
      <c r="E72" s="60">
        <f>_xlfn.IFNA(INDEX('2010 Census (by District)'!$D$39:$J$70,MATCH($A72,'2010 Census (by District)'!$D$39:$D$70,0),MATCH('2010 Census (by District)'!$I$39,'2010 Census (by District)'!$D$39:$J$39,)),0)*E$62</f>
        <v>287.77847523778132</v>
      </c>
      <c r="F72" s="60">
        <f>_xlfn.IFNA(INDEX('2010 Census (by District)'!$D$39:$J$70,MATCH($A72,'2010 Census (by District)'!$D$39:$D$70,0),MATCH('2010 Census (by District)'!$I$39,'2010 Census (by District)'!$D$39:$J$39,)),0)*F$62</f>
        <v>284.36311392005962</v>
      </c>
      <c r="G72" s="60">
        <f>_xlfn.IFNA(INDEX('2010 Census (by District)'!$D$39:$J$70,MATCH($A72,'2010 Census (by District)'!$D$39:$D$70,0),MATCH('2010 Census (by District)'!$J$39,'2010 Census (by District)'!$D$39:$J$39,)),0)*G$62</f>
        <v>313.37276249245093</v>
      </c>
      <c r="H72" s="60">
        <f>_xlfn.IFNA(INDEX('2010 Census (by District)'!$D$39:$J$70,MATCH($A72,'2010 Census (by District)'!$D$39:$D$70,0),MATCH('2010 Census (by District)'!$J$39,'2010 Census (by District)'!$D$39:$J$39,)),0)*H$62</f>
        <v>310.8435172365626</v>
      </c>
      <c r="I72" s="60">
        <f>_xlfn.IFNA(INDEX('2010 Census (by District)'!$D$39:$J$70,MATCH($A72,'2010 Census (by District)'!$D$39:$D$70,0),MATCH('2010 Census (by District)'!$J$39,'2010 Census (by District)'!$D$39:$J$39,)),0)*I$62</f>
        <v>308.35775470713662</v>
      </c>
      <c r="J72" s="60">
        <f>_xlfn.IFNA(INDEX('2010 Census (by District)'!$D$39:$J$70,MATCH($A72,'2010 Census (by District)'!$D$39:$D$70,0),MATCH('2010 Census (by District)'!$J$39,'2010 Census (by District)'!$D$39:$J$39,)),0)*J$62</f>
        <v>314.71347989170403</v>
      </c>
      <c r="K72" s="60">
        <f>_xlfn.IFNA(INDEX('2010 Census (by District)'!$D$39:$J$70,MATCH($A72,'2010 Census (by District)'!$D$39:$D$70,0),MATCH('2010 Census (by District)'!$J$39,'2010 Census (by District)'!$D$39:$J$39,)),0)*K$62</f>
        <v>317.08328848389732</v>
      </c>
      <c r="L72" s="60">
        <f>INDEX('2020 Census (by District)'!$A$45:$C$85,MATCH($A72,'2020 Census (by District)'!$A$45:$A$85,0),MATCH('2020 Census (by District)'!$C$45,'2020 Census (by District)'!$A$45:$C$45,0))*L$62</f>
        <v>272.10934937124108</v>
      </c>
      <c r="M72" s="60">
        <f>INDEX('2020 Census (by District)'!$A$45:$C$85,MATCH($A72,'2020 Census (by District)'!$A$45:$A$85,0),MATCH('2020 Census (by District)'!$C$45,'2020 Census (by District)'!$A$45:$C$45,0))*M$62</f>
        <v>284.63422635319847</v>
      </c>
      <c r="N72" s="60">
        <f>INDEX('2020 Census (by District)'!$A$45:$C$85,MATCH($A72,'2020 Census (by District)'!$A$45:$A$85,0),MATCH('2020 Census (by District)'!$C$45,'2020 Census (by District)'!$A$45:$C$45,0))*N$62</f>
        <v>283.28922908693272</v>
      </c>
      <c r="O72" s="60">
        <f>INDEX('2020 Census (by District)'!$A$45:$C$85,MATCH($A72,'2020 Census (by District)'!$A$45:$A$85,0),MATCH('2020 Census (by District)'!$C$45,'2020 Census (by District)'!$A$45:$C$45,0))*O$62</f>
        <v>265.14816839803171</v>
      </c>
      <c r="P72" s="60">
        <f>INDEX('2020 Census (by District)'!$A$45:$C$85,MATCH($A72,'2020 Census (by District)'!$A$45:$A$85,0),MATCH('2020 Census (by District)'!$C$45,'2020 Census (by District)'!$A$45:$C$45,0))*P$62</f>
        <v>269.32094040459265</v>
      </c>
      <c r="Q72" s="25">
        <v>522</v>
      </c>
      <c r="R72" s="25">
        <v>473</v>
      </c>
      <c r="S72" s="25">
        <v>441</v>
      </c>
      <c r="T72" s="25">
        <v>319</v>
      </c>
      <c r="U72" s="25">
        <v>277</v>
      </c>
      <c r="V72" s="25">
        <v>251</v>
      </c>
      <c r="W72" s="25">
        <v>244</v>
      </c>
      <c r="X72" s="25">
        <v>232</v>
      </c>
      <c r="Z72"/>
      <c r="AA72"/>
      <c r="AD72" s="25">
        <v>598</v>
      </c>
      <c r="AE72" s="44">
        <f t="shared" si="93"/>
        <v>280.91671151610268</v>
      </c>
      <c r="AG72">
        <f>INDEX('2010 Census (by District)'!$D$39:$J$70,MATCH($A72,'2010 Census (by District)'!$D$39:$D$70,0),MATCH('2010 Census (by District)'!$G$39,'2010 Census (by District)'!$D$39:$J$39,0))</f>
        <v>273.39999999999998</v>
      </c>
      <c r="AH72">
        <f>INDEX('2010 Census (by District)'!$D$39:$J$70,MATCH($A72,'2010 Census (by District)'!$D$39:$D$70,0),MATCH('2010 Census (by District)'!$H$39,'2010 Census (by District)'!$D$39:$J$39,0))</f>
        <v>352.8</v>
      </c>
      <c r="AJ72" s="44"/>
      <c r="AK72" s="44">
        <f t="shared" si="92"/>
        <v>39.925839437649699</v>
      </c>
    </row>
    <row r="73" spans="1:37" s="1" customFormat="1">
      <c r="A73" s="11" t="s">
        <v>125</v>
      </c>
      <c r="B73" s="60">
        <f>_xlfn.IFNA(INDEX('2010 Census (by District)'!$D$39:$J$70,MATCH($A73,'2010 Census (by District)'!$D$39:$D$70,0),MATCH('2010 Census (by District)'!$I$39,'2010 Census (by District)'!$D$39:$J$39,)),0)*B$62</f>
        <v>0</v>
      </c>
      <c r="C73" s="60">
        <f>_xlfn.IFNA(INDEX('2010 Census (by District)'!$D$39:$J$70,MATCH($A73,'2010 Census (by District)'!$D$39:$D$70,0),MATCH('2010 Census (by District)'!$I$39,'2010 Census (by District)'!$D$39:$J$39,)),0)*C$62</f>
        <v>0</v>
      </c>
      <c r="D73" s="60">
        <f>_xlfn.IFNA(INDEX('2010 Census (by District)'!$D$39:$J$70,MATCH($A73,'2010 Census (by District)'!$D$39:$D$70,0),MATCH('2010 Census (by District)'!$I$39,'2010 Census (by District)'!$D$39:$J$39,)),0)*D$62</f>
        <v>0</v>
      </c>
      <c r="E73" s="60">
        <f>_xlfn.IFNA(INDEX('2010 Census (by District)'!$D$39:$J$70,MATCH($A73,'2010 Census (by District)'!$D$39:$D$70,0),MATCH('2010 Census (by District)'!$I$39,'2010 Census (by District)'!$D$39:$J$39,)),0)*E$62</f>
        <v>0</v>
      </c>
      <c r="F73" s="60">
        <f>_xlfn.IFNA(INDEX('2010 Census (by District)'!$D$39:$J$70,MATCH($A73,'2010 Census (by District)'!$D$39:$D$70,0),MATCH('2010 Census (by District)'!$I$39,'2010 Census (by District)'!$D$39:$J$39,)),0)*F$62</f>
        <v>0</v>
      </c>
      <c r="G73" s="60">
        <f>_xlfn.IFNA(INDEX('2010 Census (by District)'!$D$39:$J$70,MATCH($A73,'2010 Census (by District)'!$D$39:$D$70,0),MATCH('2010 Census (by District)'!$J$39,'2010 Census (by District)'!$D$39:$J$39,)),0)*G$62</f>
        <v>0</v>
      </c>
      <c r="H73" s="60">
        <f>_xlfn.IFNA(INDEX('2010 Census (by District)'!$D$39:$J$70,MATCH($A73,'2010 Census (by District)'!$D$39:$D$70,0),MATCH('2010 Census (by District)'!$J$39,'2010 Census (by District)'!$D$39:$J$39,)),0)*H$62</f>
        <v>0</v>
      </c>
      <c r="I73" s="60">
        <f>_xlfn.IFNA(INDEX('2010 Census (by District)'!$D$39:$J$70,MATCH($A73,'2010 Census (by District)'!$D$39:$D$70,0),MATCH('2010 Census (by District)'!$J$39,'2010 Census (by District)'!$D$39:$J$39,)),0)*I$62</f>
        <v>0</v>
      </c>
      <c r="J73" s="60">
        <f>_xlfn.IFNA(INDEX('2010 Census (by District)'!$D$39:$J$70,MATCH($A73,'2010 Census (by District)'!$D$39:$D$70,0),MATCH('2010 Census (by District)'!$J$39,'2010 Census (by District)'!$D$39:$J$39,)),0)*J$62</f>
        <v>0</v>
      </c>
      <c r="K73" s="60">
        <f>_xlfn.IFNA(INDEX('2010 Census (by District)'!$D$39:$J$70,MATCH($A73,'2010 Census (by District)'!$D$39:$D$70,0),MATCH('2010 Census (by District)'!$J$39,'2010 Census (by District)'!$D$39:$J$39,)),0)*K$62</f>
        <v>0</v>
      </c>
      <c r="L73" s="60">
        <f>INDEX('2020 Census (by District)'!$A$45:$C$85,MATCH($A73,'2020 Census (by District)'!$A$45:$A$85,0),MATCH('2020 Census (by District)'!$C$45,'2020 Census (by District)'!$A$45:$C$45,0))*L$62</f>
        <v>294.78512848551117</v>
      </c>
      <c r="M73" s="60">
        <f>INDEX('2020 Census (by District)'!$A$45:$C$85,MATCH($A73,'2020 Census (by District)'!$A$45:$A$85,0),MATCH('2020 Census (by District)'!$C$45,'2020 Census (by District)'!$A$45:$C$45,0))*M$62</f>
        <v>308.35374521596498</v>
      </c>
      <c r="N73" s="60">
        <f>INDEX('2020 Census (by District)'!$A$45:$C$85,MATCH($A73,'2020 Census (by District)'!$A$45:$A$85,0),MATCH('2020 Census (by District)'!$C$45,'2020 Census (by District)'!$A$45:$C$45,0))*N$62</f>
        <v>306.89666484417711</v>
      </c>
      <c r="O73" s="60">
        <f>INDEX('2020 Census (by District)'!$A$45:$C$85,MATCH($A73,'2020 Census (by District)'!$A$45:$A$85,0),MATCH('2020 Census (by District)'!$C$45,'2020 Census (by District)'!$A$45:$C$45,0))*O$62</f>
        <v>287.24384909786767</v>
      </c>
      <c r="P73" s="60">
        <f>INDEX('2020 Census (by District)'!$A$45:$C$85,MATCH($A73,'2020 Census (by District)'!$A$45:$A$85,0),MATCH('2020 Census (by District)'!$C$45,'2020 Census (by District)'!$A$45:$C$45,0))*P$62</f>
        <v>291.76435210497539</v>
      </c>
      <c r="Q73" s="36"/>
      <c r="R73" s="36"/>
      <c r="S73" s="36"/>
      <c r="T73" s="36"/>
      <c r="U73" s="36"/>
      <c r="V73" s="36"/>
      <c r="W73" s="36">
        <v>397</v>
      </c>
      <c r="X73" s="36">
        <v>309</v>
      </c>
      <c r="Y73" s="36"/>
      <c r="Z73" s="1" t="s">
        <v>233</v>
      </c>
      <c r="AD73" s="36"/>
      <c r="AE73" s="44">
        <f t="shared" si="93"/>
        <v>0</v>
      </c>
      <c r="AG73" t="e">
        <f>INDEX('2010 Census (by District)'!$D$39:$J$70,MATCH($A73,'2010 Census (by District)'!$D$39:$D$70,0),MATCH('2010 Census (by District)'!$G$39,'2010 Census (by District)'!$D$39:$J$39,0))</f>
        <v>#N/A</v>
      </c>
      <c r="AH73" t="e">
        <f>INDEX('2010 Census (by District)'!$D$39:$J$70,MATCH($A73,'2010 Census (by District)'!$D$39:$D$70,0),MATCH('2010 Census (by District)'!$H$39,'2010 Census (by District)'!$D$39:$J$39,0))</f>
        <v>#N/A</v>
      </c>
      <c r="AJ73" s="44"/>
      <c r="AK73" s="44" t="e">
        <f t="shared" si="92"/>
        <v>#N/A</v>
      </c>
    </row>
    <row r="74" spans="1:37">
      <c r="A74" s="3" t="s">
        <v>126</v>
      </c>
      <c r="B74" s="60">
        <f>_xlfn.IFNA(INDEX('2010 Census (by District)'!$D$39:$J$70,MATCH($A74,'2010 Census (by District)'!$D$39:$D$70,0),MATCH('2010 Census (by District)'!$I$39,'2010 Census (by District)'!$D$39:$J$39,)),0)*B$62</f>
        <v>576.4199282476078</v>
      </c>
      <c r="C74" s="60">
        <f>_xlfn.IFNA(INDEX('2010 Census (by District)'!$D$39:$J$70,MATCH($A74,'2010 Census (by District)'!$D$39:$D$70,0),MATCH('2010 Census (by District)'!$I$39,'2010 Census (by District)'!$D$39:$J$39,)),0)*C$62</f>
        <v>554.50346102583944</v>
      </c>
      <c r="D74" s="60">
        <f>_xlfn.IFNA(INDEX('2010 Census (by District)'!$D$39:$J$70,MATCH($A74,'2010 Census (by District)'!$D$39:$D$70,0),MATCH('2010 Census (by District)'!$I$39,'2010 Census (by District)'!$D$39:$J$39,)),0)*D$62</f>
        <v>540.44179791812962</v>
      </c>
      <c r="E74" s="60">
        <f>_xlfn.IFNA(INDEX('2010 Census (by District)'!$D$39:$J$70,MATCH($A74,'2010 Census (by District)'!$D$39:$D$70,0),MATCH('2010 Census (by District)'!$I$39,'2010 Census (by District)'!$D$39:$J$39,)),0)*E$62</f>
        <v>530.08500413221168</v>
      </c>
      <c r="F74" s="60">
        <f>_xlfn.IFNA(INDEX('2010 Census (by District)'!$D$39:$J$70,MATCH($A74,'2010 Census (by District)'!$D$39:$D$70,0),MATCH('2010 Census (by District)'!$I$39,'2010 Census (by District)'!$D$39:$J$39,)),0)*F$62</f>
        <v>523.79394356306523</v>
      </c>
      <c r="G74" s="60">
        <f>_xlfn.IFNA(INDEX('2010 Census (by District)'!$D$39:$J$70,MATCH($A74,'2010 Census (by District)'!$D$39:$D$70,0),MATCH('2010 Census (by District)'!$J$39,'2010 Census (by District)'!$D$39:$J$39,)),0)*G$62</f>
        <v>527.97270415394792</v>
      </c>
      <c r="H74" s="60">
        <f>_xlfn.IFNA(INDEX('2010 Census (by District)'!$D$39:$J$70,MATCH($A74,'2010 Census (by District)'!$D$39:$D$70,0),MATCH('2010 Census (by District)'!$J$39,'2010 Census (by District)'!$D$39:$J$39,)),0)*H$62</f>
        <v>523.71141339402732</v>
      </c>
      <c r="I74" s="60">
        <f>_xlfn.IFNA(INDEX('2010 Census (by District)'!$D$39:$J$70,MATCH($A74,'2010 Census (by District)'!$D$39:$D$70,0),MATCH('2010 Census (by District)'!$J$39,'2010 Census (by District)'!$D$39:$J$39,)),0)*I$62</f>
        <v>519.52338264717116</v>
      </c>
      <c r="J74" s="60">
        <f>_xlfn.IFNA(INDEX('2010 Census (by District)'!$D$39:$J$70,MATCH($A74,'2010 Census (by District)'!$D$39:$D$70,0),MATCH('2010 Census (by District)'!$J$39,'2010 Census (by District)'!$D$39:$J$39,)),0)*J$62</f>
        <v>530.23155455677113</v>
      </c>
      <c r="K74" s="60">
        <f>_xlfn.IFNA(INDEX('2010 Census (by District)'!$D$39:$J$70,MATCH($A74,'2010 Census (by District)'!$D$39:$D$70,0),MATCH('2010 Census (by District)'!$J$39,'2010 Census (by District)'!$D$39:$J$39,)),0)*K$62</f>
        <v>534.22422526878847</v>
      </c>
      <c r="L74" s="60">
        <f>INDEX('2020 Census (by District)'!$A$45:$C$85,MATCH($A74,'2020 Census (by District)'!$A$45:$A$85,0),MATCH('2020 Census (by District)'!$C$45,'2020 Census (by District)'!$A$45:$C$45,0))*L$62</f>
        <v>430.83980317113173</v>
      </c>
      <c r="M74" s="60">
        <f>INDEX('2020 Census (by District)'!$A$45:$C$85,MATCH($A74,'2020 Census (by District)'!$A$45:$A$85,0),MATCH('2020 Census (by District)'!$C$45,'2020 Census (by District)'!$A$45:$C$45,0))*M$62</f>
        <v>450.67085839256418</v>
      </c>
      <c r="N74" s="60">
        <f>INDEX('2020 Census (by District)'!$A$45:$C$85,MATCH($A74,'2020 Census (by District)'!$A$45:$A$85,0),MATCH('2020 Census (by District)'!$C$45,'2020 Census (by District)'!$A$45:$C$45,0))*N$62</f>
        <v>448.54127938764344</v>
      </c>
      <c r="O74" s="60">
        <f>INDEX('2020 Census (by District)'!$A$45:$C$85,MATCH($A74,'2020 Census (by District)'!$A$45:$A$85,0),MATCH('2020 Census (by District)'!$C$45,'2020 Census (by District)'!$A$45:$C$45,0))*O$62</f>
        <v>419.8179332968835</v>
      </c>
      <c r="P74" s="60">
        <f>INDEX('2020 Census (by District)'!$A$45:$C$85,MATCH($A74,'2020 Census (by District)'!$A$45:$A$85,0),MATCH('2020 Census (by District)'!$C$45,'2020 Census (by District)'!$A$45:$C$45,0))*P$62</f>
        <v>426.42482230727165</v>
      </c>
      <c r="Q74" s="25">
        <v>570</v>
      </c>
      <c r="R74" s="25">
        <v>550</v>
      </c>
      <c r="S74" s="25">
        <v>582</v>
      </c>
      <c r="T74" s="25">
        <v>521</v>
      </c>
      <c r="U74" s="25">
        <v>493</v>
      </c>
      <c r="V74" s="25">
        <v>491</v>
      </c>
      <c r="W74" s="25">
        <v>395</v>
      </c>
      <c r="X74" s="25">
        <v>443</v>
      </c>
      <c r="Z74"/>
      <c r="AA74"/>
      <c r="AD74" s="25">
        <v>484</v>
      </c>
      <c r="AE74" s="44">
        <f t="shared" si="93"/>
        <v>-50.224225268788473</v>
      </c>
      <c r="AG74">
        <f>INDEX('2010 Census (by District)'!$D$39:$J$70,MATCH($A74,'2010 Census (by District)'!$D$39:$D$70,0),MATCH('2010 Census (by District)'!$G$39,'2010 Census (by District)'!$D$39:$J$39,0))</f>
        <v>503.6</v>
      </c>
      <c r="AH74">
        <f>INDEX('2010 Census (by District)'!$D$39:$J$70,MATCH($A74,'2010 Census (by District)'!$D$39:$D$70,0),MATCH('2010 Census (by District)'!$H$39,'2010 Census (by District)'!$D$39:$J$39,0))</f>
        <v>594.4</v>
      </c>
      <c r="AJ74" s="44"/>
      <c r="AK74" s="44">
        <f t="shared" si="92"/>
        <v>67.26734399585871</v>
      </c>
    </row>
    <row r="75" spans="1:37" s="1" customFormat="1">
      <c r="A75" s="11" t="s">
        <v>127</v>
      </c>
      <c r="B75" s="60">
        <f>_xlfn.IFNA(INDEX('2010 Census (by District)'!$D$39:$J$70,MATCH($A75,'2010 Census (by District)'!$D$39:$D$70,0),MATCH('2010 Census (by District)'!$I$39,'2010 Census (by District)'!$D$39:$J$39,)),0)*B$62</f>
        <v>1215.1060282519072</v>
      </c>
      <c r="C75" s="60">
        <f>_xlfn.IFNA(INDEX('2010 Census (by District)'!$D$39:$J$70,MATCH($A75,'2010 Census (by District)'!$D$39:$D$70,0),MATCH('2010 Census (by District)'!$I$39,'2010 Census (by District)'!$D$39:$J$39,)),0)*C$62</f>
        <v>1168.9056279289737</v>
      </c>
      <c r="D75" s="60">
        <f>_xlfn.IFNA(INDEX('2010 Census (by District)'!$D$39:$J$70,MATCH($A75,'2010 Census (by District)'!$D$39:$D$70,0),MATCH('2010 Census (by District)'!$I$39,'2010 Census (by District)'!$D$39:$J$39,)),0)*D$62</f>
        <v>1139.2633293683209</v>
      </c>
      <c r="E75" s="60">
        <f>_xlfn.IFNA(INDEX('2010 Census (by District)'!$D$39:$J$70,MATCH($A75,'2010 Census (by District)'!$D$39:$D$70,0),MATCH('2010 Census (by District)'!$I$39,'2010 Census (by District)'!$D$39:$J$39,)),0)*E$62</f>
        <v>1117.4309777338283</v>
      </c>
      <c r="F75" s="60">
        <f>_xlfn.IFNA(INDEX('2010 Census (by District)'!$D$39:$J$70,MATCH($A75,'2010 Census (by District)'!$D$39:$D$70,0),MATCH('2010 Census (by District)'!$I$39,'2010 Census (by District)'!$D$39:$J$39,)),0)*F$62</f>
        <v>1104.16928214168</v>
      </c>
      <c r="G75" s="60">
        <f>_xlfn.IFNA(INDEX('2010 Census (by District)'!$D$39:$J$70,MATCH($A75,'2010 Census (by District)'!$D$39:$D$70,0),MATCH('2010 Census (by District)'!$J$39,'2010 Census (by District)'!$D$39:$J$39,)),0)*G$62</f>
        <v>1179.0561364299301</v>
      </c>
      <c r="H75" s="60">
        <f>_xlfn.IFNA(INDEX('2010 Census (by District)'!$D$39:$J$70,MATCH($A75,'2010 Census (by District)'!$D$39:$D$70,0),MATCH('2010 Census (by District)'!$J$39,'2010 Census (by District)'!$D$39:$J$39,)),0)*H$62</f>
        <v>1169.5399228452754</v>
      </c>
      <c r="I75" s="60">
        <f>_xlfn.IFNA(INDEX('2010 Census (by District)'!$D$39:$J$70,MATCH($A75,'2010 Census (by District)'!$D$39:$D$70,0),MATCH('2010 Census (by District)'!$J$39,'2010 Census (by District)'!$D$39:$J$39,)),0)*I$62</f>
        <v>1160.1873117864318</v>
      </c>
      <c r="J75" s="60">
        <f>_xlfn.IFNA(INDEX('2010 Census (by District)'!$D$39:$J$70,MATCH($A75,'2010 Census (by District)'!$D$39:$D$70,0),MATCH('2010 Census (by District)'!$J$39,'2010 Census (by District)'!$D$39:$J$39,)),0)*J$62</f>
        <v>1184.1005476424259</v>
      </c>
      <c r="K75" s="60">
        <f>_xlfn.IFNA(INDEX('2010 Census (by District)'!$D$39:$J$70,MATCH($A75,'2010 Census (by District)'!$D$39:$D$70,0),MATCH('2010 Census (by District)'!$J$39,'2010 Census (by District)'!$D$39:$J$39,)),0)*K$62</f>
        <v>1193.016885299108</v>
      </c>
      <c r="L75" s="60">
        <f>INDEX('2020 Census (by District)'!$A$45:$C$85,MATCH($A75,'2020 Census (by District)'!$A$45:$A$85,0),MATCH('2020 Census (by District)'!$C$45,'2020 Census (by District)'!$A$45:$C$45,0))*L$62</f>
        <v>702.94915254237287</v>
      </c>
      <c r="M75" s="60">
        <f>INDEX('2020 Census (by District)'!$A$45:$C$85,MATCH($A75,'2020 Census (by District)'!$A$45:$A$85,0),MATCH('2020 Census (by District)'!$C$45,'2020 Census (by District)'!$A$45:$C$45,0))*M$62</f>
        <v>735.30508474576266</v>
      </c>
      <c r="N75" s="60">
        <f>INDEX('2020 Census (by District)'!$A$45:$C$85,MATCH($A75,'2020 Census (by District)'!$A$45:$A$85,0),MATCH('2020 Census (by District)'!$C$45,'2020 Census (by District)'!$A$45:$C$45,0))*N$62</f>
        <v>731.83050847457628</v>
      </c>
      <c r="O75" s="60">
        <f>INDEX('2020 Census (by District)'!$A$45:$C$85,MATCH($A75,'2020 Census (by District)'!$A$45:$A$85,0),MATCH('2020 Census (by District)'!$C$45,'2020 Census (by District)'!$A$45:$C$45,0))*O$62</f>
        <v>684.96610169491521</v>
      </c>
      <c r="P75" s="60">
        <f>INDEX('2020 Census (by District)'!$A$45:$C$85,MATCH($A75,'2020 Census (by District)'!$A$45:$A$85,0),MATCH('2020 Census (by District)'!$C$45,'2020 Census (by District)'!$A$45:$C$45,0))*P$62</f>
        <v>695.74576271186436</v>
      </c>
      <c r="Q75" s="36">
        <v>1089</v>
      </c>
      <c r="R75" s="36">
        <v>1072</v>
      </c>
      <c r="S75" s="36">
        <v>1007</v>
      </c>
      <c r="T75" s="36">
        <v>935</v>
      </c>
      <c r="U75" s="36">
        <v>959</v>
      </c>
      <c r="V75" s="36">
        <v>945</v>
      </c>
      <c r="W75" s="36">
        <v>474</v>
      </c>
      <c r="X75" s="36">
        <v>687</v>
      </c>
      <c r="Y75" s="36"/>
      <c r="AA75" s="1" t="s">
        <v>232</v>
      </c>
      <c r="AD75" s="36">
        <v>1295</v>
      </c>
      <c r="AE75" s="44">
        <f t="shared" si="93"/>
        <v>101.98311470089197</v>
      </c>
      <c r="AG75">
        <f>INDEX('2010 Census (by District)'!$D$39:$J$70,MATCH($A75,'2010 Census (by District)'!$D$39:$D$70,0),MATCH('2010 Census (by District)'!$G$39,'2010 Census (by District)'!$D$39:$J$39,0))</f>
        <v>1061.5999999999999</v>
      </c>
      <c r="AH75">
        <f>INDEX('2010 Census (by District)'!$D$39:$J$70,MATCH($A75,'2010 Census (by District)'!$D$39:$D$70,0),MATCH('2010 Census (by District)'!$H$39,'2010 Census (by District)'!$D$39:$J$39,0))</f>
        <v>1327.4</v>
      </c>
      <c r="AJ75" s="44"/>
      <c r="AK75" s="44">
        <f t="shared" si="92"/>
        <v>150.21983919936588</v>
      </c>
    </row>
    <row r="76" spans="1:37">
      <c r="A76" s="3" t="s">
        <v>128</v>
      </c>
      <c r="B76" s="60">
        <f>_xlfn.IFNA(INDEX('2010 Census (by District)'!$D$39:$J$70,MATCH($A76,'2010 Census (by District)'!$D$39:$D$70,0),MATCH('2010 Census (by District)'!$I$39,'2010 Census (by District)'!$D$39:$J$39,)),0)*B$62</f>
        <v>11069.185548246556</v>
      </c>
      <c r="C76" s="60">
        <f>_xlfn.IFNA(INDEX('2010 Census (by District)'!$D$39:$J$70,MATCH($A76,'2010 Census (by District)'!$D$39:$D$70,0),MATCH('2010 Census (by District)'!$I$39,'2010 Census (by District)'!$D$39:$J$39,)),0)*C$62</f>
        <v>10648.316264671739</v>
      </c>
      <c r="D76" s="60">
        <f>_xlfn.IFNA(INDEX('2010 Census (by District)'!$D$39:$J$70,MATCH($A76,'2010 Census (by District)'!$D$39:$D$70,0),MATCH('2010 Census (by District)'!$I$39,'2010 Census (by District)'!$D$39:$J$39,)),0)*D$62</f>
        <v>10378.285423563639</v>
      </c>
      <c r="E76" s="60">
        <f>_xlfn.IFNA(INDEX('2010 Census (by District)'!$D$39:$J$70,MATCH($A76,'2010 Census (by District)'!$D$39:$D$70,0),MATCH('2010 Census (by District)'!$I$39,'2010 Census (by District)'!$D$39:$J$39,)),0)*E$62</f>
        <v>10179.400432807372</v>
      </c>
      <c r="F76" s="60">
        <f>_xlfn.IFNA(INDEX('2010 Census (by District)'!$D$39:$J$70,MATCH($A76,'2010 Census (by District)'!$D$39:$D$70,0),MATCH('2010 Census (by District)'!$I$39,'2010 Census (by District)'!$D$39:$J$39,)),0)*F$62</f>
        <v>10058.591083021625</v>
      </c>
      <c r="G76" s="60">
        <f>_xlfn.IFNA(INDEX('2010 Census (by District)'!$D$39:$J$70,MATCH($A76,'2010 Census (by District)'!$D$39:$D$70,0),MATCH('2010 Census (by District)'!$J$39,'2010 Census (by District)'!$D$39:$J$39,)),0)*G$62</f>
        <v>9946.9204747603799</v>
      </c>
      <c r="H76" s="60">
        <f>_xlfn.IFNA(INDEX('2010 Census (by District)'!$D$39:$J$70,MATCH($A76,'2010 Census (by District)'!$D$39:$D$70,0),MATCH('2010 Census (by District)'!$J$39,'2010 Census (by District)'!$D$39:$J$39,)),0)*H$62</f>
        <v>9866.6384450734768</v>
      </c>
      <c r="I76" s="60">
        <f>_xlfn.IFNA(INDEX('2010 Census (by District)'!$D$39:$J$70,MATCH($A76,'2010 Census (by District)'!$D$39:$D$70,0),MATCH('2010 Census (by District)'!$J$39,'2010 Census (by District)'!$D$39:$J$39,)),0)*I$62</f>
        <v>9787.7366222006749</v>
      </c>
      <c r="J76" s="60">
        <f>_xlfn.IFNA(INDEX('2010 Census (by District)'!$D$39:$J$70,MATCH($A76,'2010 Census (by District)'!$D$39:$D$70,0),MATCH('2010 Census (by District)'!$J$39,'2010 Census (by District)'!$D$39:$J$39,)),0)*J$62</f>
        <v>9989.4768515285086</v>
      </c>
      <c r="K76" s="60">
        <f>_xlfn.IFNA(INDEX('2010 Census (by District)'!$D$39:$J$70,MATCH($A76,'2010 Census (by District)'!$D$39:$D$70,0),MATCH('2010 Census (by District)'!$J$39,'2010 Census (by District)'!$D$39:$J$39,)),0)*K$62</f>
        <v>10064.69812289704</v>
      </c>
      <c r="L76" s="60">
        <f>INDEX('2020 Census (by District)'!$A$45:$C$85,MATCH($A76,'2020 Census (by District)'!$A$45:$A$85,0),MATCH('2020 Census (by District)'!$C$45,'2020 Census (by District)'!$A$45:$C$45,0))*L$62</f>
        <v>10226.776380535812</v>
      </c>
      <c r="M76" s="60">
        <f>INDEX('2020 Census (by District)'!$A$45:$C$85,MATCH($A76,'2020 Census (by District)'!$A$45:$A$85,0),MATCH('2020 Census (by District)'!$C$45,'2020 Census (by District)'!$A$45:$C$45,0))*M$62</f>
        <v>10697.503007107709</v>
      </c>
      <c r="N76" s="60">
        <f>INDEX('2020 Census (by District)'!$A$45:$C$85,MATCH($A76,'2020 Census (by District)'!$A$45:$A$85,0),MATCH('2020 Census (by District)'!$C$45,'2020 Census (by District)'!$A$45:$C$45,0))*N$62</f>
        <v>10646.953526517224</v>
      </c>
      <c r="O76" s="60">
        <f>INDEX('2020 Census (by District)'!$A$45:$C$85,MATCH($A76,'2020 Census (by District)'!$A$45:$A$85,0),MATCH('2020 Census (by District)'!$C$45,'2020 Census (by District)'!$A$45:$C$45,0))*O$62</f>
        <v>9965.1519956260254</v>
      </c>
      <c r="P76" s="60">
        <f>INDEX('2020 Census (by District)'!$A$45:$C$85,MATCH($A76,'2020 Census (by District)'!$A$45:$A$85,0),MATCH('2020 Census (by District)'!$C$45,'2020 Census (by District)'!$A$45:$C$45,0))*P$62</f>
        <v>10121.978676872608</v>
      </c>
      <c r="Q76" s="25">
        <v>9183</v>
      </c>
      <c r="R76" s="25">
        <v>8709</v>
      </c>
      <c r="S76" s="25">
        <v>8804</v>
      </c>
      <c r="T76" s="25">
        <v>8395</v>
      </c>
      <c r="U76" s="25">
        <v>8431</v>
      </c>
      <c r="V76" s="25">
        <v>7997</v>
      </c>
      <c r="W76" s="25">
        <v>7143</v>
      </c>
      <c r="X76" s="25">
        <v>7100</v>
      </c>
      <c r="Z76"/>
      <c r="AA76"/>
      <c r="AD76" s="25">
        <v>10007</v>
      </c>
      <c r="AE76" s="44">
        <f t="shared" si="93"/>
        <v>-57.698122897039866</v>
      </c>
      <c r="AG76">
        <f>INDEX('2010 Census (by District)'!$D$39:$J$70,MATCH($A76,'2010 Census (by District)'!$D$39:$D$70,0),MATCH('2010 Census (by District)'!$G$39,'2010 Census (by District)'!$D$39:$J$39,0))</f>
        <v>9670.7999999999993</v>
      </c>
      <c r="AH76">
        <f>INDEX('2010 Census (by District)'!$D$39:$J$70,MATCH($A76,'2010 Census (by District)'!$D$39:$D$70,0),MATCH('2010 Census (by District)'!$H$39,'2010 Census (by District)'!$D$39:$J$39,0))</f>
        <v>11198.4</v>
      </c>
      <c r="AJ76" s="44"/>
      <c r="AK76" s="44">
        <f t="shared" si="92"/>
        <v>1267.3058967079833</v>
      </c>
    </row>
    <row r="77" spans="1:37">
      <c r="A77" s="3" t="s">
        <v>129</v>
      </c>
      <c r="B77" s="60">
        <f>_xlfn.IFNA(INDEX('2010 Census (by District)'!$D$39:$J$70,MATCH($A77,'2010 Census (by District)'!$D$39:$D$70,0),MATCH('2010 Census (by District)'!$I$39,'2010 Census (by District)'!$D$39:$J$39,)),0)*B$62</f>
        <v>931.93229860842393</v>
      </c>
      <c r="C77" s="60">
        <f>_xlfn.IFNA(INDEX('2010 Census (by District)'!$D$39:$J$70,MATCH($A77,'2010 Census (by District)'!$D$39:$D$70,0),MATCH('2010 Census (by District)'!$I$39,'2010 Census (by District)'!$D$39:$J$39,)),0)*C$62</f>
        <v>896.49864568554096</v>
      </c>
      <c r="D77" s="60">
        <f>_xlfn.IFNA(INDEX('2010 Census (by District)'!$D$39:$J$70,MATCH($A77,'2010 Census (by District)'!$D$39:$D$70,0),MATCH('2010 Census (by District)'!$I$39,'2010 Census (by District)'!$D$39:$J$39,)),0)*D$62</f>
        <v>873.76432062140816</v>
      </c>
      <c r="E77" s="60">
        <f>_xlfn.IFNA(INDEX('2010 Census (by District)'!$D$39:$J$70,MATCH($A77,'2010 Census (by District)'!$D$39:$D$70,0),MATCH('2010 Census (by District)'!$I$39,'2010 Census (by District)'!$D$39:$J$39,)),0)*E$62</f>
        <v>857.01987761010071</v>
      </c>
      <c r="F77" s="60">
        <f>_xlfn.IFNA(INDEX('2010 Census (by District)'!$D$39:$J$70,MATCH($A77,'2010 Census (by District)'!$D$39:$D$70,0),MATCH('2010 Census (by District)'!$I$39,'2010 Census (by District)'!$D$39:$J$39,)),0)*F$62</f>
        <v>846.84874672169906</v>
      </c>
      <c r="G77" s="60">
        <f>_xlfn.IFNA(INDEX('2010 Census (by District)'!$D$39:$J$70,MATCH($A77,'2010 Census (by District)'!$D$39:$D$70,0),MATCH('2010 Census (by District)'!$J$39,'2010 Census (by District)'!$D$39:$J$39,)),0)*G$62</f>
        <v>688.56736248341258</v>
      </c>
      <c r="H77" s="60">
        <f>_xlfn.IFNA(INDEX('2010 Census (by District)'!$D$39:$J$70,MATCH($A77,'2010 Census (by District)'!$D$39:$D$70,0),MATCH('2010 Census (by District)'!$J$39,'2010 Census (by District)'!$D$39:$J$39,)),0)*H$62</f>
        <v>683.00990522047437</v>
      </c>
      <c r="I77" s="60">
        <f>_xlfn.IFNA(INDEX('2010 Census (by District)'!$D$39:$J$70,MATCH($A77,'2010 Census (by District)'!$D$39:$D$70,0),MATCH('2010 Census (by District)'!$J$39,'2010 Census (by District)'!$D$39:$J$39,)),0)*I$62</f>
        <v>677.54799163540895</v>
      </c>
      <c r="J77" s="60">
        <f>_xlfn.IFNA(INDEX('2010 Census (by District)'!$D$39:$J$70,MATCH($A77,'2010 Census (by District)'!$D$39:$D$70,0),MATCH('2010 Census (by District)'!$J$39,'2010 Census (by District)'!$D$39:$J$39,)),0)*J$62</f>
        <v>691.51329255115911</v>
      </c>
      <c r="K77" s="60">
        <f>_xlfn.IFNA(INDEX('2010 Census (by District)'!$D$39:$J$70,MATCH($A77,'2010 Census (by District)'!$D$39:$D$70,0),MATCH('2010 Census (by District)'!$J$39,'2010 Census (by District)'!$D$39:$J$39,)),0)*K$62</f>
        <v>696.72042299523014</v>
      </c>
      <c r="L77" s="60">
        <f>INDEX('2020 Census (by District)'!$A$45:$C$85,MATCH($A77,'2020 Census (by District)'!$A$45:$A$85,0),MATCH('2020 Census (by District)'!$C$45,'2020 Census (by District)'!$A$45:$C$45,0))*L$62</f>
        <v>725.62493165664296</v>
      </c>
      <c r="M77" s="60">
        <f>INDEX('2020 Census (by District)'!$A$45:$C$85,MATCH($A77,'2020 Census (by District)'!$A$45:$A$85,0),MATCH('2020 Census (by District)'!$C$45,'2020 Census (by District)'!$A$45:$C$45,0))*M$62</f>
        <v>759.02460360852922</v>
      </c>
      <c r="N77" s="60">
        <f>INDEX('2020 Census (by District)'!$A$45:$C$85,MATCH($A77,'2020 Census (by District)'!$A$45:$A$85,0),MATCH('2020 Census (by District)'!$C$45,'2020 Census (by District)'!$A$45:$C$45,0))*N$62</f>
        <v>755.43794423182067</v>
      </c>
      <c r="O77" s="60">
        <f>INDEX('2020 Census (by District)'!$A$45:$C$85,MATCH($A77,'2020 Census (by District)'!$A$45:$A$85,0),MATCH('2020 Census (by District)'!$C$45,'2020 Census (by District)'!$A$45:$C$45,0))*O$62</f>
        <v>707.06178239475116</v>
      </c>
      <c r="P77" s="60">
        <f>INDEX('2020 Census (by District)'!$A$45:$C$85,MATCH($A77,'2020 Census (by District)'!$A$45:$A$85,0),MATCH('2020 Census (by District)'!$C$45,'2020 Census (by District)'!$A$45:$C$45,0))*P$62</f>
        <v>718.1891744122471</v>
      </c>
      <c r="Q77" s="25">
        <v>694</v>
      </c>
      <c r="R77" s="25">
        <v>657</v>
      </c>
      <c r="S77" s="25">
        <v>666</v>
      </c>
      <c r="T77" s="25">
        <v>648</v>
      </c>
      <c r="U77" s="25">
        <v>647</v>
      </c>
      <c r="V77" s="25">
        <v>635</v>
      </c>
      <c r="W77" s="25">
        <v>627</v>
      </c>
      <c r="X77" s="25">
        <v>619</v>
      </c>
      <c r="Z77"/>
      <c r="AA77"/>
      <c r="AD77" s="25">
        <v>392</v>
      </c>
      <c r="AE77" s="44">
        <f t="shared" si="93"/>
        <v>-304.72042299523014</v>
      </c>
      <c r="AG77">
        <f>INDEX('2010 Census (by District)'!$D$39:$J$70,MATCH($A77,'2010 Census (by District)'!$D$39:$D$70,0),MATCH('2010 Census (by District)'!$G$39,'2010 Census (by District)'!$D$39:$J$39,0))</f>
        <v>814.2</v>
      </c>
      <c r="AH77">
        <f>INDEX('2010 Census (by District)'!$D$39:$J$70,MATCH($A77,'2010 Census (by District)'!$D$39:$D$70,0),MATCH('2010 Census (by District)'!$H$39,'2010 Census (by District)'!$D$39:$J$39,0))</f>
        <v>775.2</v>
      </c>
      <c r="AJ77" s="44"/>
      <c r="AK77" s="44">
        <f t="shared" si="92"/>
        <v>87.72820502286288</v>
      </c>
    </row>
    <row r="78" spans="1:37">
      <c r="A78" s="3" t="s">
        <v>130</v>
      </c>
      <c r="B78" s="60">
        <f>_xlfn.IFNA(INDEX('2010 Census (by District)'!$D$39:$J$70,MATCH($A78,'2010 Census (by District)'!$D$39:$D$70,0),MATCH('2010 Census (by District)'!$I$39,'2010 Census (by District)'!$D$39:$J$39,)),0)*B$62</f>
        <v>994.88522961243189</v>
      </c>
      <c r="C78" s="60">
        <f>_xlfn.IFNA(INDEX('2010 Census (by District)'!$D$39:$J$70,MATCH($A78,'2010 Census (by District)'!$D$39:$D$70,0),MATCH('2010 Census (by District)'!$I$39,'2010 Census (by District)'!$D$39:$J$39,)),0)*C$62</f>
        <v>957.05799905412948</v>
      </c>
      <c r="D78" s="60">
        <f>_xlfn.IFNA(INDEX('2010 Census (by District)'!$D$39:$J$70,MATCH($A78,'2010 Census (by District)'!$D$39:$D$70,0),MATCH('2010 Census (by District)'!$I$39,'2010 Census (by District)'!$D$39:$J$39,)),0)*D$62</f>
        <v>932.78794827330876</v>
      </c>
      <c r="E78" s="60">
        <f>_xlfn.IFNA(INDEX('2010 Census (by District)'!$D$39:$J$70,MATCH($A78,'2010 Census (by District)'!$D$39:$D$70,0),MATCH('2010 Census (by District)'!$I$39,'2010 Census (by District)'!$D$39:$J$39,)),0)*E$62</f>
        <v>914.91240188982988</v>
      </c>
      <c r="F78" s="60">
        <f>_xlfn.IFNA(INDEX('2010 Census (by District)'!$D$39:$J$70,MATCH($A78,'2010 Census (by District)'!$D$39:$D$70,0),MATCH('2010 Census (by District)'!$I$39,'2010 Census (by District)'!$D$39:$J$39,)),0)*F$62</f>
        <v>904.05420124109662</v>
      </c>
      <c r="G78" s="60">
        <f>_xlfn.IFNA(INDEX('2010 Census (by District)'!$D$39:$J$70,MATCH($A78,'2010 Census (by District)'!$D$39:$D$70,0),MATCH('2010 Census (by District)'!$J$39,'2010 Census (by District)'!$D$39:$J$39,)),0)*G$62</f>
        <v>1015.0861478922134</v>
      </c>
      <c r="H78" s="60">
        <f>_xlfn.IFNA(INDEX('2010 Census (by District)'!$D$39:$J$70,MATCH($A78,'2010 Census (by District)'!$D$39:$D$70,0),MATCH('2010 Census (by District)'!$J$39,'2010 Census (by District)'!$D$39:$J$39,)),0)*H$62</f>
        <v>1006.8933432481399</v>
      </c>
      <c r="I78" s="60">
        <f>_xlfn.IFNA(INDEX('2010 Census (by District)'!$D$39:$J$70,MATCH($A78,'2010 Census (by District)'!$D$39:$D$70,0),MATCH('2010 Census (by District)'!$J$39,'2010 Census (by District)'!$D$39:$J$39,)),0)*I$62</f>
        <v>998.84138911370667</v>
      </c>
      <c r="J78" s="60">
        <f>_xlfn.IFNA(INDEX('2010 Census (by District)'!$D$39:$J$70,MATCH($A78,'2010 Census (by District)'!$D$39:$D$70,0),MATCH('2010 Census (by District)'!$J$39,'2010 Census (by District)'!$D$39:$J$39,)),0)*J$62</f>
        <v>1019.4290386061206</v>
      </c>
      <c r="K78" s="60">
        <f>_xlfn.IFNA(INDEX('2010 Census (by District)'!$D$39:$J$70,MATCH($A78,'2010 Census (by District)'!$D$39:$D$70,0),MATCH('2010 Census (by District)'!$J$39,'2010 Census (by District)'!$D$39:$J$39,)),0)*K$62</f>
        <v>1027.1053913815133</v>
      </c>
      <c r="L78" s="60">
        <f>INDEX('2020 Census (by District)'!$A$45:$C$85,MATCH($A78,'2020 Census (by District)'!$A$45:$A$85,0),MATCH('2020 Census (by District)'!$C$45,'2020 Census (by District)'!$A$45:$C$45,0))*L$62</f>
        <v>861.67960634226347</v>
      </c>
      <c r="M78" s="60">
        <f>INDEX('2020 Census (by District)'!$A$45:$C$85,MATCH($A78,'2020 Census (by District)'!$A$45:$A$85,0),MATCH('2020 Census (by District)'!$C$45,'2020 Census (by District)'!$A$45:$C$45,0))*M$62</f>
        <v>901.34171678512837</v>
      </c>
      <c r="N78" s="60">
        <f>INDEX('2020 Census (by District)'!$A$45:$C$85,MATCH($A78,'2020 Census (by District)'!$A$45:$A$85,0),MATCH('2020 Census (by District)'!$C$45,'2020 Census (by District)'!$A$45:$C$45,0))*N$62</f>
        <v>897.08255877528688</v>
      </c>
      <c r="O78" s="60">
        <f>INDEX('2020 Census (by District)'!$A$45:$C$85,MATCH($A78,'2020 Census (by District)'!$A$45:$A$85,0),MATCH('2020 Census (by District)'!$C$45,'2020 Census (by District)'!$A$45:$C$45,0))*O$62</f>
        <v>839.63586659376699</v>
      </c>
      <c r="P78" s="60">
        <f>INDEX('2020 Census (by District)'!$A$45:$C$85,MATCH($A78,'2020 Census (by District)'!$A$45:$A$85,0),MATCH('2020 Census (by District)'!$C$45,'2020 Census (by District)'!$A$45:$C$45,0))*P$62</f>
        <v>852.84964461454331</v>
      </c>
      <c r="Q78" s="25">
        <v>845</v>
      </c>
      <c r="R78" s="25">
        <v>766</v>
      </c>
      <c r="S78" s="25">
        <v>743</v>
      </c>
      <c r="T78" s="25">
        <v>815</v>
      </c>
      <c r="U78" s="25">
        <v>761</v>
      </c>
      <c r="V78" s="25">
        <v>714</v>
      </c>
      <c r="W78" s="25">
        <v>626</v>
      </c>
      <c r="X78" s="25">
        <v>588</v>
      </c>
      <c r="Z78"/>
      <c r="AA78"/>
      <c r="AD78" s="25">
        <v>722</v>
      </c>
      <c r="AE78" s="44">
        <f t="shared" si="93"/>
        <v>-305.1053913815133</v>
      </c>
      <c r="AG78">
        <f>INDEX('2010 Census (by District)'!$D$39:$J$70,MATCH($A78,'2010 Census (by District)'!$D$39:$D$70,0),MATCH('2010 Census (by District)'!$G$39,'2010 Census (by District)'!$D$39:$J$39,0))</f>
        <v>869.2</v>
      </c>
      <c r="AH78">
        <f>INDEX('2010 Census (by District)'!$D$39:$J$70,MATCH($A78,'2010 Census (by District)'!$D$39:$D$70,0),MATCH('2010 Census (by District)'!$H$39,'2010 Census (by District)'!$D$39:$J$39,0))</f>
        <v>1142.8</v>
      </c>
      <c r="AJ78" s="44"/>
      <c r="AK78" s="44">
        <f t="shared" si="92"/>
        <v>129.32893795166126</v>
      </c>
    </row>
    <row r="79" spans="1:37">
      <c r="A79" s="3" t="s">
        <v>131</v>
      </c>
      <c r="B79" s="60">
        <f>_xlfn.IFNA(INDEX('2010 Census (by District)'!$D$39:$J$70,MATCH($A79,'2010 Census (by District)'!$D$39:$D$70,0),MATCH('2010 Census (by District)'!$I$39,'2010 Census (by District)'!$D$39:$J$39,)),0)*B$62</f>
        <v>498.81613330084889</v>
      </c>
      <c r="C79" s="60">
        <f>_xlfn.IFNA(INDEX('2010 Census (by District)'!$D$39:$J$70,MATCH($A79,'2010 Census (by District)'!$D$39:$D$70,0),MATCH('2010 Census (by District)'!$I$39,'2010 Census (by District)'!$D$39:$J$39,)),0)*C$62</f>
        <v>479.8502945096522</v>
      </c>
      <c r="D79" s="60">
        <f>_xlfn.IFNA(INDEX('2010 Census (by District)'!$D$39:$J$70,MATCH($A79,'2010 Census (by District)'!$D$39:$D$70,0),MATCH('2010 Census (by District)'!$I$39,'2010 Census (by District)'!$D$39:$J$39,)),0)*D$62</f>
        <v>467.68176237633224</v>
      </c>
      <c r="E79" s="60">
        <f>_xlfn.IFNA(INDEX('2010 Census (by District)'!$D$39:$J$70,MATCH($A79,'2010 Census (by District)'!$D$39:$D$70,0),MATCH('2010 Census (by District)'!$I$39,'2010 Census (by District)'!$D$39:$J$39,)),0)*E$62</f>
        <v>458.71931056556366</v>
      </c>
      <c r="F79" s="60">
        <f>_xlfn.IFNA(INDEX('2010 Census (by District)'!$D$39:$J$70,MATCH($A79,'2010 Census (by District)'!$D$39:$D$70,0),MATCH('2010 Census (by District)'!$I$39,'2010 Census (by District)'!$D$39:$J$39,)),0)*F$62</f>
        <v>453.27521962824426</v>
      </c>
      <c r="G79" s="60">
        <f>_xlfn.IFNA(INDEX('2010 Census (by District)'!$D$39:$J$70,MATCH($A79,'2010 Census (by District)'!$D$39:$D$70,0),MATCH('2010 Census (by District)'!$J$39,'2010 Census (by District)'!$D$39:$J$39,)),0)*G$62</f>
        <v>456.02487603068107</v>
      </c>
      <c r="H79" s="60">
        <f>_xlfn.IFNA(INDEX('2010 Census (by District)'!$D$39:$J$70,MATCH($A79,'2010 Census (by District)'!$D$39:$D$70,0),MATCH('2010 Census (by District)'!$J$39,'2010 Census (by District)'!$D$39:$J$39,)),0)*H$62</f>
        <v>452.34427933461234</v>
      </c>
      <c r="I79" s="60">
        <f>_xlfn.IFNA(INDEX('2010 Census (by District)'!$D$39:$J$70,MATCH($A79,'2010 Census (by District)'!$D$39:$D$70,0),MATCH('2010 Census (by District)'!$J$39,'2010 Census (by District)'!$D$39:$J$39,)),0)*I$62</f>
        <v>448.7269593725735</v>
      </c>
      <c r="J79" s="60">
        <f>_xlfn.IFNA(INDEX('2010 Census (by District)'!$D$39:$J$70,MATCH($A79,'2010 Census (by District)'!$D$39:$D$70,0),MATCH('2010 Census (by District)'!$J$39,'2010 Census (by District)'!$D$39:$J$39,)),0)*J$62</f>
        <v>457.97590866326766</v>
      </c>
      <c r="K79" s="60">
        <f>_xlfn.IFNA(INDEX('2010 Census (by District)'!$D$39:$J$70,MATCH($A79,'2010 Census (by District)'!$D$39:$D$70,0),MATCH('2010 Census (by District)'!$J$39,'2010 Census (by District)'!$D$39:$J$39,)),0)*K$62</f>
        <v>461.42449066789368</v>
      </c>
      <c r="L79" s="60">
        <f>INDEX('2020 Census (by District)'!$A$45:$C$85,MATCH($A79,'2020 Census (by District)'!$A$45:$A$85,0),MATCH('2020 Census (by District)'!$C$45,'2020 Census (by District)'!$A$45:$C$45,0))*L$62</f>
        <v>362.81246582832148</v>
      </c>
      <c r="M79" s="60">
        <f>INDEX('2020 Census (by District)'!$A$45:$C$85,MATCH($A79,'2020 Census (by District)'!$A$45:$A$85,0),MATCH('2020 Census (by District)'!$C$45,'2020 Census (by District)'!$A$45:$C$45,0))*M$62</f>
        <v>379.51230180426461</v>
      </c>
      <c r="N79" s="60">
        <f>INDEX('2020 Census (by District)'!$A$45:$C$85,MATCH($A79,'2020 Census (by District)'!$A$45:$A$85,0),MATCH('2020 Census (by District)'!$C$45,'2020 Census (by District)'!$A$45:$C$45,0))*N$62</f>
        <v>377.71897211591033</v>
      </c>
      <c r="O79" s="60">
        <f>INDEX('2020 Census (by District)'!$A$45:$C$85,MATCH($A79,'2020 Census (by District)'!$A$45:$A$85,0),MATCH('2020 Census (by District)'!$C$45,'2020 Census (by District)'!$A$45:$C$45,0))*O$62</f>
        <v>353.53089119737558</v>
      </c>
      <c r="P79" s="60">
        <f>INDEX('2020 Census (by District)'!$A$45:$C$85,MATCH($A79,'2020 Census (by District)'!$A$45:$A$85,0),MATCH('2020 Census (by District)'!$C$45,'2020 Census (by District)'!$A$45:$C$45,0))*P$62</f>
        <v>359.09458720612355</v>
      </c>
      <c r="Q79" s="25">
        <v>385</v>
      </c>
      <c r="R79" s="25">
        <v>377</v>
      </c>
      <c r="S79" s="25">
        <v>347</v>
      </c>
      <c r="T79" s="25">
        <v>341</v>
      </c>
      <c r="U79" s="25">
        <v>373</v>
      </c>
      <c r="V79" s="25">
        <v>338</v>
      </c>
      <c r="W79" s="25">
        <v>293</v>
      </c>
      <c r="X79" s="25">
        <v>290</v>
      </c>
      <c r="Z79"/>
      <c r="AA79"/>
      <c r="AD79" s="25">
        <v>420</v>
      </c>
      <c r="AE79" s="44">
        <f t="shared" si="93"/>
        <v>-41.424490667893679</v>
      </c>
      <c r="AG79">
        <f>INDEX('2010 Census (by District)'!$D$39:$J$70,MATCH($A79,'2010 Census (by District)'!$D$39:$D$70,0),MATCH('2010 Census (by District)'!$G$39,'2010 Census (by District)'!$D$39:$J$39,0))</f>
        <v>435.8</v>
      </c>
      <c r="AH79">
        <f>INDEX('2010 Census (by District)'!$D$39:$J$70,MATCH($A79,'2010 Census (by District)'!$D$39:$D$70,0),MATCH('2010 Census (by District)'!$H$39,'2010 Census (by District)'!$D$39:$J$39,0))</f>
        <v>513.4</v>
      </c>
      <c r="AJ79" s="44"/>
      <c r="AK79" s="44">
        <f t="shared" si="92"/>
        <v>58.100697186194338</v>
      </c>
    </row>
    <row r="80" spans="1:37">
      <c r="A80" s="3" t="s">
        <v>132</v>
      </c>
      <c r="B80" s="60">
        <f>_xlfn.IFNA(INDEX('2010 Census (by District)'!$D$39:$J$70,MATCH($A80,'2010 Census (by District)'!$D$39:$D$70,0),MATCH('2010 Census (by District)'!$I$39,'2010 Census (by District)'!$D$39:$J$39,)),0)*B$62</f>
        <v>747.19406108029875</v>
      </c>
      <c r="C80" s="60">
        <f>_xlfn.IFNA(INDEX('2010 Census (by District)'!$D$39:$J$70,MATCH($A80,'2010 Census (by District)'!$D$39:$D$70,0),MATCH('2010 Census (by District)'!$I$39,'2010 Census (by District)'!$D$39:$J$39,)),0)*C$62</f>
        <v>718.78447052753779</v>
      </c>
      <c r="D80" s="60">
        <f>_xlfn.IFNA(INDEX('2010 Census (by District)'!$D$39:$J$70,MATCH($A80,'2010 Census (by District)'!$D$39:$D$70,0),MATCH('2010 Census (by District)'!$I$39,'2010 Census (by District)'!$D$39:$J$39,)),0)*D$62</f>
        <v>700.55680238473997</v>
      </c>
      <c r="E80" s="60">
        <f>_xlfn.IFNA(INDEX('2010 Census (by District)'!$D$39:$J$70,MATCH($A80,'2010 Census (by District)'!$D$39:$D$70,0),MATCH('2010 Census (by District)'!$I$39,'2010 Census (by District)'!$D$39:$J$39,)),0)*E$62</f>
        <v>687.13163363285901</v>
      </c>
      <c r="F80" s="60">
        <f>_xlfn.IFNA(INDEX('2010 Census (by District)'!$D$39:$J$70,MATCH($A80,'2010 Census (by District)'!$D$39:$D$70,0),MATCH('2010 Census (by District)'!$I$39,'2010 Census (by District)'!$D$39:$J$39,)),0)*F$62</f>
        <v>678.9767401865945</v>
      </c>
      <c r="G80" s="60">
        <f>_xlfn.IFNA(INDEX('2010 Census (by District)'!$D$39:$J$70,MATCH($A80,'2010 Census (by District)'!$D$39:$D$70,0),MATCH('2010 Census (by District)'!$J$39,'2010 Census (by District)'!$D$39:$J$39,)),0)*G$62</f>
        <v>673.11190310878487</v>
      </c>
      <c r="H80" s="60">
        <f>_xlfn.IFNA(INDEX('2010 Census (by District)'!$D$39:$J$70,MATCH($A80,'2010 Census (by District)'!$D$39:$D$70,0),MATCH('2010 Census (by District)'!$J$39,'2010 Census (by District)'!$D$39:$J$39,)),0)*H$62</f>
        <v>667.6791875336371</v>
      </c>
      <c r="I80" s="60">
        <f>_xlfn.IFNA(INDEX('2010 Census (by District)'!$D$39:$J$70,MATCH($A80,'2010 Census (by District)'!$D$39:$D$70,0),MATCH('2010 Census (by District)'!$J$39,'2010 Census (by District)'!$D$39:$J$39,)),0)*I$62</f>
        <v>662.33987108012502</v>
      </c>
      <c r="J80" s="60">
        <f>_xlfn.IFNA(INDEX('2010 Census (by District)'!$D$39:$J$70,MATCH($A80,'2010 Census (by District)'!$D$39:$D$70,0),MATCH('2010 Census (by District)'!$J$39,'2010 Census (by District)'!$D$39:$J$39,)),0)*J$62</f>
        <v>675.99170935922132</v>
      </c>
      <c r="K80" s="60">
        <f>_xlfn.IFNA(INDEX('2010 Census (by District)'!$D$39:$J$70,MATCH($A80,'2010 Census (by District)'!$D$39:$D$70,0),MATCH('2010 Census (by District)'!$J$39,'2010 Census (by District)'!$D$39:$J$39,)),0)*K$62</f>
        <v>681.08196148837135</v>
      </c>
      <c r="L80" s="60">
        <f>INDEX('2020 Census (by District)'!$A$45:$C$85,MATCH($A80,'2020 Census (by District)'!$A$45:$A$85,0),MATCH('2020 Census (by District)'!$C$45,'2020 Census (by District)'!$A$45:$C$45,0))*L$62</f>
        <v>589.57025697102233</v>
      </c>
      <c r="M80" s="60">
        <f>INDEX('2020 Census (by District)'!$A$45:$C$85,MATCH($A80,'2020 Census (by District)'!$A$45:$A$85,0),MATCH('2020 Census (by District)'!$C$45,'2020 Census (by District)'!$A$45:$C$45,0))*M$62</f>
        <v>616.70749043192995</v>
      </c>
      <c r="N80" s="60">
        <f>INDEX('2020 Census (by District)'!$A$45:$C$85,MATCH($A80,'2020 Census (by District)'!$A$45:$A$85,0),MATCH('2020 Census (by District)'!$C$45,'2020 Census (by District)'!$A$45:$C$45,0))*N$62</f>
        <v>613.79332968835422</v>
      </c>
      <c r="O80" s="60">
        <f>INDEX('2020 Census (by District)'!$A$45:$C$85,MATCH($A80,'2020 Census (by District)'!$A$45:$A$85,0),MATCH('2020 Census (by District)'!$C$45,'2020 Census (by District)'!$A$45:$C$45,0))*O$62</f>
        <v>574.48769819573533</v>
      </c>
      <c r="P80" s="60">
        <f>INDEX('2020 Census (by District)'!$A$45:$C$85,MATCH($A80,'2020 Census (by District)'!$A$45:$A$85,0),MATCH('2020 Census (by District)'!$C$45,'2020 Census (by District)'!$A$45:$C$45,0))*P$62</f>
        <v>583.52870420995077</v>
      </c>
      <c r="Q80" s="25">
        <v>612</v>
      </c>
      <c r="R80" s="25">
        <v>591</v>
      </c>
      <c r="S80" s="25">
        <v>640</v>
      </c>
      <c r="T80" s="25">
        <v>583</v>
      </c>
      <c r="U80" s="25">
        <v>602</v>
      </c>
      <c r="V80" s="25">
        <v>600</v>
      </c>
      <c r="W80" s="25">
        <v>528</v>
      </c>
      <c r="X80" s="25">
        <v>489</v>
      </c>
      <c r="Z80"/>
      <c r="AA80"/>
      <c r="AD80" s="25">
        <v>704</v>
      </c>
      <c r="AE80" s="44">
        <f t="shared" si="93"/>
        <v>22.918038511628652</v>
      </c>
      <c r="AG80">
        <f>INDEX('2010 Census (by District)'!$D$39:$J$70,MATCH($A80,'2010 Census (by District)'!$D$39:$D$70,0),MATCH('2010 Census (by District)'!$G$39,'2010 Census (by District)'!$D$39:$J$39,0))</f>
        <v>652.79999999999995</v>
      </c>
      <c r="AH80">
        <f>INDEX('2010 Census (by District)'!$D$39:$J$70,MATCH($A80,'2010 Census (by District)'!$D$39:$D$70,0),MATCH('2010 Census (by District)'!$H$39,'2010 Census (by District)'!$D$39:$J$39,0))</f>
        <v>757.8</v>
      </c>
      <c r="AJ80" s="44"/>
      <c r="AK80" s="44">
        <f t="shared" si="92"/>
        <v>85.759073485972067</v>
      </c>
    </row>
    <row r="81" spans="1:37">
      <c r="A81" s="3" t="s">
        <v>134</v>
      </c>
      <c r="B81" s="60">
        <f>_xlfn.IFNA(INDEX('2010 Census (by District)'!$D$39:$J$70,MATCH($A81,'2010 Census (by District)'!$D$39:$D$70,0),MATCH('2010 Census (by District)'!$I$39,'2010 Census (by District)'!$D$39:$J$39,)),0)*B$62</f>
        <v>1322.469390582379</v>
      </c>
      <c r="C81" s="60">
        <f>_xlfn.IFNA(INDEX('2010 Census (by District)'!$D$39:$J$70,MATCH($A81,'2010 Census (by District)'!$D$39:$D$70,0),MATCH('2010 Census (by District)'!$I$39,'2010 Census (by District)'!$D$39:$J$39,)),0)*C$62</f>
        <v>1272.1868524012209</v>
      </c>
      <c r="D81" s="60">
        <f>_xlfn.IFNA(INDEX('2010 Census (by District)'!$D$39:$J$70,MATCH($A81,'2010 Census (by District)'!$D$39:$D$70,0),MATCH('2010 Census (by District)'!$I$39,'2010 Census (by District)'!$D$39:$J$39,)),0)*D$62</f>
        <v>1239.9254434364714</v>
      </c>
      <c r="E81" s="60">
        <f>_xlfn.IFNA(INDEX('2010 Census (by District)'!$D$39:$J$70,MATCH($A81,'2010 Census (by District)'!$D$39:$D$70,0),MATCH('2010 Census (by District)'!$I$39,'2010 Census (by District)'!$D$39:$J$39,)),0)*E$62</f>
        <v>1216.16404641453</v>
      </c>
      <c r="F81" s="60">
        <f>_xlfn.IFNA(INDEX('2010 Census (by District)'!$D$39:$J$70,MATCH($A81,'2010 Census (by District)'!$D$39:$D$70,0),MATCH('2010 Census (by District)'!$I$39,'2010 Census (by District)'!$D$39:$J$39,)),0)*F$62</f>
        <v>1201.7305845765798</v>
      </c>
      <c r="G81" s="60">
        <f>_xlfn.IFNA(INDEX('2010 Census (by District)'!$D$39:$J$70,MATCH($A81,'2010 Census (by District)'!$D$39:$D$70,0),MATCH('2010 Census (by District)'!$J$39,'2010 Census (by District)'!$D$39:$J$39,)),0)*G$62</f>
        <v>1245.4968468449963</v>
      </c>
      <c r="H81" s="60">
        <f>_xlfn.IFNA(INDEX('2010 Census (by District)'!$D$39:$J$70,MATCH($A81,'2010 Census (by District)'!$D$39:$D$70,0),MATCH('2010 Census (by District)'!$J$39,'2010 Census (by District)'!$D$39:$J$39,)),0)*H$62</f>
        <v>1235.4443873840933</v>
      </c>
      <c r="I81" s="60">
        <f>_xlfn.IFNA(INDEX('2010 Census (by District)'!$D$39:$J$70,MATCH($A81,'2010 Census (by District)'!$D$39:$D$70,0),MATCH('2010 Census (by District)'!$J$39,'2010 Census (by District)'!$D$39:$J$39,)),0)*I$62</f>
        <v>1225.5647495758135</v>
      </c>
      <c r="J81" s="60">
        <f>_xlfn.IFNA(INDEX('2010 Census (by District)'!$D$39:$J$70,MATCH($A81,'2010 Census (by District)'!$D$39:$D$70,0),MATCH('2010 Census (by District)'!$J$39,'2010 Census (by District)'!$D$39:$J$39,)),0)*J$62</f>
        <v>1250.8255144675379</v>
      </c>
      <c r="K81" s="60">
        <f>_xlfn.IFNA(INDEX('2010 Census (by District)'!$D$39:$J$70,MATCH($A81,'2010 Census (by District)'!$D$39:$D$70,0),MATCH('2010 Census (by District)'!$J$39,'2010 Census (by District)'!$D$39:$J$39,)),0)*K$62</f>
        <v>1260.2442945354901</v>
      </c>
      <c r="L81" s="60">
        <f>INDEX('2020 Census (by District)'!$A$45:$C$85,MATCH($A81,'2020 Census (by District)'!$A$45:$A$85,0),MATCH('2020 Census (by District)'!$C$45,'2020 Census (by District)'!$A$45:$C$45,0))*L$62</f>
        <v>340.13668671405139</v>
      </c>
      <c r="M81" s="60">
        <f>INDEX('2020 Census (by District)'!$A$45:$C$85,MATCH($A81,'2020 Census (by District)'!$A$45:$A$85,0),MATCH('2020 Census (by District)'!$C$45,'2020 Census (by District)'!$A$45:$C$45,0))*M$62</f>
        <v>355.7927829414981</v>
      </c>
      <c r="N81" s="60">
        <f>INDEX('2020 Census (by District)'!$A$45:$C$85,MATCH($A81,'2020 Census (by District)'!$A$45:$A$85,0),MATCH('2020 Census (by District)'!$C$45,'2020 Census (by District)'!$A$45:$C$45,0))*N$62</f>
        <v>354.11153635866594</v>
      </c>
      <c r="O81" s="60">
        <f>INDEX('2020 Census (by District)'!$A$45:$C$85,MATCH($A81,'2020 Census (by District)'!$A$45:$A$85,0),MATCH('2020 Census (by District)'!$C$45,'2020 Census (by District)'!$A$45:$C$45,0))*O$62</f>
        <v>331.43521049753963</v>
      </c>
      <c r="P81" s="60">
        <f>INDEX('2020 Census (by District)'!$A$45:$C$85,MATCH($A81,'2020 Census (by District)'!$A$45:$A$85,0),MATCH('2020 Census (by District)'!$C$45,'2020 Census (by District)'!$A$45:$C$45,0))*P$62</f>
        <v>336.65117550574087</v>
      </c>
      <c r="Q81" s="25">
        <v>886</v>
      </c>
      <c r="R81" s="25">
        <v>838</v>
      </c>
      <c r="S81" s="25">
        <v>827</v>
      </c>
      <c r="T81" s="25">
        <v>817</v>
      </c>
      <c r="U81" s="25">
        <v>790</v>
      </c>
      <c r="V81" s="25">
        <v>367</v>
      </c>
      <c r="W81" s="25">
        <v>353</v>
      </c>
      <c r="X81" s="25">
        <v>322</v>
      </c>
      <c r="Z81"/>
      <c r="AA81"/>
      <c r="AD81" s="25">
        <v>1166</v>
      </c>
      <c r="AE81" s="44">
        <f t="shared" si="93"/>
        <v>-94.244294535490098</v>
      </c>
      <c r="AG81">
        <f>INDEX('2010 Census (by District)'!$D$39:$J$70,MATCH($A81,'2010 Census (by District)'!$D$39:$D$70,0),MATCH('2010 Census (by District)'!$G$39,'2010 Census (by District)'!$D$39:$J$39,0))</f>
        <v>1155.4000000000001</v>
      </c>
      <c r="AH81">
        <f>INDEX('2010 Census (by District)'!$D$39:$J$70,MATCH($A81,'2010 Census (by District)'!$D$39:$D$70,0),MATCH('2010 Census (by District)'!$H$39,'2010 Census (by District)'!$D$39:$J$39,0))</f>
        <v>1402.2</v>
      </c>
      <c r="AJ81" s="44"/>
      <c r="AK81" s="44">
        <f t="shared" si="92"/>
        <v>158.68484143841374</v>
      </c>
    </row>
    <row r="82" spans="1:37">
      <c r="A82" s="3" t="s">
        <v>217</v>
      </c>
      <c r="B82" s="60">
        <f>_xlfn.IFNA(INDEX('2010 Census (by District)'!$D$39:$J$70,MATCH($A82,'2010 Census (by District)'!$D$39:$D$70,0),MATCH('2010 Census (by District)'!$I$39,'2010 Census (by District)'!$D$39:$J$39,)),0)*B$62</f>
        <v>367.18727756519581</v>
      </c>
      <c r="C82" s="60">
        <f>_xlfn.IFNA(INDEX('2010 Census (by District)'!$D$39:$J$70,MATCH($A82,'2010 Census (by District)'!$D$39:$D$70,0),MATCH('2010 Census (by District)'!$I$39,'2010 Census (by District)'!$D$39:$J$39,)),0)*C$62</f>
        <v>353.22619201169437</v>
      </c>
      <c r="D82" s="60">
        <f>_xlfn.IFNA(INDEX('2010 Census (by District)'!$D$39:$J$70,MATCH($A82,'2010 Census (by District)'!$D$39:$D$70,0),MATCH('2010 Census (by District)'!$I$39,'2010 Census (by District)'!$D$39:$J$39,)),0)*D$62</f>
        <v>344.26872274054011</v>
      </c>
      <c r="E82" s="60">
        <f>_xlfn.IFNA(INDEX('2010 Census (by District)'!$D$39:$J$70,MATCH($A82,'2010 Census (by District)'!$D$39:$D$70,0),MATCH('2010 Census (by District)'!$I$39,'2010 Census (by District)'!$D$39:$J$39,)),0)*E$62</f>
        <v>337.67130525340252</v>
      </c>
      <c r="F82" s="60">
        <f>_xlfn.IFNA(INDEX('2010 Census (by District)'!$D$39:$J$70,MATCH($A82,'2010 Census (by District)'!$D$39:$D$70,0),MATCH('2010 Census (by District)'!$I$39,'2010 Census (by District)'!$D$39:$J$39,)),0)*F$62</f>
        <v>333.66381472404947</v>
      </c>
      <c r="G82" s="60">
        <f>_xlfn.IFNA(INDEX('2010 Census (by District)'!$D$39:$J$70,MATCH($A82,'2010 Census (by District)'!$D$39:$D$70,0),MATCH('2010 Census (by District)'!$J$39,'2010 Census (by District)'!$D$39:$J$39,)),0)*G$62</f>
        <v>314.97160311741243</v>
      </c>
      <c r="H82" s="60">
        <f>_xlfn.IFNA(INDEX('2010 Census (by District)'!$D$39:$J$70,MATCH($A82,'2010 Census (by District)'!$D$39:$D$70,0),MATCH('2010 Census (by District)'!$J$39,'2010 Census (by District)'!$D$39:$J$39,)),0)*H$62</f>
        <v>312.4294535489941</v>
      </c>
      <c r="I82" s="60">
        <f>_xlfn.IFNA(INDEX('2010 Census (by District)'!$D$39:$J$70,MATCH($A82,'2010 Census (by District)'!$D$39:$D$70,0),MATCH('2010 Census (by District)'!$J$39,'2010 Census (by District)'!$D$39:$J$39,)),0)*I$62</f>
        <v>309.93100855768324</v>
      </c>
      <c r="J82" s="60">
        <f>_xlfn.IFNA(INDEX('2010 Census (by District)'!$D$39:$J$70,MATCH($A82,'2010 Census (by District)'!$D$39:$D$70,0),MATCH('2010 Census (by District)'!$J$39,'2010 Census (by District)'!$D$39:$J$39,)),0)*J$62</f>
        <v>316.31916091155966</v>
      </c>
      <c r="K82" s="60">
        <f>_xlfn.IFNA(INDEX('2010 Census (by District)'!$D$39:$J$70,MATCH($A82,'2010 Census (by District)'!$D$39:$D$70,0),MATCH('2010 Census (by District)'!$J$39,'2010 Census (by District)'!$D$39:$J$39,)),0)*K$62</f>
        <v>318.70106036391724</v>
      </c>
      <c r="L82" s="60">
        <f>INDEX('2020 Census (by District)'!$A$45:$C$85,MATCH($A82,'2020 Census (by District)'!$A$45:$A$85,0),MATCH('2020 Census (by District)'!$C$45,'2020 Census (by District)'!$A$45:$C$45,0))*L$62</f>
        <v>249.43357025697105</v>
      </c>
      <c r="M82" s="60">
        <f>INDEX('2020 Census (by District)'!$A$45:$C$85,MATCH($A82,'2020 Census (by District)'!$A$45:$A$85,0),MATCH('2020 Census (by District)'!$C$45,'2020 Census (by District)'!$A$45:$C$45,0))*M$62</f>
        <v>260.91470749043197</v>
      </c>
      <c r="N82" s="60">
        <f>INDEX('2020 Census (by District)'!$A$45:$C$85,MATCH($A82,'2020 Census (by District)'!$A$45:$A$85,0),MATCH('2020 Census (by District)'!$C$45,'2020 Census (by District)'!$A$45:$C$45,0))*N$62</f>
        <v>259.68179332968839</v>
      </c>
      <c r="O82" s="60">
        <f>INDEX('2020 Census (by District)'!$A$45:$C$85,MATCH($A82,'2020 Census (by District)'!$A$45:$A$85,0),MATCH('2020 Census (by District)'!$C$45,'2020 Census (by District)'!$A$45:$C$45,0))*O$62</f>
        <v>243.05248769819576</v>
      </c>
      <c r="P82" s="60">
        <f>INDEX('2020 Census (by District)'!$A$45:$C$85,MATCH($A82,'2020 Census (by District)'!$A$45:$A$85,0),MATCH('2020 Census (by District)'!$C$45,'2020 Census (by District)'!$A$45:$C$45,0))*P$62</f>
        <v>246.87752870420996</v>
      </c>
      <c r="Q82" s="25">
        <v>229</v>
      </c>
      <c r="R82" s="25">
        <v>213</v>
      </c>
      <c r="S82" s="25">
        <v>277</v>
      </c>
      <c r="T82" s="25">
        <v>280</v>
      </c>
      <c r="U82" s="25">
        <v>261</v>
      </c>
      <c r="V82" s="25">
        <v>821</v>
      </c>
      <c r="W82" s="25">
        <v>381</v>
      </c>
      <c r="X82" s="25">
        <v>293</v>
      </c>
      <c r="Z82"/>
      <c r="AA82"/>
      <c r="AD82" s="25">
        <v>138</v>
      </c>
      <c r="AE82" s="44">
        <f t="shared" si="93"/>
        <v>-180.70106036391724</v>
      </c>
      <c r="AG82">
        <f>INDEX('2010 Census (by District)'!$D$39:$J$70,MATCH($A82,'2010 Census (by District)'!$D$39:$D$70,0),MATCH('2010 Census (by District)'!$G$39,'2010 Census (by District)'!$D$39:$J$39,0))</f>
        <v>320.8</v>
      </c>
      <c r="AH82">
        <f>INDEX('2010 Census (by District)'!$D$39:$J$70,MATCH($A82,'2010 Census (by District)'!$D$39:$D$70,0),MATCH('2010 Census (by District)'!$H$39,'2010 Census (by District)'!$D$39:$J$39,0))</f>
        <v>354.6</v>
      </c>
      <c r="AJ82" s="44"/>
      <c r="AK82" s="44">
        <f t="shared" si="92"/>
        <v>40.129542700086688</v>
      </c>
    </row>
    <row r="83" spans="1:37">
      <c r="A83" s="3" t="s">
        <v>218</v>
      </c>
      <c r="B83" s="60">
        <f>_xlfn.IFNA(INDEX('2010 Census (by District)'!$D$39:$J$70,MATCH($A83,'2010 Census (by District)'!$D$39:$D$70,0),MATCH('2010 Census (by District)'!$I$39,'2010 Census (by District)'!$D$39:$J$39,)),0)*B$62</f>
        <v>657.91535892915999</v>
      </c>
      <c r="C83" s="60">
        <f>_xlfn.IFNA(INDEX('2010 Census (by District)'!$D$39:$J$70,MATCH($A83,'2010 Census (by District)'!$D$39:$D$70,0),MATCH('2010 Census (by District)'!$I$39,'2010 Census (by District)'!$D$39:$J$39,)),0)*C$62</f>
        <v>632.90029665935765</v>
      </c>
      <c r="D83" s="60">
        <f>_xlfn.IFNA(INDEX('2010 Census (by District)'!$D$39:$J$70,MATCH($A83,'2010 Census (by District)'!$D$39:$D$70,0),MATCH('2010 Census (by District)'!$I$39,'2010 Census (by District)'!$D$39:$J$39,)),0)*D$62</f>
        <v>616.85056680568096</v>
      </c>
      <c r="E83" s="60">
        <f>_xlfn.IFNA(INDEX('2010 Census (by District)'!$D$39:$J$70,MATCH($A83,'2010 Census (by District)'!$D$39:$D$70,0),MATCH('2010 Census (by District)'!$I$39,'2010 Census (by District)'!$D$39:$J$39,)),0)*E$62</f>
        <v>605.02950829069755</v>
      </c>
      <c r="F83" s="60">
        <f>_xlfn.IFNA(INDEX('2010 Census (by District)'!$D$39:$J$70,MATCH($A83,'2010 Census (by District)'!$D$39:$D$70,0),MATCH('2010 Census (by District)'!$I$39,'2010 Census (by District)'!$D$39:$J$39,)),0)*F$62</f>
        <v>597.84900468635794</v>
      </c>
      <c r="G83" s="60">
        <f>_xlfn.IFNA(INDEX('2010 Census (by District)'!$D$39:$J$70,MATCH($A83,'2010 Census (by District)'!$D$39:$D$70,0),MATCH('2010 Census (by District)'!$J$39,'2010 Census (by District)'!$D$39:$J$39,)),0)*G$62</f>
        <v>615.0206937351843</v>
      </c>
      <c r="H83" s="60">
        <f>_xlfn.IFNA(INDEX('2010 Census (by District)'!$D$39:$J$70,MATCH($A83,'2010 Census (by District)'!$D$39:$D$70,0),MATCH('2010 Census (by District)'!$J$39,'2010 Census (by District)'!$D$39:$J$39,)),0)*H$62</f>
        <v>610.056834848628</v>
      </c>
      <c r="I83" s="60">
        <f>_xlfn.IFNA(INDEX('2010 Census (by District)'!$D$39:$J$70,MATCH($A83,'2010 Census (by District)'!$D$39:$D$70,0),MATCH('2010 Census (by District)'!$J$39,'2010 Census (by District)'!$D$39:$J$39,)),0)*I$62</f>
        <v>605.17831451026473</v>
      </c>
      <c r="J83" s="60">
        <f>_xlfn.IFNA(INDEX('2010 Census (by District)'!$D$39:$J$70,MATCH($A83,'2010 Census (by District)'!$D$39:$D$70,0),MATCH('2010 Census (by District)'!$J$39,'2010 Census (by District)'!$D$39:$J$39,)),0)*J$62</f>
        <v>617.6519656378</v>
      </c>
      <c r="K83" s="60">
        <f>_xlfn.IFNA(INDEX('2010 Census (by District)'!$D$39:$J$70,MATCH($A83,'2010 Census (by District)'!$D$39:$D$70,0),MATCH('2010 Census (by District)'!$J$39,'2010 Census (by District)'!$D$39:$J$39,)),0)*K$62</f>
        <v>622.30291651431548</v>
      </c>
      <c r="L83" s="60">
        <f>INDEX('2020 Census (by District)'!$A$45:$C$85,MATCH($A83,'2020 Census (by District)'!$A$45:$A$85,0),MATCH('2020 Census (by District)'!$C$45,'2020 Census (by District)'!$A$45:$C$45,0))*L$62</f>
        <v>430.83980317113173</v>
      </c>
      <c r="M83" s="60">
        <f>INDEX('2020 Census (by District)'!$A$45:$C$85,MATCH($A83,'2020 Census (by District)'!$A$45:$A$85,0),MATCH('2020 Census (by District)'!$C$45,'2020 Census (by District)'!$A$45:$C$45,0))*M$62</f>
        <v>450.67085839256418</v>
      </c>
      <c r="N83" s="60">
        <f>INDEX('2020 Census (by District)'!$A$45:$C$85,MATCH($A83,'2020 Census (by District)'!$A$45:$A$85,0),MATCH('2020 Census (by District)'!$C$45,'2020 Census (by District)'!$A$45:$C$45,0))*N$62</f>
        <v>448.54127938764344</v>
      </c>
      <c r="O83" s="60">
        <f>INDEX('2020 Census (by District)'!$A$45:$C$85,MATCH($A83,'2020 Census (by District)'!$A$45:$A$85,0),MATCH('2020 Census (by District)'!$C$45,'2020 Census (by District)'!$A$45:$C$45,0))*O$62</f>
        <v>419.8179332968835</v>
      </c>
      <c r="P83" s="60">
        <f>INDEX('2020 Census (by District)'!$A$45:$C$85,MATCH($A83,'2020 Census (by District)'!$A$45:$A$85,0),MATCH('2020 Census (by District)'!$C$45,'2020 Census (by District)'!$A$45:$C$45,0))*P$62</f>
        <v>426.42482230727165</v>
      </c>
      <c r="Q83" s="25">
        <v>424</v>
      </c>
      <c r="R83" s="25">
        <v>441</v>
      </c>
      <c r="S83" s="25">
        <v>405</v>
      </c>
      <c r="T83" s="25">
        <v>432</v>
      </c>
      <c r="U83" s="25">
        <v>376</v>
      </c>
      <c r="V83" s="25">
        <v>260</v>
      </c>
      <c r="W83" s="25">
        <v>266</v>
      </c>
      <c r="X83" s="25">
        <v>308</v>
      </c>
      <c r="Z83"/>
      <c r="AA83"/>
      <c r="AD83" s="25">
        <v>463</v>
      </c>
      <c r="AE83" s="44">
        <f t="shared" si="93"/>
        <v>-159.30291651431548</v>
      </c>
      <c r="AG83">
        <f>INDEX('2010 Census (by District)'!$D$39:$J$70,MATCH($A83,'2010 Census (by District)'!$D$39:$D$70,0),MATCH('2010 Census (by District)'!$G$39,'2010 Census (by District)'!$D$39:$J$39,0))</f>
        <v>574.79999999999995</v>
      </c>
      <c r="AH83">
        <f>INDEX('2010 Census (by District)'!$D$39:$J$70,MATCH($A83,'2010 Census (by District)'!$D$39:$D$70,0),MATCH('2010 Census (by District)'!$H$39,'2010 Census (by District)'!$D$39:$J$39,0))</f>
        <v>692.4</v>
      </c>
      <c r="AJ83" s="44"/>
      <c r="AK83" s="44">
        <f t="shared" si="92"/>
        <v>78.357854950761634</v>
      </c>
    </row>
    <row r="84" spans="1:37" s="1" customFormat="1">
      <c r="A84" s="11" t="s">
        <v>135</v>
      </c>
      <c r="B84" s="60">
        <f>_xlfn.IFNA(INDEX('2010 Census (by District)'!$D$39:$J$70,MATCH($A84,'2010 Census (by District)'!$D$39:$D$70,0),MATCH('2010 Census (by District)'!$I$39,'2010 Census (by District)'!$D$39:$J$39,)),0)*B$62</f>
        <v>5431.3499672767048</v>
      </c>
      <c r="C84" s="60">
        <f>_xlfn.IFNA(INDEX('2010 Census (by District)'!$D$39:$J$70,MATCH($A84,'2010 Census (by District)'!$D$39:$D$70,0),MATCH('2010 Census (by District)'!$I$39,'2010 Census (by District)'!$D$39:$J$39,)),0)*C$62</f>
        <v>5224.8407928113847</v>
      </c>
      <c r="D84" s="60">
        <f>_xlfn.IFNA(INDEX('2010 Census (by District)'!$D$39:$J$70,MATCH($A84,'2010 Census (by District)'!$D$39:$D$70,0),MATCH('2010 Census (by District)'!$I$39,'2010 Census (by District)'!$D$39:$J$39,)),0)*D$62</f>
        <v>5092.343962432702</v>
      </c>
      <c r="E84" s="60">
        <f>_xlfn.IFNA(INDEX('2010 Census (by District)'!$D$39:$J$70,MATCH($A84,'2010 Census (by District)'!$D$39:$D$70,0),MATCH('2010 Census (by District)'!$I$39,'2010 Census (by District)'!$D$39:$J$39,)),0)*E$62</f>
        <v>4994.7564765849302</v>
      </c>
      <c r="F84" s="60">
        <f>_xlfn.IFNA(INDEX('2010 Census (by District)'!$D$39:$J$70,MATCH($A84,'2010 Census (by District)'!$D$39:$D$70,0),MATCH('2010 Census (by District)'!$I$39,'2010 Census (by District)'!$D$39:$J$39,)),0)*F$62</f>
        <v>4935.4785960990012</v>
      </c>
      <c r="G84" s="60">
        <f>_xlfn.IFNA(INDEX('2010 Census (by District)'!$D$39:$J$70,MATCH($A84,'2010 Census (by District)'!$D$39:$D$70,0),MATCH('2010 Census (by District)'!$J$39,'2010 Census (by District)'!$D$39:$J$39,)),0)*G$62</f>
        <v>4453.4817363510492</v>
      </c>
      <c r="H84" s="60">
        <f>_xlfn.IFNA(INDEX('2010 Census (by District)'!$D$39:$J$70,MATCH($A84,'2010 Census (by District)'!$D$39:$D$70,0),MATCH('2010 Census (by District)'!$J$39,'2010 Census (by District)'!$D$39:$J$39,)),0)*H$62</f>
        <v>4417.5374907048681</v>
      </c>
      <c r="I84" s="60">
        <f>_xlfn.IFNA(INDEX('2010 Census (by District)'!$D$39:$J$70,MATCH($A84,'2010 Census (by District)'!$D$39:$D$70,0),MATCH('2010 Census (by District)'!$J$39,'2010 Census (by District)'!$D$39:$J$39,)),0)*I$62</f>
        <v>4382.2111977058994</v>
      </c>
      <c r="J84" s="60">
        <f>_xlfn.IFNA(INDEX('2010 Census (by District)'!$D$39:$J$70,MATCH($A84,'2010 Census (by District)'!$D$39:$D$70,0),MATCH('2010 Census (by District)'!$J$39,'2010 Census (by District)'!$D$39:$J$39,)),0)*J$62</f>
        <v>4472.5352763067613</v>
      </c>
      <c r="K84" s="60">
        <f>_xlfn.IFNA(INDEX('2010 Census (by District)'!$D$39:$J$70,MATCH($A84,'2010 Census (by District)'!$D$39:$D$70,0),MATCH('2010 Census (by District)'!$J$39,'2010 Census (by District)'!$D$39:$J$39,)),0)*K$62</f>
        <v>4506.2136955798314</v>
      </c>
      <c r="L84" s="60">
        <f>INDEX('2020 Census (by District)'!$A$45:$C$85,MATCH($A84,'2020 Census (by District)'!$A$45:$A$85,0),MATCH('2020 Census (by District)'!$C$45,'2020 Census (by District)'!$A$45:$C$45,0))*L$62</f>
        <v>3809.5308911973757</v>
      </c>
      <c r="M84" s="60">
        <f>INDEX('2020 Census (by District)'!$A$45:$C$85,MATCH($A84,'2020 Census (by District)'!$A$45:$A$85,0),MATCH('2020 Census (by District)'!$C$45,'2020 Census (by District)'!$A$45:$C$45,0))*M$62</f>
        <v>3984.8791689447785</v>
      </c>
      <c r="N84" s="60">
        <f>INDEX('2020 Census (by District)'!$A$45:$C$85,MATCH($A84,'2020 Census (by District)'!$A$45:$A$85,0),MATCH('2020 Census (by District)'!$C$45,'2020 Census (by District)'!$A$45:$C$45,0))*N$62</f>
        <v>3966.0492072170587</v>
      </c>
      <c r="O84" s="60">
        <f>INDEX('2020 Census (by District)'!$A$45:$C$85,MATCH($A84,'2020 Census (by District)'!$A$45:$A$85,0),MATCH('2020 Census (by District)'!$C$45,'2020 Census (by District)'!$A$45:$C$45,0))*O$62</f>
        <v>3712.0743575724441</v>
      </c>
      <c r="P84" s="60">
        <f>INDEX('2020 Census (by District)'!$A$45:$C$85,MATCH($A84,'2020 Census (by District)'!$A$45:$A$85,0),MATCH('2020 Census (by District)'!$C$45,'2020 Census (by District)'!$A$45:$C$45,0))*P$62</f>
        <v>3770.4931656642975</v>
      </c>
      <c r="Q84" s="36">
        <v>5085</v>
      </c>
      <c r="R84" s="36">
        <v>4723</v>
      </c>
      <c r="S84" s="36">
        <v>4576</v>
      </c>
      <c r="T84" s="36">
        <v>4453</v>
      </c>
      <c r="U84" s="36">
        <v>4600</v>
      </c>
      <c r="V84" s="36">
        <v>4367</v>
      </c>
      <c r="W84" s="36">
        <v>2823</v>
      </c>
      <c r="X84" s="36">
        <v>3226</v>
      </c>
      <c r="Y84" s="36"/>
      <c r="AA84" s="1" t="s">
        <v>240</v>
      </c>
      <c r="AD84" s="36">
        <v>5292</v>
      </c>
      <c r="AE84" s="44">
        <f t="shared" si="93"/>
        <v>785.78630442016856</v>
      </c>
      <c r="AG84">
        <f>INDEX('2010 Census (by District)'!$D$39:$J$70,MATCH($A84,'2010 Census (by District)'!$D$39:$D$70,0),MATCH('2010 Census (by District)'!$G$39,'2010 Census (by District)'!$D$39:$J$39,0))</f>
        <v>4745.2</v>
      </c>
      <c r="AH84">
        <f>INDEX('2010 Census (by District)'!$D$39:$J$70,MATCH($A84,'2010 Census (by District)'!$D$39:$D$70,0),MATCH('2010 Census (by District)'!$H$39,'2010 Census (by District)'!$D$39:$J$39,0))</f>
        <v>5013.8</v>
      </c>
      <c r="AJ84" s="44"/>
      <c r="AK84" s="44">
        <f t="shared" si="92"/>
        <v>567.40412067031866</v>
      </c>
    </row>
    <row r="85" spans="1:37" s="1" customFormat="1">
      <c r="A85" s="11" t="s">
        <v>136</v>
      </c>
      <c r="B85" s="60">
        <f>_xlfn.IFNA(INDEX('2010 Census (by District)'!$D$39:$J$70,MATCH($A85,'2010 Census (by District)'!$D$39:$D$70,0),MATCH('2010 Census (by District)'!$I$39,'2010 Census (by District)'!$D$39:$J$39,)),0)*B$62</f>
        <v>787.02609742465279</v>
      </c>
      <c r="C85" s="60">
        <f>_xlfn.IFNA(INDEX('2010 Census (by District)'!$D$39:$J$70,MATCH($A85,'2010 Census (by District)'!$D$39:$D$70,0),MATCH('2010 Census (by District)'!$I$39,'2010 Census (by District)'!$D$39:$J$39,)),0)*C$62</f>
        <v>757.10202502257187</v>
      </c>
      <c r="D85" s="60">
        <f>_xlfn.IFNA(INDEX('2010 Census (by District)'!$D$39:$J$70,MATCH($A85,'2010 Census (by District)'!$D$39:$D$70,0),MATCH('2010 Census (by District)'!$I$39,'2010 Census (by District)'!$D$39:$J$39,)),0)*D$62</f>
        <v>737.90266133539706</v>
      </c>
      <c r="E85" s="60">
        <f>_xlfn.IFNA(INDEX('2010 Census (by District)'!$D$39:$J$70,MATCH($A85,'2010 Census (by District)'!$D$39:$D$70,0),MATCH('2010 Census (by District)'!$I$39,'2010 Census (by District)'!$D$39:$J$39,)),0)*E$62</f>
        <v>723.76181263166939</v>
      </c>
      <c r="F85" s="60">
        <f>_xlfn.IFNA(INDEX('2010 Census (by District)'!$D$39:$J$70,MATCH($A85,'2010 Census (by District)'!$D$39:$D$70,0),MATCH('2010 Census (by District)'!$I$39,'2010 Census (by District)'!$D$39:$J$39,)),0)*F$62</f>
        <v>715.17219140977681</v>
      </c>
      <c r="G85" s="60">
        <f>_xlfn.IFNA(INDEX('2010 Census (by District)'!$D$39:$J$70,MATCH($A85,'2010 Census (by District)'!$D$39:$D$70,0),MATCH('2010 Census (by District)'!$J$39,'2010 Census (by District)'!$D$39:$J$39,)),0)*G$62</f>
        <v>691.94269269166466</v>
      </c>
      <c r="H85" s="60">
        <f>_xlfn.IFNA(INDEX('2010 Census (by District)'!$D$39:$J$70,MATCH($A85,'2010 Census (by District)'!$D$39:$D$70,0),MATCH('2010 Census (by District)'!$J$39,'2010 Census (by District)'!$D$39:$J$39,)),0)*H$62</f>
        <v>686.35799299116297</v>
      </c>
      <c r="I85" s="60">
        <f>_xlfn.IFNA(INDEX('2010 Census (by District)'!$D$39:$J$70,MATCH($A85,'2010 Census (by District)'!$D$39:$D$70,0),MATCH('2010 Census (by District)'!$J$39,'2010 Census (by District)'!$D$39:$J$39,)),0)*I$62</f>
        <v>680.8693053198964</v>
      </c>
      <c r="J85" s="60">
        <f>_xlfn.IFNA(INDEX('2010 Census (by District)'!$D$39:$J$70,MATCH($A85,'2010 Census (by District)'!$D$39:$D$70,0),MATCH('2010 Census (by District)'!$J$39,'2010 Census (by District)'!$D$39:$J$39,)),0)*J$62</f>
        <v>694.90306359307669</v>
      </c>
      <c r="K85" s="60">
        <f>_xlfn.IFNA(INDEX('2010 Census (by District)'!$D$39:$J$70,MATCH($A85,'2010 Census (by District)'!$D$39:$D$70,0),MATCH('2010 Census (by District)'!$J$39,'2010 Census (by District)'!$D$39:$J$39,)),0)*K$62</f>
        <v>700.13571918638331</v>
      </c>
      <c r="L85" s="60">
        <f>INDEX('2020 Census (by District)'!$A$45:$C$85,MATCH($A85,'2020 Census (by District)'!$A$45:$A$85,0),MATCH('2020 Census (by District)'!$C$45,'2020 Census (by District)'!$A$45:$C$45,0))*L$62</f>
        <v>725.62493165664296</v>
      </c>
      <c r="M85" s="60">
        <f>INDEX('2020 Census (by District)'!$A$45:$C$85,MATCH($A85,'2020 Census (by District)'!$A$45:$A$85,0),MATCH('2020 Census (by District)'!$C$45,'2020 Census (by District)'!$A$45:$C$45,0))*M$62</f>
        <v>759.02460360852922</v>
      </c>
      <c r="N85" s="60">
        <f>INDEX('2020 Census (by District)'!$A$45:$C$85,MATCH($A85,'2020 Census (by District)'!$A$45:$A$85,0),MATCH('2020 Census (by District)'!$C$45,'2020 Census (by District)'!$A$45:$C$45,0))*N$62</f>
        <v>755.43794423182067</v>
      </c>
      <c r="O85" s="60">
        <f>INDEX('2020 Census (by District)'!$A$45:$C$85,MATCH($A85,'2020 Census (by District)'!$A$45:$A$85,0),MATCH('2020 Census (by District)'!$C$45,'2020 Census (by District)'!$A$45:$C$45,0))*O$62</f>
        <v>707.06178239475116</v>
      </c>
      <c r="P85" s="60">
        <f>INDEX('2020 Census (by District)'!$A$45:$C$85,MATCH($A85,'2020 Census (by District)'!$A$45:$A$85,0),MATCH('2020 Census (by District)'!$C$45,'2020 Census (by District)'!$A$45:$C$45,0))*P$62</f>
        <v>718.1891744122471</v>
      </c>
      <c r="Q85" s="36">
        <v>891</v>
      </c>
      <c r="R85" s="36">
        <v>841</v>
      </c>
      <c r="S85" s="36">
        <v>670</v>
      </c>
      <c r="T85" s="36">
        <v>743</v>
      </c>
      <c r="U85" s="36">
        <v>665</v>
      </c>
      <c r="V85" s="36">
        <v>658</v>
      </c>
      <c r="W85" s="36">
        <v>657</v>
      </c>
      <c r="X85" s="36">
        <v>568</v>
      </c>
      <c r="Y85" s="36"/>
      <c r="AA85" s="1" t="s">
        <v>237</v>
      </c>
      <c r="AD85" s="36">
        <v>906</v>
      </c>
      <c r="AE85" s="44">
        <f t="shared" si="93"/>
        <v>205.86428081361669</v>
      </c>
      <c r="AG85">
        <f>INDEX('2010 Census (by District)'!$D$39:$J$70,MATCH($A85,'2010 Census (by District)'!$D$39:$D$70,0),MATCH('2010 Census (by District)'!$G$39,'2010 Census (by District)'!$D$39:$J$39,0))</f>
        <v>687.6</v>
      </c>
      <c r="AH85">
        <f>INDEX('2010 Census (by District)'!$D$39:$J$70,MATCH($A85,'2010 Census (by District)'!$D$39:$D$70,0),MATCH('2010 Census (by District)'!$H$39,'2010 Census (by District)'!$D$39:$J$39,0))</f>
        <v>779</v>
      </c>
      <c r="AJ85" s="44"/>
      <c r="AK85" s="44">
        <f t="shared" si="92"/>
        <v>88.158245243563215</v>
      </c>
    </row>
    <row r="86" spans="1:37">
      <c r="A86" s="3" t="s">
        <v>219</v>
      </c>
      <c r="B86" s="60">
        <f>_xlfn.IFNA(INDEX('2010 Census (by District)'!$D$39:$J$70,MATCH($A86,'2010 Census (by District)'!$D$39:$D$70,0),MATCH('2010 Census (by District)'!$I$39,'2010 Census (by District)'!$D$39:$J$39,)),0)*B$62</f>
        <v>264.17339046772815</v>
      </c>
      <c r="C86" s="60">
        <f>_xlfn.IFNA(INDEX('2010 Census (by District)'!$D$39:$J$70,MATCH($A86,'2010 Census (by District)'!$D$39:$D$70,0),MATCH('2010 Census (by District)'!$I$39,'2010 Census (by District)'!$D$39:$J$39,)),0)*C$62</f>
        <v>254.12906831764047</v>
      </c>
      <c r="D86" s="60">
        <f>_xlfn.IFNA(INDEX('2010 Census (by District)'!$D$39:$J$70,MATCH($A86,'2010 Census (by District)'!$D$39:$D$70,0),MATCH('2010 Census (by District)'!$I$39,'2010 Census (by District)'!$D$39:$J$39,)),0)*D$62</f>
        <v>247.68460476470278</v>
      </c>
      <c r="E86" s="60">
        <f>_xlfn.IFNA(INDEX('2010 Census (by District)'!$D$39:$J$70,MATCH($A86,'2010 Census (by District)'!$D$39:$D$70,0),MATCH('2010 Census (by District)'!$I$39,'2010 Census (by District)'!$D$39:$J$39,)),0)*E$62</f>
        <v>242.93808370475466</v>
      </c>
      <c r="F86" s="60">
        <f>_xlfn.IFNA(INDEX('2010 Census (by District)'!$D$39:$J$70,MATCH($A86,'2010 Census (by District)'!$D$39:$D$70,0),MATCH('2010 Census (by District)'!$I$39,'2010 Census (by District)'!$D$39:$J$39,)),0)*F$62</f>
        <v>240.05488914685355</v>
      </c>
      <c r="G86" s="60">
        <f>_xlfn.IFNA(INDEX('2010 Census (by District)'!$D$39:$J$70,MATCH($A86,'2010 Census (by District)'!$D$39:$D$70,0),MATCH('2010 Census (by District)'!$J$39,'2010 Census (by District)'!$D$39:$J$39,)),0)*G$62</f>
        <v>282.99479061818272</v>
      </c>
      <c r="H86" s="60">
        <f>_xlfn.IFNA(INDEX('2010 Census (by District)'!$D$39:$J$70,MATCH($A86,'2010 Census (by District)'!$D$39:$D$70,0),MATCH('2010 Census (by District)'!$J$39,'2010 Census (by District)'!$D$39:$J$39,)),0)*H$62</f>
        <v>280.71072730036525</v>
      </c>
      <c r="I86" s="60">
        <f>_xlfn.IFNA(INDEX('2010 Census (by District)'!$D$39:$J$70,MATCH($A86,'2010 Census (by District)'!$D$39:$D$70,0),MATCH('2010 Census (by District)'!$J$39,'2010 Census (by District)'!$D$39:$J$39,)),0)*I$62</f>
        <v>278.46593154675088</v>
      </c>
      <c r="J86" s="60">
        <f>_xlfn.IFNA(INDEX('2010 Census (by District)'!$D$39:$J$70,MATCH($A86,'2010 Census (by District)'!$D$39:$D$70,0),MATCH('2010 Census (by District)'!$J$39,'2010 Census (by District)'!$D$39:$J$39,)),0)*J$62</f>
        <v>284.20554051444697</v>
      </c>
      <c r="K86" s="60">
        <f>_xlfn.IFNA(INDEX('2010 Census (by District)'!$D$39:$J$70,MATCH($A86,'2010 Census (by District)'!$D$39:$D$70,0),MATCH('2010 Census (by District)'!$J$39,'2010 Census (by District)'!$D$39:$J$39,)),0)*K$62</f>
        <v>286.34562276351954</v>
      </c>
      <c r="L86" s="60">
        <f>INDEX('2020 Census (by District)'!$A$45:$C$85,MATCH($A86,'2020 Census (by District)'!$A$45:$A$85,0),MATCH('2020 Census (by District)'!$C$45,'2020 Census (by District)'!$A$45:$C$45,0))*L$62</f>
        <v>249.43357025697105</v>
      </c>
      <c r="M86" s="60">
        <f>INDEX('2020 Census (by District)'!$A$45:$C$85,MATCH($A86,'2020 Census (by District)'!$A$45:$A$85,0),MATCH('2020 Census (by District)'!$C$45,'2020 Census (by District)'!$A$45:$C$45,0))*M$62</f>
        <v>260.91470749043197</v>
      </c>
      <c r="N86" s="60">
        <f>INDEX('2020 Census (by District)'!$A$45:$C$85,MATCH($A86,'2020 Census (by District)'!$A$45:$A$85,0),MATCH('2020 Census (by District)'!$C$45,'2020 Census (by District)'!$A$45:$C$45,0))*N$62</f>
        <v>259.68179332968839</v>
      </c>
      <c r="O86" s="60">
        <f>INDEX('2020 Census (by District)'!$A$45:$C$85,MATCH($A86,'2020 Census (by District)'!$A$45:$A$85,0),MATCH('2020 Census (by District)'!$C$45,'2020 Census (by District)'!$A$45:$C$45,0))*O$62</f>
        <v>243.05248769819576</v>
      </c>
      <c r="P86" s="60">
        <f>INDEX('2020 Census (by District)'!$A$45:$C$85,MATCH($A86,'2020 Census (by District)'!$A$45:$A$85,0),MATCH('2020 Census (by District)'!$C$45,'2020 Census (by District)'!$A$45:$C$45,0))*P$62</f>
        <v>246.87752870420996</v>
      </c>
      <c r="Q86" s="25">
        <v>39</v>
      </c>
      <c r="R86" s="25">
        <v>108</v>
      </c>
      <c r="S86" s="25">
        <v>113</v>
      </c>
      <c r="T86" s="25">
        <v>216</v>
      </c>
      <c r="U86" s="25">
        <v>247</v>
      </c>
      <c r="V86" s="25">
        <v>258</v>
      </c>
      <c r="W86" s="25">
        <v>231</v>
      </c>
      <c r="X86" s="25">
        <v>205</v>
      </c>
      <c r="Z86"/>
      <c r="AA86"/>
      <c r="AD86" s="25"/>
      <c r="AE86" s="44">
        <f t="shared" si="93"/>
        <v>-286.34562276351954</v>
      </c>
      <c r="AG86">
        <f>INDEX('2010 Census (by District)'!$D$39:$J$70,MATCH($A86,'2010 Census (by District)'!$D$39:$D$70,0),MATCH('2010 Census (by District)'!$G$39,'2010 Census (by District)'!$D$39:$J$39,0))</f>
        <v>230.8</v>
      </c>
      <c r="AH86">
        <f>INDEX('2010 Census (by District)'!$D$39:$J$70,MATCH($A86,'2010 Census (by District)'!$D$39:$D$70,0),MATCH('2010 Census (by District)'!$H$39,'2010 Census (by District)'!$D$39:$J$39,0))</f>
        <v>318.60000000000002</v>
      </c>
      <c r="AJ86" s="44"/>
      <c r="AK86" s="44">
        <f t="shared" si="92"/>
        <v>36.055477451346974</v>
      </c>
    </row>
    <row r="87" spans="1:37" s="1" customFormat="1">
      <c r="A87" s="11" t="s">
        <v>137</v>
      </c>
      <c r="B87" s="60">
        <f>_xlfn.IFNA(INDEX('2010 Census (by District)'!$D$39:$J$70,MATCH($A87,'2010 Census (by District)'!$D$39:$D$70,0),MATCH('2010 Census (by District)'!$I$39,'2010 Census (by District)'!$D$39:$J$39,)),0)*B$62</f>
        <v>0</v>
      </c>
      <c r="C87" s="60">
        <f>_xlfn.IFNA(INDEX('2010 Census (by District)'!$D$39:$J$70,MATCH($A87,'2010 Census (by District)'!$D$39:$D$70,0),MATCH('2010 Census (by District)'!$I$39,'2010 Census (by District)'!$D$39:$J$39,)),0)*C$62</f>
        <v>0</v>
      </c>
      <c r="D87" s="60">
        <f>_xlfn.IFNA(INDEX('2010 Census (by District)'!$D$39:$J$70,MATCH($A87,'2010 Census (by District)'!$D$39:$D$70,0),MATCH('2010 Census (by District)'!$I$39,'2010 Census (by District)'!$D$39:$J$39,)),0)*D$62</f>
        <v>0</v>
      </c>
      <c r="E87" s="60">
        <f>_xlfn.IFNA(INDEX('2010 Census (by District)'!$D$39:$J$70,MATCH($A87,'2010 Census (by District)'!$D$39:$D$70,0),MATCH('2010 Census (by District)'!$I$39,'2010 Census (by District)'!$D$39:$J$39,)),0)*E$62</f>
        <v>0</v>
      </c>
      <c r="F87" s="60">
        <f>_xlfn.IFNA(INDEX('2010 Census (by District)'!$D$39:$J$70,MATCH($A87,'2010 Census (by District)'!$D$39:$D$70,0),MATCH('2010 Census (by District)'!$I$39,'2010 Census (by District)'!$D$39:$J$39,)),0)*F$62</f>
        <v>0</v>
      </c>
      <c r="G87" s="60">
        <f>_xlfn.IFNA(INDEX('2010 Census (by District)'!$D$39:$J$70,MATCH($A87,'2010 Census (by District)'!$D$39:$D$70,0),MATCH('2010 Census (by District)'!$J$39,'2010 Census (by District)'!$D$39:$J$39,)),0)*G$62</f>
        <v>0</v>
      </c>
      <c r="H87" s="60">
        <f>_xlfn.IFNA(INDEX('2010 Census (by District)'!$D$39:$J$70,MATCH($A87,'2010 Census (by District)'!$D$39:$D$70,0),MATCH('2010 Census (by District)'!$J$39,'2010 Census (by District)'!$D$39:$J$39,)),0)*H$62</f>
        <v>0</v>
      </c>
      <c r="I87" s="60">
        <f>_xlfn.IFNA(INDEX('2010 Census (by District)'!$D$39:$J$70,MATCH($A87,'2010 Census (by District)'!$D$39:$D$70,0),MATCH('2010 Census (by District)'!$J$39,'2010 Census (by District)'!$D$39:$J$39,)),0)*I$62</f>
        <v>0</v>
      </c>
      <c r="J87" s="60">
        <f>_xlfn.IFNA(INDEX('2010 Census (by District)'!$D$39:$J$70,MATCH($A87,'2010 Census (by District)'!$D$39:$D$70,0),MATCH('2010 Census (by District)'!$J$39,'2010 Census (by District)'!$D$39:$J$39,)),0)*J$62</f>
        <v>0</v>
      </c>
      <c r="K87" s="60">
        <f>_xlfn.IFNA(INDEX('2010 Census (by District)'!$D$39:$J$70,MATCH($A87,'2010 Census (by District)'!$D$39:$D$70,0),MATCH('2010 Census (by District)'!$J$39,'2010 Census (by District)'!$D$39:$J$39,)),0)*K$62</f>
        <v>0</v>
      </c>
      <c r="L87" s="60">
        <f>INDEX('2020 Census (by District)'!$A$45:$C$85,MATCH($A87,'2020 Census (by District)'!$A$45:$A$85,0),MATCH('2020 Census (by District)'!$C$45,'2020 Census (by District)'!$A$45:$C$45,0))*L$62</f>
        <v>430.83980317113173</v>
      </c>
      <c r="M87" s="60">
        <f>INDEX('2020 Census (by District)'!$A$45:$C$85,MATCH($A87,'2020 Census (by District)'!$A$45:$A$85,0),MATCH('2020 Census (by District)'!$C$45,'2020 Census (by District)'!$A$45:$C$45,0))*M$62</f>
        <v>450.67085839256418</v>
      </c>
      <c r="N87" s="60">
        <f>INDEX('2020 Census (by District)'!$A$45:$C$85,MATCH($A87,'2020 Census (by District)'!$A$45:$A$85,0),MATCH('2020 Census (by District)'!$C$45,'2020 Census (by District)'!$A$45:$C$45,0))*N$62</f>
        <v>448.54127938764344</v>
      </c>
      <c r="O87" s="60">
        <f>INDEX('2020 Census (by District)'!$A$45:$C$85,MATCH($A87,'2020 Census (by District)'!$A$45:$A$85,0),MATCH('2020 Census (by District)'!$C$45,'2020 Census (by District)'!$A$45:$C$45,0))*O$62</f>
        <v>419.8179332968835</v>
      </c>
      <c r="P87" s="60">
        <f>INDEX('2020 Census (by District)'!$A$45:$C$85,MATCH($A87,'2020 Census (by District)'!$A$45:$A$85,0),MATCH('2020 Census (by District)'!$C$45,'2020 Census (by District)'!$A$45:$C$45,0))*P$62</f>
        <v>426.42482230727165</v>
      </c>
      <c r="Q87" s="36"/>
      <c r="R87" s="36"/>
      <c r="S87" s="36"/>
      <c r="T87" s="36"/>
      <c r="U87" s="36"/>
      <c r="V87" s="36"/>
      <c r="W87" s="36">
        <v>339</v>
      </c>
      <c r="X87" s="36">
        <v>333</v>
      </c>
      <c r="Y87" s="36"/>
      <c r="Z87" s="1" t="s">
        <v>233</v>
      </c>
      <c r="AD87" s="36"/>
      <c r="AE87" s="44">
        <f t="shared" si="93"/>
        <v>0</v>
      </c>
      <c r="AG87" t="e">
        <f>INDEX('2010 Census (by District)'!$D$39:$J$70,MATCH($A87,'2010 Census (by District)'!$D$39:$D$70,0),MATCH('2010 Census (by District)'!$G$39,'2010 Census (by District)'!$D$39:$J$39,0))</f>
        <v>#N/A</v>
      </c>
      <c r="AH87" t="e">
        <f>INDEX('2010 Census (by District)'!$D$39:$J$70,MATCH($A87,'2010 Census (by District)'!$D$39:$D$70,0),MATCH('2010 Census (by District)'!$H$39,'2010 Census (by District)'!$D$39:$J$39,0))</f>
        <v>#N/A</v>
      </c>
      <c r="AJ87" s="44"/>
      <c r="AK87" s="44" t="e">
        <f t="shared" si="92"/>
        <v>#N/A</v>
      </c>
    </row>
    <row r="88" spans="1:37">
      <c r="A88" s="3" t="s">
        <v>138</v>
      </c>
      <c r="B88" s="60">
        <f>_xlfn.IFNA(INDEX('2010 Census (by District)'!$D$39:$J$70,MATCH($A88,'2010 Census (by District)'!$D$39:$D$70,0),MATCH('2010 Census (by District)'!$I$39,'2010 Census (by District)'!$D$39:$J$39,)),0)*B$62</f>
        <v>2063.4826184368299</v>
      </c>
      <c r="C88" s="60">
        <f>_xlfn.IFNA(INDEX('2010 Census (by District)'!$D$39:$J$70,MATCH($A88,'2010 Census (by District)'!$D$39:$D$70,0),MATCH('2010 Census (by District)'!$I$39,'2010 Census (by District)'!$D$39:$J$39,)),0)*C$62</f>
        <v>1985.0254955071155</v>
      </c>
      <c r="D88" s="60">
        <f>_xlfn.IFNA(INDEX('2010 Census (by District)'!$D$39:$J$70,MATCH($A88,'2010 Census (by District)'!$D$39:$D$70,0),MATCH('2010 Census (by District)'!$I$39,'2010 Census (by District)'!$D$39:$J$39,)),0)*D$62</f>
        <v>1934.6871987426612</v>
      </c>
      <c r="E88" s="60">
        <f>_xlfn.IFNA(INDEX('2010 Census (by District)'!$D$39:$J$70,MATCH($A88,'2010 Census (by District)'!$D$39:$D$70,0),MATCH('2010 Census (by District)'!$I$39,'2010 Census (by District)'!$D$39:$J$39,)),0)*E$62</f>
        <v>1897.6116867544702</v>
      </c>
      <c r="F88" s="60">
        <f>_xlfn.IFNA(INDEX('2010 Census (by District)'!$D$39:$J$70,MATCH($A88,'2010 Census (by District)'!$D$39:$D$70,0),MATCH('2010 Census (by District)'!$I$39,'2010 Census (by District)'!$D$39:$J$39,)),0)*F$62</f>
        <v>1875.0907892285425</v>
      </c>
      <c r="G88" s="60">
        <f>_xlfn.IFNA(INDEX('2010 Census (by District)'!$D$39:$J$70,MATCH($A88,'2010 Census (by District)'!$D$39:$D$70,0),MATCH('2010 Census (by District)'!$J$39,'2010 Census (by District)'!$D$39:$J$39,)),0)*G$62</f>
        <v>1987.8918437021121</v>
      </c>
      <c r="H88" s="60">
        <f>_xlfn.IFNA(INDEX('2010 Census (by District)'!$D$39:$J$70,MATCH($A88,'2010 Census (by District)'!$D$39:$D$70,0),MATCH('2010 Census (by District)'!$J$39,'2010 Census (by District)'!$D$39:$J$39,)),0)*H$62</f>
        <v>1971.8474817897595</v>
      </c>
      <c r="I88" s="60">
        <f>_xlfn.IFNA(INDEX('2010 Census (by District)'!$D$39:$J$70,MATCH($A88,'2010 Census (by District)'!$D$39:$D$70,0),MATCH('2010 Census (by District)'!$J$39,'2010 Census (by District)'!$D$39:$J$39,)),0)*I$62</f>
        <v>1956.078954179625</v>
      </c>
      <c r="J88" s="60">
        <f>_xlfn.IFNA(INDEX('2010 Census (by District)'!$D$39:$J$70,MATCH($A88,'2010 Census (by District)'!$D$39:$D$70,0),MATCH('2010 Census (by District)'!$J$39,'2010 Census (by District)'!$D$39:$J$39,)),0)*J$62</f>
        <v>1996.39673468717</v>
      </c>
      <c r="K88" s="60">
        <f>_xlfn.IFNA(INDEX('2010 Census (by District)'!$D$39:$J$70,MATCH($A88,'2010 Census (by District)'!$D$39:$D$70,0),MATCH('2010 Census (by District)'!$J$39,'2010 Census (by District)'!$D$39:$J$39,)),0)*K$62</f>
        <v>2011.4297041580562</v>
      </c>
      <c r="L88" s="60">
        <f>INDEX('2020 Census (by District)'!$A$45:$C$85,MATCH($A88,'2020 Census (by District)'!$A$45:$A$85,0),MATCH('2020 Census (by District)'!$C$45,'2020 Census (by District)'!$A$45:$C$45,0))*L$62</f>
        <v>2040.8201202843081</v>
      </c>
      <c r="M88" s="60">
        <f>INDEX('2020 Census (by District)'!$A$45:$C$85,MATCH($A88,'2020 Census (by District)'!$A$45:$A$85,0),MATCH('2020 Census (by District)'!$C$45,'2020 Census (by District)'!$A$45:$C$45,0))*M$62</f>
        <v>2134.7566976489884</v>
      </c>
      <c r="N88" s="60">
        <f>INDEX('2020 Census (by District)'!$A$45:$C$85,MATCH($A88,'2020 Census (by District)'!$A$45:$A$85,0),MATCH('2020 Census (by District)'!$C$45,'2020 Census (by District)'!$A$45:$C$45,0))*N$62</f>
        <v>2124.6692181519952</v>
      </c>
      <c r="O88" s="60">
        <f>INDEX('2020 Census (by District)'!$A$45:$C$85,MATCH($A88,'2020 Census (by District)'!$A$45:$A$85,0),MATCH('2020 Census (by District)'!$C$45,'2020 Census (by District)'!$A$45:$C$45,0))*O$62</f>
        <v>1988.6112629852375</v>
      </c>
      <c r="P88" s="60">
        <f>INDEX('2020 Census (by District)'!$A$45:$C$85,MATCH($A88,'2020 Census (by District)'!$A$45:$A$85,0),MATCH('2020 Census (by District)'!$C$45,'2020 Census (by District)'!$A$45:$C$45,0))*P$62</f>
        <v>2019.907053034445</v>
      </c>
      <c r="Q88" s="25">
        <v>1482</v>
      </c>
      <c r="R88" s="25">
        <v>1390</v>
      </c>
      <c r="S88" s="25">
        <v>1465</v>
      </c>
      <c r="T88" s="25">
        <v>1453</v>
      </c>
      <c r="U88" s="25">
        <v>1416</v>
      </c>
      <c r="V88" s="25">
        <v>1410</v>
      </c>
      <c r="W88" s="25">
        <v>1428</v>
      </c>
      <c r="X88" s="25">
        <v>1352</v>
      </c>
      <c r="Z88"/>
      <c r="AA88"/>
      <c r="AD88" s="25">
        <v>1204</v>
      </c>
      <c r="AE88" s="44">
        <f t="shared" si="93"/>
        <v>-807.42970415805621</v>
      </c>
      <c r="AG88">
        <f>INDEX('2010 Census (by District)'!$D$39:$J$70,MATCH($A88,'2010 Census (by District)'!$D$39:$D$70,0),MATCH('2010 Census (by District)'!$G$39,'2010 Census (by District)'!$D$39:$J$39,0))</f>
        <v>1802.8</v>
      </c>
      <c r="AH88">
        <f>INDEX('2010 Census (by District)'!$D$39:$J$70,MATCH($A88,'2010 Census (by District)'!$D$39:$D$70,0),MATCH('2010 Census (by District)'!$H$39,'2010 Census (by District)'!$D$39:$J$39,0))</f>
        <v>2238</v>
      </c>
      <c r="AJ88" s="44"/>
      <c r="AK88" s="44">
        <f t="shared" si="92"/>
        <v>253.27105629665562</v>
      </c>
    </row>
    <row r="89" spans="1:37">
      <c r="A89" s="3" t="s">
        <v>139</v>
      </c>
      <c r="B89" s="60">
        <f>_xlfn.IFNA(INDEX('2010 Census (by District)'!$D$39:$J$70,MATCH($A89,'2010 Census (by District)'!$D$39:$D$70,0),MATCH('2010 Census (by District)'!$I$39,'2010 Census (by District)'!$D$39:$J$39,)),0)*B$62</f>
        <v>903.77516946844946</v>
      </c>
      <c r="C89" s="60">
        <f>_xlfn.IFNA(INDEX('2010 Census (by District)'!$D$39:$J$70,MATCH($A89,'2010 Census (by District)'!$D$39:$D$70,0),MATCH('2010 Census (by District)'!$I$39,'2010 Census (by District)'!$D$39:$J$39,)),0)*C$62</f>
        <v>869.41209854249962</v>
      </c>
      <c r="D89" s="60">
        <f>_xlfn.IFNA(INDEX('2010 Census (by District)'!$D$39:$J$70,MATCH($A89,'2010 Census (by District)'!$D$39:$D$70,0),MATCH('2010 Census (by District)'!$I$39,'2010 Census (by District)'!$D$39:$J$39,)),0)*D$62</f>
        <v>847.3646617080127</v>
      </c>
      <c r="E89" s="60">
        <f>_xlfn.IFNA(INDEX('2010 Census (by District)'!$D$39:$J$70,MATCH($A89,'2010 Census (by District)'!$D$39:$D$70,0),MATCH('2010 Census (by District)'!$I$39,'2010 Census (by District)'!$D$39:$J$39,)),0)*E$62</f>
        <v>831.12613038680365</v>
      </c>
      <c r="F89" s="60">
        <f>_xlfn.IFNA(INDEX('2010 Census (by District)'!$D$39:$J$70,MATCH($A89,'2010 Census (by District)'!$D$39:$D$70,0),MATCH('2010 Census (by District)'!$I$39,'2010 Census (by District)'!$D$39:$J$39,)),0)*F$62</f>
        <v>821.26230706393221</v>
      </c>
      <c r="G89" s="60">
        <f>_xlfn.IFNA(INDEX('2010 Census (by District)'!$D$39:$J$70,MATCH($A89,'2010 Census (by District)'!$D$39:$D$70,0),MATCH('2010 Census (by District)'!$J$39,'2010 Census (by District)'!$D$39:$J$39,)),0)*G$62</f>
        <v>836.01599789652721</v>
      </c>
      <c r="H89" s="60">
        <f>_xlfn.IFNA(INDEX('2010 Census (by District)'!$D$39:$J$70,MATCH($A89,'2010 Census (by District)'!$D$39:$D$70,0),MATCH('2010 Census (by District)'!$J$39,'2010 Census (by District)'!$D$39:$J$39,)),0)*H$62</f>
        <v>829.26847625581843</v>
      </c>
      <c r="I89" s="60">
        <f>_xlfn.IFNA(INDEX('2010 Census (by District)'!$D$39:$J$70,MATCH($A89,'2010 Census (by District)'!$D$39:$D$70,0),MATCH('2010 Census (by District)'!$J$39,'2010 Census (by District)'!$D$39:$J$39,)),0)*I$62</f>
        <v>822.63695785248569</v>
      </c>
      <c r="J89" s="60">
        <f>_xlfn.IFNA(INDEX('2010 Census (by District)'!$D$39:$J$70,MATCH($A89,'2010 Census (by District)'!$D$39:$D$70,0),MATCH('2010 Census (by District)'!$J$39,'2010 Census (by District)'!$D$39:$J$39,)),0)*J$62</f>
        <v>839.59276438228972</v>
      </c>
      <c r="K89" s="60">
        <f>_xlfn.IFNA(INDEX('2010 Census (by District)'!$D$39:$J$70,MATCH($A89,'2010 Census (by District)'!$D$39:$D$70,0),MATCH('2010 Census (by District)'!$J$39,'2010 Census (by District)'!$D$39:$J$39,)),0)*K$62</f>
        <v>845.91494081928613</v>
      </c>
      <c r="L89" s="60">
        <f>INDEX('2020 Census (by District)'!$A$45:$C$85,MATCH($A89,'2020 Census (by District)'!$A$45:$A$85,0),MATCH('2020 Census (by District)'!$C$45,'2020 Census (by District)'!$A$45:$C$45,0))*L$62</f>
        <v>294.78512848551117</v>
      </c>
      <c r="M89" s="60">
        <f>INDEX('2020 Census (by District)'!$A$45:$C$85,MATCH($A89,'2020 Census (by District)'!$A$45:$A$85,0),MATCH('2020 Census (by District)'!$C$45,'2020 Census (by District)'!$A$45:$C$45,0))*M$62</f>
        <v>308.35374521596498</v>
      </c>
      <c r="N89" s="60">
        <f>INDEX('2020 Census (by District)'!$A$45:$C$85,MATCH($A89,'2020 Census (by District)'!$A$45:$A$85,0),MATCH('2020 Census (by District)'!$C$45,'2020 Census (by District)'!$A$45:$C$45,0))*N$62</f>
        <v>306.89666484417711</v>
      </c>
      <c r="O89" s="60">
        <f>INDEX('2020 Census (by District)'!$A$45:$C$85,MATCH($A89,'2020 Census (by District)'!$A$45:$A$85,0),MATCH('2020 Census (by District)'!$C$45,'2020 Census (by District)'!$A$45:$C$45,0))*O$62</f>
        <v>287.24384909786767</v>
      </c>
      <c r="P89" s="60">
        <f>INDEX('2020 Census (by District)'!$A$45:$C$85,MATCH($A89,'2020 Census (by District)'!$A$45:$A$85,0),MATCH('2020 Census (by District)'!$C$45,'2020 Census (by District)'!$A$45:$C$45,0))*P$62</f>
        <v>291.76435210497539</v>
      </c>
      <c r="Q89" s="25">
        <v>886</v>
      </c>
      <c r="R89" s="25">
        <v>862</v>
      </c>
      <c r="S89" s="25">
        <v>864</v>
      </c>
      <c r="T89" s="25">
        <v>882</v>
      </c>
      <c r="U89" s="25">
        <v>820</v>
      </c>
      <c r="V89" s="25">
        <v>840</v>
      </c>
      <c r="W89" s="25">
        <v>359</v>
      </c>
      <c r="X89" s="25">
        <v>320</v>
      </c>
      <c r="Z89"/>
      <c r="AA89"/>
      <c r="AD89" s="25">
        <v>964</v>
      </c>
      <c r="AE89" s="44">
        <f t="shared" si="93"/>
        <v>118.08505918071387</v>
      </c>
      <c r="AG89">
        <f>INDEX('2010 Census (by District)'!$D$39:$J$70,MATCH($A89,'2010 Census (by District)'!$D$39:$D$70,0),MATCH('2010 Census (by District)'!$G$39,'2010 Census (by District)'!$D$39:$J$39,0))</f>
        <v>789.6</v>
      </c>
      <c r="AH89">
        <f>INDEX('2010 Census (by District)'!$D$39:$J$70,MATCH($A89,'2010 Census (by District)'!$D$39:$D$70,0),MATCH('2010 Census (by District)'!$H$39,'2010 Census (by District)'!$D$39:$J$39,0))</f>
        <v>941.2</v>
      </c>
      <c r="AJ89" s="44"/>
      <c r="AK89" s="44">
        <f t="shared" si="92"/>
        <v>106.51417255871866</v>
      </c>
    </row>
    <row r="90" spans="1:37">
      <c r="A90" s="3" t="s">
        <v>140</v>
      </c>
      <c r="B90" s="60">
        <f>_xlfn.IFNA(INDEX('2010 Census (by District)'!$D$39:$J$70,MATCH($A90,'2010 Census (by District)'!$D$39:$D$70,0),MATCH('2010 Census (by District)'!$I$39,'2010 Census (by District)'!$D$39:$J$39,)),0)*B$62</f>
        <v>1156.5025724809034</v>
      </c>
      <c r="C90" s="60">
        <f>_xlfn.IFNA(INDEX('2010 Census (by District)'!$D$39:$J$70,MATCH($A90,'2010 Census (by District)'!$D$39:$D$70,0),MATCH('2010 Census (by District)'!$I$39,'2010 Census (by District)'!$D$39:$J$39,)),0)*C$62</f>
        <v>1112.5303753385786</v>
      </c>
      <c r="D90" s="60">
        <f>_xlfn.IFNA(INDEX('2010 Census (by District)'!$D$39:$J$70,MATCH($A90,'2010 Census (by District)'!$D$39:$D$70,0),MATCH('2010 Census (by District)'!$I$39,'2010 Census (by District)'!$D$39:$J$39,)),0)*D$62</f>
        <v>1084.3176978087336</v>
      </c>
      <c r="E90" s="60">
        <f>_xlfn.IFNA(INDEX('2010 Census (by District)'!$D$39:$J$70,MATCH($A90,'2010 Census (by District)'!$D$39:$D$70,0),MATCH('2010 Census (by District)'!$I$39,'2010 Census (by District)'!$D$39:$J$39,)),0)*E$62</f>
        <v>1063.5383005861529</v>
      </c>
      <c r="F90" s="60">
        <f>_xlfn.IFNA(INDEX('2010 Census (by District)'!$D$39:$J$70,MATCH($A90,'2010 Census (by District)'!$D$39:$D$70,0),MATCH('2010 Census (by District)'!$I$39,'2010 Census (by District)'!$D$39:$J$39,)),0)*F$62</f>
        <v>1050.9162044799862</v>
      </c>
      <c r="G90" s="60">
        <f>_xlfn.IFNA(INDEX('2010 Census (by District)'!$D$39:$J$70,MATCH($A90,'2010 Census (by District)'!$D$39:$D$70,0),MATCH('2010 Census (by District)'!$J$39,'2010 Census (by District)'!$D$39:$J$39,)),0)*G$62</f>
        <v>995.18946455935952</v>
      </c>
      <c r="H90" s="60">
        <f>_xlfn.IFNA(INDEX('2010 Census (by District)'!$D$39:$J$70,MATCH($A90,'2010 Census (by District)'!$D$39:$D$70,0),MATCH('2010 Census (by District)'!$J$39,'2010 Census (by District)'!$D$39:$J$39,)),0)*H$62</f>
        <v>987.15724691565981</v>
      </c>
      <c r="I90" s="60">
        <f>_xlfn.IFNA(INDEX('2010 Census (by District)'!$D$39:$J$70,MATCH($A90,'2010 Census (by District)'!$D$39:$D$70,0),MATCH('2010 Census (by District)'!$J$39,'2010 Census (by District)'!$D$39:$J$39,)),0)*I$62</f>
        <v>979.26311897357107</v>
      </c>
      <c r="J90" s="60">
        <f>_xlfn.IFNA(INDEX('2010 Census (by District)'!$D$39:$J$70,MATCH($A90,'2010 Census (by District)'!$D$39:$D$70,0),MATCH('2010 Census (by District)'!$J$39,'2010 Census (by District)'!$D$39:$J$39,)),0)*J$62</f>
        <v>999.44723035902837</v>
      </c>
      <c r="K90" s="60">
        <f>_xlfn.IFNA(INDEX('2010 Census (by District)'!$D$39:$J$70,MATCH($A90,'2010 Census (by District)'!$D$39:$D$70,0),MATCH('2010 Census (by District)'!$J$39,'2010 Census (by District)'!$D$39:$J$39,)),0)*K$62</f>
        <v>1006.9731190968214</v>
      </c>
      <c r="L90" s="60">
        <f>INDEX('2020 Census (by District)'!$A$45:$C$85,MATCH($A90,'2020 Census (by District)'!$A$45:$A$85,0),MATCH('2020 Census (by District)'!$C$45,'2020 Census (by District)'!$A$45:$C$45,0))*L$62</f>
        <v>725.62493165664296</v>
      </c>
      <c r="M90" s="60">
        <f>INDEX('2020 Census (by District)'!$A$45:$C$85,MATCH($A90,'2020 Census (by District)'!$A$45:$A$85,0),MATCH('2020 Census (by District)'!$C$45,'2020 Census (by District)'!$A$45:$C$45,0))*M$62</f>
        <v>759.02460360852922</v>
      </c>
      <c r="N90" s="60">
        <f>INDEX('2020 Census (by District)'!$A$45:$C$85,MATCH($A90,'2020 Census (by District)'!$A$45:$A$85,0),MATCH('2020 Census (by District)'!$C$45,'2020 Census (by District)'!$A$45:$C$45,0))*N$62</f>
        <v>755.43794423182067</v>
      </c>
      <c r="O90" s="60">
        <f>INDEX('2020 Census (by District)'!$A$45:$C$85,MATCH($A90,'2020 Census (by District)'!$A$45:$A$85,0),MATCH('2020 Census (by District)'!$C$45,'2020 Census (by District)'!$A$45:$C$45,0))*O$62</f>
        <v>707.06178239475116</v>
      </c>
      <c r="P90" s="60">
        <f>INDEX('2020 Census (by District)'!$A$45:$C$85,MATCH($A90,'2020 Census (by District)'!$A$45:$A$85,0),MATCH('2020 Census (by District)'!$C$45,'2020 Census (by District)'!$A$45:$C$45,0))*P$62</f>
        <v>718.1891744122471</v>
      </c>
      <c r="Q90" s="25">
        <v>916</v>
      </c>
      <c r="R90" s="25">
        <v>862</v>
      </c>
      <c r="S90" s="25">
        <v>877</v>
      </c>
      <c r="T90" s="25">
        <v>883</v>
      </c>
      <c r="U90" s="25">
        <v>882</v>
      </c>
      <c r="V90" s="25">
        <v>816</v>
      </c>
      <c r="W90" s="25">
        <v>686</v>
      </c>
      <c r="X90" s="25">
        <v>587</v>
      </c>
      <c r="Z90"/>
      <c r="AA90"/>
      <c r="AD90" s="25">
        <v>1122</v>
      </c>
      <c r="AE90" s="44">
        <f t="shared" si="93"/>
        <v>115.02688090317861</v>
      </c>
      <c r="AG90">
        <f>INDEX('2010 Census (by District)'!$D$39:$J$70,MATCH($A90,'2010 Census (by District)'!$D$39:$D$70,0),MATCH('2010 Census (by District)'!$G$39,'2010 Census (by District)'!$D$39:$J$39,0))</f>
        <v>1010.4</v>
      </c>
      <c r="AH90">
        <f>INDEX('2010 Census (by District)'!$D$39:$J$70,MATCH($A90,'2010 Census (by District)'!$D$39:$D$70,0),MATCH('2010 Census (by District)'!$H$39,'2010 Census (by District)'!$D$39:$J$39,0))</f>
        <v>1120.4000000000001</v>
      </c>
      <c r="AJ90" s="44"/>
      <c r="AK90" s="44">
        <f t="shared" si="92"/>
        <v>126.79396401911208</v>
      </c>
    </row>
    <row r="91" spans="1:37" s="1" customFormat="1">
      <c r="A91" s="11" t="s">
        <v>141</v>
      </c>
      <c r="B91" s="60">
        <f>_xlfn.IFNA(INDEX('2010 Census (by District)'!$D$39:$J$70,MATCH($A91,'2010 Census (by District)'!$D$39:$D$70,0),MATCH('2010 Census (by District)'!$I$39,'2010 Census (by District)'!$D$39:$J$39,)),0)*B$62</f>
        <v>0</v>
      </c>
      <c r="C91" s="60">
        <f>_xlfn.IFNA(INDEX('2010 Census (by District)'!$D$39:$J$70,MATCH($A91,'2010 Census (by District)'!$D$39:$D$70,0),MATCH('2010 Census (by District)'!$I$39,'2010 Census (by District)'!$D$39:$J$39,)),0)*C$62</f>
        <v>0</v>
      </c>
      <c r="D91" s="60">
        <f>_xlfn.IFNA(INDEX('2010 Census (by District)'!$D$39:$J$70,MATCH($A91,'2010 Census (by District)'!$D$39:$D$70,0),MATCH('2010 Census (by District)'!$I$39,'2010 Census (by District)'!$D$39:$J$39,)),0)*D$62</f>
        <v>0</v>
      </c>
      <c r="E91" s="60">
        <f>_xlfn.IFNA(INDEX('2010 Census (by District)'!$D$39:$J$70,MATCH($A91,'2010 Census (by District)'!$D$39:$D$70,0),MATCH('2010 Census (by District)'!$I$39,'2010 Census (by District)'!$D$39:$J$39,)),0)*E$62</f>
        <v>0</v>
      </c>
      <c r="F91" s="60">
        <f>_xlfn.IFNA(INDEX('2010 Census (by District)'!$D$39:$J$70,MATCH($A91,'2010 Census (by District)'!$D$39:$D$70,0),MATCH('2010 Census (by District)'!$I$39,'2010 Census (by District)'!$D$39:$J$39,)),0)*F$62</f>
        <v>0</v>
      </c>
      <c r="G91" s="60">
        <f>_xlfn.IFNA(INDEX('2010 Census (by District)'!$D$39:$J$70,MATCH($A91,'2010 Census (by District)'!$D$39:$D$70,0),MATCH('2010 Census (by District)'!$J$39,'2010 Census (by District)'!$D$39:$J$39,)),0)*G$62</f>
        <v>0</v>
      </c>
      <c r="H91" s="60">
        <f>_xlfn.IFNA(INDEX('2010 Census (by District)'!$D$39:$J$70,MATCH($A91,'2010 Census (by District)'!$D$39:$D$70,0),MATCH('2010 Census (by District)'!$J$39,'2010 Census (by District)'!$D$39:$J$39,)),0)*H$62</f>
        <v>0</v>
      </c>
      <c r="I91" s="60">
        <f>_xlfn.IFNA(INDEX('2010 Census (by District)'!$D$39:$J$70,MATCH($A91,'2010 Census (by District)'!$D$39:$D$70,0),MATCH('2010 Census (by District)'!$J$39,'2010 Census (by District)'!$D$39:$J$39,)),0)*I$62</f>
        <v>0</v>
      </c>
      <c r="J91" s="60">
        <f>_xlfn.IFNA(INDEX('2010 Census (by District)'!$D$39:$J$70,MATCH($A91,'2010 Census (by District)'!$D$39:$D$70,0),MATCH('2010 Census (by District)'!$J$39,'2010 Census (by District)'!$D$39:$J$39,)),0)*J$62</f>
        <v>0</v>
      </c>
      <c r="K91" s="60">
        <f>_xlfn.IFNA(INDEX('2010 Census (by District)'!$D$39:$J$70,MATCH($A91,'2010 Census (by District)'!$D$39:$D$70,0),MATCH('2010 Census (by District)'!$J$39,'2010 Census (by District)'!$D$39:$J$39,)),0)*K$62</f>
        <v>0</v>
      </c>
      <c r="L91" s="60">
        <f>INDEX('2020 Census (by District)'!$A$45:$C$85,MATCH($A91,'2020 Census (by District)'!$A$45:$A$85,0),MATCH('2020 Census (by District)'!$C$45,'2020 Census (by District)'!$A$45:$C$45,0))*L$62</f>
        <v>521.54291962821208</v>
      </c>
      <c r="M91" s="60">
        <f>INDEX('2020 Census (by District)'!$A$45:$C$85,MATCH($A91,'2020 Census (by District)'!$A$45:$A$85,0),MATCH('2020 Census (by District)'!$C$45,'2020 Census (by District)'!$A$45:$C$45,0))*M$62</f>
        <v>545.54893384363038</v>
      </c>
      <c r="N91" s="60">
        <f>INDEX('2020 Census (by District)'!$A$45:$C$85,MATCH($A91,'2020 Census (by District)'!$A$45:$A$85,0),MATCH('2020 Census (by District)'!$C$45,'2020 Census (by District)'!$A$45:$C$45,0))*N$62</f>
        <v>542.97102241662105</v>
      </c>
      <c r="O91" s="60">
        <f>INDEX('2020 Census (by District)'!$A$45:$C$85,MATCH($A91,'2020 Census (by District)'!$A$45:$A$85,0),MATCH('2020 Census (by District)'!$C$45,'2020 Census (by District)'!$A$45:$C$45,0))*O$62</f>
        <v>508.20065609622736</v>
      </c>
      <c r="P91" s="60">
        <f>INDEX('2020 Census (by District)'!$A$45:$C$85,MATCH($A91,'2020 Census (by District)'!$A$45:$A$85,0),MATCH('2020 Census (by District)'!$C$45,'2020 Census (by District)'!$A$45:$C$45,0))*P$62</f>
        <v>516.19846910880256</v>
      </c>
      <c r="Q91" s="36"/>
      <c r="R91" s="36"/>
      <c r="S91" s="36"/>
      <c r="T91" s="36"/>
      <c r="U91" s="36"/>
      <c r="V91" s="36"/>
      <c r="W91" s="36">
        <v>236</v>
      </c>
      <c r="X91" s="36">
        <v>269</v>
      </c>
      <c r="Y91" s="36"/>
      <c r="Z91" s="1" t="s">
        <v>235</v>
      </c>
      <c r="AD91" s="36"/>
      <c r="AE91" s="44">
        <f t="shared" si="93"/>
        <v>0</v>
      </c>
      <c r="AG91" t="e">
        <f>INDEX('2010 Census (by District)'!$D$39:$J$70,MATCH($A91,'2010 Census (by District)'!$D$39:$D$70,0),MATCH('2010 Census (by District)'!$G$39,'2010 Census (by District)'!$D$39:$J$39,0))</f>
        <v>#N/A</v>
      </c>
      <c r="AH91" t="e">
        <f>INDEX('2010 Census (by District)'!$D$39:$J$70,MATCH($A91,'2010 Census (by District)'!$D$39:$D$70,0),MATCH('2010 Census (by District)'!$H$39,'2010 Census (by District)'!$D$39:$J$39,0))</f>
        <v>#N/A</v>
      </c>
      <c r="AJ91" s="44"/>
      <c r="AK91" s="44" t="e">
        <f t="shared" si="92"/>
        <v>#N/A</v>
      </c>
    </row>
    <row r="92" spans="1:37">
      <c r="A92" s="3" t="s">
        <v>142</v>
      </c>
      <c r="B92" s="60">
        <f>_xlfn.IFNA(INDEX('2010 Census (by District)'!$D$39:$J$70,MATCH($A92,'2010 Census (by District)'!$D$39:$D$70,0),MATCH('2010 Census (by District)'!$I$39,'2010 Census (by District)'!$D$39:$J$39,)),0)*B$62</f>
        <v>490.57502233305144</v>
      </c>
      <c r="C92" s="60">
        <f>_xlfn.IFNA(INDEX('2010 Census (by District)'!$D$39:$J$70,MATCH($A92,'2010 Census (by District)'!$D$39:$D$70,0),MATCH('2010 Census (by District)'!$I$39,'2010 Census (by District)'!$D$39:$J$39,)),0)*C$62</f>
        <v>471.92252461412784</v>
      </c>
      <c r="D92" s="60">
        <f>_xlfn.IFNA(INDEX('2010 Census (by District)'!$D$39:$J$70,MATCH($A92,'2010 Census (by District)'!$D$39:$D$70,0),MATCH('2010 Census (by District)'!$I$39,'2010 Census (by District)'!$D$39:$J$39,)),0)*D$62</f>
        <v>459.95503293826522</v>
      </c>
      <c r="E92" s="60">
        <f>_xlfn.IFNA(INDEX('2010 Census (by District)'!$D$39:$J$70,MATCH($A92,'2010 Census (by District)'!$D$39:$D$70,0),MATCH('2010 Census (by District)'!$I$39,'2010 Census (by District)'!$D$39:$J$39,)),0)*E$62</f>
        <v>451.14065284167179</v>
      </c>
      <c r="F92" s="60">
        <f>_xlfn.IFNA(INDEX('2010 Census (by District)'!$D$39:$J$70,MATCH($A92,'2010 Census (by District)'!$D$39:$D$70,0),MATCH('2010 Census (by District)'!$I$39,'2010 Census (by District)'!$D$39:$J$39,)),0)*F$62</f>
        <v>445.78650558206857</v>
      </c>
      <c r="G92" s="60">
        <f>_xlfn.IFNA(INDEX('2010 Census (by District)'!$D$39:$J$70,MATCH($A92,'2010 Census (by District)'!$D$39:$D$70,0),MATCH('2010 Census (by District)'!$J$39,'2010 Census (by District)'!$D$39:$J$39,)),0)*G$62</f>
        <v>509.14191457106824</v>
      </c>
      <c r="H92" s="60">
        <f>_xlfn.IFNA(INDEX('2010 Census (by District)'!$D$39:$J$70,MATCH($A92,'2010 Census (by District)'!$D$39:$D$70,0),MATCH('2010 Census (by District)'!$J$39,'2010 Census (by District)'!$D$39:$J$39,)),0)*H$62</f>
        <v>505.03260793650145</v>
      </c>
      <c r="I92" s="60">
        <f>_xlfn.IFNA(INDEX('2010 Census (by District)'!$D$39:$J$70,MATCH($A92,'2010 Census (by District)'!$D$39:$D$70,0),MATCH('2010 Census (by District)'!$J$39,'2010 Census (by District)'!$D$39:$J$39,)),0)*I$62</f>
        <v>500.99394840739996</v>
      </c>
      <c r="J92" s="60">
        <f>_xlfn.IFNA(INDEX('2010 Census (by District)'!$D$39:$J$70,MATCH($A92,'2010 Census (by District)'!$D$39:$D$70,0),MATCH('2010 Census (by District)'!$J$39,'2010 Census (by District)'!$D$39:$J$39,)),0)*J$62</f>
        <v>511.32020032291592</v>
      </c>
      <c r="K92" s="60">
        <f>_xlfn.IFNA(INDEX('2010 Census (by District)'!$D$39:$J$70,MATCH($A92,'2010 Census (by District)'!$D$39:$D$70,0),MATCH('2010 Census (by District)'!$J$39,'2010 Census (by District)'!$D$39:$J$39,)),0)*K$62</f>
        <v>515.17046757077651</v>
      </c>
      <c r="L92" s="60">
        <f>INDEX('2020 Census (by District)'!$A$45:$C$85,MATCH($A92,'2020 Census (by District)'!$A$45:$A$85,0),MATCH('2020 Census (by District)'!$C$45,'2020 Census (by District)'!$A$45:$C$45,0))*L$62</f>
        <v>340.13668671405139</v>
      </c>
      <c r="M92" s="60">
        <f>INDEX('2020 Census (by District)'!$A$45:$C$85,MATCH($A92,'2020 Census (by District)'!$A$45:$A$85,0),MATCH('2020 Census (by District)'!$C$45,'2020 Census (by District)'!$A$45:$C$45,0))*M$62</f>
        <v>355.7927829414981</v>
      </c>
      <c r="N92" s="60">
        <f>INDEX('2020 Census (by District)'!$A$45:$C$85,MATCH($A92,'2020 Census (by District)'!$A$45:$A$85,0),MATCH('2020 Census (by District)'!$C$45,'2020 Census (by District)'!$A$45:$C$45,0))*N$62</f>
        <v>354.11153635866594</v>
      </c>
      <c r="O92" s="60">
        <f>INDEX('2020 Census (by District)'!$A$45:$C$85,MATCH($A92,'2020 Census (by District)'!$A$45:$A$85,0),MATCH('2020 Census (by District)'!$C$45,'2020 Census (by District)'!$A$45:$C$45,0))*O$62</f>
        <v>331.43521049753963</v>
      </c>
      <c r="P92" s="60">
        <f>INDEX('2020 Census (by District)'!$A$45:$C$85,MATCH($A92,'2020 Census (by District)'!$A$45:$A$85,0),MATCH('2020 Census (by District)'!$C$45,'2020 Census (by District)'!$A$45:$C$45,0))*P$62</f>
        <v>336.65117550574087</v>
      </c>
      <c r="Q92" s="25">
        <v>105</v>
      </c>
      <c r="R92" s="25">
        <v>49</v>
      </c>
      <c r="S92" s="25">
        <v>386</v>
      </c>
      <c r="T92" s="25">
        <v>323</v>
      </c>
      <c r="U92" s="25">
        <v>318</v>
      </c>
      <c r="V92" s="25">
        <v>330</v>
      </c>
      <c r="W92" s="25">
        <v>208</v>
      </c>
      <c r="X92" s="25">
        <v>235</v>
      </c>
      <c r="Z92"/>
      <c r="AA92"/>
      <c r="AD92" s="25"/>
      <c r="AE92" s="44">
        <f t="shared" si="93"/>
        <v>-515.17046757077651</v>
      </c>
      <c r="AG92">
        <f>INDEX('2010 Census (by District)'!$D$39:$J$70,MATCH($A92,'2010 Census (by District)'!$D$39:$D$70,0),MATCH('2010 Census (by District)'!$G$39,'2010 Census (by District)'!$D$39:$J$39,0))</f>
        <v>428.6</v>
      </c>
      <c r="AH92">
        <f>INDEX('2010 Census (by District)'!$D$39:$J$70,MATCH($A92,'2010 Census (by District)'!$D$39:$D$70,0),MATCH('2010 Census (by District)'!$H$39,'2010 Census (by District)'!$D$39:$J$39,0))</f>
        <v>573.20000000000005</v>
      </c>
      <c r="AJ92" s="44"/>
      <c r="AK92" s="44">
        <f t="shared" si="92"/>
        <v>64.868172238267618</v>
      </c>
    </row>
    <row r="93" spans="1:37" s="1" customFormat="1">
      <c r="A93" s="11" t="s">
        <v>143</v>
      </c>
      <c r="B93" s="60">
        <f>_xlfn.IFNA(INDEX('2010 Census (by District)'!$D$39:$J$70,MATCH($A93,'2010 Census (by District)'!$D$39:$D$70,0),MATCH('2010 Census (by District)'!$I$39,'2010 Census (by District)'!$D$39:$J$39,)),0)*B$62</f>
        <v>1665.1622549932881</v>
      </c>
      <c r="C93" s="60">
        <f>_xlfn.IFNA(INDEX('2010 Census (by District)'!$D$39:$J$70,MATCH($A93,'2010 Census (by District)'!$D$39:$D$70,0),MATCH('2010 Census (by District)'!$I$39,'2010 Census (by District)'!$D$39:$J$39,)),0)*C$62</f>
        <v>1601.8499505567738</v>
      </c>
      <c r="D93" s="60">
        <f>_xlfn.IFNA(INDEX('2010 Census (by District)'!$D$39:$J$70,MATCH($A93,'2010 Census (by District)'!$D$39:$D$70,0),MATCH('2010 Census (by District)'!$I$39,'2010 Census (by District)'!$D$39:$J$39,)),0)*D$62</f>
        <v>1561.2286092360903</v>
      </c>
      <c r="E93" s="60">
        <f>_xlfn.IFNA(INDEX('2010 Census (by District)'!$D$39:$J$70,MATCH($A93,'2010 Census (by District)'!$D$39:$D$70,0),MATCH('2010 Census (by District)'!$I$39,'2010 Census (by District)'!$D$39:$J$39,)),0)*E$62</f>
        <v>1531.3098967663652</v>
      </c>
      <c r="F93" s="60">
        <f>_xlfn.IFNA(INDEX('2010 Census (by District)'!$D$39:$J$70,MATCH($A93,'2010 Census (by District)'!$D$39:$D$70,0),MATCH('2010 Census (by District)'!$I$39,'2010 Census (by District)'!$D$39:$J$39,)),0)*F$62</f>
        <v>1513.1362769967182</v>
      </c>
      <c r="G93" s="60">
        <f>_xlfn.IFNA(INDEX('2010 Census (by District)'!$D$39:$J$70,MATCH($A93,'2010 Census (by District)'!$D$39:$D$70,0),MATCH('2010 Census (by District)'!$J$39,'2010 Census (by District)'!$D$39:$J$39,)),0)*G$62</f>
        <v>1706.6735426672199</v>
      </c>
      <c r="H93" s="60">
        <f>_xlfn.IFNA(INDEX('2010 Census (by District)'!$D$39:$J$70,MATCH($A93,'2010 Census (by District)'!$D$39:$D$70,0),MATCH('2010 Census (by District)'!$J$39,'2010 Census (by District)'!$D$39:$J$39,)),0)*H$62</f>
        <v>1692.8989059476514</v>
      </c>
      <c r="I93" s="60">
        <f>_xlfn.IFNA(INDEX('2010 Census (by District)'!$D$39:$J$70,MATCH($A93,'2010 Census (by District)'!$D$39:$D$70,0),MATCH('2010 Census (by District)'!$J$39,'2010 Census (by District)'!$D$39:$J$39,)),0)*I$62</f>
        <v>1679.3610824668149</v>
      </c>
      <c r="J93" s="60">
        <f>_xlfn.IFNA(INDEX('2010 Census (by District)'!$D$39:$J$70,MATCH($A93,'2010 Census (by District)'!$D$39:$D$70,0),MATCH('2010 Census (by District)'!$J$39,'2010 Census (by District)'!$D$39:$J$39,)),0)*J$62</f>
        <v>1713.9752841947848</v>
      </c>
      <c r="K93" s="60">
        <f>_xlfn.IFNA(INDEX('2010 Census (by District)'!$D$39:$J$70,MATCH($A93,'2010 Census (by District)'!$D$39:$D$70,0),MATCH('2010 Census (by District)'!$J$39,'2010 Census (by District)'!$D$39:$J$39,)),0)*K$62</f>
        <v>1726.8816057056699</v>
      </c>
      <c r="L93" s="60">
        <f>INDEX('2020 Census (by District)'!$A$45:$C$85,MATCH($A93,'2020 Census (by District)'!$A$45:$A$85,0),MATCH('2020 Census (by District)'!$C$45,'2020 Census (by District)'!$A$45:$C$45,0))*L$62</f>
        <v>1337.8709677419354</v>
      </c>
      <c r="M93" s="60">
        <f>INDEX('2020 Census (by District)'!$A$45:$C$85,MATCH($A93,'2020 Census (by District)'!$A$45:$A$85,0),MATCH('2020 Census (by District)'!$C$45,'2020 Census (by District)'!$A$45:$C$45,0))*M$62</f>
        <v>1399.4516129032259</v>
      </c>
      <c r="N93" s="60">
        <f>INDEX('2020 Census (by District)'!$A$45:$C$85,MATCH($A93,'2020 Census (by District)'!$A$45:$A$85,0),MATCH('2020 Census (by District)'!$C$45,'2020 Census (by District)'!$A$45:$C$45,0))*N$62</f>
        <v>1392.8387096774193</v>
      </c>
      <c r="O93" s="60">
        <f>INDEX('2020 Census (by District)'!$A$45:$C$85,MATCH($A93,'2020 Census (by District)'!$A$45:$A$85,0),MATCH('2020 Census (by District)'!$C$45,'2020 Census (by District)'!$A$45:$C$45,0))*O$62</f>
        <v>1303.6451612903224</v>
      </c>
      <c r="P93" s="60">
        <f>INDEX('2020 Census (by District)'!$A$45:$C$85,MATCH($A93,'2020 Census (by District)'!$A$45:$A$85,0),MATCH('2020 Census (by District)'!$C$45,'2020 Census (by District)'!$A$45:$C$45,0))*P$62</f>
        <v>1324.1612903225805</v>
      </c>
      <c r="Q93" s="36">
        <v>1699</v>
      </c>
      <c r="R93" s="36">
        <v>1568</v>
      </c>
      <c r="S93" s="36">
        <v>1704</v>
      </c>
      <c r="T93" s="36">
        <v>1555</v>
      </c>
      <c r="U93" s="36">
        <v>1565</v>
      </c>
      <c r="V93" s="36">
        <v>1533</v>
      </c>
      <c r="W93" s="36">
        <v>1302</v>
      </c>
      <c r="X93" s="36">
        <v>1263</v>
      </c>
      <c r="Y93" s="36"/>
      <c r="AA93" s="1" t="s">
        <v>239</v>
      </c>
      <c r="AD93" s="36">
        <v>1890</v>
      </c>
      <c r="AE93" s="44">
        <f t="shared" si="93"/>
        <v>163.11839429433007</v>
      </c>
      <c r="AG93">
        <f>INDEX('2010 Census (by District)'!$D$39:$J$70,MATCH($A93,'2010 Census (by District)'!$D$39:$D$70,0),MATCH('2010 Census (by District)'!$G$39,'2010 Census (by District)'!$D$39:$J$39,0))</f>
        <v>1454.8</v>
      </c>
      <c r="AH93">
        <f>INDEX('2010 Census (by District)'!$D$39:$J$70,MATCH($A93,'2010 Census (by District)'!$D$39:$D$70,0),MATCH('2010 Census (by District)'!$H$39,'2010 Census (by District)'!$D$39:$J$39,0))</f>
        <v>1921.4</v>
      </c>
      <c r="AJ93" s="44"/>
      <c r="AK93" s="44">
        <f t="shared" si="92"/>
        <v>217.44191580357187</v>
      </c>
    </row>
    <row r="94" spans="1:37">
      <c r="A94" s="3" t="s">
        <v>144</v>
      </c>
      <c r="B94" s="60">
        <f>_xlfn.IFNA(INDEX('2010 Census (by District)'!$D$39:$J$70,MATCH($A94,'2010 Census (by District)'!$D$39:$D$70,0),MATCH('2010 Census (by District)'!$I$39,'2010 Census (by District)'!$D$39:$J$39,)),0)*B$62</f>
        <v>4601.5158767693265</v>
      </c>
      <c r="C94" s="60">
        <f>_xlfn.IFNA(INDEX('2010 Census (by District)'!$D$39:$J$70,MATCH($A94,'2010 Census (by District)'!$D$39:$D$70,0),MATCH('2010 Census (by District)'!$I$39,'2010 Census (by District)'!$D$39:$J$39,)),0)*C$62</f>
        <v>4426.5584074981725</v>
      </c>
      <c r="D94" s="60">
        <f>_xlfn.IFNA(INDEX('2010 Census (by District)'!$D$39:$J$70,MATCH($A94,'2010 Census (by District)'!$D$39:$D$70,0),MATCH('2010 Census (by District)'!$I$39,'2010 Census (by District)'!$D$39:$J$39,)),0)*D$62</f>
        <v>4314.3052342940127</v>
      </c>
      <c r="E94" s="60">
        <f>_xlfn.IFNA(INDEX('2010 Census (by District)'!$D$39:$J$70,MATCH($A94,'2010 Census (by District)'!$D$39:$D$70,0),MATCH('2010 Census (by District)'!$I$39,'2010 Census (by District)'!$D$39:$J$39,)),0)*E$62</f>
        <v>4231.6277474430444</v>
      </c>
      <c r="F94" s="60">
        <f>_xlfn.IFNA(INDEX('2010 Census (by District)'!$D$39:$J$70,MATCH($A94,'2010 Census (by District)'!$D$39:$D$70,0),MATCH('2010 Census (by District)'!$I$39,'2010 Census (by District)'!$D$39:$J$39,)),0)*F$62</f>
        <v>4181.4066956160341</v>
      </c>
      <c r="G94" s="60">
        <f>_xlfn.IFNA(INDEX('2010 Census (by District)'!$D$39:$J$70,MATCH($A94,'2010 Census (by District)'!$D$39:$D$70,0),MATCH('2010 Census (by District)'!$J$39,'2010 Census (by District)'!$D$39:$J$39,)),0)*G$62</f>
        <v>4147.0372832334324</v>
      </c>
      <c r="H94" s="60">
        <f>_xlfn.IFNA(INDEX('2010 Census (by District)'!$D$39:$J$70,MATCH($A94,'2010 Census (by District)'!$D$39:$D$70,0),MATCH('2010 Census (by District)'!$J$39,'2010 Census (by District)'!$D$39:$J$39,)),0)*H$62</f>
        <v>4113.5663641555093</v>
      </c>
      <c r="I94" s="60">
        <f>_xlfn.IFNA(INDEX('2010 Census (by District)'!$D$39:$J$70,MATCH($A94,'2010 Census (by District)'!$D$39:$D$70,0),MATCH('2010 Census (by District)'!$J$39,'2010 Census (by District)'!$D$39:$J$39,)),0)*I$62</f>
        <v>4080.6708763511319</v>
      </c>
      <c r="J94" s="60">
        <f>_xlfn.IFNA(INDEX('2010 Census (by District)'!$D$39:$J$70,MATCH($A94,'2010 Census (by District)'!$D$39:$D$70,0),MATCH('2010 Census (by District)'!$J$39,'2010 Census (by District)'!$D$39:$J$39,)),0)*J$62</f>
        <v>4164.7797475010993</v>
      </c>
      <c r="K94" s="60">
        <f>_xlfn.IFNA(INDEX('2010 Census (by District)'!$D$39:$J$70,MATCH($A94,'2010 Census (by District)'!$D$39:$D$70,0),MATCH('2010 Census (by District)'!$J$39,'2010 Census (by District)'!$D$39:$J$39,)),0)*K$62</f>
        <v>4196.1407519093536</v>
      </c>
      <c r="L94" s="60">
        <f>INDEX('2020 Census (by District)'!$A$45:$C$85,MATCH($A94,'2020 Census (by District)'!$A$45:$A$85,0),MATCH('2020 Census (by District)'!$C$45,'2020 Census (by District)'!$A$45:$C$45,0))*L$62</f>
        <v>3968.261344997266</v>
      </c>
      <c r="M94" s="60">
        <f>INDEX('2020 Census (by District)'!$A$45:$C$85,MATCH($A94,'2020 Census (by District)'!$A$45:$A$85,0),MATCH('2020 Census (by District)'!$C$45,'2020 Census (by District)'!$A$45:$C$45,0))*M$62</f>
        <v>4150.915800984144</v>
      </c>
      <c r="N94" s="60">
        <f>INDEX('2020 Census (by District)'!$A$45:$C$85,MATCH($A94,'2020 Census (by District)'!$A$45:$A$85,0),MATCH('2020 Census (by District)'!$C$45,'2020 Census (by District)'!$A$45:$C$45,0))*N$62</f>
        <v>4131.301257517769</v>
      </c>
      <c r="O94" s="60">
        <f>INDEX('2020 Census (by District)'!$A$45:$C$85,MATCH($A94,'2020 Census (by District)'!$A$45:$A$85,0),MATCH('2020 Census (by District)'!$C$45,'2020 Census (by District)'!$A$45:$C$45,0))*O$62</f>
        <v>3866.7441224712957</v>
      </c>
      <c r="P94" s="60">
        <f>INDEX('2020 Census (by District)'!$A$45:$C$85,MATCH($A94,'2020 Census (by District)'!$A$45:$A$85,0),MATCH('2020 Census (by District)'!$C$45,'2020 Census (by District)'!$A$45:$C$45,0))*P$62</f>
        <v>3927.597047566976</v>
      </c>
      <c r="Q94" s="25">
        <v>4058</v>
      </c>
      <c r="R94" s="25">
        <v>4034</v>
      </c>
      <c r="S94" s="25">
        <v>3435</v>
      </c>
      <c r="T94" s="25">
        <v>3464</v>
      </c>
      <c r="U94" s="25">
        <v>3459</v>
      </c>
      <c r="V94" s="25">
        <v>3236</v>
      </c>
      <c r="W94" s="25">
        <v>2605</v>
      </c>
      <c r="X94" s="25">
        <v>2819</v>
      </c>
      <c r="Z94"/>
      <c r="AA94"/>
      <c r="AD94" s="25">
        <v>4696</v>
      </c>
      <c r="AE94" s="44">
        <f t="shared" si="93"/>
        <v>499.85924809064636</v>
      </c>
      <c r="AG94">
        <f>INDEX('2010 Census (by District)'!$D$39:$J$70,MATCH($A94,'2010 Census (by District)'!$D$39:$D$70,0),MATCH('2010 Census (by District)'!$G$39,'2010 Census (by District)'!$D$39:$J$39,0))</f>
        <v>4020.2</v>
      </c>
      <c r="AH94">
        <f>INDEX('2010 Census (by District)'!$D$39:$J$70,MATCH($A94,'2010 Census (by District)'!$D$39:$D$70,0),MATCH('2010 Census (by District)'!$H$39,'2010 Census (by District)'!$D$39:$J$39,0))</f>
        <v>4668.8</v>
      </c>
      <c r="AJ94" s="44"/>
      <c r="AK94" s="44">
        <f t="shared" si="92"/>
        <v>528.36099536989514</v>
      </c>
    </row>
    <row r="95" spans="1:37">
      <c r="A95" s="3" t="s">
        <v>145</v>
      </c>
      <c r="B95" s="60">
        <f>_xlfn.IFNA(INDEX('2010 Census (by District)'!$D$39:$J$70,MATCH($A95,'2010 Census (by District)'!$D$39:$D$70,0),MATCH('2010 Census (by District)'!$I$39,'2010 Census (by District)'!$D$39:$J$39,)),0)*B$62</f>
        <v>809.6891525860957</v>
      </c>
      <c r="C95" s="60">
        <f>_xlfn.IFNA(INDEX('2010 Census (by District)'!$D$39:$J$70,MATCH($A95,'2010 Census (by District)'!$D$39:$D$70,0),MATCH('2010 Census (by District)'!$I$39,'2010 Census (by District)'!$D$39:$J$39,)),0)*C$62</f>
        <v>778.90339223526382</v>
      </c>
      <c r="D95" s="60">
        <f>_xlfn.IFNA(INDEX('2010 Census (by District)'!$D$39:$J$70,MATCH($A95,'2010 Census (by District)'!$D$39:$D$70,0),MATCH('2010 Census (by District)'!$I$39,'2010 Census (by District)'!$D$39:$J$39,)),0)*D$62</f>
        <v>759.15116729008128</v>
      </c>
      <c r="E95" s="60">
        <f>_xlfn.IFNA(INDEX('2010 Census (by District)'!$D$39:$J$70,MATCH($A95,'2010 Census (by District)'!$D$39:$D$70,0),MATCH('2010 Census (by District)'!$I$39,'2010 Census (by District)'!$D$39:$J$39,)),0)*E$62</f>
        <v>744.60312137237202</v>
      </c>
      <c r="F95" s="60">
        <f>_xlfn.IFNA(INDEX('2010 Census (by District)'!$D$39:$J$70,MATCH($A95,'2010 Census (by District)'!$D$39:$D$70,0),MATCH('2010 Census (by District)'!$I$39,'2010 Census (by District)'!$D$39:$J$39,)),0)*F$62</f>
        <v>735.76615503675998</v>
      </c>
      <c r="G95" s="60">
        <f>_xlfn.IFNA(INDEX('2010 Census (by District)'!$D$39:$J$70,MATCH($A95,'2010 Census (by District)'!$D$39:$D$70,0),MATCH('2010 Census (by District)'!$J$39,'2010 Census (by District)'!$D$39:$J$39,)),0)*G$62</f>
        <v>731.02546352405636</v>
      </c>
      <c r="H95" s="60">
        <f>_xlfn.IFNA(INDEX('2010 Census (by District)'!$D$39:$J$70,MATCH($A95,'2010 Census (by District)'!$D$39:$D$70,0),MATCH('2010 Census (by District)'!$J$39,'2010 Census (by District)'!$D$39:$J$39,)),0)*H$62</f>
        <v>725.12532507282037</v>
      </c>
      <c r="I95" s="60">
        <f>_xlfn.IFNA(INDEX('2010 Census (by District)'!$D$39:$J$70,MATCH($A95,'2010 Census (by District)'!$D$39:$D$70,0),MATCH('2010 Census (by District)'!$J$39,'2010 Census (by District)'!$D$39:$J$39,)),0)*I$62</f>
        <v>719.32662166659134</v>
      </c>
      <c r="J95" s="60">
        <f>_xlfn.IFNA(INDEX('2010 Census (by District)'!$D$39:$J$70,MATCH($A95,'2010 Census (by District)'!$D$39:$D$70,0),MATCH('2010 Census (by District)'!$J$39,'2010 Census (by District)'!$D$39:$J$39,)),0)*J$62</f>
        <v>734.15304407843644</v>
      </c>
      <c r="K95" s="60">
        <f>_xlfn.IFNA(INDEX('2010 Census (by District)'!$D$39:$J$70,MATCH($A95,'2010 Census (by District)'!$D$39:$D$70,0),MATCH('2010 Census (by District)'!$J$39,'2010 Census (by District)'!$D$39:$J$39,)),0)*K$62</f>
        <v>739.68125403131376</v>
      </c>
      <c r="L95" s="60">
        <f>INDEX('2020 Census (by District)'!$A$45:$C$85,MATCH($A95,'2020 Census (by District)'!$A$45:$A$85,0),MATCH('2020 Census (by District)'!$C$45,'2020 Census (by District)'!$A$45:$C$45,0))*L$62</f>
        <v>589.57025697102233</v>
      </c>
      <c r="M95" s="60">
        <f>INDEX('2020 Census (by District)'!$A$45:$C$85,MATCH($A95,'2020 Census (by District)'!$A$45:$A$85,0),MATCH('2020 Census (by District)'!$C$45,'2020 Census (by District)'!$A$45:$C$45,0))*M$62</f>
        <v>616.70749043192995</v>
      </c>
      <c r="N95" s="60">
        <f>INDEX('2020 Census (by District)'!$A$45:$C$85,MATCH($A95,'2020 Census (by District)'!$A$45:$A$85,0),MATCH('2020 Census (by District)'!$C$45,'2020 Census (by District)'!$A$45:$C$45,0))*N$62</f>
        <v>613.79332968835422</v>
      </c>
      <c r="O95" s="60">
        <f>INDEX('2020 Census (by District)'!$A$45:$C$85,MATCH($A95,'2020 Census (by District)'!$A$45:$A$85,0),MATCH('2020 Census (by District)'!$C$45,'2020 Census (by District)'!$A$45:$C$45,0))*O$62</f>
        <v>574.48769819573533</v>
      </c>
      <c r="P95" s="60">
        <f>INDEX('2020 Census (by District)'!$A$45:$C$85,MATCH($A95,'2020 Census (by District)'!$A$45:$A$85,0),MATCH('2020 Census (by District)'!$C$45,'2020 Census (by District)'!$A$45:$C$45,0))*P$62</f>
        <v>583.52870420995077</v>
      </c>
      <c r="Q95" s="25">
        <v>795</v>
      </c>
      <c r="R95" s="25">
        <v>787</v>
      </c>
      <c r="S95" s="25">
        <v>731</v>
      </c>
      <c r="T95" s="25">
        <v>739</v>
      </c>
      <c r="U95" s="25">
        <v>737</v>
      </c>
      <c r="V95" s="25">
        <v>724</v>
      </c>
      <c r="W95" s="25">
        <v>739</v>
      </c>
      <c r="X95" s="25">
        <v>588</v>
      </c>
      <c r="Z95"/>
      <c r="AA95"/>
      <c r="AD95" s="25">
        <v>994</v>
      </c>
      <c r="AE95" s="44">
        <f t="shared" si="93"/>
        <v>254.31874596868624</v>
      </c>
      <c r="AG95">
        <f>INDEX('2010 Census (by District)'!$D$39:$J$70,MATCH($A95,'2010 Census (by District)'!$D$39:$D$70,0),MATCH('2010 Census (by District)'!$G$39,'2010 Census (by District)'!$D$39:$J$39,0))</f>
        <v>707.4</v>
      </c>
      <c r="AH95">
        <f>INDEX('2010 Census (by District)'!$D$39:$J$70,MATCH($A95,'2010 Census (by District)'!$D$39:$D$70,0),MATCH('2010 Census (by District)'!$H$39,'2010 Census (by District)'!$D$39:$J$39,0))</f>
        <v>823</v>
      </c>
      <c r="AJ95" s="44"/>
      <c r="AK95" s="44">
        <f t="shared" si="92"/>
        <v>93.137658325356256</v>
      </c>
    </row>
    <row r="96" spans="1:37">
      <c r="A96" s="3" t="s">
        <v>146</v>
      </c>
      <c r="B96" s="60">
        <f>_xlfn.IFNA(INDEX('2010 Census (by District)'!$D$39:$J$70,MATCH($A96,'2010 Census (by District)'!$D$39:$D$70,0),MATCH('2010 Census (by District)'!$I$39,'2010 Census (by District)'!$D$39:$J$39,)),0)*B$62</f>
        <v>423.27261609603926</v>
      </c>
      <c r="C96" s="60">
        <f>_xlfn.IFNA(INDEX('2010 Census (by District)'!$D$39:$J$70,MATCH($A96,'2010 Census (by District)'!$D$39:$D$70,0),MATCH('2010 Census (by District)'!$I$39,'2010 Census (by District)'!$D$39:$J$39,)),0)*C$62</f>
        <v>407.17907046734592</v>
      </c>
      <c r="D96" s="60">
        <f>_xlfn.IFNA(INDEX('2010 Census (by District)'!$D$39:$J$70,MATCH($A96,'2010 Census (by District)'!$D$39:$D$70,0),MATCH('2010 Census (by District)'!$I$39,'2010 Census (by District)'!$D$39:$J$39,)),0)*D$62</f>
        <v>396.85340919405149</v>
      </c>
      <c r="E96" s="60">
        <f>_xlfn.IFNA(INDEX('2010 Census (by District)'!$D$39:$J$70,MATCH($A96,'2010 Census (by District)'!$D$39:$D$70,0),MATCH('2010 Census (by District)'!$I$39,'2010 Census (by District)'!$D$39:$J$39,)),0)*E$62</f>
        <v>389.24828142988855</v>
      </c>
      <c r="F96" s="60">
        <f>_xlfn.IFNA(INDEX('2010 Census (by District)'!$D$39:$J$70,MATCH($A96,'2010 Census (by District)'!$D$39:$D$70,0),MATCH('2010 Census (by District)'!$I$39,'2010 Census (by District)'!$D$39:$J$39,)),0)*F$62</f>
        <v>384.62867420496724</v>
      </c>
      <c r="G96" s="60">
        <f>_xlfn.IFNA(INDEX('2010 Census (by District)'!$D$39:$J$70,MATCH($A96,'2010 Census (by District)'!$D$39:$D$70,0),MATCH('2010 Census (by District)'!$J$39,'2010 Census (by District)'!$D$39:$J$39,)),0)*G$62</f>
        <v>450.16246040582234</v>
      </c>
      <c r="H96" s="60">
        <f>_xlfn.IFNA(INDEX('2010 Census (by District)'!$D$39:$J$70,MATCH($A96,'2010 Census (by District)'!$D$39:$D$70,0),MATCH('2010 Census (by District)'!$J$39,'2010 Census (by District)'!$D$39:$J$39,)),0)*H$62</f>
        <v>446.52917952236373</v>
      </c>
      <c r="I96" s="60">
        <f>_xlfn.IFNA(INDEX('2010 Census (by District)'!$D$39:$J$70,MATCH($A96,'2010 Census (by District)'!$D$39:$D$70,0),MATCH('2010 Census (by District)'!$J$39,'2010 Census (by District)'!$D$39:$J$39,)),0)*I$62</f>
        <v>442.95836192056925</v>
      </c>
      <c r="J96" s="60">
        <f>_xlfn.IFNA(INDEX('2010 Census (by District)'!$D$39:$J$70,MATCH($A96,'2010 Census (by District)'!$D$39:$D$70,0),MATCH('2010 Census (by District)'!$J$39,'2010 Census (by District)'!$D$39:$J$39,)),0)*J$62</f>
        <v>452.08841159046369</v>
      </c>
      <c r="K96" s="60">
        <f>_xlfn.IFNA(INDEX('2010 Census (by District)'!$D$39:$J$70,MATCH($A96,'2010 Census (by District)'!$D$39:$D$70,0),MATCH('2010 Census (by District)'!$J$39,'2010 Census (by District)'!$D$39:$J$39,)),0)*K$62</f>
        <v>455.4926604411541</v>
      </c>
      <c r="L96" s="60">
        <f>INDEX('2020 Census (by District)'!$A$45:$C$85,MATCH($A96,'2020 Census (by District)'!$A$45:$A$85,0),MATCH('2020 Census (by District)'!$C$45,'2020 Census (by District)'!$A$45:$C$45,0))*L$62</f>
        <v>181.40623291416074</v>
      </c>
      <c r="M96" s="60">
        <f>INDEX('2020 Census (by District)'!$A$45:$C$85,MATCH($A96,'2020 Census (by District)'!$A$45:$A$85,0),MATCH('2020 Census (by District)'!$C$45,'2020 Census (by District)'!$A$45:$C$45,0))*M$62</f>
        <v>189.7561509021323</v>
      </c>
      <c r="N96" s="60">
        <f>INDEX('2020 Census (by District)'!$A$45:$C$85,MATCH($A96,'2020 Census (by District)'!$A$45:$A$85,0),MATCH('2020 Census (by District)'!$C$45,'2020 Census (by District)'!$A$45:$C$45,0))*N$62</f>
        <v>188.85948605795517</v>
      </c>
      <c r="O96" s="60">
        <f>INDEX('2020 Census (by District)'!$A$45:$C$85,MATCH($A96,'2020 Census (by District)'!$A$45:$A$85,0),MATCH('2020 Census (by District)'!$C$45,'2020 Census (by District)'!$A$45:$C$45,0))*O$62</f>
        <v>176.76544559868779</v>
      </c>
      <c r="P96" s="60">
        <f>INDEX('2020 Census (by District)'!$A$45:$C$85,MATCH($A96,'2020 Census (by District)'!$A$45:$A$85,0),MATCH('2020 Census (by District)'!$C$45,'2020 Census (by District)'!$A$45:$C$45,0))*P$62</f>
        <v>179.54729360306177</v>
      </c>
      <c r="Q96" s="25">
        <v>325</v>
      </c>
      <c r="R96" s="25">
        <v>309</v>
      </c>
      <c r="S96" s="25">
        <v>304</v>
      </c>
      <c r="T96" s="25">
        <v>270</v>
      </c>
      <c r="U96" s="25">
        <v>277</v>
      </c>
      <c r="V96" s="25">
        <v>278</v>
      </c>
      <c r="W96" s="25">
        <v>232</v>
      </c>
      <c r="X96" s="25">
        <v>244</v>
      </c>
      <c r="Z96"/>
      <c r="AA96"/>
      <c r="AD96" s="25">
        <v>374</v>
      </c>
      <c r="AE96" s="44">
        <f t="shared" si="93"/>
        <v>-81.492660441154101</v>
      </c>
      <c r="AG96">
        <f>INDEX('2010 Census (by District)'!$D$39:$J$70,MATCH($A96,'2010 Census (by District)'!$D$39:$D$70,0),MATCH('2010 Census (by District)'!$G$39,'2010 Census (by District)'!$D$39:$J$39,0))</f>
        <v>369.8</v>
      </c>
      <c r="AH96">
        <f>INDEX('2010 Census (by District)'!$D$39:$J$70,MATCH($A96,'2010 Census (by District)'!$D$39:$D$70,0),MATCH('2010 Census (by District)'!$H$39,'2010 Census (by District)'!$D$39:$J$39,0))</f>
        <v>506.8</v>
      </c>
      <c r="AJ96" s="44"/>
      <c r="AK96" s="44">
        <f t="shared" si="92"/>
        <v>57.353785223925399</v>
      </c>
    </row>
    <row r="97" spans="1:37">
      <c r="A97" s="3" t="s">
        <v>147</v>
      </c>
      <c r="B97" s="60">
        <f>_xlfn.IFNA(INDEX('2010 Census (by District)'!$D$39:$J$70,MATCH($A97,'2010 Census (by District)'!$D$39:$D$70,0),MATCH('2010 Census (by District)'!$I$39,'2010 Census (by District)'!$D$39:$J$39,)),0)*B$62</f>
        <v>1446.5438945975511</v>
      </c>
      <c r="C97" s="60">
        <f>_xlfn.IFNA(INDEX('2010 Census (by District)'!$D$39:$J$70,MATCH($A97,'2010 Census (by District)'!$D$39:$D$70,0),MATCH('2010 Census (by District)'!$I$39,'2010 Census (by District)'!$D$39:$J$39,)),0)*C$62</f>
        <v>1391.5438324949482</v>
      </c>
      <c r="D97" s="60">
        <f>_xlfn.IFNA(INDEX('2010 Census (by District)'!$D$39:$J$70,MATCH($A97,'2010 Census (by District)'!$D$39:$D$70,0),MATCH('2010 Census (by District)'!$I$39,'2010 Census (by District)'!$D$39:$J$39,)),0)*D$62</f>
        <v>1356.2556477540354</v>
      </c>
      <c r="E97" s="60">
        <f>_xlfn.IFNA(INDEX('2010 Census (by District)'!$D$39:$J$70,MATCH($A97,'2010 Census (by District)'!$D$39:$D$70,0),MATCH('2010 Census (by District)'!$I$39,'2010 Census (by District)'!$D$39:$J$39,)),0)*E$62</f>
        <v>1330.2649488131237</v>
      </c>
      <c r="F97" s="60">
        <f>_xlfn.IFNA(INDEX('2010 Census (by District)'!$D$39:$J$70,MATCH($A97,'2010 Census (by District)'!$D$39:$D$70,0),MATCH('2010 Census (by District)'!$I$39,'2010 Census (by District)'!$D$39:$J$39,)),0)*F$62</f>
        <v>1314.4773349384468</v>
      </c>
      <c r="G97" s="60">
        <f>_xlfn.IFNA(INDEX('2010 Census (by District)'!$D$39:$J$70,MATCH($A97,'2010 Census (by District)'!$D$39:$D$70,0),MATCH('2010 Census (by District)'!$J$39,'2010 Census (by District)'!$D$39:$J$39,)),0)*G$62</f>
        <v>1156.6723676804693</v>
      </c>
      <c r="H97" s="60">
        <f>_xlfn.IFNA(INDEX('2010 Census (by District)'!$D$39:$J$70,MATCH($A97,'2010 Census (by District)'!$D$39:$D$70,0),MATCH('2010 Census (by District)'!$J$39,'2010 Census (by District)'!$D$39:$J$39,)),0)*H$62</f>
        <v>1147.3368144712354</v>
      </c>
      <c r="I97" s="60">
        <f>_xlfn.IFNA(INDEX('2010 Census (by District)'!$D$39:$J$70,MATCH($A97,'2010 Census (by District)'!$D$39:$D$70,0),MATCH('2010 Census (by District)'!$J$39,'2010 Census (by District)'!$D$39:$J$39,)),0)*I$62</f>
        <v>1138.1617578787791</v>
      </c>
      <c r="J97" s="60">
        <f>_xlfn.IFNA(INDEX('2010 Census (by District)'!$D$39:$J$70,MATCH($A97,'2010 Census (by District)'!$D$39:$D$70,0),MATCH('2010 Census (by District)'!$J$39,'2010 Census (by District)'!$D$39:$J$39,)),0)*J$62</f>
        <v>1161.6210133644472</v>
      </c>
      <c r="K97" s="60">
        <f>_xlfn.IFNA(INDEX('2010 Census (by District)'!$D$39:$J$70,MATCH($A97,'2010 Census (by District)'!$D$39:$D$70,0),MATCH('2010 Census (by District)'!$J$39,'2010 Census (by District)'!$D$39:$J$39,)),0)*K$62</f>
        <v>1170.3680789788298</v>
      </c>
      <c r="L97" s="60">
        <f>INDEX('2020 Census (by District)'!$A$45:$C$85,MATCH($A97,'2020 Census (by District)'!$A$45:$A$85,0),MATCH('2020 Census (by District)'!$C$45,'2020 Census (by District)'!$A$45:$C$45,0))*L$62</f>
        <v>1020.4100601421541</v>
      </c>
      <c r="M97" s="60">
        <f>INDEX('2020 Census (by District)'!$A$45:$C$85,MATCH($A97,'2020 Census (by District)'!$A$45:$A$85,0),MATCH('2020 Census (by District)'!$C$45,'2020 Census (by District)'!$A$45:$C$45,0))*M$62</f>
        <v>1067.3783488244942</v>
      </c>
      <c r="N97" s="60">
        <f>INDEX('2020 Census (by District)'!$A$45:$C$85,MATCH($A97,'2020 Census (by District)'!$A$45:$A$85,0),MATCH('2020 Census (by District)'!$C$45,'2020 Census (by District)'!$A$45:$C$45,0))*N$62</f>
        <v>1062.3346090759976</v>
      </c>
      <c r="O97" s="60">
        <f>INDEX('2020 Census (by District)'!$A$45:$C$85,MATCH($A97,'2020 Census (by District)'!$A$45:$A$85,0),MATCH('2020 Census (by District)'!$C$45,'2020 Census (by District)'!$A$45:$C$45,0))*O$62</f>
        <v>994.30563149261877</v>
      </c>
      <c r="P97" s="60">
        <f>INDEX('2020 Census (by District)'!$A$45:$C$85,MATCH($A97,'2020 Census (by District)'!$A$45:$A$85,0),MATCH('2020 Census (by District)'!$C$45,'2020 Census (by District)'!$A$45:$C$45,0))*P$62</f>
        <v>1009.9535265172225</v>
      </c>
      <c r="Q97" s="25">
        <v>769</v>
      </c>
      <c r="R97" s="25">
        <v>755</v>
      </c>
      <c r="S97" s="25">
        <v>805</v>
      </c>
      <c r="T97" s="25">
        <v>790</v>
      </c>
      <c r="U97" s="25">
        <v>842</v>
      </c>
      <c r="V97" s="25">
        <v>766</v>
      </c>
      <c r="W97" s="25">
        <v>787</v>
      </c>
      <c r="X97" s="25">
        <v>632</v>
      </c>
      <c r="Z97"/>
      <c r="AA97"/>
      <c r="AD97" s="25">
        <v>880</v>
      </c>
      <c r="AE97" s="44">
        <f t="shared" si="93"/>
        <v>-290.36807897882977</v>
      </c>
      <c r="AG97">
        <f>INDEX('2010 Census (by District)'!$D$39:$J$70,MATCH($A97,'2010 Census (by District)'!$D$39:$D$70,0),MATCH('2010 Census (by District)'!$G$39,'2010 Census (by District)'!$D$39:$J$39,0))</f>
        <v>1263.8</v>
      </c>
      <c r="AH97">
        <f>INDEX('2010 Census (by District)'!$D$39:$J$70,MATCH($A97,'2010 Census (by District)'!$D$39:$D$70,0),MATCH('2010 Census (by District)'!$H$39,'2010 Census (by District)'!$D$39:$J$39,0))</f>
        <v>1302.2</v>
      </c>
      <c r="AJ97" s="44"/>
      <c r="AK97" s="44">
        <f t="shared" si="92"/>
        <v>147.36799352524804</v>
      </c>
    </row>
    <row r="98" spans="1:37" s="1" customFormat="1">
      <c r="A98" s="11" t="s">
        <v>148</v>
      </c>
      <c r="B98" s="60">
        <f>_xlfn.IFNA(INDEX('2010 Census (by District)'!$D$39:$J$70,MATCH($A98,'2010 Census (by District)'!$D$39:$D$70,0),MATCH('2010 Census (by District)'!$I$39,'2010 Census (by District)'!$D$39:$J$39,)),0)*B$62</f>
        <v>0</v>
      </c>
      <c r="C98" s="60">
        <f>_xlfn.IFNA(INDEX('2010 Census (by District)'!$D$39:$J$70,MATCH($A98,'2010 Census (by District)'!$D$39:$D$70,0),MATCH('2010 Census (by District)'!$I$39,'2010 Census (by District)'!$D$39:$J$39,)),0)*C$62</f>
        <v>0</v>
      </c>
      <c r="D98" s="60">
        <f>_xlfn.IFNA(INDEX('2010 Census (by District)'!$D$39:$J$70,MATCH($A98,'2010 Census (by District)'!$D$39:$D$70,0),MATCH('2010 Census (by District)'!$I$39,'2010 Census (by District)'!$D$39:$J$39,)),0)*D$62</f>
        <v>0</v>
      </c>
      <c r="E98" s="60">
        <f>_xlfn.IFNA(INDEX('2010 Census (by District)'!$D$39:$J$70,MATCH($A98,'2010 Census (by District)'!$D$39:$D$70,0),MATCH('2010 Census (by District)'!$I$39,'2010 Census (by District)'!$D$39:$J$39,)),0)*E$62</f>
        <v>0</v>
      </c>
      <c r="F98" s="60">
        <f>_xlfn.IFNA(INDEX('2010 Census (by District)'!$D$39:$J$70,MATCH($A98,'2010 Census (by District)'!$D$39:$D$70,0),MATCH('2010 Census (by District)'!$I$39,'2010 Census (by District)'!$D$39:$J$39,)),0)*F$62</f>
        <v>0</v>
      </c>
      <c r="G98" s="60">
        <f>_xlfn.IFNA(INDEX('2010 Census (by District)'!$D$39:$J$70,MATCH($A98,'2010 Census (by District)'!$D$39:$D$70,0),MATCH('2010 Census (by District)'!$J$39,'2010 Census (by District)'!$D$39:$J$39,)),0)*G$62</f>
        <v>0</v>
      </c>
      <c r="H98" s="60">
        <f>_xlfn.IFNA(INDEX('2010 Census (by District)'!$D$39:$J$70,MATCH($A98,'2010 Census (by District)'!$D$39:$D$70,0),MATCH('2010 Census (by District)'!$J$39,'2010 Census (by District)'!$D$39:$J$39,)),0)*H$62</f>
        <v>0</v>
      </c>
      <c r="I98" s="60">
        <f>_xlfn.IFNA(INDEX('2010 Census (by District)'!$D$39:$J$70,MATCH($A98,'2010 Census (by District)'!$D$39:$D$70,0),MATCH('2010 Census (by District)'!$J$39,'2010 Census (by District)'!$D$39:$J$39,)),0)*I$62</f>
        <v>0</v>
      </c>
      <c r="J98" s="60">
        <f>_xlfn.IFNA(INDEX('2010 Census (by District)'!$D$39:$J$70,MATCH($A98,'2010 Census (by District)'!$D$39:$D$70,0),MATCH('2010 Census (by District)'!$J$39,'2010 Census (by District)'!$D$39:$J$39,)),0)*J$62</f>
        <v>0</v>
      </c>
      <c r="K98" s="60">
        <f>_xlfn.IFNA(INDEX('2010 Census (by District)'!$D$39:$J$70,MATCH($A98,'2010 Census (by District)'!$D$39:$D$70,0),MATCH('2010 Census (by District)'!$J$39,'2010 Census (by District)'!$D$39:$J$39,)),0)*K$62</f>
        <v>0</v>
      </c>
      <c r="L98" s="60">
        <f>INDEX('2020 Census (by District)'!$A$45:$C$85,MATCH($A98,'2020 Census (by District)'!$A$45:$A$85,0),MATCH('2020 Census (by District)'!$C$45,'2020 Census (by District)'!$A$45:$C$45,0))*L$62</f>
        <v>884.35538545653367</v>
      </c>
      <c r="M98" s="60">
        <f>INDEX('2020 Census (by District)'!$A$45:$C$85,MATCH($A98,'2020 Census (by District)'!$A$45:$A$85,0),MATCH('2020 Census (by District)'!$C$45,'2020 Census (by District)'!$A$45:$C$45,0))*M$62</f>
        <v>925.06123564789505</v>
      </c>
      <c r="N98" s="60">
        <f>INDEX('2020 Census (by District)'!$A$45:$C$85,MATCH($A98,'2020 Census (by District)'!$A$45:$A$85,0),MATCH('2020 Census (by District)'!$C$45,'2020 Census (by District)'!$A$45:$C$45,0))*N$62</f>
        <v>920.68999453253139</v>
      </c>
      <c r="O98" s="60">
        <f>INDEX('2020 Census (by District)'!$A$45:$C$85,MATCH($A98,'2020 Census (by District)'!$A$45:$A$85,0),MATCH('2020 Census (by District)'!$C$45,'2020 Census (by District)'!$A$45:$C$45,0))*O$62</f>
        <v>861.73154729360306</v>
      </c>
      <c r="P98" s="60">
        <f>INDEX('2020 Census (by District)'!$A$45:$C$85,MATCH($A98,'2020 Census (by District)'!$A$45:$A$85,0),MATCH('2020 Census (by District)'!$C$45,'2020 Census (by District)'!$A$45:$C$45,0))*P$62</f>
        <v>875.29305631492616</v>
      </c>
      <c r="Q98" s="36"/>
      <c r="R98" s="36"/>
      <c r="S98" s="36"/>
      <c r="T98" s="36"/>
      <c r="U98" s="36"/>
      <c r="V98" s="36"/>
      <c r="W98" s="36">
        <v>730</v>
      </c>
      <c r="X98" s="36">
        <v>647</v>
      </c>
      <c r="Y98" s="36"/>
      <c r="Z98" s="1" t="s">
        <v>230</v>
      </c>
      <c r="AD98" s="36"/>
      <c r="AE98" s="44">
        <f t="shared" si="93"/>
        <v>0</v>
      </c>
      <c r="AG98" t="e">
        <f>INDEX('2010 Census (by District)'!$D$39:$J$70,MATCH($A98,'2010 Census (by District)'!$D$39:$D$70,0),MATCH('2010 Census (by District)'!$G$39,'2010 Census (by District)'!$D$39:$J$39,0))</f>
        <v>#N/A</v>
      </c>
      <c r="AH98" t="e">
        <f>INDEX('2010 Census (by District)'!$D$39:$J$70,MATCH($A98,'2010 Census (by District)'!$D$39:$D$70,0),MATCH('2010 Census (by District)'!$H$39,'2010 Census (by District)'!$D$39:$J$39,0))</f>
        <v>#N/A</v>
      </c>
      <c r="AJ98" s="44"/>
      <c r="AK98" s="44" t="e">
        <f t="shared" si="92"/>
        <v>#N/A</v>
      </c>
    </row>
    <row r="99" spans="1:37" s="1" customFormat="1">
      <c r="A99" s="11" t="s">
        <v>220</v>
      </c>
      <c r="B99" s="60">
        <f>_xlfn.IFNA(INDEX('2010 Census (by District)'!$D$39:$J$70,MATCH($A99,'2010 Census (by District)'!$D$39:$D$70,0),MATCH('2010 Census (by District)'!$I$39,'2010 Census (by District)'!$D$39:$J$39,)),0)*B$62</f>
        <v>0</v>
      </c>
      <c r="C99" s="60">
        <f>_xlfn.IFNA(INDEX('2010 Census (by District)'!$D$39:$J$70,MATCH($A99,'2010 Census (by District)'!$D$39:$D$70,0),MATCH('2010 Census (by District)'!$I$39,'2010 Census (by District)'!$D$39:$J$39,)),0)*C$62</f>
        <v>0</v>
      </c>
      <c r="D99" s="60">
        <f>_xlfn.IFNA(INDEX('2010 Census (by District)'!$D$39:$J$70,MATCH($A99,'2010 Census (by District)'!$D$39:$D$70,0),MATCH('2010 Census (by District)'!$I$39,'2010 Census (by District)'!$D$39:$J$39,)),0)*D$62</f>
        <v>0</v>
      </c>
      <c r="E99" s="60">
        <f>_xlfn.IFNA(INDEX('2010 Census (by District)'!$D$39:$J$70,MATCH($A99,'2010 Census (by District)'!$D$39:$D$70,0),MATCH('2010 Census (by District)'!$I$39,'2010 Census (by District)'!$D$39:$J$39,)),0)*E$62</f>
        <v>0</v>
      </c>
      <c r="F99" s="60">
        <f>_xlfn.IFNA(INDEX('2010 Census (by District)'!$D$39:$J$70,MATCH($A99,'2010 Census (by District)'!$D$39:$D$70,0),MATCH('2010 Census (by District)'!$I$39,'2010 Census (by District)'!$D$39:$J$39,)),0)*F$62</f>
        <v>0</v>
      </c>
      <c r="G99" s="60">
        <f>_xlfn.IFNA(INDEX('2010 Census (by District)'!$D$39:$J$70,MATCH($A99,'2010 Census (by District)'!$D$39:$D$70,0),MATCH('2010 Census (by District)'!$J$39,'2010 Census (by District)'!$D$39:$J$39,)),0)*G$62</f>
        <v>0</v>
      </c>
      <c r="H99" s="60">
        <f>_xlfn.IFNA(INDEX('2010 Census (by District)'!$D$39:$J$70,MATCH($A99,'2010 Census (by District)'!$D$39:$D$70,0),MATCH('2010 Census (by District)'!$J$39,'2010 Census (by District)'!$D$39:$J$39,)),0)*H$62</f>
        <v>0</v>
      </c>
      <c r="I99" s="60">
        <f>_xlfn.IFNA(INDEX('2010 Census (by District)'!$D$39:$J$70,MATCH($A99,'2010 Census (by District)'!$D$39:$D$70,0),MATCH('2010 Census (by District)'!$J$39,'2010 Census (by District)'!$D$39:$J$39,)),0)*I$62</f>
        <v>0</v>
      </c>
      <c r="J99" s="60">
        <f>_xlfn.IFNA(INDEX('2010 Census (by District)'!$D$39:$J$70,MATCH($A99,'2010 Census (by District)'!$D$39:$D$70,0),MATCH('2010 Census (by District)'!$J$39,'2010 Census (by District)'!$D$39:$J$39,)),0)*J$62</f>
        <v>0</v>
      </c>
      <c r="K99" s="60">
        <f>_xlfn.IFNA(INDEX('2010 Census (by District)'!$D$39:$J$70,MATCH($A99,'2010 Census (by District)'!$D$39:$D$70,0),MATCH('2010 Census (by District)'!$J$39,'2010 Census (by District)'!$D$39:$J$39,)),0)*K$62</f>
        <v>0</v>
      </c>
      <c r="L99" s="60">
        <f>INDEX('2020 Census (by District)'!$A$45:$C$85,MATCH($A99,'2020 Census (by District)'!$A$45:$A$85,0),MATCH('2020 Census (by District)'!$C$45,'2020 Census (by District)'!$A$45:$C$45,0))*L$62</f>
        <v>136.05467468562054</v>
      </c>
      <c r="M99" s="60">
        <f>INDEX('2020 Census (by District)'!$A$45:$C$85,MATCH($A99,'2020 Census (by District)'!$A$45:$A$85,0),MATCH('2020 Census (by District)'!$C$45,'2020 Census (by District)'!$A$45:$C$45,0))*M$62</f>
        <v>142.31711317659924</v>
      </c>
      <c r="N99" s="60">
        <f>INDEX('2020 Census (by District)'!$A$45:$C$85,MATCH($A99,'2020 Census (by District)'!$A$45:$A$85,0),MATCH('2020 Census (by District)'!$C$45,'2020 Census (by District)'!$A$45:$C$45,0))*N$62</f>
        <v>141.64461454346636</v>
      </c>
      <c r="O99" s="60">
        <f>INDEX('2020 Census (by District)'!$A$45:$C$85,MATCH($A99,'2020 Census (by District)'!$A$45:$A$85,0),MATCH('2020 Census (by District)'!$C$45,'2020 Census (by District)'!$A$45:$C$45,0))*O$62</f>
        <v>132.57408419901586</v>
      </c>
      <c r="P99" s="60">
        <f>INDEX('2020 Census (by District)'!$A$45:$C$85,MATCH($A99,'2020 Census (by District)'!$A$45:$A$85,0),MATCH('2020 Census (by District)'!$C$45,'2020 Census (by District)'!$A$45:$C$45,0))*P$62</f>
        <v>134.66047020229632</v>
      </c>
      <c r="Q99" s="36"/>
      <c r="R99" s="36"/>
      <c r="S99" s="36"/>
      <c r="T99" s="36"/>
      <c r="U99" s="36"/>
      <c r="V99" s="36"/>
      <c r="W99" s="36">
        <v>136</v>
      </c>
      <c r="X99" s="36">
        <v>115</v>
      </c>
      <c r="Y99" s="36"/>
      <c r="Z99" s="1" t="s">
        <v>236</v>
      </c>
      <c r="AD99" s="36"/>
      <c r="AE99" s="44">
        <f t="shared" si="93"/>
        <v>0</v>
      </c>
      <c r="AG99" t="e">
        <f>INDEX('2010 Census (by District)'!$D$39:$J$70,MATCH($A99,'2010 Census (by District)'!$D$39:$D$70,0),MATCH('2010 Census (by District)'!$G$39,'2010 Census (by District)'!$D$39:$J$39,0))</f>
        <v>#N/A</v>
      </c>
      <c r="AH99" t="e">
        <f>INDEX('2010 Census (by District)'!$D$39:$J$70,MATCH($A99,'2010 Census (by District)'!$D$39:$D$70,0),MATCH('2010 Census (by District)'!$H$39,'2010 Census (by District)'!$D$39:$J$39,0))</f>
        <v>#N/A</v>
      </c>
      <c r="AJ99" s="44"/>
      <c r="AK99" s="44" t="e">
        <f t="shared" si="92"/>
        <v>#N/A</v>
      </c>
    </row>
    <row r="100" spans="1:37">
      <c r="A100" s="3" t="s">
        <v>149</v>
      </c>
      <c r="B100" s="60">
        <f>_xlfn.IFNA(INDEX('2010 Census (by District)'!$D$39:$J$70,MATCH($A100,'2010 Census (by District)'!$D$39:$D$70,0),MATCH('2010 Census (by District)'!$I$39,'2010 Census (by District)'!$D$39:$J$39,)),0)*B$62</f>
        <v>550.78091634779366</v>
      </c>
      <c r="C100" s="60">
        <f>_xlfn.IFNA(INDEX('2010 Census (by District)'!$D$39:$J$70,MATCH($A100,'2010 Census (by District)'!$D$39:$D$70,0),MATCH('2010 Census (by District)'!$I$39,'2010 Census (by District)'!$D$39:$J$39,)),0)*C$62</f>
        <v>529.83928801754155</v>
      </c>
      <c r="D100" s="60">
        <f>_xlfn.IFNA(INDEX('2010 Census (by District)'!$D$39:$J$70,MATCH($A100,'2010 Census (by District)'!$D$39:$D$70,0),MATCH('2010 Census (by District)'!$I$39,'2010 Census (by District)'!$D$39:$J$39,)),0)*D$62</f>
        <v>516.40308411081014</v>
      </c>
      <c r="E100" s="60">
        <f>_xlfn.IFNA(INDEX('2010 Census (by District)'!$D$39:$J$70,MATCH($A100,'2010 Census (by District)'!$D$39:$D$70,0),MATCH('2010 Census (by District)'!$I$39,'2010 Census (by District)'!$D$39:$J$39,)),0)*E$62</f>
        <v>506.50695788010376</v>
      </c>
      <c r="F100" s="60">
        <f>_xlfn.IFNA(INDEX('2010 Census (by District)'!$D$39:$J$70,MATCH($A100,'2010 Census (by District)'!$D$39:$D$70,0),MATCH('2010 Census (by District)'!$I$39,'2010 Census (by District)'!$D$39:$J$39,)),0)*F$62</f>
        <v>500.49572208607418</v>
      </c>
      <c r="G100" s="60">
        <f>_xlfn.IFNA(INDEX('2010 Census (by District)'!$D$39:$J$70,MATCH($A100,'2010 Census (by District)'!$D$39:$D$70,0),MATCH('2010 Census (by District)'!$J$39,'2010 Census (by District)'!$D$39:$J$39,)),0)*G$62</f>
        <v>650.72813435932414</v>
      </c>
      <c r="H100" s="60">
        <f>_xlfn.IFNA(INDEX('2010 Census (by District)'!$D$39:$J$70,MATCH($A100,'2010 Census (by District)'!$D$39:$D$70,0),MATCH('2010 Census (by District)'!$J$39,'2010 Census (by District)'!$D$39:$J$39,)),0)*H$62</f>
        <v>645.47607915959691</v>
      </c>
      <c r="I100" s="60">
        <f>_xlfn.IFNA(INDEX('2010 Census (by District)'!$D$39:$J$70,MATCH($A100,'2010 Census (by District)'!$D$39:$D$70,0),MATCH('2010 Census (by District)'!$J$39,'2010 Census (by District)'!$D$39:$J$39,)),0)*I$62</f>
        <v>640.31431717247244</v>
      </c>
      <c r="J100" s="60">
        <f>_xlfn.IFNA(INDEX('2010 Census (by District)'!$D$39:$J$70,MATCH($A100,'2010 Census (by District)'!$D$39:$D$70,0),MATCH('2010 Census (by District)'!$J$39,'2010 Census (by District)'!$D$39:$J$39,)),0)*J$62</f>
        <v>653.5121750812425</v>
      </c>
      <c r="K100" s="60">
        <f>_xlfn.IFNA(INDEX('2010 Census (by District)'!$D$39:$J$70,MATCH($A100,'2010 Census (by District)'!$D$39:$D$70,0),MATCH('2010 Census (by District)'!$J$39,'2010 Census (by District)'!$D$39:$J$39,)),0)*K$62</f>
        <v>658.43315516809298</v>
      </c>
      <c r="L100" s="60">
        <f>INDEX('2020 Census (by District)'!$A$45:$C$85,MATCH($A100,'2020 Census (by District)'!$A$45:$A$85,0),MATCH('2020 Census (by District)'!$C$45,'2020 Census (by District)'!$A$45:$C$45,0))*L$62</f>
        <v>702.94915254237287</v>
      </c>
      <c r="M100" s="60">
        <f>INDEX('2020 Census (by District)'!$A$45:$C$85,MATCH($A100,'2020 Census (by District)'!$A$45:$A$85,0),MATCH('2020 Census (by District)'!$C$45,'2020 Census (by District)'!$A$45:$C$45,0))*M$62</f>
        <v>735.30508474576266</v>
      </c>
      <c r="N100" s="60">
        <f>INDEX('2020 Census (by District)'!$A$45:$C$85,MATCH($A100,'2020 Census (by District)'!$A$45:$A$85,0),MATCH('2020 Census (by District)'!$C$45,'2020 Census (by District)'!$A$45:$C$45,0))*N$62</f>
        <v>731.83050847457628</v>
      </c>
      <c r="O100" s="60">
        <f>INDEX('2020 Census (by District)'!$A$45:$C$85,MATCH($A100,'2020 Census (by District)'!$A$45:$A$85,0),MATCH('2020 Census (by District)'!$C$45,'2020 Census (by District)'!$A$45:$C$45,0))*O$62</f>
        <v>684.96610169491521</v>
      </c>
      <c r="P100" s="60">
        <f>INDEX('2020 Census (by District)'!$A$45:$C$85,MATCH($A100,'2020 Census (by District)'!$A$45:$A$85,0),MATCH('2020 Census (by District)'!$C$45,'2020 Census (by District)'!$A$45:$C$45,0))*P$62</f>
        <v>695.74576271186436</v>
      </c>
      <c r="Q100" s="25">
        <v>429</v>
      </c>
      <c r="R100" s="25">
        <v>465</v>
      </c>
      <c r="S100" s="25">
        <v>438</v>
      </c>
      <c r="T100" s="25">
        <v>441</v>
      </c>
      <c r="U100" s="25">
        <v>437</v>
      </c>
      <c r="V100" s="25">
        <v>455</v>
      </c>
      <c r="W100" s="25">
        <v>337</v>
      </c>
      <c r="X100" s="25">
        <v>396</v>
      </c>
      <c r="Z100"/>
      <c r="AA100"/>
      <c r="AD100" s="25">
        <v>472</v>
      </c>
      <c r="AE100" s="44">
        <f t="shared" si="93"/>
        <v>-186.43315516809298</v>
      </c>
      <c r="AG100">
        <f>INDEX('2010 Census (by District)'!$D$39:$J$70,MATCH($A100,'2010 Census (by District)'!$D$39:$D$70,0),MATCH('2010 Census (by District)'!$G$39,'2010 Census (by District)'!$D$39:$J$39,0))</f>
        <v>481.2</v>
      </c>
      <c r="AH100">
        <f>INDEX('2010 Census (by District)'!$D$39:$J$70,MATCH($A100,'2010 Census (by District)'!$D$39:$D$70,0),MATCH('2010 Census (by District)'!$H$39,'2010 Census (by District)'!$D$39:$J$39,0))</f>
        <v>732.6</v>
      </c>
      <c r="AJ100" s="44"/>
      <c r="AK100" s="44">
        <f t="shared" si="92"/>
        <v>82.907227811854227</v>
      </c>
    </row>
    <row r="101" spans="1:37" s="1" customFormat="1">
      <c r="A101" s="11" t="s">
        <v>221</v>
      </c>
      <c r="B101" s="60">
        <f>_xlfn.IFNA(INDEX('2010 Census (by District)'!$D$39:$J$70,MATCH($A101,'2010 Census (by District)'!$D$39:$D$70,0),MATCH('2010 Census (by District)'!$I$39,'2010 Census (by District)'!$D$39:$J$39,)),0)*B$62</f>
        <v>0</v>
      </c>
      <c r="C101" s="60">
        <f>_xlfn.IFNA(INDEX('2010 Census (by District)'!$D$39:$J$70,MATCH($A101,'2010 Census (by District)'!$D$39:$D$70,0),MATCH('2010 Census (by District)'!$I$39,'2010 Census (by District)'!$D$39:$J$39,)),0)*C$62</f>
        <v>0</v>
      </c>
      <c r="D101" s="60">
        <f>_xlfn.IFNA(INDEX('2010 Census (by District)'!$D$39:$J$70,MATCH($A101,'2010 Census (by District)'!$D$39:$D$70,0),MATCH('2010 Census (by District)'!$I$39,'2010 Census (by District)'!$D$39:$J$39,)),0)*D$62</f>
        <v>0</v>
      </c>
      <c r="E101" s="60">
        <f>_xlfn.IFNA(INDEX('2010 Census (by District)'!$D$39:$J$70,MATCH($A101,'2010 Census (by District)'!$D$39:$D$70,0),MATCH('2010 Census (by District)'!$I$39,'2010 Census (by District)'!$D$39:$J$39,)),0)*E$62</f>
        <v>0</v>
      </c>
      <c r="F101" s="60">
        <f>_xlfn.IFNA(INDEX('2010 Census (by District)'!$D$39:$J$70,MATCH($A101,'2010 Census (by District)'!$D$39:$D$70,0),MATCH('2010 Census (by District)'!$I$39,'2010 Census (by District)'!$D$39:$J$39,)),0)*F$62</f>
        <v>0</v>
      </c>
      <c r="G101" s="60">
        <f>_xlfn.IFNA(INDEX('2010 Census (by District)'!$D$39:$J$70,MATCH($A101,'2010 Census (by District)'!$D$39:$D$70,0),MATCH('2010 Census (by District)'!$J$39,'2010 Census (by District)'!$D$39:$J$39,)),0)*G$62</f>
        <v>0</v>
      </c>
      <c r="H101" s="60">
        <f>_xlfn.IFNA(INDEX('2010 Census (by District)'!$D$39:$J$70,MATCH($A101,'2010 Census (by District)'!$D$39:$D$70,0),MATCH('2010 Census (by District)'!$J$39,'2010 Census (by District)'!$D$39:$J$39,)),0)*H$62</f>
        <v>0</v>
      </c>
      <c r="I101" s="60">
        <f>_xlfn.IFNA(INDEX('2010 Census (by District)'!$D$39:$J$70,MATCH($A101,'2010 Census (by District)'!$D$39:$D$70,0),MATCH('2010 Census (by District)'!$J$39,'2010 Census (by District)'!$D$39:$J$39,)),0)*I$62</f>
        <v>0</v>
      </c>
      <c r="J101" s="60">
        <f>_xlfn.IFNA(INDEX('2010 Census (by District)'!$D$39:$J$70,MATCH($A101,'2010 Census (by District)'!$D$39:$D$70,0),MATCH('2010 Census (by District)'!$J$39,'2010 Census (by District)'!$D$39:$J$39,)),0)*J$62</f>
        <v>0</v>
      </c>
      <c r="K101" s="60">
        <f>_xlfn.IFNA(INDEX('2010 Census (by District)'!$D$39:$J$70,MATCH($A101,'2010 Census (by District)'!$D$39:$D$70,0),MATCH('2010 Census (by District)'!$J$39,'2010 Census (by District)'!$D$39:$J$39,)),0)*K$62</f>
        <v>0</v>
      </c>
      <c r="L101" s="60">
        <f>INDEX('2020 Census (by District)'!$A$45:$C$85,MATCH($A101,'2020 Census (by District)'!$A$45:$A$85,0),MATCH('2020 Census (by District)'!$C$45,'2020 Census (by District)'!$A$45:$C$45,0))*L$62</f>
        <v>430.83980317113173</v>
      </c>
      <c r="M101" s="60">
        <f>INDEX('2020 Census (by District)'!$A$45:$C$85,MATCH($A101,'2020 Census (by District)'!$A$45:$A$85,0),MATCH('2020 Census (by District)'!$C$45,'2020 Census (by District)'!$A$45:$C$45,0))*M$62</f>
        <v>450.67085839256418</v>
      </c>
      <c r="N101" s="60">
        <f>INDEX('2020 Census (by District)'!$A$45:$C$85,MATCH($A101,'2020 Census (by District)'!$A$45:$A$85,0),MATCH('2020 Census (by District)'!$C$45,'2020 Census (by District)'!$A$45:$C$45,0))*N$62</f>
        <v>448.54127938764344</v>
      </c>
      <c r="O101" s="60">
        <f>INDEX('2020 Census (by District)'!$A$45:$C$85,MATCH($A101,'2020 Census (by District)'!$A$45:$A$85,0),MATCH('2020 Census (by District)'!$C$45,'2020 Census (by District)'!$A$45:$C$45,0))*O$62</f>
        <v>419.8179332968835</v>
      </c>
      <c r="P101" s="60">
        <f>INDEX('2020 Census (by District)'!$A$45:$C$85,MATCH($A101,'2020 Census (by District)'!$A$45:$A$85,0),MATCH('2020 Census (by District)'!$C$45,'2020 Census (by District)'!$A$45:$C$45,0))*P$62</f>
        <v>426.42482230727165</v>
      </c>
      <c r="Q101" s="36"/>
      <c r="R101" s="36"/>
      <c r="S101" s="36"/>
      <c r="T101" s="36"/>
      <c r="U101" s="36"/>
      <c r="V101" s="36"/>
      <c r="W101" s="36">
        <v>322</v>
      </c>
      <c r="X101" s="36">
        <v>262</v>
      </c>
      <c r="Y101" s="36"/>
      <c r="Z101" s="1" t="s">
        <v>238</v>
      </c>
      <c r="AD101" s="36"/>
      <c r="AG101" t="e">
        <f>INDEX('2010 Census (by District)'!$D$39:$J$70,MATCH($A101,'2010 Census (by District)'!$D$39:$D$70,0),MATCH('2010 Census (by District)'!$G$39,'2010 Census (by District)'!$D$39:$J$39,0))</f>
        <v>#N/A</v>
      </c>
      <c r="AH101" t="e">
        <f>INDEX('2010 Census (by District)'!$D$39:$J$70,MATCH($A101,'2010 Census (by District)'!$D$39:$D$70,0),MATCH('2010 Census (by District)'!$H$39,'2010 Census (by District)'!$D$39:$J$39,0))</f>
        <v>#N/A</v>
      </c>
      <c r="AJ101" s="44"/>
      <c r="AK101" s="44" t="e">
        <f t="shared" si="92"/>
        <v>#N/A</v>
      </c>
    </row>
    <row r="102" spans="1:37" s="1" customFormat="1">
      <c r="A102" s="11" t="s">
        <v>222</v>
      </c>
      <c r="B102" s="60">
        <f>_xlfn.IFNA(INDEX('2010 Census (by District)'!$D$39:$J$70,MATCH($A102,'2010 Census (by District)'!$D$39:$D$70,0),MATCH('2010 Census (by District)'!$I$39,'2010 Census (by District)'!$D$39:$J$39,)),0)*B$62</f>
        <v>0</v>
      </c>
      <c r="C102" s="60">
        <f>_xlfn.IFNA(INDEX('2010 Census (by District)'!$D$39:$J$70,MATCH($A102,'2010 Census (by District)'!$D$39:$D$70,0),MATCH('2010 Census (by District)'!$I$39,'2010 Census (by District)'!$D$39:$J$39,)),0)*C$62</f>
        <v>0</v>
      </c>
      <c r="D102" s="60">
        <f>_xlfn.IFNA(INDEX('2010 Census (by District)'!$D$39:$J$70,MATCH($A102,'2010 Census (by District)'!$D$39:$D$70,0),MATCH('2010 Census (by District)'!$I$39,'2010 Census (by District)'!$D$39:$J$39,)),0)*D$62</f>
        <v>0</v>
      </c>
      <c r="E102" s="60">
        <f>_xlfn.IFNA(INDEX('2010 Census (by District)'!$D$39:$J$70,MATCH($A102,'2010 Census (by District)'!$D$39:$D$70,0),MATCH('2010 Census (by District)'!$I$39,'2010 Census (by District)'!$D$39:$J$39,)),0)*E$62</f>
        <v>0</v>
      </c>
      <c r="F102" s="60">
        <f>_xlfn.IFNA(INDEX('2010 Census (by District)'!$D$39:$J$70,MATCH($A102,'2010 Census (by District)'!$D$39:$D$70,0),MATCH('2010 Census (by District)'!$I$39,'2010 Census (by District)'!$D$39:$J$39,)),0)*F$62</f>
        <v>0</v>
      </c>
      <c r="G102" s="60">
        <f>_xlfn.IFNA(INDEX('2010 Census (by District)'!$D$39:$J$70,MATCH($A102,'2010 Census (by District)'!$D$39:$D$70,0),MATCH('2010 Census (by District)'!$J$39,'2010 Census (by District)'!$D$39:$J$39,)),0)*G$62</f>
        <v>0</v>
      </c>
      <c r="H102" s="60">
        <f>_xlfn.IFNA(INDEX('2010 Census (by District)'!$D$39:$J$70,MATCH($A102,'2010 Census (by District)'!$D$39:$D$70,0),MATCH('2010 Census (by District)'!$J$39,'2010 Census (by District)'!$D$39:$J$39,)),0)*H$62</f>
        <v>0</v>
      </c>
      <c r="I102" s="60">
        <f>_xlfn.IFNA(INDEX('2010 Census (by District)'!$D$39:$J$70,MATCH($A102,'2010 Census (by District)'!$D$39:$D$70,0),MATCH('2010 Census (by District)'!$J$39,'2010 Census (by District)'!$D$39:$J$39,)),0)*I$62</f>
        <v>0</v>
      </c>
      <c r="J102" s="60">
        <f>_xlfn.IFNA(INDEX('2010 Census (by District)'!$D$39:$J$70,MATCH($A102,'2010 Census (by District)'!$D$39:$D$70,0),MATCH('2010 Census (by District)'!$J$39,'2010 Census (by District)'!$D$39:$J$39,)),0)*J$62</f>
        <v>0</v>
      </c>
      <c r="K102" s="60">
        <f>_xlfn.IFNA(INDEX('2010 Census (by District)'!$D$39:$J$70,MATCH($A102,'2010 Census (by District)'!$D$39:$D$70,0),MATCH('2010 Census (by District)'!$J$39,'2010 Census (by District)'!$D$39:$J$39,)),0)*K$62</f>
        <v>0</v>
      </c>
      <c r="L102" s="60">
        <f>INDEX('2020 Census (by District)'!$A$45:$C$85,MATCH($A102,'2020 Census (by District)'!$A$45:$A$85,0),MATCH('2020 Census (by District)'!$C$45,'2020 Census (by District)'!$A$45:$C$45,0))*L$62</f>
        <v>317.46090759978131</v>
      </c>
      <c r="M102" s="60">
        <f>INDEX('2020 Census (by District)'!$A$45:$C$85,MATCH($A102,'2020 Census (by District)'!$A$45:$A$85,0),MATCH('2020 Census (by District)'!$C$45,'2020 Census (by District)'!$A$45:$C$45,0))*M$62</f>
        <v>332.07326407873154</v>
      </c>
      <c r="N102" s="60">
        <f>INDEX('2020 Census (by District)'!$A$45:$C$85,MATCH($A102,'2020 Census (by District)'!$A$45:$A$85,0),MATCH('2020 Census (by District)'!$C$45,'2020 Census (by District)'!$A$45:$C$45,0))*N$62</f>
        <v>330.5041006014215</v>
      </c>
      <c r="O102" s="60">
        <f>INDEX('2020 Census (by District)'!$A$45:$C$85,MATCH($A102,'2020 Census (by District)'!$A$45:$A$85,0),MATCH('2020 Census (by District)'!$C$45,'2020 Census (by District)'!$A$45:$C$45,0))*O$62</f>
        <v>309.33952979770362</v>
      </c>
      <c r="P102" s="60">
        <f>INDEX('2020 Census (by District)'!$A$45:$C$85,MATCH($A102,'2020 Census (by District)'!$A$45:$A$85,0),MATCH('2020 Census (by District)'!$C$45,'2020 Census (by District)'!$A$45:$C$45,0))*P$62</f>
        <v>314.20776380535813</v>
      </c>
      <c r="Q102" s="36"/>
      <c r="R102" s="36"/>
      <c r="S102" s="36"/>
      <c r="T102" s="36"/>
      <c r="U102" s="36"/>
      <c r="V102" s="36"/>
      <c r="W102" s="36">
        <v>100</v>
      </c>
      <c r="X102" s="36">
        <v>151</v>
      </c>
      <c r="Y102" s="36"/>
      <c r="Z102" s="1" t="s">
        <v>230</v>
      </c>
      <c r="AD102" s="36"/>
      <c r="AG102" t="e">
        <f>INDEX('2010 Census (by District)'!$D$39:$J$70,MATCH($A102,'2010 Census (by District)'!$D$39:$D$70,0),MATCH('2010 Census (by District)'!$G$39,'2010 Census (by District)'!$D$39:$J$39,0))</f>
        <v>#N/A</v>
      </c>
      <c r="AH102" t="e">
        <f>INDEX('2010 Census (by District)'!$D$39:$J$70,MATCH($A102,'2010 Census (by District)'!$D$39:$D$70,0),MATCH('2010 Census (by District)'!$H$39,'2010 Census (by District)'!$D$39:$J$39,0))</f>
        <v>#N/A</v>
      </c>
      <c r="AJ102" s="44"/>
      <c r="AK102" s="44" t="e">
        <f t="shared" si="92"/>
        <v>#N/A</v>
      </c>
    </row>
    <row r="103" spans="1:37">
      <c r="G103" s="3"/>
      <c r="H103" s="3"/>
      <c r="I103" s="3"/>
      <c r="J103" s="3"/>
      <c r="K103" s="3"/>
    </row>
    <row r="104" spans="1:37">
      <c r="A104" s="18" t="s">
        <v>227</v>
      </c>
      <c r="B104" s="18"/>
      <c r="C104" s="18"/>
      <c r="D104" s="18"/>
      <c r="E104" s="18"/>
      <c r="F104" s="18"/>
      <c r="G104" s="3"/>
      <c r="H104" s="3"/>
      <c r="I104" s="3"/>
      <c r="J104" s="3"/>
      <c r="K104" s="3"/>
    </row>
    <row r="105" spans="1:37">
      <c r="A105" s="18" t="s">
        <v>51</v>
      </c>
      <c r="B105" s="18" t="s">
        <v>5292</v>
      </c>
      <c r="C105" s="18"/>
      <c r="D105" s="18"/>
      <c r="E105" s="18"/>
      <c r="F105" s="18"/>
      <c r="G105" s="3"/>
      <c r="H105" s="3"/>
      <c r="I105" s="3"/>
      <c r="J105" s="3"/>
      <c r="K105" s="3"/>
    </row>
    <row r="106" spans="1:37">
      <c r="A106" s="18" t="s">
        <v>5287</v>
      </c>
      <c r="B106" s="18" t="s">
        <v>5293</v>
      </c>
      <c r="C106" s="18"/>
      <c r="D106" s="18"/>
      <c r="E106" s="18"/>
      <c r="F106" s="18"/>
      <c r="G106" s="3"/>
      <c r="H106" s="3"/>
      <c r="I106" s="3"/>
      <c r="J106" s="3"/>
      <c r="K106" s="3"/>
    </row>
    <row r="107" spans="1:37">
      <c r="A107" s="18" t="s">
        <v>228</v>
      </c>
      <c r="B107" s="18" t="s">
        <v>5294</v>
      </c>
      <c r="C107" s="18"/>
      <c r="D107" s="18"/>
      <c r="E107" s="18"/>
      <c r="F107" s="18"/>
      <c r="G107" s="18"/>
      <c r="H107" s="18"/>
      <c r="I107" s="18"/>
      <c r="J107" s="18"/>
    </row>
    <row r="108" spans="1:37">
      <c r="A108" s="18" t="s">
        <v>224</v>
      </c>
      <c r="B108" s="18" t="s">
        <v>223</v>
      </c>
      <c r="C108" s="18"/>
      <c r="D108" s="18"/>
      <c r="E108" s="18"/>
      <c r="F108" s="18"/>
      <c r="G108" s="18"/>
      <c r="H108" s="18"/>
      <c r="I108" s="18"/>
      <c r="J108" s="18"/>
    </row>
    <row r="109" spans="1:37">
      <c r="A109" s="13" t="s">
        <v>225</v>
      </c>
      <c r="B109" s="18" t="s">
        <v>226</v>
      </c>
      <c r="C109" s="13"/>
      <c r="D109" s="13"/>
      <c r="E109" s="13"/>
      <c r="F109" s="13"/>
      <c r="G109" s="18"/>
      <c r="H109" s="13"/>
      <c r="I109" s="13"/>
      <c r="J109" s="13"/>
    </row>
    <row r="110" spans="1:37">
      <c r="A110" s="13"/>
      <c r="B110" s="13"/>
      <c r="C110" s="13"/>
      <c r="D110" s="13"/>
      <c r="E110" s="13"/>
      <c r="F110" s="13"/>
      <c r="G110" s="13"/>
      <c r="H110" s="13"/>
      <c r="I110" s="13"/>
      <c r="J110" s="13"/>
      <c r="K110" s="52"/>
    </row>
  </sheetData>
  <hyperlinks>
    <hyperlink ref="B54" r:id="rId1" xr:uid="{2EF74743-2F72-4A61-BD22-16B727DD2D6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784EC-0486-4BD6-9BF8-FA2D7137700B}">
  <sheetPr>
    <tabColor theme="8"/>
  </sheetPr>
  <dimension ref="A1"/>
  <sheetViews>
    <sheetView workbookViewId="0">
      <selection activeCell="G20" sqref="G20"/>
    </sheetView>
  </sheetViews>
  <sheetFormatPr defaultRowHeight="14.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4654-5230-4D1F-8A8F-95B92643AC75}">
  <sheetPr>
    <tabColor theme="8" tint="0.79998168889431442"/>
  </sheetPr>
  <dimension ref="A1:AF32"/>
  <sheetViews>
    <sheetView zoomScale="66" zoomScaleNormal="85" workbookViewId="0">
      <selection activeCell="B14" sqref="B14"/>
    </sheetView>
  </sheetViews>
  <sheetFormatPr defaultRowHeight="14.5"/>
  <cols>
    <col min="1" max="1" width="14.453125" style="3" customWidth="1"/>
    <col min="2" max="14" width="9" customWidth="1"/>
  </cols>
  <sheetData>
    <row r="1" spans="1:32">
      <c r="A1" s="11" t="s">
        <v>40</v>
      </c>
    </row>
    <row r="2" spans="1:32">
      <c r="A2" s="7" t="s">
        <v>41</v>
      </c>
      <c r="B2" s="5">
        <v>1980</v>
      </c>
      <c r="C2" s="5">
        <v>1991</v>
      </c>
      <c r="D2" s="5">
        <v>1993</v>
      </c>
      <c r="E2" s="5">
        <v>1996</v>
      </c>
      <c r="F2" s="5">
        <v>1997</v>
      </c>
      <c r="G2" s="5">
        <v>1998</v>
      </c>
      <c r="H2" s="5">
        <v>1999</v>
      </c>
      <c r="I2" s="5">
        <v>2000</v>
      </c>
      <c r="J2" s="5">
        <v>2001</v>
      </c>
      <c r="K2" s="5">
        <v>2002</v>
      </c>
      <c r="L2" s="5">
        <v>2003</v>
      </c>
      <c r="M2" s="5">
        <v>2004</v>
      </c>
      <c r="N2" s="5">
        <v>2005</v>
      </c>
      <c r="O2" s="5">
        <v>2006</v>
      </c>
      <c r="P2" s="5">
        <v>2007</v>
      </c>
      <c r="Q2" s="5">
        <v>2008</v>
      </c>
      <c r="R2" s="1">
        <f>Q2+1</f>
        <v>2009</v>
      </c>
      <c r="S2" s="1">
        <f t="shared" ref="S2:AD2" si="0">R2+1</f>
        <v>2010</v>
      </c>
      <c r="T2" s="1">
        <f t="shared" si="0"/>
        <v>2011</v>
      </c>
      <c r="U2" s="1">
        <f t="shared" si="0"/>
        <v>2012</v>
      </c>
      <c r="V2" s="1">
        <f t="shared" si="0"/>
        <v>2013</v>
      </c>
      <c r="W2" s="1">
        <f t="shared" si="0"/>
        <v>2014</v>
      </c>
      <c r="X2" s="1">
        <f t="shared" si="0"/>
        <v>2015</v>
      </c>
      <c r="Y2" s="1">
        <f t="shared" si="0"/>
        <v>2016</v>
      </c>
      <c r="Z2" s="1">
        <f t="shared" si="0"/>
        <v>2017</v>
      </c>
      <c r="AA2" s="1">
        <f t="shared" si="0"/>
        <v>2018</v>
      </c>
      <c r="AB2" s="1">
        <f t="shared" si="0"/>
        <v>2019</v>
      </c>
      <c r="AC2" s="1">
        <f t="shared" si="0"/>
        <v>2020</v>
      </c>
      <c r="AD2" s="1">
        <f t="shared" si="0"/>
        <v>2021</v>
      </c>
      <c r="AE2" s="1">
        <f>AD2+1</f>
        <v>2022</v>
      </c>
      <c r="AF2" s="1">
        <f>AE2+1</f>
        <v>2023</v>
      </c>
    </row>
    <row r="3" spans="1:32" s="1" customFormat="1">
      <c r="A3" s="7" t="s">
        <v>42</v>
      </c>
      <c r="B3" s="10">
        <f t="shared" ref="B3:H3" si="1">SUM(B4:B6)</f>
        <v>298767</v>
      </c>
      <c r="C3" s="10">
        <f t="shared" si="1"/>
        <v>360509</v>
      </c>
      <c r="D3" s="10">
        <f t="shared" si="1"/>
        <v>378138</v>
      </c>
      <c r="E3" s="10">
        <f t="shared" si="1"/>
        <v>415692</v>
      </c>
      <c r="F3" s="10">
        <f t="shared" si="1"/>
        <v>429162</v>
      </c>
      <c r="G3" s="10">
        <f t="shared" si="1"/>
        <v>436752</v>
      </c>
      <c r="H3" s="10">
        <f t="shared" si="1"/>
        <v>452143</v>
      </c>
      <c r="I3" s="10">
        <f>SUM(I4:I6)</f>
        <v>459903</v>
      </c>
      <c r="J3" s="10">
        <f t="shared" ref="J3:AF3" si="2">SUM(J4:J6)</f>
        <v>476211</v>
      </c>
      <c r="K3" s="10">
        <f t="shared" si="2"/>
        <v>485014</v>
      </c>
      <c r="L3" s="10">
        <f t="shared" si="2"/>
        <v>485014</v>
      </c>
      <c r="M3" s="10">
        <f t="shared" si="2"/>
        <v>493310</v>
      </c>
      <c r="N3" s="10">
        <f t="shared" si="2"/>
        <v>501671</v>
      </c>
      <c r="O3" s="10">
        <f t="shared" si="2"/>
        <v>507361</v>
      </c>
      <c r="P3" s="10">
        <f t="shared" si="2"/>
        <v>512843</v>
      </c>
      <c r="Q3" s="10">
        <f t="shared" si="2"/>
        <v>513187</v>
      </c>
      <c r="R3" s="10">
        <f t="shared" si="2"/>
        <v>513703</v>
      </c>
      <c r="S3" s="10">
        <f t="shared" si="2"/>
        <v>507376</v>
      </c>
      <c r="T3" s="10">
        <f t="shared" si="2"/>
        <v>504361</v>
      </c>
      <c r="U3" s="10">
        <f t="shared" si="2"/>
        <v>498305</v>
      </c>
      <c r="V3" s="10">
        <f t="shared" si="2"/>
        <v>498894</v>
      </c>
      <c r="W3" s="10">
        <f t="shared" si="2"/>
        <v>493497</v>
      </c>
      <c r="X3" s="10">
        <f t="shared" si="2"/>
        <v>490706</v>
      </c>
      <c r="Y3" s="10">
        <f t="shared" si="2"/>
        <v>488089</v>
      </c>
      <c r="Z3" s="10">
        <f t="shared" si="2"/>
        <v>486701</v>
      </c>
      <c r="AA3" s="10">
        <f t="shared" si="2"/>
        <v>484233</v>
      </c>
      <c r="AB3" s="10">
        <f t="shared" si="2"/>
        <v>481199</v>
      </c>
      <c r="AC3" s="10">
        <f t="shared" si="2"/>
        <v>480983</v>
      </c>
      <c r="AD3" s="10">
        <f t="shared" si="2"/>
        <v>480580</v>
      </c>
      <c r="AE3" s="10">
        <f t="shared" si="2"/>
        <v>476103</v>
      </c>
      <c r="AF3" s="10">
        <f t="shared" si="2"/>
        <v>469292</v>
      </c>
    </row>
    <row r="4" spans="1:32">
      <c r="A4" s="8" t="s">
        <v>2</v>
      </c>
      <c r="B4" s="6">
        <v>206923</v>
      </c>
      <c r="C4" s="6">
        <v>229855</v>
      </c>
      <c r="D4" s="6">
        <v>237357</v>
      </c>
      <c r="E4" s="6">
        <v>260193</v>
      </c>
      <c r="F4" s="6">
        <v>265746</v>
      </c>
      <c r="G4" s="6">
        <v>268025</v>
      </c>
      <c r="H4" s="6">
        <v>275891</v>
      </c>
      <c r="I4" s="6">
        <v>278271</v>
      </c>
      <c r="J4" s="6">
        <v>289635</v>
      </c>
      <c r="K4" s="6">
        <v>289530</v>
      </c>
      <c r="L4" s="6">
        <v>289530</v>
      </c>
      <c r="M4" s="6">
        <v>293969</v>
      </c>
      <c r="N4" s="6">
        <v>291835</v>
      </c>
      <c r="O4" s="6">
        <v>293739</v>
      </c>
      <c r="P4" s="6">
        <v>295825</v>
      </c>
      <c r="Q4" s="4">
        <v>295976</v>
      </c>
      <c r="R4" s="6">
        <v>293218</v>
      </c>
      <c r="S4" s="6">
        <v>289930</v>
      </c>
      <c r="T4" s="6">
        <v>291222</v>
      </c>
      <c r="U4" s="6">
        <v>286554</v>
      </c>
      <c r="V4" s="6">
        <v>282226</v>
      </c>
      <c r="W4" s="6">
        <v>280492</v>
      </c>
      <c r="X4" s="4">
        <v>277883</v>
      </c>
      <c r="Y4" s="4">
        <v>277844</v>
      </c>
      <c r="Z4" s="4">
        <v>276060</v>
      </c>
      <c r="AA4" s="4">
        <v>275560</v>
      </c>
      <c r="AB4" s="4">
        <v>275120</v>
      </c>
      <c r="AC4" s="4">
        <v>272935</v>
      </c>
      <c r="AD4" s="4">
        <v>268637</v>
      </c>
      <c r="AE4" s="4">
        <v>264626</v>
      </c>
      <c r="AF4" s="4">
        <v>259418</v>
      </c>
    </row>
    <row r="5" spans="1:32">
      <c r="A5" s="8" t="s">
        <v>3</v>
      </c>
      <c r="B5" s="6">
        <v>91214</v>
      </c>
      <c r="C5" s="6">
        <v>128767</v>
      </c>
      <c r="D5" s="6">
        <v>137972</v>
      </c>
      <c r="E5" s="6">
        <v>153507</v>
      </c>
      <c r="F5" s="6">
        <v>160868</v>
      </c>
      <c r="G5" s="6">
        <v>166754</v>
      </c>
      <c r="H5" s="6">
        <v>173738</v>
      </c>
      <c r="I5" s="6">
        <v>177811</v>
      </c>
      <c r="J5" s="6">
        <v>181699</v>
      </c>
      <c r="K5" s="6">
        <v>191076</v>
      </c>
      <c r="L5" s="6">
        <v>191076</v>
      </c>
      <c r="M5" s="6">
        <v>195159</v>
      </c>
      <c r="N5" s="6">
        <v>206092</v>
      </c>
      <c r="O5" s="6">
        <v>210000</v>
      </c>
      <c r="P5" s="6">
        <v>213088</v>
      </c>
      <c r="Q5" s="6">
        <v>212772</v>
      </c>
      <c r="R5" s="6">
        <v>216232</v>
      </c>
      <c r="S5" s="6">
        <v>214053</v>
      </c>
      <c r="T5" s="6">
        <v>210276</v>
      </c>
      <c r="U5" s="6">
        <v>208883</v>
      </c>
      <c r="V5" s="6">
        <v>213721</v>
      </c>
      <c r="W5" s="6">
        <v>210200</v>
      </c>
      <c r="X5" s="4">
        <v>207808</v>
      </c>
      <c r="Y5" s="4">
        <v>204959</v>
      </c>
      <c r="Z5" s="4">
        <v>205371</v>
      </c>
      <c r="AA5" s="4">
        <v>203736</v>
      </c>
      <c r="AB5" s="4">
        <v>201810</v>
      </c>
      <c r="AC5" s="4">
        <v>203862</v>
      </c>
      <c r="AD5" s="4">
        <v>207703</v>
      </c>
      <c r="AE5" s="4">
        <v>207138</v>
      </c>
      <c r="AF5" s="4">
        <v>205050</v>
      </c>
    </row>
    <row r="6" spans="1:32">
      <c r="A6" s="8" t="s">
        <v>43</v>
      </c>
      <c r="B6" s="6">
        <v>630</v>
      </c>
      <c r="C6" s="6">
        <v>1887</v>
      </c>
      <c r="D6" s="6">
        <v>2809</v>
      </c>
      <c r="E6" s="6">
        <v>1992</v>
      </c>
      <c r="F6" s="6">
        <v>2548</v>
      </c>
      <c r="G6" s="6">
        <v>1973</v>
      </c>
      <c r="H6" s="6">
        <v>2514</v>
      </c>
      <c r="I6" s="6">
        <v>3821</v>
      </c>
      <c r="J6" s="6">
        <v>4877</v>
      </c>
      <c r="K6" s="6">
        <v>4408</v>
      </c>
      <c r="L6" s="6">
        <v>4408</v>
      </c>
      <c r="M6" s="6">
        <v>4182</v>
      </c>
      <c r="N6" s="6">
        <v>3744</v>
      </c>
      <c r="O6" s="6">
        <v>3622</v>
      </c>
      <c r="P6" s="6">
        <v>3930</v>
      </c>
      <c r="Q6" s="6">
        <v>4439</v>
      </c>
      <c r="R6" s="6">
        <v>4253</v>
      </c>
      <c r="S6" s="6">
        <v>3393</v>
      </c>
      <c r="T6" s="6">
        <v>2863</v>
      </c>
      <c r="U6" s="6">
        <v>2868</v>
      </c>
      <c r="V6" s="6">
        <v>2947</v>
      </c>
      <c r="W6" s="6">
        <v>2805</v>
      </c>
      <c r="X6" s="4">
        <f>X9+X10</f>
        <v>5015</v>
      </c>
      <c r="Y6" s="4">
        <f>Y9+Y10</f>
        <v>5286</v>
      </c>
      <c r="Z6" s="4">
        <f t="shared" ref="Z6:AC6" si="3">Z9+Z10</f>
        <v>5270</v>
      </c>
      <c r="AA6" s="4">
        <f t="shared" si="3"/>
        <v>4937</v>
      </c>
      <c r="AB6" s="4">
        <f t="shared" si="3"/>
        <v>4269</v>
      </c>
      <c r="AC6" s="4">
        <f t="shared" si="3"/>
        <v>4186</v>
      </c>
      <c r="AD6" s="4">
        <f>AD9+AD10</f>
        <v>4240</v>
      </c>
      <c r="AE6" s="4">
        <f>AE9+AE10</f>
        <v>4339</v>
      </c>
      <c r="AF6" s="4">
        <f>AF9+AF10</f>
        <v>4824</v>
      </c>
    </row>
    <row r="7" spans="1:32">
      <c r="A7" s="3" t="s">
        <v>44</v>
      </c>
      <c r="AA7">
        <v>14963</v>
      </c>
      <c r="AB7">
        <v>14722</v>
      </c>
      <c r="AC7">
        <v>7597</v>
      </c>
      <c r="AD7">
        <v>7793</v>
      </c>
      <c r="AE7">
        <v>7502</v>
      </c>
    </row>
    <row r="9" spans="1:32">
      <c r="A9" s="3" t="s">
        <v>45</v>
      </c>
      <c r="W9" t="s">
        <v>46</v>
      </c>
      <c r="X9" s="4">
        <v>357</v>
      </c>
      <c r="Y9">
        <v>364</v>
      </c>
      <c r="Z9">
        <v>325</v>
      </c>
      <c r="AA9">
        <v>397</v>
      </c>
      <c r="AB9">
        <v>567</v>
      </c>
      <c r="AC9">
        <v>538</v>
      </c>
      <c r="AD9">
        <v>389</v>
      </c>
      <c r="AE9">
        <v>407</v>
      </c>
      <c r="AF9">
        <v>420</v>
      </c>
    </row>
    <row r="10" spans="1:32">
      <c r="A10" s="3" t="s">
        <v>47</v>
      </c>
      <c r="B10" t="s">
        <v>48</v>
      </c>
      <c r="C10" t="s">
        <v>49</v>
      </c>
      <c r="W10" t="s">
        <v>50</v>
      </c>
      <c r="X10" s="4">
        <v>4658</v>
      </c>
      <c r="Y10">
        <v>4922</v>
      </c>
      <c r="Z10">
        <v>4945</v>
      </c>
      <c r="AA10">
        <v>4540</v>
      </c>
      <c r="AB10">
        <v>3702</v>
      </c>
      <c r="AC10">
        <v>3648</v>
      </c>
      <c r="AD10">
        <v>3851</v>
      </c>
      <c r="AE10">
        <v>3932</v>
      </c>
      <c r="AF10">
        <v>4404</v>
      </c>
    </row>
    <row r="11" spans="1:32">
      <c r="A11" s="3" t="s">
        <v>51</v>
      </c>
      <c r="B11" t="s">
        <v>52</v>
      </c>
      <c r="C11" t="s">
        <v>53</v>
      </c>
      <c r="X11" s="4"/>
    </row>
    <row r="12" spans="1:32">
      <c r="A12" s="3" t="s">
        <v>54</v>
      </c>
      <c r="B12" t="s">
        <v>55</v>
      </c>
      <c r="C12" t="s">
        <v>53</v>
      </c>
    </row>
    <row r="13" spans="1:32">
      <c r="A13" s="3" t="s">
        <v>56</v>
      </c>
      <c r="B13" t="s">
        <v>57</v>
      </c>
      <c r="C13" t="s">
        <v>53</v>
      </c>
    </row>
    <row r="14" spans="1:32">
      <c r="A14" s="3">
        <v>2010</v>
      </c>
      <c r="B14" t="s">
        <v>58</v>
      </c>
      <c r="C14" t="s">
        <v>53</v>
      </c>
    </row>
    <row r="15" spans="1:32">
      <c r="A15" s="3" t="s">
        <v>59</v>
      </c>
      <c r="B15" t="s">
        <v>60</v>
      </c>
      <c r="C15" t="s">
        <v>53</v>
      </c>
    </row>
    <row r="16" spans="1:32" ht="12" customHeight="1">
      <c r="A16" s="3">
        <v>2015</v>
      </c>
      <c r="B16" t="s">
        <v>61</v>
      </c>
      <c r="C16" t="s">
        <v>53</v>
      </c>
    </row>
    <row r="17" spans="1:3">
      <c r="A17" s="3" t="s">
        <v>62</v>
      </c>
      <c r="B17" t="s">
        <v>63</v>
      </c>
      <c r="C17" t="s">
        <v>53</v>
      </c>
    </row>
    <row r="18" spans="1:3">
      <c r="A18" s="3" t="s">
        <v>64</v>
      </c>
      <c r="B18" t="s">
        <v>65</v>
      </c>
    </row>
    <row r="20" spans="1:3">
      <c r="A20" s="3" t="s">
        <v>66</v>
      </c>
      <c r="B20" s="9" t="s">
        <v>67</v>
      </c>
    </row>
    <row r="25" spans="1:3">
      <c r="A25"/>
    </row>
    <row r="26" spans="1:3">
      <c r="A26"/>
    </row>
    <row r="27" spans="1:3">
      <c r="A27"/>
    </row>
    <row r="28" spans="1:3">
      <c r="A28"/>
    </row>
    <row r="29" spans="1:3">
      <c r="A29"/>
    </row>
    <row r="30" spans="1:3">
      <c r="A30"/>
    </row>
    <row r="31" spans="1:3">
      <c r="A31"/>
    </row>
    <row r="32" spans="1:3">
      <c r="A32"/>
    </row>
  </sheetData>
  <hyperlinks>
    <hyperlink ref="B20" r:id="rId1" xr:uid="{0C9DEDA6-2937-445F-817B-B8C7A9FE634B}"/>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9C0A5-322D-4596-A0BE-011646F8ECC5}">
  <sheetPr>
    <tabColor theme="8" tint="0.79998168889431442"/>
  </sheetPr>
  <dimension ref="A1:G11"/>
  <sheetViews>
    <sheetView workbookViewId="0">
      <selection activeCell="A10" sqref="A10"/>
    </sheetView>
  </sheetViews>
  <sheetFormatPr defaultRowHeight="14.5"/>
  <cols>
    <col min="1" max="7" width="10.26953125" customWidth="1"/>
  </cols>
  <sheetData>
    <row r="1" spans="1:7" ht="43.5">
      <c r="A1" s="119" t="s">
        <v>115</v>
      </c>
      <c r="B1" s="119" t="s">
        <v>5316</v>
      </c>
      <c r="C1" s="119" t="s">
        <v>5317</v>
      </c>
      <c r="D1" s="119" t="s">
        <v>5318</v>
      </c>
      <c r="E1" s="119" t="s">
        <v>5319</v>
      </c>
      <c r="F1" s="119" t="s">
        <v>5320</v>
      </c>
      <c r="G1" s="119" t="s">
        <v>5321</v>
      </c>
    </row>
    <row r="2" spans="1:7">
      <c r="A2" s="120">
        <v>2017</v>
      </c>
      <c r="B2" s="121">
        <v>33778</v>
      </c>
      <c r="C2" s="120">
        <v>670</v>
      </c>
      <c r="D2" s="120">
        <v>1.98</v>
      </c>
      <c r="E2" s="121">
        <v>28108</v>
      </c>
      <c r="F2" s="120">
        <v>83.21</v>
      </c>
      <c r="G2" s="120">
        <v>5.17</v>
      </c>
    </row>
    <row r="3" spans="1:7">
      <c r="A3" s="120">
        <v>2018</v>
      </c>
      <c r="B3" s="121">
        <v>32617</v>
      </c>
      <c r="C3" s="120">
        <v>533</v>
      </c>
      <c r="D3" s="120">
        <v>1.63</v>
      </c>
      <c r="E3" s="121">
        <v>27792</v>
      </c>
      <c r="F3" s="120">
        <v>85.21</v>
      </c>
      <c r="G3" s="120">
        <v>5.19</v>
      </c>
    </row>
    <row r="4" spans="1:7">
      <c r="A4" s="120">
        <v>2019</v>
      </c>
      <c r="B4" s="121">
        <v>32120</v>
      </c>
      <c r="C4" s="120">
        <v>559</v>
      </c>
      <c r="D4" s="120">
        <v>1.74</v>
      </c>
      <c r="E4" s="121">
        <v>27178</v>
      </c>
      <c r="F4" s="120">
        <v>84.61</v>
      </c>
      <c r="G4" s="120">
        <v>5.18</v>
      </c>
    </row>
    <row r="5" spans="1:7">
      <c r="A5" s="120">
        <v>2020</v>
      </c>
      <c r="B5" s="121">
        <v>32426</v>
      </c>
      <c r="C5" s="120">
        <v>613</v>
      </c>
      <c r="D5" s="120">
        <v>1.89</v>
      </c>
      <c r="E5" s="121">
        <v>28479</v>
      </c>
      <c r="F5" s="120">
        <v>87.83</v>
      </c>
      <c r="G5" s="120">
        <v>5.07</v>
      </c>
    </row>
    <row r="6" spans="1:7">
      <c r="A6" s="120">
        <v>2021</v>
      </c>
      <c r="B6" s="121">
        <v>33035</v>
      </c>
      <c r="C6" s="120">
        <v>596</v>
      </c>
      <c r="D6" s="120">
        <v>1.8</v>
      </c>
      <c r="E6" s="121">
        <v>29166</v>
      </c>
      <c r="F6" s="120">
        <v>88.29</v>
      </c>
      <c r="G6" s="120">
        <v>5.17</v>
      </c>
    </row>
    <row r="7" spans="1:7">
      <c r="A7" s="120"/>
      <c r="B7" s="121"/>
      <c r="C7" s="120"/>
      <c r="D7" s="120"/>
      <c r="E7" s="121"/>
      <c r="F7" s="120"/>
      <c r="G7" s="120"/>
    </row>
    <row r="8" spans="1:7">
      <c r="A8" t="s">
        <v>97</v>
      </c>
      <c r="B8" s="4">
        <f>AVERAGE(B2:B6)</f>
        <v>32795.199999999997</v>
      </c>
      <c r="C8" s="4">
        <f t="shared" ref="C8:G8" si="0">AVERAGE(C2:C6)</f>
        <v>594.20000000000005</v>
      </c>
      <c r="D8" s="4">
        <f t="shared" si="0"/>
        <v>1.8079999999999998</v>
      </c>
      <c r="E8" s="4">
        <f t="shared" si="0"/>
        <v>28144.6</v>
      </c>
      <c r="F8" s="4">
        <f t="shared" si="0"/>
        <v>85.83</v>
      </c>
      <c r="G8" s="4">
        <f t="shared" si="0"/>
        <v>5.1560000000000006</v>
      </c>
    </row>
    <row r="9" spans="1:7">
      <c r="B9" s="4"/>
    </row>
    <row r="10" spans="1:7">
      <c r="A10" t="s">
        <v>5322</v>
      </c>
    </row>
    <row r="11" spans="1:7">
      <c r="A11" t="s">
        <v>5324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34310-7BC9-49E9-9821-7FA906AF70A4}">
  <sheetPr>
    <tabColor theme="7"/>
  </sheetPr>
  <dimension ref="A1"/>
  <sheetViews>
    <sheetView workbookViewId="0">
      <selection activeCell="M22" sqref="M22"/>
    </sheetView>
  </sheetViews>
  <sheetFormatPr defaultRowHeight="14.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C6BF1-0037-4D6B-9D81-4A0361AB345B}">
  <sheetPr>
    <tabColor theme="7" tint="0.79998168889431442"/>
  </sheetPr>
  <dimension ref="A1:I14"/>
  <sheetViews>
    <sheetView workbookViewId="0">
      <selection activeCell="A14" sqref="A14"/>
    </sheetView>
  </sheetViews>
  <sheetFormatPr defaultRowHeight="14.5"/>
  <cols>
    <col min="1" max="1" width="36.26953125" customWidth="1"/>
  </cols>
  <sheetData>
    <row r="1" spans="1:9" s="21" customFormat="1">
      <c r="A1" s="20" t="s">
        <v>174</v>
      </c>
    </row>
    <row r="2" spans="1:9">
      <c r="B2" s="39">
        <v>2017</v>
      </c>
      <c r="C2" s="39">
        <f>B2+1</f>
        <v>2018</v>
      </c>
      <c r="D2" s="39">
        <f t="shared" ref="D2:E2" si="0">C2+1</f>
        <v>2019</v>
      </c>
      <c r="E2" s="39">
        <f t="shared" si="0"/>
        <v>2020</v>
      </c>
      <c r="F2" s="39">
        <f>E2+1</f>
        <v>2021</v>
      </c>
      <c r="G2" s="39">
        <f>F2+1</f>
        <v>2022</v>
      </c>
      <c r="H2" s="39">
        <v>2023</v>
      </c>
      <c r="I2" s="1"/>
    </row>
    <row r="3" spans="1:9">
      <c r="A3" s="38" t="s">
        <v>28</v>
      </c>
      <c r="B3" s="38">
        <v>97.88</v>
      </c>
      <c r="C3" s="38">
        <v>97.88</v>
      </c>
      <c r="D3" s="38">
        <v>98.14</v>
      </c>
      <c r="E3" s="38">
        <v>98.23</v>
      </c>
      <c r="F3" s="38">
        <v>98.26</v>
      </c>
      <c r="G3" s="38">
        <v>98.67</v>
      </c>
      <c r="H3" s="38">
        <v>99.11</v>
      </c>
    </row>
    <row r="4" spans="1:9">
      <c r="A4" s="38" t="s">
        <v>165</v>
      </c>
      <c r="B4" s="38">
        <v>96.57</v>
      </c>
      <c r="C4" s="38">
        <v>95.25</v>
      </c>
      <c r="D4" s="38">
        <v>95.79</v>
      </c>
      <c r="E4" s="38">
        <v>95.3</v>
      </c>
      <c r="F4" s="38">
        <v>95.34</v>
      </c>
      <c r="G4" s="38">
        <v>95.29</v>
      </c>
      <c r="H4" s="38">
        <v>95.7</v>
      </c>
    </row>
    <row r="5" spans="1:9">
      <c r="A5" s="38" t="s">
        <v>167</v>
      </c>
      <c r="B5" s="38">
        <v>85.07</v>
      </c>
      <c r="C5" s="38">
        <v>86.46</v>
      </c>
      <c r="D5" s="38">
        <v>87.84</v>
      </c>
      <c r="E5" s="38">
        <v>88.02</v>
      </c>
      <c r="F5" s="38">
        <v>88.53</v>
      </c>
      <c r="G5" s="38">
        <v>90.65</v>
      </c>
      <c r="H5" s="38">
        <v>90.39</v>
      </c>
    </row>
    <row r="7" spans="1:9">
      <c r="A7" t="s">
        <v>175</v>
      </c>
    </row>
    <row r="9" spans="1:9" s="21" customFormat="1">
      <c r="A9" s="20" t="s">
        <v>176</v>
      </c>
    </row>
    <row r="10" spans="1:9">
      <c r="B10" s="1">
        <v>2017</v>
      </c>
      <c r="C10" s="1">
        <f>B10+1</f>
        <v>2018</v>
      </c>
      <c r="D10" s="1">
        <f t="shared" ref="D10:E10" si="1">C10+1</f>
        <v>2019</v>
      </c>
      <c r="E10" s="1">
        <f t="shared" si="1"/>
        <v>2020</v>
      </c>
      <c r="F10" s="1">
        <f>E10+1</f>
        <v>2021</v>
      </c>
      <c r="G10" s="1">
        <f>F10+1</f>
        <v>2022</v>
      </c>
      <c r="H10" s="1">
        <v>2023</v>
      </c>
    </row>
    <row r="11" spans="1:9">
      <c r="A11" t="s">
        <v>177</v>
      </c>
      <c r="B11">
        <v>97.52</v>
      </c>
      <c r="C11">
        <v>96.81</v>
      </c>
      <c r="D11">
        <v>98.42</v>
      </c>
      <c r="E11">
        <v>97.92</v>
      </c>
      <c r="F11">
        <v>97.6</v>
      </c>
      <c r="G11">
        <v>96.45</v>
      </c>
      <c r="H11">
        <v>96.62</v>
      </c>
    </row>
    <row r="12" spans="1:9">
      <c r="A12" t="s">
        <v>178</v>
      </c>
      <c r="B12">
        <v>97.12</v>
      </c>
      <c r="C12">
        <v>96.76</v>
      </c>
      <c r="D12">
        <v>97.5</v>
      </c>
      <c r="E12">
        <v>97.67</v>
      </c>
      <c r="F12">
        <v>99.22</v>
      </c>
      <c r="G12">
        <v>99.29</v>
      </c>
      <c r="H12">
        <v>99.09</v>
      </c>
    </row>
    <row r="14" spans="1:9">
      <c r="A14" t="s">
        <v>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C2DAC-48E6-4AFD-92F7-4D74849C8FB7}">
  <sheetPr>
    <tabColor theme="3"/>
  </sheetPr>
  <dimension ref="A1"/>
  <sheetViews>
    <sheetView topLeftCell="R1" workbookViewId="0">
      <selection activeCell="AI20" sqref="AI20"/>
    </sheetView>
  </sheetViews>
  <sheetFormatPr defaultRowHeight="14.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2497-1BD8-4ABF-BF1D-EE8B4934653E}">
  <sheetPr>
    <tabColor theme="3" tint="0.89999084444715716"/>
  </sheetPr>
  <dimension ref="A1:R8"/>
  <sheetViews>
    <sheetView workbookViewId="0">
      <selection activeCell="A8" sqref="A8"/>
    </sheetView>
  </sheetViews>
  <sheetFormatPr defaultRowHeight="14.5"/>
  <sheetData>
    <row r="1" spans="1:18">
      <c r="A1" s="1" t="s">
        <v>112</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96</v>
      </c>
    </row>
    <row r="3" spans="1:18">
      <c r="A3" s="3">
        <v>2021</v>
      </c>
      <c r="B3" s="16">
        <v>48815</v>
      </c>
      <c r="C3" s="16">
        <v>28666</v>
      </c>
      <c r="D3" s="16">
        <v>26255</v>
      </c>
      <c r="E3" s="16">
        <v>12727</v>
      </c>
      <c r="F3" s="16">
        <v>15990</v>
      </c>
      <c r="G3" s="16">
        <v>19941</v>
      </c>
      <c r="H3" s="16">
        <v>32017</v>
      </c>
      <c r="I3" s="16">
        <v>3341</v>
      </c>
      <c r="J3" s="16">
        <v>19406</v>
      </c>
      <c r="K3" s="16">
        <v>37518</v>
      </c>
      <c r="L3" s="16">
        <v>35558</v>
      </c>
      <c r="M3" s="16">
        <v>72395</v>
      </c>
      <c r="N3" s="16">
        <v>18047</v>
      </c>
      <c r="O3" s="16">
        <v>19434</v>
      </c>
      <c r="P3" s="16">
        <v>1035</v>
      </c>
      <c r="Q3" s="16">
        <v>1692</v>
      </c>
      <c r="R3" s="17">
        <v>392837</v>
      </c>
    </row>
    <row r="4" spans="1:18">
      <c r="A4" s="3">
        <v>2022</v>
      </c>
      <c r="B4" s="16">
        <v>47102</v>
      </c>
      <c r="C4" s="16">
        <v>28661</v>
      </c>
      <c r="D4" s="16">
        <v>26033</v>
      </c>
      <c r="E4" s="16">
        <v>12370</v>
      </c>
      <c r="F4" s="16">
        <v>16105</v>
      </c>
      <c r="G4" s="16">
        <v>20250</v>
      </c>
      <c r="H4" s="16">
        <v>31500</v>
      </c>
      <c r="I4" s="16">
        <v>3383</v>
      </c>
      <c r="J4" s="16">
        <v>18746</v>
      </c>
      <c r="K4" s="16">
        <v>38336</v>
      </c>
      <c r="L4" s="16">
        <v>35600</v>
      </c>
      <c r="M4" s="16">
        <v>71286</v>
      </c>
      <c r="N4" s="16">
        <v>17973</v>
      </c>
      <c r="O4" s="16">
        <v>18749</v>
      </c>
      <c r="P4" s="16">
        <v>1010</v>
      </c>
      <c r="Q4" s="16">
        <v>1728</v>
      </c>
      <c r="R4" s="17">
        <v>388832</v>
      </c>
    </row>
    <row r="5" spans="1:18">
      <c r="A5" s="3">
        <v>2023</v>
      </c>
      <c r="B5" s="16">
        <v>47164</v>
      </c>
      <c r="C5" s="16">
        <v>28163</v>
      </c>
      <c r="D5" s="16">
        <v>25649</v>
      </c>
      <c r="E5" s="16">
        <v>12439</v>
      </c>
      <c r="F5" s="16">
        <v>15387</v>
      </c>
      <c r="G5" s="16">
        <v>19794</v>
      </c>
      <c r="H5" s="16">
        <v>30488</v>
      </c>
      <c r="I5" s="16">
        <v>3298</v>
      </c>
      <c r="J5" s="16">
        <v>18295</v>
      </c>
      <c r="K5" s="16">
        <v>37373</v>
      </c>
      <c r="L5" s="16">
        <v>35121</v>
      </c>
      <c r="M5" s="16">
        <v>70842</v>
      </c>
      <c r="N5" s="16">
        <v>17813</v>
      </c>
      <c r="O5" s="16">
        <v>18911</v>
      </c>
      <c r="P5" s="16">
        <v>1083</v>
      </c>
      <c r="Q5" s="16">
        <v>1865</v>
      </c>
      <c r="R5" s="17">
        <v>383685</v>
      </c>
    </row>
    <row r="6" spans="1:18">
      <c r="A6" s="1" t="s">
        <v>97</v>
      </c>
      <c r="B6" s="22">
        <f>AVERAGE(B3:B5)</f>
        <v>47693.666666666664</v>
      </c>
      <c r="C6" s="22">
        <f t="shared" ref="C6:R6" si="0">AVERAGE(C3:C5)</f>
        <v>28496.666666666668</v>
      </c>
      <c r="D6" s="22">
        <f t="shared" si="0"/>
        <v>25979</v>
      </c>
      <c r="E6" s="22">
        <f t="shared" si="0"/>
        <v>12512</v>
      </c>
      <c r="F6" s="22">
        <f t="shared" si="0"/>
        <v>15827.333333333334</v>
      </c>
      <c r="G6" s="22">
        <f t="shared" si="0"/>
        <v>19995</v>
      </c>
      <c r="H6" s="22">
        <f t="shared" si="0"/>
        <v>31335</v>
      </c>
      <c r="I6" s="22">
        <f t="shared" si="0"/>
        <v>3340.6666666666665</v>
      </c>
      <c r="J6" s="22">
        <f t="shared" si="0"/>
        <v>18815.666666666668</v>
      </c>
      <c r="K6" s="22">
        <f t="shared" si="0"/>
        <v>37742.333333333336</v>
      </c>
      <c r="L6" s="22">
        <f t="shared" si="0"/>
        <v>35426.333333333336</v>
      </c>
      <c r="M6" s="22">
        <f t="shared" si="0"/>
        <v>71507.666666666672</v>
      </c>
      <c r="N6" s="22">
        <f t="shared" si="0"/>
        <v>17944.333333333332</v>
      </c>
      <c r="O6" s="22">
        <f t="shared" si="0"/>
        <v>19031.333333333332</v>
      </c>
      <c r="P6" s="22">
        <f t="shared" si="0"/>
        <v>1042.6666666666667</v>
      </c>
      <c r="Q6" s="22">
        <f t="shared" si="0"/>
        <v>1761.6666666666667</v>
      </c>
      <c r="R6" s="22">
        <f t="shared" si="0"/>
        <v>388451.33333333331</v>
      </c>
    </row>
    <row r="8" spans="1:18">
      <c r="A8" s="13" t="s">
        <v>5365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31BF-7DE9-45E5-97F5-D02424B65641}">
  <sheetPr>
    <tabColor theme="3" tint="0.89999084444715716"/>
  </sheetPr>
  <dimension ref="A1:R93"/>
  <sheetViews>
    <sheetView topLeftCell="A43" workbookViewId="0">
      <selection activeCell="A68" sqref="A68"/>
    </sheetView>
  </sheetViews>
  <sheetFormatPr defaultRowHeight="14.5"/>
  <sheetData>
    <row r="1" spans="1:18" s="21" customFormat="1">
      <c r="A1" s="20" t="s">
        <v>94</v>
      </c>
    </row>
    <row r="2" spans="1:18">
      <c r="A2" s="1" t="s">
        <v>95</v>
      </c>
    </row>
    <row r="3" spans="1:18">
      <c r="A3" s="12"/>
      <c r="B3" s="12" t="s">
        <v>12</v>
      </c>
      <c r="C3" s="12" t="s">
        <v>13</v>
      </c>
      <c r="D3" s="12" t="s">
        <v>14</v>
      </c>
      <c r="E3" s="12" t="s">
        <v>15</v>
      </c>
      <c r="F3" s="12" t="s">
        <v>16</v>
      </c>
      <c r="G3" s="12" t="s">
        <v>17</v>
      </c>
      <c r="H3" s="12" t="s">
        <v>18</v>
      </c>
      <c r="I3" s="12" t="s">
        <v>19</v>
      </c>
      <c r="J3" s="12" t="s">
        <v>20</v>
      </c>
      <c r="K3" s="12" t="s">
        <v>21</v>
      </c>
      <c r="L3" s="12" t="s">
        <v>0</v>
      </c>
      <c r="M3" s="12" t="s">
        <v>22</v>
      </c>
      <c r="N3" s="12" t="s">
        <v>23</v>
      </c>
      <c r="O3" s="12" t="s">
        <v>24</v>
      </c>
      <c r="P3" s="12" t="s">
        <v>25</v>
      </c>
      <c r="Q3" s="12" t="s">
        <v>26</v>
      </c>
      <c r="R3" s="12" t="s">
        <v>96</v>
      </c>
    </row>
    <row r="4" spans="1:18">
      <c r="A4" s="3" t="s">
        <v>86</v>
      </c>
      <c r="B4">
        <f>B23+B62</f>
        <v>332073</v>
      </c>
      <c r="C4">
        <f t="shared" ref="C4:R4" si="0">C23+C62</f>
        <v>195254</v>
      </c>
      <c r="D4">
        <f t="shared" si="0"/>
        <v>173920</v>
      </c>
      <c r="E4">
        <f t="shared" si="0"/>
        <v>81086</v>
      </c>
      <c r="F4">
        <f t="shared" si="0"/>
        <v>103417</v>
      </c>
      <c r="G4">
        <f t="shared" si="0"/>
        <v>147633</v>
      </c>
      <c r="H4">
        <f t="shared" si="0"/>
        <v>201491</v>
      </c>
      <c r="I4">
        <f t="shared" si="0"/>
        <v>34246</v>
      </c>
      <c r="J4">
        <f t="shared" si="0"/>
        <v>131383</v>
      </c>
      <c r="K4">
        <f t="shared" si="0"/>
        <v>276525</v>
      </c>
      <c r="L4">
        <f t="shared" si="0"/>
        <v>247389</v>
      </c>
      <c r="M4">
        <f>M23+M62</f>
        <v>525202</v>
      </c>
      <c r="N4">
        <f t="shared" si="0"/>
        <v>126137</v>
      </c>
      <c r="O4">
        <f t="shared" si="0"/>
        <v>128614</v>
      </c>
      <c r="P4">
        <f t="shared" si="0"/>
        <v>8882</v>
      </c>
      <c r="Q4">
        <f t="shared" si="0"/>
        <v>15097</v>
      </c>
      <c r="R4">
        <f t="shared" si="0"/>
        <v>2728349</v>
      </c>
    </row>
    <row r="5" spans="1:18">
      <c r="A5" s="3" t="s">
        <v>87</v>
      </c>
      <c r="B5">
        <f t="shared" ref="B5:R5" si="1">B24+B63</f>
        <v>333848</v>
      </c>
      <c r="C5">
        <f t="shared" si="1"/>
        <v>194872</v>
      </c>
      <c r="D5">
        <f t="shared" si="1"/>
        <v>173431</v>
      </c>
      <c r="E5">
        <f t="shared" si="1"/>
        <v>82114</v>
      </c>
      <c r="F5">
        <f t="shared" si="1"/>
        <v>104229</v>
      </c>
      <c r="G5">
        <f t="shared" si="1"/>
        <v>148591</v>
      </c>
      <c r="H5">
        <f t="shared" si="1"/>
        <v>201026</v>
      </c>
      <c r="I5">
        <f t="shared" si="1"/>
        <v>23248</v>
      </c>
      <c r="J5">
        <f t="shared" si="1"/>
        <v>131178</v>
      </c>
      <c r="K5">
        <f t="shared" si="1"/>
        <v>280395</v>
      </c>
      <c r="L5">
        <f t="shared" si="1"/>
        <v>247657</v>
      </c>
      <c r="M5">
        <f t="shared" si="1"/>
        <v>531750</v>
      </c>
      <c r="N5">
        <f t="shared" si="1"/>
        <v>127859</v>
      </c>
      <c r="O5">
        <f t="shared" si="1"/>
        <v>128468</v>
      </c>
      <c r="P5">
        <f t="shared" si="1"/>
        <v>9182</v>
      </c>
      <c r="Q5">
        <f t="shared" si="1"/>
        <v>16990</v>
      </c>
      <c r="R5">
        <f t="shared" si="1"/>
        <v>2734838</v>
      </c>
    </row>
    <row r="6" spans="1:18">
      <c r="A6" s="3" t="s">
        <v>88</v>
      </c>
      <c r="B6">
        <f t="shared" ref="B6:R6" si="2">B25+B64</f>
        <v>337133</v>
      </c>
      <c r="C6">
        <f t="shared" si="2"/>
        <v>195091</v>
      </c>
      <c r="D6">
        <f t="shared" si="2"/>
        <v>174071</v>
      </c>
      <c r="E6">
        <f t="shared" si="2"/>
        <v>83634</v>
      </c>
      <c r="F6">
        <f t="shared" si="2"/>
        <v>106150</v>
      </c>
      <c r="G6">
        <f t="shared" si="2"/>
        <v>149626</v>
      </c>
      <c r="H6">
        <f t="shared" si="2"/>
        <v>202159</v>
      </c>
      <c r="I6">
        <f t="shared" si="2"/>
        <v>23650</v>
      </c>
      <c r="J6">
        <f t="shared" si="2"/>
        <v>132584</v>
      </c>
      <c r="K6">
        <f t="shared" si="2"/>
        <v>287149</v>
      </c>
      <c r="L6">
        <f t="shared" si="2"/>
        <v>247620</v>
      </c>
      <c r="M6">
        <f t="shared" si="2"/>
        <v>542008</v>
      </c>
      <c r="N6">
        <f t="shared" si="2"/>
        <v>129951</v>
      </c>
      <c r="O6">
        <f t="shared" si="2"/>
        <v>131048</v>
      </c>
      <c r="P6">
        <f t="shared" si="2"/>
        <v>9521</v>
      </c>
      <c r="Q6">
        <f t="shared" si="2"/>
        <v>18586</v>
      </c>
      <c r="R6">
        <f t="shared" si="2"/>
        <v>2769981</v>
      </c>
    </row>
    <row r="7" spans="1:18">
      <c r="A7" s="3" t="s">
        <v>89</v>
      </c>
      <c r="B7">
        <f t="shared" ref="B7:R7" si="3">B26+B65</f>
        <v>337388</v>
      </c>
      <c r="C7">
        <f t="shared" si="3"/>
        <v>194270</v>
      </c>
      <c r="D7">
        <f t="shared" si="3"/>
        <v>172626</v>
      </c>
      <c r="E7">
        <f t="shared" si="3"/>
        <v>84174</v>
      </c>
      <c r="F7">
        <f t="shared" si="3"/>
        <v>107005</v>
      </c>
      <c r="G7">
        <f t="shared" si="3"/>
        <v>150651</v>
      </c>
      <c r="H7">
        <f t="shared" si="3"/>
        <v>201028</v>
      </c>
      <c r="I7">
        <f t="shared" si="3"/>
        <v>23729</v>
      </c>
      <c r="J7">
        <f t="shared" si="3"/>
        <v>131836</v>
      </c>
      <c r="K7">
        <f t="shared" si="3"/>
        <v>292490</v>
      </c>
      <c r="L7">
        <f t="shared" si="3"/>
        <v>245249</v>
      </c>
      <c r="M7">
        <f t="shared" si="3"/>
        <v>549650</v>
      </c>
      <c r="N7">
        <f t="shared" si="3"/>
        <v>131626</v>
      </c>
      <c r="O7">
        <f t="shared" si="3"/>
        <v>132168</v>
      </c>
      <c r="P7">
        <f t="shared" si="3"/>
        <v>9835</v>
      </c>
      <c r="Q7">
        <f t="shared" si="3"/>
        <v>20123</v>
      </c>
      <c r="R7">
        <f t="shared" si="3"/>
        <v>2783848</v>
      </c>
    </row>
    <row r="8" spans="1:18">
      <c r="A8" s="3" t="s">
        <v>90</v>
      </c>
      <c r="B8">
        <f t="shared" ref="B8:R8" si="4">B27+B66</f>
        <v>337795</v>
      </c>
      <c r="C8">
        <f t="shared" si="4"/>
        <v>194258</v>
      </c>
      <c r="D8">
        <f t="shared" si="4"/>
        <v>173436</v>
      </c>
      <c r="E8">
        <f t="shared" si="4"/>
        <v>85433</v>
      </c>
      <c r="F8">
        <f t="shared" si="4"/>
        <v>109446</v>
      </c>
      <c r="G8">
        <f t="shared" si="4"/>
        <v>153504</v>
      </c>
      <c r="H8">
        <f t="shared" si="4"/>
        <v>201425</v>
      </c>
      <c r="I8">
        <f t="shared" si="4"/>
        <v>24175</v>
      </c>
      <c r="J8">
        <f t="shared" si="4"/>
        <v>131562</v>
      </c>
      <c r="K8">
        <f t="shared" si="4"/>
        <v>294423</v>
      </c>
      <c r="L8">
        <f t="shared" si="4"/>
        <v>241436</v>
      </c>
      <c r="M8">
        <f t="shared" si="4"/>
        <v>556887</v>
      </c>
      <c r="N8">
        <f t="shared" si="4"/>
        <v>133948</v>
      </c>
      <c r="O8">
        <f t="shared" si="4"/>
        <v>133853</v>
      </c>
      <c r="P8">
        <f t="shared" si="4"/>
        <v>10005</v>
      </c>
      <c r="Q8">
        <f t="shared" si="4"/>
        <v>21590</v>
      </c>
      <c r="R8">
        <f t="shared" si="4"/>
        <v>2803176</v>
      </c>
    </row>
    <row r="9" spans="1:18" s="1" customFormat="1">
      <c r="A9" s="11" t="s">
        <v>97</v>
      </c>
      <c r="B9" s="1">
        <f t="shared" ref="B9:R9" si="5">AVERAGE(B4:B8)</f>
        <v>335647.4</v>
      </c>
      <c r="C9" s="1">
        <f t="shared" si="5"/>
        <v>194749</v>
      </c>
      <c r="D9" s="1">
        <f t="shared" si="5"/>
        <v>173496.8</v>
      </c>
      <c r="E9" s="1">
        <f t="shared" si="5"/>
        <v>83288.2</v>
      </c>
      <c r="F9" s="1">
        <f t="shared" si="5"/>
        <v>106049.4</v>
      </c>
      <c r="G9" s="1">
        <f t="shared" si="5"/>
        <v>150001</v>
      </c>
      <c r="H9" s="1">
        <f t="shared" si="5"/>
        <v>201425.8</v>
      </c>
      <c r="I9" s="1">
        <f t="shared" si="5"/>
        <v>25809.599999999999</v>
      </c>
      <c r="J9" s="1">
        <f t="shared" si="5"/>
        <v>131708.6</v>
      </c>
      <c r="K9" s="1">
        <f t="shared" si="5"/>
        <v>286196.40000000002</v>
      </c>
      <c r="L9" s="1">
        <f t="shared" si="5"/>
        <v>245870.2</v>
      </c>
      <c r="M9" s="1">
        <f t="shared" si="5"/>
        <v>541099.4</v>
      </c>
      <c r="N9" s="1">
        <f t="shared" si="5"/>
        <v>129904.2</v>
      </c>
      <c r="O9" s="1">
        <f t="shared" si="5"/>
        <v>130830.2</v>
      </c>
      <c r="P9" s="1">
        <f t="shared" si="5"/>
        <v>9485</v>
      </c>
      <c r="Q9" s="1">
        <f t="shared" si="5"/>
        <v>18477.2</v>
      </c>
      <c r="R9" s="1">
        <f t="shared" si="5"/>
        <v>2764038.4</v>
      </c>
    </row>
    <row r="11" spans="1:18">
      <c r="A11" s="1" t="s">
        <v>98</v>
      </c>
    </row>
    <row r="12" spans="1:18">
      <c r="A12" s="12"/>
      <c r="B12" s="12" t="s">
        <v>12</v>
      </c>
      <c r="C12" s="12" t="s">
        <v>13</v>
      </c>
      <c r="D12" s="12" t="s">
        <v>14</v>
      </c>
      <c r="E12" s="12" t="s">
        <v>15</v>
      </c>
      <c r="F12" s="12" t="s">
        <v>16</v>
      </c>
      <c r="G12" s="12" t="s">
        <v>17</v>
      </c>
      <c r="H12" s="12" t="s">
        <v>18</v>
      </c>
      <c r="I12" s="12" t="s">
        <v>19</v>
      </c>
      <c r="J12" s="12" t="s">
        <v>20</v>
      </c>
      <c r="K12" s="12" t="s">
        <v>21</v>
      </c>
      <c r="L12" s="12" t="s">
        <v>0</v>
      </c>
      <c r="M12" s="12" t="s">
        <v>22</v>
      </c>
      <c r="N12" s="12" t="s">
        <v>23</v>
      </c>
      <c r="O12" s="12" t="s">
        <v>24</v>
      </c>
      <c r="P12" s="12" t="s">
        <v>25</v>
      </c>
      <c r="Q12" s="12" t="s">
        <v>26</v>
      </c>
      <c r="R12" s="12" t="s">
        <v>96</v>
      </c>
    </row>
    <row r="13" spans="1:18">
      <c r="A13" s="3" t="s">
        <v>86</v>
      </c>
      <c r="B13">
        <f>B35+B87</f>
        <v>292725</v>
      </c>
      <c r="C13">
        <f t="shared" ref="C13:R13" si="6">C35+C87</f>
        <v>162315</v>
      </c>
      <c r="D13">
        <f t="shared" si="6"/>
        <v>131013</v>
      </c>
      <c r="E13">
        <f t="shared" si="6"/>
        <v>71320</v>
      </c>
      <c r="F13">
        <f t="shared" si="6"/>
        <v>93041</v>
      </c>
      <c r="G13">
        <f t="shared" si="6"/>
        <v>109912</v>
      </c>
      <c r="H13">
        <f t="shared" si="6"/>
        <v>192846</v>
      </c>
      <c r="I13">
        <f t="shared" si="6"/>
        <v>21587</v>
      </c>
      <c r="J13">
        <f t="shared" si="6"/>
        <v>118118</v>
      </c>
      <c r="K13">
        <f t="shared" si="6"/>
        <v>217927</v>
      </c>
      <c r="L13">
        <f t="shared" si="6"/>
        <v>212882</v>
      </c>
      <c r="M13">
        <f t="shared" si="6"/>
        <v>396665</v>
      </c>
      <c r="N13">
        <f t="shared" si="6"/>
        <v>104621</v>
      </c>
      <c r="O13">
        <f t="shared" si="6"/>
        <v>107765</v>
      </c>
      <c r="P13">
        <f t="shared" si="6"/>
        <v>6592</v>
      </c>
      <c r="Q13">
        <f t="shared" si="6"/>
        <v>7787</v>
      </c>
      <c r="R13">
        <f t="shared" si="6"/>
        <v>2247116</v>
      </c>
    </row>
    <row r="14" spans="1:18">
      <c r="A14" s="3" t="s">
        <v>87</v>
      </c>
      <c r="B14">
        <f t="shared" ref="B14:R14" si="7">B36+B88</f>
        <v>266401</v>
      </c>
      <c r="C14">
        <f t="shared" si="7"/>
        <v>146205</v>
      </c>
      <c r="D14">
        <f t="shared" si="7"/>
        <v>116266</v>
      </c>
      <c r="E14">
        <f t="shared" si="7"/>
        <v>65417</v>
      </c>
      <c r="F14">
        <f t="shared" si="7"/>
        <v>86187</v>
      </c>
      <c r="G14">
        <f t="shared" si="7"/>
        <v>99578</v>
      </c>
      <c r="H14">
        <f t="shared" si="7"/>
        <v>171730</v>
      </c>
      <c r="I14">
        <f t="shared" si="7"/>
        <v>18965</v>
      </c>
      <c r="J14">
        <f t="shared" si="7"/>
        <v>107658</v>
      </c>
      <c r="K14">
        <f t="shared" si="7"/>
        <v>198367</v>
      </c>
      <c r="L14">
        <f>L36+L88</f>
        <v>195970</v>
      </c>
      <c r="M14">
        <f t="shared" si="7"/>
        <v>373001</v>
      </c>
      <c r="N14">
        <f t="shared" si="7"/>
        <v>95782</v>
      </c>
      <c r="O14">
        <f t="shared" si="7"/>
        <v>102171</v>
      </c>
      <c r="P14">
        <f t="shared" si="7"/>
        <v>5756</v>
      </c>
      <c r="Q14">
        <f t="shared" si="7"/>
        <v>7828</v>
      </c>
      <c r="R14">
        <f t="shared" si="7"/>
        <v>2057282</v>
      </c>
    </row>
    <row r="15" spans="1:18">
      <c r="A15" s="3" t="s">
        <v>88</v>
      </c>
      <c r="B15">
        <f t="shared" ref="B15:R15" si="8">B37+B89</f>
        <v>262133</v>
      </c>
      <c r="C15">
        <f t="shared" si="8"/>
        <v>142909</v>
      </c>
      <c r="D15">
        <f t="shared" si="8"/>
        <v>122040</v>
      </c>
      <c r="E15">
        <f t="shared" si="8"/>
        <v>64382</v>
      </c>
      <c r="F15">
        <f t="shared" si="8"/>
        <v>84996</v>
      </c>
      <c r="G15">
        <f t="shared" si="8"/>
        <v>97912</v>
      </c>
      <c r="H15">
        <f t="shared" si="8"/>
        <v>166296</v>
      </c>
      <c r="I15">
        <f t="shared" si="8"/>
        <v>18438</v>
      </c>
      <c r="J15">
        <f t="shared" si="8"/>
        <v>105318</v>
      </c>
      <c r="K15">
        <f t="shared" si="8"/>
        <v>196726</v>
      </c>
      <c r="L15">
        <f t="shared" si="8"/>
        <v>193448</v>
      </c>
      <c r="M15">
        <f t="shared" si="8"/>
        <v>372395</v>
      </c>
      <c r="N15">
        <f t="shared" si="8"/>
        <v>94167</v>
      </c>
      <c r="O15">
        <f t="shared" si="8"/>
        <v>100701</v>
      </c>
      <c r="P15">
        <f t="shared" si="8"/>
        <v>5819</v>
      </c>
      <c r="Q15">
        <f t="shared" si="8"/>
        <v>8465</v>
      </c>
      <c r="R15">
        <f t="shared" si="8"/>
        <v>2036145</v>
      </c>
    </row>
    <row r="16" spans="1:18">
      <c r="A16" s="3" t="s">
        <v>89</v>
      </c>
      <c r="B16">
        <f t="shared" ref="B16:R16" si="9">B38+B90</f>
        <v>261918</v>
      </c>
      <c r="C16">
        <f t="shared" si="9"/>
        <v>141655</v>
      </c>
      <c r="D16">
        <f t="shared" si="9"/>
        <v>109922</v>
      </c>
      <c r="E16">
        <f t="shared" si="9"/>
        <v>64398</v>
      </c>
      <c r="F16">
        <f t="shared" si="9"/>
        <v>85641</v>
      </c>
      <c r="G16">
        <f t="shared" si="9"/>
        <v>98137</v>
      </c>
      <c r="H16">
        <f t="shared" si="9"/>
        <v>164211</v>
      </c>
      <c r="I16">
        <f t="shared" si="9"/>
        <v>18414</v>
      </c>
      <c r="J16">
        <f t="shared" si="9"/>
        <v>104600</v>
      </c>
      <c r="K16">
        <f t="shared" si="9"/>
        <v>197793</v>
      </c>
      <c r="L16">
        <f t="shared" si="9"/>
        <v>193372</v>
      </c>
      <c r="M16">
        <f t="shared" si="9"/>
        <v>375678</v>
      </c>
      <c r="N16">
        <f t="shared" si="9"/>
        <v>93750</v>
      </c>
      <c r="O16">
        <f t="shared" si="9"/>
        <v>100633</v>
      </c>
      <c r="P16">
        <f t="shared" si="9"/>
        <v>6017</v>
      </c>
      <c r="Q16">
        <f t="shared" si="9"/>
        <v>9209</v>
      </c>
      <c r="R16">
        <f t="shared" si="9"/>
        <v>2025348</v>
      </c>
    </row>
    <row r="17" spans="1:18">
      <c r="A17" s="3" t="s">
        <v>90</v>
      </c>
      <c r="B17">
        <f t="shared" ref="B17:R17" si="10">B39+B91</f>
        <v>263950</v>
      </c>
      <c r="C17">
        <f t="shared" si="10"/>
        <v>143719</v>
      </c>
      <c r="D17">
        <f t="shared" si="10"/>
        <v>111438</v>
      </c>
      <c r="E17">
        <f t="shared" si="10"/>
        <v>64601</v>
      </c>
      <c r="F17">
        <f t="shared" si="10"/>
        <v>87332</v>
      </c>
      <c r="G17">
        <f t="shared" si="10"/>
        <v>100517</v>
      </c>
      <c r="H17">
        <f t="shared" si="10"/>
        <v>165479</v>
      </c>
      <c r="I17">
        <f t="shared" si="10"/>
        <v>18958</v>
      </c>
      <c r="J17">
        <f t="shared" si="10"/>
        <v>103227</v>
      </c>
      <c r="K17">
        <f t="shared" si="10"/>
        <v>205619</v>
      </c>
      <c r="L17">
        <f t="shared" si="10"/>
        <v>195516</v>
      </c>
      <c r="M17">
        <f t="shared" si="10"/>
        <v>383024</v>
      </c>
      <c r="N17">
        <f t="shared" si="10"/>
        <v>96411</v>
      </c>
      <c r="O17">
        <f t="shared" si="10"/>
        <v>101929</v>
      </c>
      <c r="P17">
        <f t="shared" si="10"/>
        <v>6374</v>
      </c>
      <c r="Q17">
        <f t="shared" si="10"/>
        <v>10334</v>
      </c>
      <c r="R17">
        <f t="shared" si="10"/>
        <v>2058428</v>
      </c>
    </row>
    <row r="18" spans="1:18">
      <c r="A18" s="14" t="s">
        <v>97</v>
      </c>
      <c r="B18" s="15">
        <f t="shared" ref="B18:R18" si="11">AVERAGE(B13:B17)</f>
        <v>269425.40000000002</v>
      </c>
      <c r="C18" s="15">
        <f t="shared" si="11"/>
        <v>147360.6</v>
      </c>
      <c r="D18" s="15">
        <f t="shared" si="11"/>
        <v>118135.8</v>
      </c>
      <c r="E18" s="15">
        <f t="shared" si="11"/>
        <v>66023.600000000006</v>
      </c>
      <c r="F18" s="15">
        <f t="shared" si="11"/>
        <v>87439.4</v>
      </c>
      <c r="G18" s="15">
        <f t="shared" si="11"/>
        <v>101211.2</v>
      </c>
      <c r="H18" s="15">
        <f t="shared" si="11"/>
        <v>172112.4</v>
      </c>
      <c r="I18" s="15">
        <f t="shared" si="11"/>
        <v>19272.400000000001</v>
      </c>
      <c r="J18" s="15">
        <f t="shared" si="11"/>
        <v>107784.2</v>
      </c>
      <c r="K18" s="15">
        <f t="shared" si="11"/>
        <v>203286.39999999999</v>
      </c>
      <c r="L18" s="15">
        <f t="shared" si="11"/>
        <v>198237.6</v>
      </c>
      <c r="M18" s="15">
        <f t="shared" si="11"/>
        <v>380152.6</v>
      </c>
      <c r="N18" s="15">
        <f t="shared" si="11"/>
        <v>96946.2</v>
      </c>
      <c r="O18" s="15">
        <f t="shared" si="11"/>
        <v>102639.8</v>
      </c>
      <c r="P18" s="15">
        <f t="shared" si="11"/>
        <v>6111.6</v>
      </c>
      <c r="Q18" s="15">
        <f t="shared" si="11"/>
        <v>8724.6</v>
      </c>
      <c r="R18" s="15">
        <f t="shared" si="11"/>
        <v>2084863.8</v>
      </c>
    </row>
    <row r="20" spans="1:18" s="21" customFormat="1">
      <c r="A20" s="20" t="s">
        <v>99</v>
      </c>
    </row>
    <row r="21" spans="1:18">
      <c r="A21" s="1" t="s">
        <v>100</v>
      </c>
    </row>
    <row r="22" spans="1:18">
      <c r="A22" s="12"/>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96</v>
      </c>
    </row>
    <row r="23" spans="1:18">
      <c r="A23" s="3" t="s">
        <v>86</v>
      </c>
      <c r="B23">
        <v>326709</v>
      </c>
      <c r="C23">
        <v>190028</v>
      </c>
      <c r="D23">
        <v>171839</v>
      </c>
      <c r="E23">
        <v>81086</v>
      </c>
      <c r="F23">
        <v>101791</v>
      </c>
      <c r="G23">
        <v>145117</v>
      </c>
      <c r="H23">
        <v>201117</v>
      </c>
      <c r="I23">
        <v>34246</v>
      </c>
      <c r="J23">
        <v>130455</v>
      </c>
      <c r="K23">
        <v>273837</v>
      </c>
      <c r="L23">
        <v>245423</v>
      </c>
      <c r="M23">
        <v>512717</v>
      </c>
      <c r="N23">
        <v>124850</v>
      </c>
      <c r="O23">
        <v>126729</v>
      </c>
      <c r="P23">
        <v>8769</v>
      </c>
      <c r="Q23">
        <v>15097</v>
      </c>
      <c r="R23">
        <v>2689810</v>
      </c>
    </row>
    <row r="24" spans="1:18">
      <c r="A24" s="3" t="s">
        <v>87</v>
      </c>
      <c r="B24">
        <v>328093</v>
      </c>
      <c r="C24">
        <v>189797</v>
      </c>
      <c r="D24">
        <v>171406</v>
      </c>
      <c r="E24">
        <v>82114</v>
      </c>
      <c r="F24">
        <v>102539</v>
      </c>
      <c r="G24">
        <v>145698</v>
      </c>
      <c r="H24">
        <v>200629</v>
      </c>
      <c r="I24">
        <v>23248</v>
      </c>
      <c r="J24">
        <v>130190</v>
      </c>
      <c r="K24">
        <v>277583</v>
      </c>
      <c r="L24">
        <v>244941</v>
      </c>
      <c r="M24">
        <v>518388</v>
      </c>
      <c r="N24">
        <v>126465</v>
      </c>
      <c r="O24">
        <v>127633</v>
      </c>
      <c r="P24">
        <v>9065</v>
      </c>
      <c r="Q24">
        <v>16990</v>
      </c>
      <c r="R24">
        <v>2694779</v>
      </c>
    </row>
    <row r="25" spans="1:18">
      <c r="A25" s="3" t="s">
        <v>88</v>
      </c>
      <c r="B25">
        <v>331130</v>
      </c>
      <c r="C25">
        <v>189969</v>
      </c>
      <c r="D25">
        <v>172033</v>
      </c>
      <c r="E25">
        <v>83634</v>
      </c>
      <c r="F25">
        <v>104329</v>
      </c>
      <c r="G25">
        <v>146680</v>
      </c>
      <c r="H25">
        <v>201788</v>
      </c>
      <c r="I25">
        <v>23650</v>
      </c>
      <c r="J25">
        <v>131575</v>
      </c>
      <c r="K25">
        <v>284266</v>
      </c>
      <c r="L25">
        <v>244813</v>
      </c>
      <c r="M25">
        <v>529031</v>
      </c>
      <c r="N25">
        <v>128551</v>
      </c>
      <c r="O25">
        <v>130276</v>
      </c>
      <c r="P25">
        <v>9393</v>
      </c>
      <c r="Q25">
        <v>18586</v>
      </c>
      <c r="R25">
        <v>2729704</v>
      </c>
    </row>
    <row r="26" spans="1:18">
      <c r="A26" s="3" t="s">
        <v>89</v>
      </c>
      <c r="B26">
        <v>331190</v>
      </c>
      <c r="C26">
        <v>189170</v>
      </c>
      <c r="D26">
        <v>170674</v>
      </c>
      <c r="E26">
        <v>84174</v>
      </c>
      <c r="F26">
        <v>105196</v>
      </c>
      <c r="G26">
        <v>147764</v>
      </c>
      <c r="H26">
        <v>200614</v>
      </c>
      <c r="I26">
        <v>23729</v>
      </c>
      <c r="J26">
        <v>130713</v>
      </c>
      <c r="K26">
        <v>289528</v>
      </c>
      <c r="L26">
        <v>242258</v>
      </c>
      <c r="M26">
        <v>535486</v>
      </c>
      <c r="N26">
        <v>130208</v>
      </c>
      <c r="O26">
        <v>131465</v>
      </c>
      <c r="P26">
        <v>9703</v>
      </c>
      <c r="Q26">
        <v>20123</v>
      </c>
      <c r="R26">
        <v>2741995</v>
      </c>
    </row>
    <row r="27" spans="1:18">
      <c r="A27" s="3" t="s">
        <v>90</v>
      </c>
      <c r="B27">
        <v>331877</v>
      </c>
      <c r="C27">
        <v>189245</v>
      </c>
      <c r="D27">
        <v>171563</v>
      </c>
      <c r="E27">
        <v>85433</v>
      </c>
      <c r="F27">
        <v>107601</v>
      </c>
      <c r="G27">
        <v>150671</v>
      </c>
      <c r="H27">
        <v>201034</v>
      </c>
      <c r="I27">
        <v>24175</v>
      </c>
      <c r="J27">
        <v>130415</v>
      </c>
      <c r="K27">
        <v>292188</v>
      </c>
      <c r="L27">
        <v>239373</v>
      </c>
      <c r="M27">
        <v>545086</v>
      </c>
      <c r="N27">
        <v>132839</v>
      </c>
      <c r="O27">
        <v>133248</v>
      </c>
      <c r="P27">
        <v>9864</v>
      </c>
      <c r="Q27">
        <v>21590</v>
      </c>
      <c r="R27">
        <v>2766202</v>
      </c>
    </row>
    <row r="28" spans="1:18">
      <c r="A28" s="3" t="s">
        <v>91</v>
      </c>
      <c r="B28">
        <v>331205</v>
      </c>
      <c r="C28">
        <v>188524</v>
      </c>
      <c r="D28">
        <v>172145</v>
      </c>
      <c r="E28">
        <v>86269</v>
      </c>
      <c r="F28">
        <v>108856</v>
      </c>
      <c r="G28">
        <v>151624</v>
      </c>
      <c r="H28">
        <v>200543</v>
      </c>
      <c r="I28">
        <v>24253</v>
      </c>
      <c r="J28">
        <v>129598</v>
      </c>
      <c r="K28">
        <v>292541</v>
      </c>
      <c r="L28">
        <v>235319</v>
      </c>
      <c r="M28">
        <v>548622</v>
      </c>
      <c r="N28">
        <v>134557</v>
      </c>
      <c r="O28">
        <v>133531</v>
      </c>
      <c r="P28">
        <v>9925</v>
      </c>
      <c r="Q28">
        <v>22503</v>
      </c>
      <c r="R28">
        <v>2770015</v>
      </c>
    </row>
    <row r="29" spans="1:18" s="1" customFormat="1">
      <c r="A29" s="11" t="s">
        <v>97</v>
      </c>
      <c r="B29" s="1">
        <f>AVERAGE(B23:B28)</f>
        <v>330034</v>
      </c>
      <c r="C29" s="1">
        <f t="shared" ref="C29:R29" si="12">AVERAGE(C23:C28)</f>
        <v>189455.5</v>
      </c>
      <c r="D29" s="1">
        <f t="shared" si="12"/>
        <v>171610</v>
      </c>
      <c r="E29" s="1">
        <f t="shared" si="12"/>
        <v>83785</v>
      </c>
      <c r="F29" s="1">
        <f t="shared" si="12"/>
        <v>105052</v>
      </c>
      <c r="G29" s="1">
        <f t="shared" si="12"/>
        <v>147925.66666666666</v>
      </c>
      <c r="H29" s="1">
        <f t="shared" si="12"/>
        <v>200954.16666666666</v>
      </c>
      <c r="I29" s="1">
        <f t="shared" si="12"/>
        <v>25550.166666666668</v>
      </c>
      <c r="J29" s="1">
        <f t="shared" si="12"/>
        <v>130491</v>
      </c>
      <c r="K29" s="1">
        <f t="shared" si="12"/>
        <v>284990.5</v>
      </c>
      <c r="L29" s="1">
        <f t="shared" si="12"/>
        <v>242021.16666666666</v>
      </c>
      <c r="M29" s="1">
        <f t="shared" si="12"/>
        <v>531555</v>
      </c>
      <c r="N29" s="1">
        <f t="shared" si="12"/>
        <v>129578.33333333333</v>
      </c>
      <c r="O29" s="1">
        <f t="shared" si="12"/>
        <v>130480.33333333333</v>
      </c>
      <c r="P29" s="1">
        <f t="shared" si="12"/>
        <v>9453.1666666666661</v>
      </c>
      <c r="Q29" s="1">
        <f t="shared" si="12"/>
        <v>19148.166666666668</v>
      </c>
      <c r="R29" s="1">
        <f t="shared" si="12"/>
        <v>2732084.1666666665</v>
      </c>
    </row>
    <row r="30" spans="1:18" s="1" customFormat="1">
      <c r="A30" s="11"/>
    </row>
    <row r="31" spans="1:18" s="1" customFormat="1">
      <c r="A31" s="3" t="s">
        <v>101</v>
      </c>
    </row>
    <row r="33" spans="1:18">
      <c r="A33" s="1" t="s">
        <v>102</v>
      </c>
    </row>
    <row r="34" spans="1:18">
      <c r="A34" s="12"/>
      <c r="B34" s="12" t="s">
        <v>12</v>
      </c>
      <c r="C34" s="12" t="s">
        <v>13</v>
      </c>
      <c r="D34" s="12" t="s">
        <v>14</v>
      </c>
      <c r="E34" s="12" t="s">
        <v>15</v>
      </c>
      <c r="F34" s="12" t="s">
        <v>16</v>
      </c>
      <c r="G34" s="12" t="s">
        <v>17</v>
      </c>
      <c r="H34" s="12" t="s">
        <v>18</v>
      </c>
      <c r="I34" s="12" t="s">
        <v>19</v>
      </c>
      <c r="J34" s="12" t="s">
        <v>20</v>
      </c>
      <c r="K34" s="12" t="s">
        <v>21</v>
      </c>
      <c r="L34" s="12" t="s">
        <v>0</v>
      </c>
      <c r="M34" s="12" t="s">
        <v>22</v>
      </c>
      <c r="N34" s="12" t="s">
        <v>23</v>
      </c>
      <c r="O34" s="12" t="s">
        <v>24</v>
      </c>
      <c r="P34" s="12" t="s">
        <v>25</v>
      </c>
      <c r="Q34" s="12" t="s">
        <v>26</v>
      </c>
      <c r="R34" s="12" t="s">
        <v>96</v>
      </c>
    </row>
    <row r="35" spans="1:18">
      <c r="A35" s="3" t="s">
        <v>86</v>
      </c>
      <c r="B35">
        <v>262069</v>
      </c>
      <c r="C35">
        <v>159612</v>
      </c>
      <c r="D35">
        <v>130372</v>
      </c>
      <c r="E35">
        <v>68243</v>
      </c>
      <c r="F35">
        <v>88728</v>
      </c>
      <c r="G35">
        <v>108873</v>
      </c>
      <c r="H35">
        <v>183856</v>
      </c>
      <c r="I35">
        <v>21201</v>
      </c>
      <c r="J35">
        <v>111105</v>
      </c>
      <c r="K35">
        <v>210268</v>
      </c>
      <c r="L35">
        <v>202744</v>
      </c>
      <c r="M35">
        <v>375957</v>
      </c>
      <c r="N35">
        <v>103381</v>
      </c>
      <c r="O35">
        <v>92648</v>
      </c>
      <c r="P35">
        <v>6479</v>
      </c>
      <c r="Q35">
        <v>7787</v>
      </c>
      <c r="R35">
        <v>2133323</v>
      </c>
    </row>
    <row r="36" spans="1:18">
      <c r="A36" s="3" t="s">
        <v>87</v>
      </c>
      <c r="B36">
        <v>240234</v>
      </c>
      <c r="C36">
        <v>143535</v>
      </c>
      <c r="D36">
        <v>115720</v>
      </c>
      <c r="E36">
        <v>62183</v>
      </c>
      <c r="F36">
        <v>81395</v>
      </c>
      <c r="G36">
        <v>98483</v>
      </c>
      <c r="H36">
        <v>162961</v>
      </c>
      <c r="I36">
        <v>18498</v>
      </c>
      <c r="J36">
        <v>100598</v>
      </c>
      <c r="K36">
        <v>190742</v>
      </c>
      <c r="L36">
        <v>185852</v>
      </c>
      <c r="M36">
        <v>353931</v>
      </c>
      <c r="N36">
        <v>93671</v>
      </c>
      <c r="O36">
        <v>86265</v>
      </c>
      <c r="P36">
        <v>5710</v>
      </c>
      <c r="Q36">
        <v>7828</v>
      </c>
      <c r="R36">
        <v>1947606</v>
      </c>
    </row>
    <row r="37" spans="1:18">
      <c r="A37" s="3" t="s">
        <v>88</v>
      </c>
      <c r="B37">
        <v>236489</v>
      </c>
      <c r="C37">
        <v>140346</v>
      </c>
      <c r="D37">
        <v>121602</v>
      </c>
      <c r="E37">
        <v>61257</v>
      </c>
      <c r="F37">
        <v>80278</v>
      </c>
      <c r="G37">
        <v>96726</v>
      </c>
      <c r="H37">
        <v>158394</v>
      </c>
      <c r="I37">
        <v>17987</v>
      </c>
      <c r="J37">
        <v>98380</v>
      </c>
      <c r="K37">
        <v>189409</v>
      </c>
      <c r="L37">
        <v>183866</v>
      </c>
      <c r="M37">
        <v>354162</v>
      </c>
      <c r="N37">
        <v>92354</v>
      </c>
      <c r="O37">
        <v>84761</v>
      </c>
      <c r="P37">
        <v>5765</v>
      </c>
      <c r="Q37">
        <v>8465</v>
      </c>
      <c r="R37">
        <v>1930241</v>
      </c>
    </row>
    <row r="38" spans="1:18">
      <c r="A38" s="3" t="s">
        <v>89</v>
      </c>
      <c r="B38">
        <v>236802</v>
      </c>
      <c r="C38">
        <v>139192</v>
      </c>
      <c r="D38">
        <v>109486</v>
      </c>
      <c r="E38">
        <v>61379</v>
      </c>
      <c r="F38">
        <v>81063</v>
      </c>
      <c r="G38">
        <v>97008</v>
      </c>
      <c r="H38">
        <v>156914</v>
      </c>
      <c r="I38">
        <v>18015</v>
      </c>
      <c r="J38">
        <v>97720</v>
      </c>
      <c r="K38">
        <v>190600</v>
      </c>
      <c r="L38">
        <v>184190</v>
      </c>
      <c r="M38">
        <v>356024</v>
      </c>
      <c r="N38">
        <v>91970</v>
      </c>
      <c r="O38">
        <v>84940</v>
      </c>
      <c r="P38">
        <v>5973</v>
      </c>
      <c r="Q38">
        <v>9209</v>
      </c>
      <c r="R38">
        <v>1920485</v>
      </c>
    </row>
    <row r="39" spans="1:18">
      <c r="A39" s="3" t="s">
        <v>90</v>
      </c>
      <c r="B39">
        <v>238814</v>
      </c>
      <c r="C39">
        <v>141216</v>
      </c>
      <c r="D39">
        <v>111073</v>
      </c>
      <c r="E39">
        <v>62331</v>
      </c>
      <c r="F39">
        <v>82626</v>
      </c>
      <c r="G39">
        <v>99359</v>
      </c>
      <c r="H39">
        <v>158742</v>
      </c>
      <c r="I39">
        <v>18594</v>
      </c>
      <c r="J39">
        <v>98608</v>
      </c>
      <c r="K39">
        <v>198935</v>
      </c>
      <c r="L39">
        <v>188147</v>
      </c>
      <c r="M39">
        <v>363704</v>
      </c>
      <c r="N39">
        <v>94978</v>
      </c>
      <c r="O39">
        <v>86009</v>
      </c>
      <c r="P39">
        <v>6317</v>
      </c>
      <c r="Q39">
        <v>10334</v>
      </c>
      <c r="R39">
        <v>1959787</v>
      </c>
    </row>
    <row r="40" spans="1:18">
      <c r="A40" s="3" t="s">
        <v>91</v>
      </c>
      <c r="B40">
        <v>238491</v>
      </c>
      <c r="C40">
        <v>143591</v>
      </c>
      <c r="D40">
        <v>113329</v>
      </c>
      <c r="E40">
        <v>62385</v>
      </c>
      <c r="F40">
        <v>83571</v>
      </c>
      <c r="G40">
        <v>101823</v>
      </c>
      <c r="H40">
        <v>160387</v>
      </c>
      <c r="I40">
        <v>19115</v>
      </c>
      <c r="J40">
        <v>98578</v>
      </c>
      <c r="K40">
        <v>204780</v>
      </c>
      <c r="L40">
        <v>189658</v>
      </c>
      <c r="M40">
        <v>367664</v>
      </c>
      <c r="N40">
        <v>97169</v>
      </c>
      <c r="O40">
        <v>86197</v>
      </c>
      <c r="P40">
        <v>6821</v>
      </c>
      <c r="Q40">
        <v>11436</v>
      </c>
      <c r="R40">
        <v>1984995</v>
      </c>
    </row>
    <row r="41" spans="1:18">
      <c r="A41" s="14" t="s">
        <v>97</v>
      </c>
      <c r="B41" s="15">
        <f>AVERAGE(B35:B40)</f>
        <v>242149.83333333334</v>
      </c>
      <c r="C41" s="15">
        <f t="shared" ref="C41:R41" si="13">AVERAGE(C35:C40)</f>
        <v>144582</v>
      </c>
      <c r="D41" s="15">
        <f t="shared" si="13"/>
        <v>116930.33333333333</v>
      </c>
      <c r="E41" s="15">
        <f t="shared" si="13"/>
        <v>62963</v>
      </c>
      <c r="F41" s="15">
        <f t="shared" si="13"/>
        <v>82943.5</v>
      </c>
      <c r="G41" s="15">
        <f t="shared" si="13"/>
        <v>100378.66666666667</v>
      </c>
      <c r="H41" s="15">
        <f t="shared" si="13"/>
        <v>163542.33333333334</v>
      </c>
      <c r="I41" s="15">
        <f t="shared" si="13"/>
        <v>18901.666666666668</v>
      </c>
      <c r="J41" s="15">
        <f t="shared" si="13"/>
        <v>100831.5</v>
      </c>
      <c r="K41" s="15">
        <f t="shared" si="13"/>
        <v>197455.66666666666</v>
      </c>
      <c r="L41" s="15">
        <f t="shared" si="13"/>
        <v>189076.16666666666</v>
      </c>
      <c r="M41" s="15">
        <f t="shared" si="13"/>
        <v>361907</v>
      </c>
      <c r="N41" s="15">
        <f t="shared" si="13"/>
        <v>95587.166666666672</v>
      </c>
      <c r="O41" s="15">
        <f t="shared" si="13"/>
        <v>86803.333333333328</v>
      </c>
      <c r="P41" s="15">
        <f t="shared" si="13"/>
        <v>6177.5</v>
      </c>
      <c r="Q41" s="15">
        <f t="shared" si="13"/>
        <v>9176.5</v>
      </c>
      <c r="R41" s="15">
        <f t="shared" si="13"/>
        <v>1979406.1666666667</v>
      </c>
    </row>
    <row r="42" spans="1:18">
      <c r="A42" s="11"/>
      <c r="B42" s="1"/>
      <c r="C42" s="1"/>
      <c r="D42" s="1"/>
      <c r="E42" s="1"/>
      <c r="F42" s="1"/>
      <c r="G42" s="1"/>
      <c r="H42" s="1"/>
      <c r="I42" s="1"/>
      <c r="J42" s="1"/>
      <c r="K42" s="1"/>
      <c r="L42" s="1"/>
      <c r="M42" s="1"/>
      <c r="N42" s="1"/>
      <c r="O42" s="1"/>
      <c r="P42" s="1"/>
      <c r="Q42" s="1"/>
      <c r="R42" s="1"/>
    </row>
    <row r="43" spans="1:18">
      <c r="A43" s="3" t="s">
        <v>101</v>
      </c>
    </row>
    <row r="45" spans="1:18" s="21" customFormat="1">
      <c r="A45" s="20" t="s">
        <v>103</v>
      </c>
    </row>
    <row r="46" spans="1:18">
      <c r="A46" s="1" t="s">
        <v>104</v>
      </c>
    </row>
    <row r="47" spans="1:18">
      <c r="A47" s="12" t="s">
        <v>105</v>
      </c>
      <c r="B47" s="12" t="s">
        <v>12</v>
      </c>
      <c r="C47" s="12" t="s">
        <v>13</v>
      </c>
      <c r="D47" s="12" t="s">
        <v>14</v>
      </c>
      <c r="E47" s="12" t="s">
        <v>15</v>
      </c>
      <c r="F47" s="12" t="s">
        <v>16</v>
      </c>
      <c r="G47" s="12" t="s">
        <v>17</v>
      </c>
      <c r="H47" s="12" t="s">
        <v>18</v>
      </c>
      <c r="I47" s="12" t="s">
        <v>19</v>
      </c>
      <c r="J47" s="12" t="s">
        <v>20</v>
      </c>
      <c r="K47" s="12" t="s">
        <v>21</v>
      </c>
      <c r="L47" s="12" t="s">
        <v>0</v>
      </c>
      <c r="M47" s="12" t="s">
        <v>22</v>
      </c>
      <c r="N47" s="12" t="s">
        <v>23</v>
      </c>
      <c r="O47" s="12" t="s">
        <v>24</v>
      </c>
      <c r="P47" s="12" t="s">
        <v>25</v>
      </c>
      <c r="Q47" s="12" t="s">
        <v>26</v>
      </c>
      <c r="R47" s="12" t="s">
        <v>96</v>
      </c>
    </row>
    <row r="48" spans="1:18">
      <c r="A48" s="3">
        <v>2003</v>
      </c>
      <c r="B48">
        <v>3565</v>
      </c>
      <c r="C48">
        <v>2466</v>
      </c>
      <c r="D48">
        <v>1885</v>
      </c>
      <c r="E48">
        <v>0</v>
      </c>
      <c r="F48">
        <v>1201</v>
      </c>
      <c r="G48">
        <v>586</v>
      </c>
      <c r="H48">
        <v>0</v>
      </c>
      <c r="I48">
        <v>518</v>
      </c>
      <c r="J48">
        <v>258</v>
      </c>
      <c r="K48">
        <v>1808</v>
      </c>
      <c r="L48">
        <v>1352</v>
      </c>
      <c r="M48">
        <v>7087</v>
      </c>
      <c r="N48">
        <v>250</v>
      </c>
      <c r="O48">
        <v>2093</v>
      </c>
      <c r="P48">
        <v>76</v>
      </c>
      <c r="Q48">
        <v>0</v>
      </c>
      <c r="R48">
        <v>23145</v>
      </c>
    </row>
    <row r="49" spans="1:18">
      <c r="A49" s="3">
        <v>2004</v>
      </c>
      <c r="B49">
        <v>1893</v>
      </c>
      <c r="C49">
        <v>2939</v>
      </c>
      <c r="D49">
        <v>2168</v>
      </c>
      <c r="E49">
        <v>0</v>
      </c>
      <c r="F49">
        <v>788</v>
      </c>
      <c r="G49">
        <v>738</v>
      </c>
      <c r="H49">
        <v>68</v>
      </c>
      <c r="I49">
        <v>390</v>
      </c>
      <c r="J49">
        <v>170</v>
      </c>
      <c r="K49">
        <v>1357</v>
      </c>
      <c r="L49">
        <v>1290</v>
      </c>
      <c r="M49">
        <v>4411</v>
      </c>
      <c r="N49">
        <v>277</v>
      </c>
      <c r="O49">
        <v>2182</v>
      </c>
      <c r="P49">
        <v>76</v>
      </c>
      <c r="Q49">
        <v>0</v>
      </c>
      <c r="R49">
        <v>18747</v>
      </c>
    </row>
    <row r="50" spans="1:18">
      <c r="A50" s="3">
        <v>2005</v>
      </c>
      <c r="B50">
        <v>2365</v>
      </c>
      <c r="C50">
        <v>3111</v>
      </c>
      <c r="D50">
        <v>2046</v>
      </c>
      <c r="E50">
        <v>0</v>
      </c>
      <c r="F50">
        <v>735</v>
      </c>
      <c r="G50">
        <v>701</v>
      </c>
      <c r="H50">
        <v>232</v>
      </c>
      <c r="I50">
        <v>191</v>
      </c>
      <c r="J50">
        <v>125</v>
      </c>
      <c r="K50">
        <v>1087</v>
      </c>
      <c r="L50">
        <v>1276</v>
      </c>
      <c r="M50">
        <v>6174</v>
      </c>
      <c r="N50">
        <v>282</v>
      </c>
      <c r="O50">
        <v>2350</v>
      </c>
      <c r="P50">
        <v>55</v>
      </c>
      <c r="Q50">
        <v>0</v>
      </c>
      <c r="R50">
        <v>20730</v>
      </c>
    </row>
    <row r="51" spans="1:18">
      <c r="A51" s="3">
        <v>2006</v>
      </c>
      <c r="B51">
        <v>4234</v>
      </c>
      <c r="C51">
        <v>3146</v>
      </c>
      <c r="D51">
        <v>1863</v>
      </c>
      <c r="E51">
        <v>0</v>
      </c>
      <c r="F51">
        <v>732</v>
      </c>
      <c r="G51">
        <v>728</v>
      </c>
      <c r="H51">
        <v>314</v>
      </c>
      <c r="I51">
        <v>210</v>
      </c>
      <c r="J51">
        <v>192</v>
      </c>
      <c r="K51">
        <v>1200</v>
      </c>
      <c r="L51">
        <v>1367</v>
      </c>
      <c r="M51">
        <v>8764</v>
      </c>
      <c r="N51">
        <v>225</v>
      </c>
      <c r="O51">
        <v>3017</v>
      </c>
      <c r="P51">
        <v>55</v>
      </c>
      <c r="Q51">
        <v>0</v>
      </c>
      <c r="R51">
        <v>26047</v>
      </c>
    </row>
    <row r="52" spans="1:18">
      <c r="A52" s="3">
        <v>2007</v>
      </c>
      <c r="B52">
        <v>2320</v>
      </c>
      <c r="C52">
        <v>3223</v>
      </c>
      <c r="D52">
        <v>1466</v>
      </c>
      <c r="E52">
        <v>0</v>
      </c>
      <c r="F52">
        <v>728</v>
      </c>
      <c r="G52">
        <v>768</v>
      </c>
      <c r="H52">
        <v>414</v>
      </c>
      <c r="I52">
        <v>0</v>
      </c>
      <c r="J52">
        <v>136</v>
      </c>
      <c r="K52">
        <v>1319</v>
      </c>
      <c r="L52">
        <v>1358</v>
      </c>
      <c r="M52">
        <v>9152</v>
      </c>
      <c r="N52">
        <v>0</v>
      </c>
      <c r="O52">
        <v>2967</v>
      </c>
      <c r="P52">
        <v>57</v>
      </c>
      <c r="Q52">
        <v>0</v>
      </c>
      <c r="R52">
        <v>23908</v>
      </c>
    </row>
    <row r="53" spans="1:18">
      <c r="A53" s="3">
        <v>2008</v>
      </c>
      <c r="B53">
        <v>2446</v>
      </c>
      <c r="C53">
        <v>3257</v>
      </c>
      <c r="D53">
        <v>2358</v>
      </c>
      <c r="E53">
        <v>0</v>
      </c>
      <c r="F53">
        <v>705</v>
      </c>
      <c r="G53">
        <v>766</v>
      </c>
      <c r="H53">
        <v>348</v>
      </c>
      <c r="I53">
        <v>0</v>
      </c>
      <c r="J53">
        <v>248</v>
      </c>
      <c r="K53">
        <v>1671</v>
      </c>
      <c r="L53">
        <v>1999</v>
      </c>
      <c r="M53">
        <v>11090</v>
      </c>
      <c r="N53">
        <v>341</v>
      </c>
      <c r="O53">
        <v>2034</v>
      </c>
      <c r="P53">
        <v>76</v>
      </c>
      <c r="Q53">
        <v>0</v>
      </c>
      <c r="R53">
        <v>27339</v>
      </c>
    </row>
    <row r="54" spans="1:18">
      <c r="A54" s="3">
        <v>2009</v>
      </c>
      <c r="B54">
        <v>2322</v>
      </c>
      <c r="C54">
        <v>3344</v>
      </c>
      <c r="D54">
        <v>2618</v>
      </c>
      <c r="E54">
        <v>0</v>
      </c>
      <c r="F54">
        <v>762</v>
      </c>
      <c r="G54">
        <v>857</v>
      </c>
      <c r="H54">
        <v>370</v>
      </c>
      <c r="I54">
        <v>0</v>
      </c>
      <c r="J54">
        <v>555</v>
      </c>
      <c r="K54">
        <v>1854</v>
      </c>
      <c r="L54">
        <v>1486</v>
      </c>
      <c r="M54">
        <v>10644</v>
      </c>
      <c r="N54">
        <v>18</v>
      </c>
      <c r="O54">
        <v>2056</v>
      </c>
      <c r="P54">
        <v>94</v>
      </c>
      <c r="Q54">
        <v>0</v>
      </c>
      <c r="R54">
        <v>26980</v>
      </c>
    </row>
    <row r="55" spans="1:18">
      <c r="A55" s="3">
        <v>2010</v>
      </c>
      <c r="B55">
        <v>2443</v>
      </c>
      <c r="C55">
        <v>3460</v>
      </c>
      <c r="D55">
        <v>2498</v>
      </c>
      <c r="E55">
        <v>0</v>
      </c>
      <c r="F55">
        <v>812</v>
      </c>
      <c r="G55">
        <v>852</v>
      </c>
      <c r="H55">
        <v>362</v>
      </c>
      <c r="I55">
        <v>0</v>
      </c>
      <c r="J55">
        <v>607</v>
      </c>
      <c r="K55">
        <v>1326</v>
      </c>
      <c r="L55">
        <v>1500</v>
      </c>
      <c r="M55">
        <v>11330</v>
      </c>
      <c r="N55">
        <v>403</v>
      </c>
      <c r="O55">
        <v>2395</v>
      </c>
      <c r="P55">
        <v>87</v>
      </c>
      <c r="Q55">
        <v>0</v>
      </c>
      <c r="R55">
        <v>28075</v>
      </c>
    </row>
    <row r="56" spans="1:18">
      <c r="A56" s="3">
        <v>2011</v>
      </c>
      <c r="B56">
        <v>2944</v>
      </c>
      <c r="C56">
        <v>3415</v>
      </c>
      <c r="D56">
        <v>2629</v>
      </c>
      <c r="E56">
        <v>0</v>
      </c>
      <c r="F56">
        <v>845</v>
      </c>
      <c r="G56">
        <v>1006</v>
      </c>
      <c r="H56">
        <v>423</v>
      </c>
      <c r="I56">
        <v>0</v>
      </c>
      <c r="J56">
        <v>521</v>
      </c>
      <c r="K56">
        <v>2428</v>
      </c>
      <c r="L56">
        <v>1579</v>
      </c>
      <c r="M56">
        <v>12199</v>
      </c>
      <c r="N56">
        <v>444</v>
      </c>
      <c r="O56">
        <v>1650</v>
      </c>
      <c r="P56">
        <v>67</v>
      </c>
      <c r="Q56">
        <v>0</v>
      </c>
      <c r="R56">
        <v>30150</v>
      </c>
    </row>
    <row r="57" spans="1:18">
      <c r="A57" s="3">
        <v>2012</v>
      </c>
      <c r="B57">
        <v>3194</v>
      </c>
      <c r="C57">
        <v>3927</v>
      </c>
      <c r="D57">
        <v>2558</v>
      </c>
      <c r="E57">
        <v>0</v>
      </c>
      <c r="F57">
        <v>913</v>
      </c>
      <c r="G57">
        <v>1045</v>
      </c>
      <c r="H57">
        <v>414</v>
      </c>
      <c r="I57">
        <v>0</v>
      </c>
      <c r="J57">
        <v>966</v>
      </c>
      <c r="K57">
        <v>2319</v>
      </c>
      <c r="L57">
        <v>1542</v>
      </c>
      <c r="M57">
        <v>12960</v>
      </c>
      <c r="N57">
        <v>274</v>
      </c>
      <c r="O57">
        <v>1541</v>
      </c>
      <c r="P57">
        <v>108</v>
      </c>
      <c r="Q57">
        <v>0</v>
      </c>
      <c r="R57">
        <v>31761</v>
      </c>
    </row>
    <row r="58" spans="1:18">
      <c r="A58" s="3">
        <v>2013</v>
      </c>
      <c r="B58">
        <v>3600</v>
      </c>
      <c r="C58">
        <v>3971</v>
      </c>
      <c r="D58">
        <v>2706</v>
      </c>
      <c r="E58">
        <v>0</v>
      </c>
      <c r="F58">
        <v>921</v>
      </c>
      <c r="G58">
        <v>1174</v>
      </c>
      <c r="H58">
        <v>440</v>
      </c>
      <c r="I58">
        <v>0</v>
      </c>
      <c r="J58">
        <v>1028</v>
      </c>
      <c r="K58">
        <v>2005</v>
      </c>
      <c r="L58">
        <v>1578</v>
      </c>
      <c r="M58">
        <v>11858</v>
      </c>
      <c r="N58">
        <v>325</v>
      </c>
      <c r="O58">
        <v>1055</v>
      </c>
      <c r="P58">
        <v>117</v>
      </c>
      <c r="Q58">
        <v>0</v>
      </c>
      <c r="R58">
        <v>30778</v>
      </c>
    </row>
    <row r="59" spans="1:18">
      <c r="A59" s="3">
        <v>2014</v>
      </c>
      <c r="B59">
        <v>3984</v>
      </c>
      <c r="C59">
        <v>4403</v>
      </c>
      <c r="D59">
        <v>2768</v>
      </c>
      <c r="E59">
        <v>0</v>
      </c>
      <c r="F59">
        <v>911</v>
      </c>
      <c r="G59">
        <v>1517</v>
      </c>
      <c r="H59">
        <v>461</v>
      </c>
      <c r="I59">
        <v>0</v>
      </c>
      <c r="J59">
        <v>1299</v>
      </c>
      <c r="K59">
        <v>2271</v>
      </c>
      <c r="L59">
        <v>1752</v>
      </c>
      <c r="M59">
        <v>13547</v>
      </c>
      <c r="N59">
        <v>336</v>
      </c>
      <c r="O59">
        <v>816</v>
      </c>
      <c r="P59">
        <v>121</v>
      </c>
      <c r="Q59">
        <v>0</v>
      </c>
      <c r="R59">
        <v>34186</v>
      </c>
    </row>
    <row r="60" spans="1:18">
      <c r="A60" s="3">
        <v>2015</v>
      </c>
      <c r="B60">
        <v>4085</v>
      </c>
      <c r="C60">
        <v>4438</v>
      </c>
      <c r="D60">
        <v>2773</v>
      </c>
      <c r="E60">
        <v>0</v>
      </c>
      <c r="F60">
        <v>911</v>
      </c>
      <c r="G60">
        <v>1582</v>
      </c>
      <c r="H60">
        <v>461</v>
      </c>
      <c r="I60">
        <v>0</v>
      </c>
      <c r="J60">
        <v>1290</v>
      </c>
      <c r="K60">
        <v>2271</v>
      </c>
      <c r="L60">
        <v>2012</v>
      </c>
      <c r="M60">
        <v>13953</v>
      </c>
      <c r="N60">
        <v>336</v>
      </c>
      <c r="O60">
        <v>816</v>
      </c>
      <c r="P60">
        <v>124</v>
      </c>
      <c r="Q60">
        <v>0</v>
      </c>
      <c r="R60">
        <v>35052</v>
      </c>
    </row>
    <row r="61" spans="1:18">
      <c r="A61" s="3">
        <v>2016</v>
      </c>
      <c r="B61">
        <v>4783</v>
      </c>
      <c r="C61">
        <v>4794</v>
      </c>
      <c r="D61">
        <v>2115</v>
      </c>
      <c r="E61">
        <v>0</v>
      </c>
      <c r="F61">
        <v>1624</v>
      </c>
      <c r="G61">
        <v>1652</v>
      </c>
      <c r="H61">
        <v>470</v>
      </c>
      <c r="I61">
        <v>0</v>
      </c>
      <c r="J61">
        <v>916</v>
      </c>
      <c r="K61">
        <v>2267</v>
      </c>
      <c r="L61">
        <v>2202</v>
      </c>
      <c r="M61">
        <v>14105</v>
      </c>
      <c r="N61">
        <v>933</v>
      </c>
      <c r="O61">
        <v>918</v>
      </c>
      <c r="P61">
        <v>120</v>
      </c>
      <c r="Q61">
        <v>0</v>
      </c>
      <c r="R61">
        <v>36899</v>
      </c>
    </row>
    <row r="62" spans="1:18">
      <c r="A62" s="3">
        <v>2017</v>
      </c>
      <c r="B62">
        <v>5364</v>
      </c>
      <c r="C62">
        <v>5226</v>
      </c>
      <c r="D62">
        <v>2081</v>
      </c>
      <c r="E62">
        <v>0</v>
      </c>
      <c r="F62">
        <v>1626</v>
      </c>
      <c r="G62">
        <v>2516</v>
      </c>
      <c r="H62">
        <v>374</v>
      </c>
      <c r="I62">
        <v>0</v>
      </c>
      <c r="J62">
        <v>928</v>
      </c>
      <c r="K62">
        <v>2688</v>
      </c>
      <c r="L62">
        <v>1966</v>
      </c>
      <c r="M62">
        <v>12485</v>
      </c>
      <c r="N62">
        <v>1287</v>
      </c>
      <c r="O62">
        <v>1885</v>
      </c>
      <c r="P62">
        <v>113</v>
      </c>
      <c r="Q62">
        <v>0</v>
      </c>
      <c r="R62">
        <v>38539</v>
      </c>
    </row>
    <row r="63" spans="1:18">
      <c r="A63" s="3">
        <v>2018</v>
      </c>
      <c r="B63">
        <v>5755</v>
      </c>
      <c r="C63">
        <v>5075</v>
      </c>
      <c r="D63">
        <v>2025</v>
      </c>
      <c r="E63">
        <v>0</v>
      </c>
      <c r="F63">
        <v>1690</v>
      </c>
      <c r="G63">
        <v>2893</v>
      </c>
      <c r="H63">
        <v>397</v>
      </c>
      <c r="I63">
        <v>0</v>
      </c>
      <c r="J63">
        <v>988</v>
      </c>
      <c r="K63">
        <v>2812</v>
      </c>
      <c r="L63">
        <v>2716</v>
      </c>
      <c r="M63">
        <v>13362</v>
      </c>
      <c r="N63">
        <v>1394</v>
      </c>
      <c r="O63">
        <v>835</v>
      </c>
      <c r="P63">
        <v>117</v>
      </c>
      <c r="Q63">
        <v>0</v>
      </c>
      <c r="R63">
        <v>40059</v>
      </c>
    </row>
    <row r="64" spans="1:18">
      <c r="A64" s="3">
        <v>2019</v>
      </c>
      <c r="B64">
        <v>6003</v>
      </c>
      <c r="C64">
        <v>5122</v>
      </c>
      <c r="D64">
        <v>2038</v>
      </c>
      <c r="E64">
        <v>0</v>
      </c>
      <c r="F64">
        <v>1821</v>
      </c>
      <c r="G64">
        <v>2946</v>
      </c>
      <c r="H64">
        <v>371</v>
      </c>
      <c r="I64">
        <v>0</v>
      </c>
      <c r="J64">
        <v>1009</v>
      </c>
      <c r="K64">
        <v>2883</v>
      </c>
      <c r="L64">
        <v>2807</v>
      </c>
      <c r="M64">
        <v>12977</v>
      </c>
      <c r="N64">
        <v>1400</v>
      </c>
      <c r="O64">
        <v>772</v>
      </c>
      <c r="P64">
        <v>128</v>
      </c>
      <c r="Q64">
        <v>0</v>
      </c>
      <c r="R64">
        <v>40277</v>
      </c>
    </row>
    <row r="65" spans="1:18">
      <c r="A65" s="3">
        <v>2020</v>
      </c>
      <c r="B65">
        <v>6198</v>
      </c>
      <c r="C65">
        <v>5100</v>
      </c>
      <c r="D65">
        <v>1952</v>
      </c>
      <c r="E65">
        <v>0</v>
      </c>
      <c r="F65">
        <v>1809</v>
      </c>
      <c r="G65">
        <v>2887</v>
      </c>
      <c r="H65">
        <v>414</v>
      </c>
      <c r="I65">
        <v>0</v>
      </c>
      <c r="J65">
        <v>1123</v>
      </c>
      <c r="K65">
        <v>2962</v>
      </c>
      <c r="L65">
        <v>2991</v>
      </c>
      <c r="M65">
        <v>14164</v>
      </c>
      <c r="N65">
        <v>1418</v>
      </c>
      <c r="O65">
        <v>703</v>
      </c>
      <c r="P65">
        <v>132</v>
      </c>
      <c r="Q65">
        <v>0</v>
      </c>
      <c r="R65">
        <v>41853</v>
      </c>
    </row>
    <row r="66" spans="1:18">
      <c r="A66" s="3">
        <v>2021</v>
      </c>
      <c r="B66">
        <v>5918</v>
      </c>
      <c r="C66">
        <v>5013</v>
      </c>
      <c r="D66">
        <v>1873</v>
      </c>
      <c r="E66">
        <v>0</v>
      </c>
      <c r="F66">
        <v>1845</v>
      </c>
      <c r="G66">
        <v>2833</v>
      </c>
      <c r="H66">
        <v>391</v>
      </c>
      <c r="I66">
        <v>0</v>
      </c>
      <c r="J66">
        <v>1147</v>
      </c>
      <c r="K66">
        <v>2235</v>
      </c>
      <c r="L66">
        <v>2063</v>
      </c>
      <c r="M66">
        <v>11801</v>
      </c>
      <c r="N66">
        <v>1109</v>
      </c>
      <c r="O66">
        <v>605</v>
      </c>
      <c r="P66">
        <v>141</v>
      </c>
      <c r="Q66">
        <v>0</v>
      </c>
      <c r="R66">
        <v>36974</v>
      </c>
    </row>
    <row r="67" spans="1:18">
      <c r="A67" s="18"/>
    </row>
    <row r="68" spans="1:18">
      <c r="A68" s="18" t="s">
        <v>5363</v>
      </c>
    </row>
    <row r="69" spans="1:18">
      <c r="A69" s="18" t="s">
        <v>106</v>
      </c>
    </row>
    <row r="71" spans="1:18">
      <c r="A71" s="1" t="s">
        <v>107</v>
      </c>
    </row>
    <row r="72" spans="1:18">
      <c r="A72" s="12" t="s">
        <v>105</v>
      </c>
      <c r="B72" s="12" t="s">
        <v>12</v>
      </c>
      <c r="C72" s="12" t="s">
        <v>13</v>
      </c>
      <c r="D72" s="12" t="s">
        <v>14</v>
      </c>
      <c r="E72" s="12" t="s">
        <v>15</v>
      </c>
      <c r="F72" s="12" t="s">
        <v>16</v>
      </c>
      <c r="G72" s="12" t="s">
        <v>17</v>
      </c>
      <c r="H72" s="12" t="s">
        <v>18</v>
      </c>
      <c r="I72" s="12" t="s">
        <v>19</v>
      </c>
      <c r="J72" s="12" t="s">
        <v>20</v>
      </c>
      <c r="K72" s="12" t="s">
        <v>108</v>
      </c>
      <c r="L72" s="12" t="s">
        <v>0</v>
      </c>
      <c r="M72" s="12" t="s">
        <v>22</v>
      </c>
      <c r="N72" s="12" t="s">
        <v>23</v>
      </c>
      <c r="O72" s="12" t="s">
        <v>24</v>
      </c>
      <c r="P72" s="12" t="s">
        <v>25</v>
      </c>
      <c r="Q72" s="12" t="s">
        <v>26</v>
      </c>
      <c r="R72" s="12" t="s">
        <v>96</v>
      </c>
    </row>
    <row r="73" spans="1:18">
      <c r="A73" s="3">
        <v>2003</v>
      </c>
      <c r="B73">
        <v>16951</v>
      </c>
      <c r="C73">
        <v>2514</v>
      </c>
      <c r="D73">
        <v>1965</v>
      </c>
      <c r="E73">
        <v>2286</v>
      </c>
      <c r="F73">
        <v>2167</v>
      </c>
      <c r="G73">
        <v>256</v>
      </c>
      <c r="H73">
        <v>7178</v>
      </c>
      <c r="I73">
        <v>1319</v>
      </c>
      <c r="J73">
        <v>3216</v>
      </c>
      <c r="K73">
        <v>8721</v>
      </c>
      <c r="L73">
        <v>7010</v>
      </c>
      <c r="M73">
        <v>7396</v>
      </c>
      <c r="N73">
        <v>0</v>
      </c>
      <c r="O73">
        <v>11226</v>
      </c>
      <c r="P73">
        <v>0</v>
      </c>
      <c r="Q73">
        <v>0</v>
      </c>
      <c r="R73">
        <v>72205</v>
      </c>
    </row>
    <row r="74" spans="1:18">
      <c r="A74" s="3">
        <v>2004</v>
      </c>
      <c r="B74">
        <v>24488</v>
      </c>
      <c r="C74">
        <v>1985</v>
      </c>
      <c r="D74">
        <v>2032</v>
      </c>
      <c r="E74">
        <v>2126</v>
      </c>
      <c r="F74">
        <v>2349</v>
      </c>
      <c r="G74">
        <v>319</v>
      </c>
      <c r="H74">
        <v>6467</v>
      </c>
      <c r="I74">
        <v>1281</v>
      </c>
      <c r="J74">
        <v>3289</v>
      </c>
      <c r="K74">
        <v>7013</v>
      </c>
      <c r="L74">
        <v>5411</v>
      </c>
      <c r="M74">
        <v>6994</v>
      </c>
      <c r="N74">
        <v>367</v>
      </c>
      <c r="O74">
        <v>10692</v>
      </c>
      <c r="P74">
        <v>0</v>
      </c>
      <c r="Q74">
        <v>0</v>
      </c>
      <c r="R74">
        <v>74813</v>
      </c>
    </row>
    <row r="75" spans="1:18">
      <c r="A75" s="3">
        <v>2005</v>
      </c>
      <c r="B75">
        <v>18592</v>
      </c>
      <c r="C75">
        <v>950</v>
      </c>
      <c r="D75">
        <v>2591</v>
      </c>
      <c r="E75">
        <v>2306</v>
      </c>
      <c r="F75">
        <v>2282</v>
      </c>
      <c r="G75">
        <v>292</v>
      </c>
      <c r="H75">
        <v>5691</v>
      </c>
      <c r="I75">
        <v>756</v>
      </c>
      <c r="J75">
        <v>3470</v>
      </c>
      <c r="K75">
        <v>7350</v>
      </c>
      <c r="L75">
        <v>5277</v>
      </c>
      <c r="M75">
        <v>7652</v>
      </c>
      <c r="N75">
        <v>538</v>
      </c>
      <c r="O75">
        <v>12689</v>
      </c>
      <c r="P75">
        <v>0</v>
      </c>
      <c r="Q75">
        <v>0</v>
      </c>
      <c r="R75">
        <v>70436</v>
      </c>
    </row>
    <row r="76" spans="1:18">
      <c r="A76" s="3">
        <v>2006</v>
      </c>
      <c r="B76">
        <v>16948</v>
      </c>
      <c r="C76">
        <v>1461</v>
      </c>
      <c r="D76">
        <v>2438</v>
      </c>
      <c r="E76">
        <v>2334</v>
      </c>
      <c r="F76">
        <v>2403</v>
      </c>
      <c r="G76">
        <v>239</v>
      </c>
      <c r="H76">
        <v>5170</v>
      </c>
      <c r="I76">
        <v>740</v>
      </c>
      <c r="J76">
        <v>3636</v>
      </c>
      <c r="K76">
        <v>7082</v>
      </c>
      <c r="L76">
        <v>5681</v>
      </c>
      <c r="M76">
        <v>10469</v>
      </c>
      <c r="N76">
        <v>744</v>
      </c>
      <c r="O76">
        <v>13238</v>
      </c>
      <c r="P76">
        <v>0</v>
      </c>
      <c r="Q76">
        <v>0</v>
      </c>
      <c r="R76">
        <v>72583</v>
      </c>
    </row>
    <row r="77" spans="1:18">
      <c r="A77" s="3">
        <v>2007</v>
      </c>
      <c r="B77">
        <v>20264</v>
      </c>
      <c r="C77">
        <v>1312</v>
      </c>
      <c r="D77">
        <v>1273</v>
      </c>
      <c r="E77">
        <v>2297</v>
      </c>
      <c r="F77">
        <v>2876</v>
      </c>
      <c r="G77">
        <v>203</v>
      </c>
      <c r="H77">
        <v>4046</v>
      </c>
      <c r="I77">
        <v>804</v>
      </c>
      <c r="J77">
        <v>3879</v>
      </c>
      <c r="K77">
        <v>9337</v>
      </c>
      <c r="L77">
        <v>5100</v>
      </c>
      <c r="M77">
        <v>7494</v>
      </c>
      <c r="N77">
        <v>223</v>
      </c>
      <c r="O77">
        <v>14185</v>
      </c>
      <c r="P77">
        <v>0</v>
      </c>
      <c r="Q77">
        <v>0</v>
      </c>
      <c r="R77">
        <v>73293</v>
      </c>
    </row>
    <row r="78" spans="1:18">
      <c r="A78" s="3">
        <v>2008</v>
      </c>
      <c r="B78">
        <v>19177</v>
      </c>
      <c r="C78">
        <v>1587</v>
      </c>
      <c r="D78">
        <v>915</v>
      </c>
      <c r="E78">
        <v>2502</v>
      </c>
      <c r="F78">
        <v>2687</v>
      </c>
      <c r="G78">
        <v>158</v>
      </c>
      <c r="H78">
        <v>4928</v>
      </c>
      <c r="I78">
        <v>874</v>
      </c>
      <c r="J78">
        <v>4153</v>
      </c>
      <c r="K78">
        <v>7261</v>
      </c>
      <c r="L78">
        <v>5786</v>
      </c>
      <c r="M78">
        <v>12434</v>
      </c>
      <c r="N78">
        <v>228</v>
      </c>
      <c r="O78">
        <v>13713</v>
      </c>
      <c r="P78">
        <v>40</v>
      </c>
      <c r="Q78">
        <v>0</v>
      </c>
      <c r="R78">
        <v>76443</v>
      </c>
    </row>
    <row r="79" spans="1:18">
      <c r="A79" s="3">
        <v>2009</v>
      </c>
      <c r="B79">
        <v>18813</v>
      </c>
      <c r="C79">
        <v>2012</v>
      </c>
      <c r="D79">
        <v>957</v>
      </c>
      <c r="E79">
        <v>1699</v>
      </c>
      <c r="F79">
        <v>3103</v>
      </c>
      <c r="G79">
        <v>170</v>
      </c>
      <c r="H79">
        <v>5252</v>
      </c>
      <c r="I79">
        <v>810</v>
      </c>
      <c r="J79">
        <v>4484</v>
      </c>
      <c r="K79">
        <v>7466</v>
      </c>
      <c r="L79">
        <v>6381</v>
      </c>
      <c r="M79">
        <v>14629</v>
      </c>
      <c r="N79">
        <v>236</v>
      </c>
      <c r="O79">
        <v>13497</v>
      </c>
      <c r="P79">
        <v>62</v>
      </c>
      <c r="Q79">
        <v>0</v>
      </c>
      <c r="R79">
        <v>79571</v>
      </c>
    </row>
    <row r="80" spans="1:18">
      <c r="A80" s="3">
        <v>2010</v>
      </c>
      <c r="B80">
        <v>24494</v>
      </c>
      <c r="C80">
        <v>2956</v>
      </c>
      <c r="D80">
        <v>798</v>
      </c>
      <c r="E80">
        <v>2517</v>
      </c>
      <c r="F80">
        <v>4484</v>
      </c>
      <c r="G80">
        <v>289</v>
      </c>
      <c r="H80">
        <v>5737</v>
      </c>
      <c r="I80">
        <v>752</v>
      </c>
      <c r="J80">
        <v>4552</v>
      </c>
      <c r="K80">
        <v>9795</v>
      </c>
      <c r="L80">
        <v>6572</v>
      </c>
      <c r="M80">
        <v>15732</v>
      </c>
      <c r="N80">
        <v>234</v>
      </c>
      <c r="O80">
        <v>14913</v>
      </c>
      <c r="P80">
        <v>54</v>
      </c>
      <c r="Q80">
        <v>0</v>
      </c>
      <c r="R80">
        <v>93879</v>
      </c>
    </row>
    <row r="81" spans="1:18">
      <c r="A81" s="3">
        <v>2011</v>
      </c>
      <c r="B81">
        <v>21476</v>
      </c>
      <c r="C81">
        <v>1902</v>
      </c>
      <c r="D81">
        <v>1113</v>
      </c>
      <c r="E81">
        <v>2665</v>
      </c>
      <c r="F81">
        <v>3655</v>
      </c>
      <c r="G81">
        <v>276</v>
      </c>
      <c r="H81">
        <v>6081</v>
      </c>
      <c r="I81">
        <v>508</v>
      </c>
      <c r="J81">
        <v>4109</v>
      </c>
      <c r="K81">
        <v>7796</v>
      </c>
      <c r="L81">
        <v>6809</v>
      </c>
      <c r="M81">
        <v>15196</v>
      </c>
      <c r="N81">
        <v>345</v>
      </c>
      <c r="O81">
        <v>15011</v>
      </c>
      <c r="P81">
        <v>61</v>
      </c>
      <c r="Q81">
        <v>0</v>
      </c>
      <c r="R81">
        <v>87003</v>
      </c>
    </row>
    <row r="82" spans="1:18">
      <c r="A82" s="3">
        <v>2012</v>
      </c>
      <c r="B82">
        <v>22319</v>
      </c>
      <c r="C82">
        <v>2189</v>
      </c>
      <c r="D82">
        <v>1200</v>
      </c>
      <c r="E82">
        <v>2648</v>
      </c>
      <c r="F82">
        <v>3656</v>
      </c>
      <c r="G82">
        <v>380</v>
      </c>
      <c r="H82">
        <v>6729</v>
      </c>
      <c r="I82">
        <v>752</v>
      </c>
      <c r="J82">
        <v>4529</v>
      </c>
      <c r="K82">
        <v>8010</v>
      </c>
      <c r="L82">
        <v>7354</v>
      </c>
      <c r="M82">
        <v>16954</v>
      </c>
      <c r="N82">
        <v>852</v>
      </c>
      <c r="O82">
        <v>15775</v>
      </c>
      <c r="P82">
        <v>55</v>
      </c>
      <c r="Q82">
        <v>0</v>
      </c>
      <c r="R82">
        <v>93402</v>
      </c>
    </row>
    <row r="83" spans="1:18">
      <c r="A83" s="3">
        <v>2013</v>
      </c>
      <c r="B83">
        <v>23983</v>
      </c>
      <c r="C83">
        <v>2658</v>
      </c>
      <c r="D83">
        <v>1370</v>
      </c>
      <c r="E83">
        <v>2730</v>
      </c>
      <c r="F83">
        <v>3895</v>
      </c>
      <c r="G83">
        <v>372</v>
      </c>
      <c r="H83">
        <v>7953</v>
      </c>
      <c r="I83">
        <v>718</v>
      </c>
      <c r="J83">
        <v>4876</v>
      </c>
      <c r="K83">
        <v>8245</v>
      </c>
      <c r="L83">
        <v>8467</v>
      </c>
      <c r="M83">
        <v>17924</v>
      </c>
      <c r="N83">
        <v>956</v>
      </c>
      <c r="O83">
        <v>16623</v>
      </c>
      <c r="P83">
        <v>59</v>
      </c>
      <c r="Q83">
        <v>0</v>
      </c>
      <c r="R83">
        <v>100829</v>
      </c>
    </row>
    <row r="84" spans="1:18">
      <c r="A84" s="3">
        <v>2014</v>
      </c>
      <c r="B84">
        <v>28885</v>
      </c>
      <c r="C84">
        <v>2588</v>
      </c>
      <c r="D84">
        <v>1236</v>
      </c>
      <c r="E84">
        <v>2929</v>
      </c>
      <c r="F84">
        <v>4807</v>
      </c>
      <c r="G84">
        <v>332</v>
      </c>
      <c r="H84">
        <v>8636</v>
      </c>
      <c r="I84">
        <v>697</v>
      </c>
      <c r="J84">
        <v>5424</v>
      </c>
      <c r="K84">
        <v>8021</v>
      </c>
      <c r="L84">
        <v>9363</v>
      </c>
      <c r="M84">
        <v>19622</v>
      </c>
      <c r="N84">
        <v>1275</v>
      </c>
      <c r="O84">
        <v>16045</v>
      </c>
      <c r="P84">
        <v>50</v>
      </c>
      <c r="Q84">
        <v>0</v>
      </c>
      <c r="R84">
        <v>109910</v>
      </c>
    </row>
    <row r="85" spans="1:18">
      <c r="A85" s="3">
        <v>2015</v>
      </c>
      <c r="B85">
        <v>26430</v>
      </c>
      <c r="C85">
        <v>3043</v>
      </c>
      <c r="D85">
        <v>1236</v>
      </c>
      <c r="E85">
        <v>3062</v>
      </c>
      <c r="F85">
        <v>4104</v>
      </c>
      <c r="G85">
        <v>337</v>
      </c>
      <c r="H85">
        <v>9710</v>
      </c>
      <c r="I85">
        <v>627</v>
      </c>
      <c r="J85">
        <v>6046</v>
      </c>
      <c r="K85">
        <v>8001</v>
      </c>
      <c r="L85">
        <v>9231</v>
      </c>
      <c r="M85">
        <v>19988</v>
      </c>
      <c r="N85">
        <v>1293</v>
      </c>
      <c r="O85">
        <v>15733</v>
      </c>
      <c r="P85">
        <v>50</v>
      </c>
      <c r="Q85">
        <v>0</v>
      </c>
      <c r="R85">
        <v>108891</v>
      </c>
    </row>
    <row r="86" spans="1:18">
      <c r="A86" s="3">
        <v>2016</v>
      </c>
      <c r="B86">
        <v>25701</v>
      </c>
      <c r="C86">
        <v>2106</v>
      </c>
      <c r="D86">
        <v>863</v>
      </c>
      <c r="E86">
        <v>3056</v>
      </c>
      <c r="F86">
        <v>4485</v>
      </c>
      <c r="G86">
        <v>470</v>
      </c>
      <c r="H86">
        <v>10001</v>
      </c>
      <c r="I86">
        <v>566</v>
      </c>
      <c r="J86">
        <v>6820</v>
      </c>
      <c r="K86">
        <v>7638</v>
      </c>
      <c r="L86">
        <v>9848</v>
      </c>
      <c r="M86">
        <v>20736</v>
      </c>
      <c r="N86">
        <v>1308</v>
      </c>
      <c r="O86">
        <v>16212</v>
      </c>
      <c r="P86">
        <v>55</v>
      </c>
      <c r="Q86">
        <v>0</v>
      </c>
      <c r="R86">
        <v>109865</v>
      </c>
    </row>
    <row r="87" spans="1:18">
      <c r="A87" s="3">
        <v>2017</v>
      </c>
      <c r="B87">
        <v>30656</v>
      </c>
      <c r="C87">
        <v>2703</v>
      </c>
      <c r="D87">
        <v>641</v>
      </c>
      <c r="E87">
        <v>3077</v>
      </c>
      <c r="F87">
        <v>4313</v>
      </c>
      <c r="G87">
        <v>1039</v>
      </c>
      <c r="H87">
        <v>8990</v>
      </c>
      <c r="I87">
        <v>386</v>
      </c>
      <c r="J87">
        <v>7013</v>
      </c>
      <c r="K87">
        <v>7659</v>
      </c>
      <c r="L87">
        <v>10138</v>
      </c>
      <c r="M87">
        <v>20708</v>
      </c>
      <c r="N87">
        <v>1240</v>
      </c>
      <c r="O87">
        <v>15117</v>
      </c>
      <c r="P87">
        <v>113</v>
      </c>
      <c r="Q87">
        <v>0</v>
      </c>
      <c r="R87">
        <v>113793</v>
      </c>
    </row>
    <row r="88" spans="1:18">
      <c r="A88" s="3">
        <v>2018</v>
      </c>
      <c r="B88">
        <v>26167</v>
      </c>
      <c r="C88">
        <v>2670</v>
      </c>
      <c r="D88">
        <v>546</v>
      </c>
      <c r="E88">
        <v>3234</v>
      </c>
      <c r="F88">
        <v>4792</v>
      </c>
      <c r="G88">
        <v>1095</v>
      </c>
      <c r="H88">
        <v>8769</v>
      </c>
      <c r="I88">
        <v>467</v>
      </c>
      <c r="J88">
        <v>7060</v>
      </c>
      <c r="K88">
        <v>7625</v>
      </c>
      <c r="L88">
        <v>10118</v>
      </c>
      <c r="M88">
        <v>19070</v>
      </c>
      <c r="N88">
        <v>2111</v>
      </c>
      <c r="O88">
        <v>15906</v>
      </c>
      <c r="P88">
        <v>46</v>
      </c>
      <c r="Q88">
        <v>0</v>
      </c>
      <c r="R88">
        <v>109676</v>
      </c>
    </row>
    <row r="89" spans="1:18">
      <c r="A89" s="3">
        <v>2019</v>
      </c>
      <c r="B89">
        <v>25644</v>
      </c>
      <c r="C89">
        <v>2563</v>
      </c>
      <c r="D89">
        <v>438</v>
      </c>
      <c r="E89">
        <v>3125</v>
      </c>
      <c r="F89">
        <v>4718</v>
      </c>
      <c r="G89">
        <v>1186</v>
      </c>
      <c r="H89">
        <v>7902</v>
      </c>
      <c r="I89">
        <v>451</v>
      </c>
      <c r="J89">
        <v>6938</v>
      </c>
      <c r="K89">
        <v>7317</v>
      </c>
      <c r="L89">
        <v>9582</v>
      </c>
      <c r="M89">
        <v>18233</v>
      </c>
      <c r="N89">
        <v>1813</v>
      </c>
      <c r="O89">
        <v>15940</v>
      </c>
      <c r="P89">
        <v>54</v>
      </c>
      <c r="Q89">
        <v>0</v>
      </c>
      <c r="R89">
        <v>105904</v>
      </c>
    </row>
    <row r="90" spans="1:18">
      <c r="A90" s="3">
        <v>2020</v>
      </c>
      <c r="B90">
        <v>25116</v>
      </c>
      <c r="C90">
        <v>2463</v>
      </c>
      <c r="D90">
        <v>436</v>
      </c>
      <c r="E90">
        <v>3019</v>
      </c>
      <c r="F90">
        <v>4578</v>
      </c>
      <c r="G90">
        <v>1129</v>
      </c>
      <c r="H90">
        <v>7297</v>
      </c>
      <c r="I90">
        <v>399</v>
      </c>
      <c r="J90">
        <v>6880</v>
      </c>
      <c r="K90">
        <v>7193</v>
      </c>
      <c r="L90">
        <v>9182</v>
      </c>
      <c r="M90">
        <v>19654</v>
      </c>
      <c r="N90">
        <v>1780</v>
      </c>
      <c r="O90">
        <v>15693</v>
      </c>
      <c r="P90">
        <v>44</v>
      </c>
      <c r="Q90">
        <v>0</v>
      </c>
      <c r="R90">
        <v>104863</v>
      </c>
    </row>
    <row r="91" spans="1:18">
      <c r="A91" s="3">
        <v>2021</v>
      </c>
      <c r="B91">
        <v>25136</v>
      </c>
      <c r="C91">
        <v>2503</v>
      </c>
      <c r="D91">
        <v>365</v>
      </c>
      <c r="E91">
        <v>2270</v>
      </c>
      <c r="F91">
        <v>4706</v>
      </c>
      <c r="G91">
        <v>1158</v>
      </c>
      <c r="H91">
        <v>6737</v>
      </c>
      <c r="I91">
        <v>364</v>
      </c>
      <c r="J91">
        <v>4619</v>
      </c>
      <c r="K91">
        <v>6684</v>
      </c>
      <c r="L91">
        <v>7369</v>
      </c>
      <c r="M91">
        <v>19320</v>
      </c>
      <c r="N91">
        <v>1433</v>
      </c>
      <c r="O91">
        <v>15920</v>
      </c>
      <c r="P91">
        <v>57</v>
      </c>
      <c r="Q91">
        <v>0</v>
      </c>
      <c r="R91">
        <v>98641</v>
      </c>
    </row>
    <row r="93" spans="1:18">
      <c r="A93" s="18" t="s">
        <v>5364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70-DB64-47B5-9180-6F229DE9F21D}">
  <sheetPr>
    <tabColor theme="3" tint="0.89999084444715716"/>
  </sheetPr>
  <dimension ref="A1:R28"/>
  <sheetViews>
    <sheetView workbookViewId="0">
      <selection activeCell="I38" sqref="I38"/>
    </sheetView>
  </sheetViews>
  <sheetFormatPr defaultRowHeight="14.5"/>
  <sheetData>
    <row r="1" spans="1:18">
      <c r="A1" s="1" t="s">
        <v>68</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27</v>
      </c>
    </row>
    <row r="3" spans="1:18">
      <c r="A3" s="3" t="s">
        <v>69</v>
      </c>
      <c r="B3">
        <v>67183</v>
      </c>
      <c r="C3">
        <v>41014</v>
      </c>
      <c r="D3">
        <v>40404</v>
      </c>
      <c r="E3">
        <v>15304</v>
      </c>
      <c r="F3">
        <v>19243</v>
      </c>
      <c r="G3">
        <v>29555</v>
      </c>
      <c r="H3">
        <v>48589</v>
      </c>
      <c r="I3">
        <v>4651</v>
      </c>
      <c r="J3">
        <v>27337</v>
      </c>
      <c r="K3">
        <v>49308</v>
      </c>
      <c r="L3">
        <v>47920</v>
      </c>
      <c r="M3">
        <v>91635</v>
      </c>
      <c r="N3">
        <v>24833</v>
      </c>
      <c r="O3">
        <v>29382</v>
      </c>
      <c r="P3">
        <v>1495</v>
      </c>
      <c r="R3">
        <f>SUM(B3:Q3)</f>
        <v>537853</v>
      </c>
    </row>
    <row r="4" spans="1:18">
      <c r="A4" s="3" t="s">
        <v>70</v>
      </c>
      <c r="B4">
        <v>61432</v>
      </c>
      <c r="C4">
        <v>38073</v>
      </c>
      <c r="D4">
        <v>38186</v>
      </c>
      <c r="E4">
        <v>14317</v>
      </c>
      <c r="F4">
        <v>17670</v>
      </c>
      <c r="G4">
        <v>27613</v>
      </c>
      <c r="H4">
        <v>43533</v>
      </c>
      <c r="I4">
        <v>4340</v>
      </c>
      <c r="J4">
        <v>24712</v>
      </c>
      <c r="K4">
        <v>48990</v>
      </c>
      <c r="L4">
        <v>46098</v>
      </c>
      <c r="M4">
        <v>87758</v>
      </c>
      <c r="N4">
        <v>24060</v>
      </c>
      <c r="O4">
        <v>27211</v>
      </c>
      <c r="P4">
        <v>1486</v>
      </c>
      <c r="R4">
        <f t="shared" ref="R4:R26" si="0">SUM(B4:Q4)</f>
        <v>505479</v>
      </c>
    </row>
    <row r="5" spans="1:18">
      <c r="A5" s="3" t="s">
        <v>71</v>
      </c>
      <c r="B5">
        <v>59699</v>
      </c>
      <c r="C5">
        <v>36604</v>
      </c>
      <c r="D5">
        <v>37297</v>
      </c>
      <c r="E5">
        <v>13810</v>
      </c>
      <c r="F5">
        <v>17647</v>
      </c>
      <c r="G5">
        <v>26810</v>
      </c>
      <c r="H5">
        <v>42289</v>
      </c>
      <c r="I5">
        <v>4225</v>
      </c>
      <c r="J5">
        <v>24775</v>
      </c>
      <c r="K5">
        <v>46119</v>
      </c>
      <c r="L5">
        <v>44929</v>
      </c>
      <c r="M5">
        <v>89735</v>
      </c>
      <c r="N5">
        <v>23205</v>
      </c>
      <c r="O5">
        <v>25928</v>
      </c>
      <c r="P5">
        <v>1466</v>
      </c>
      <c r="R5">
        <f t="shared" si="0"/>
        <v>494538</v>
      </c>
    </row>
    <row r="6" spans="1:18">
      <c r="A6" s="3" t="s">
        <v>72</v>
      </c>
      <c r="B6">
        <v>58230</v>
      </c>
      <c r="C6">
        <v>35407</v>
      </c>
      <c r="D6">
        <v>35686</v>
      </c>
      <c r="E6">
        <v>13898</v>
      </c>
      <c r="F6">
        <v>17272</v>
      </c>
      <c r="G6">
        <v>26144</v>
      </c>
      <c r="H6">
        <v>39822</v>
      </c>
      <c r="I6">
        <v>4058</v>
      </c>
      <c r="J6">
        <v>23467</v>
      </c>
      <c r="K6">
        <v>44388</v>
      </c>
      <c r="L6">
        <v>44068</v>
      </c>
      <c r="M6">
        <v>89933</v>
      </c>
      <c r="N6">
        <v>22269</v>
      </c>
      <c r="O6">
        <v>25173</v>
      </c>
      <c r="P6">
        <v>1584</v>
      </c>
      <c r="R6">
        <f t="shared" si="0"/>
        <v>481399</v>
      </c>
    </row>
    <row r="7" spans="1:18">
      <c r="A7" s="3" t="s">
        <v>73</v>
      </c>
      <c r="B7">
        <v>57339</v>
      </c>
      <c r="C7">
        <v>35059</v>
      </c>
      <c r="D7">
        <v>35113</v>
      </c>
      <c r="E7">
        <v>13548</v>
      </c>
      <c r="F7">
        <v>17085</v>
      </c>
      <c r="G7">
        <v>25899</v>
      </c>
      <c r="H7">
        <v>39012</v>
      </c>
      <c r="I7">
        <v>3964</v>
      </c>
      <c r="J7">
        <v>22943</v>
      </c>
      <c r="K7">
        <v>46170</v>
      </c>
      <c r="L7">
        <v>43545</v>
      </c>
      <c r="M7">
        <v>93176</v>
      </c>
      <c r="N7">
        <v>22542</v>
      </c>
      <c r="O7">
        <v>24892</v>
      </c>
      <c r="P7">
        <v>1513</v>
      </c>
      <c r="R7">
        <f t="shared" si="0"/>
        <v>481800</v>
      </c>
    </row>
    <row r="8" spans="1:18">
      <c r="A8" s="3" t="s">
        <v>74</v>
      </c>
      <c r="B8">
        <v>56524</v>
      </c>
      <c r="C8">
        <v>34254</v>
      </c>
      <c r="D8">
        <v>34088</v>
      </c>
      <c r="E8">
        <v>13341</v>
      </c>
      <c r="F8">
        <v>16838</v>
      </c>
      <c r="G8">
        <v>25692</v>
      </c>
      <c r="H8">
        <v>37369</v>
      </c>
      <c r="I8">
        <v>3932</v>
      </c>
      <c r="J8">
        <v>22559</v>
      </c>
      <c r="K8">
        <v>47160</v>
      </c>
      <c r="L8">
        <v>43241</v>
      </c>
      <c r="M8">
        <v>92456</v>
      </c>
      <c r="N8">
        <v>21966</v>
      </c>
      <c r="O8">
        <v>23544</v>
      </c>
      <c r="P8">
        <v>1509</v>
      </c>
      <c r="R8">
        <f t="shared" si="0"/>
        <v>474473</v>
      </c>
    </row>
    <row r="9" spans="1:18">
      <c r="A9" s="3" t="s">
        <v>75</v>
      </c>
      <c r="B9">
        <v>56737</v>
      </c>
      <c r="C9">
        <v>33864</v>
      </c>
      <c r="D9">
        <v>33659</v>
      </c>
      <c r="E9">
        <v>12946</v>
      </c>
      <c r="F9">
        <v>16622</v>
      </c>
      <c r="G9">
        <v>24809</v>
      </c>
      <c r="H9">
        <v>36835</v>
      </c>
      <c r="I9">
        <v>3891</v>
      </c>
      <c r="J9">
        <v>22003</v>
      </c>
      <c r="K9">
        <v>46142</v>
      </c>
      <c r="L9">
        <v>42892</v>
      </c>
      <c r="M9">
        <v>94737</v>
      </c>
      <c r="N9">
        <v>21907</v>
      </c>
      <c r="O9">
        <v>24067</v>
      </c>
      <c r="P9">
        <v>1587</v>
      </c>
      <c r="R9">
        <f t="shared" si="0"/>
        <v>472698</v>
      </c>
    </row>
    <row r="10" spans="1:18">
      <c r="A10" s="3" t="s">
        <v>76</v>
      </c>
      <c r="B10">
        <v>57780</v>
      </c>
      <c r="C10">
        <v>33963</v>
      </c>
      <c r="D10">
        <v>33800</v>
      </c>
      <c r="E10">
        <v>13444</v>
      </c>
      <c r="F10">
        <v>17195</v>
      </c>
      <c r="G10">
        <v>24958</v>
      </c>
      <c r="H10">
        <v>36628</v>
      </c>
      <c r="I10">
        <v>3946</v>
      </c>
      <c r="J10">
        <v>22429</v>
      </c>
      <c r="K10">
        <v>47017</v>
      </c>
      <c r="L10">
        <v>42549</v>
      </c>
      <c r="M10">
        <v>97055</v>
      </c>
      <c r="N10">
        <v>22366</v>
      </c>
      <c r="O10">
        <v>24936</v>
      </c>
      <c r="P10">
        <v>1581</v>
      </c>
      <c r="R10">
        <f t="shared" si="0"/>
        <v>479647</v>
      </c>
    </row>
    <row r="11" spans="1:18">
      <c r="A11" s="3" t="s">
        <v>77</v>
      </c>
      <c r="B11">
        <v>57838</v>
      </c>
      <c r="C11">
        <v>35415</v>
      </c>
      <c r="D11">
        <v>34842</v>
      </c>
      <c r="E11">
        <v>13619</v>
      </c>
      <c r="F11">
        <v>17351</v>
      </c>
      <c r="G11">
        <v>25658</v>
      </c>
      <c r="H11">
        <v>37174</v>
      </c>
      <c r="I11">
        <v>4175</v>
      </c>
      <c r="J11">
        <v>22952</v>
      </c>
      <c r="K11">
        <v>50272</v>
      </c>
      <c r="L11">
        <v>43426</v>
      </c>
      <c r="M11">
        <v>100284</v>
      </c>
      <c r="N11">
        <v>23339</v>
      </c>
      <c r="O11">
        <v>25178</v>
      </c>
      <c r="P11">
        <v>1680</v>
      </c>
      <c r="R11">
        <f t="shared" si="0"/>
        <v>493203</v>
      </c>
    </row>
    <row r="12" spans="1:18">
      <c r="A12" s="3" t="s">
        <v>78</v>
      </c>
      <c r="B12">
        <v>57849</v>
      </c>
      <c r="C12">
        <v>36019</v>
      </c>
      <c r="D12">
        <v>35715</v>
      </c>
      <c r="E12">
        <v>13456</v>
      </c>
      <c r="F12">
        <v>17360</v>
      </c>
      <c r="G12">
        <v>26057</v>
      </c>
      <c r="H12">
        <v>37203</v>
      </c>
      <c r="I12">
        <v>4237</v>
      </c>
      <c r="J12">
        <v>22777</v>
      </c>
      <c r="K12">
        <v>52782</v>
      </c>
      <c r="L12">
        <v>43753</v>
      </c>
      <c r="M12">
        <v>103023</v>
      </c>
      <c r="N12">
        <v>23887</v>
      </c>
      <c r="O12">
        <v>25870</v>
      </c>
      <c r="P12">
        <v>1656</v>
      </c>
      <c r="R12">
        <f t="shared" si="0"/>
        <v>501644</v>
      </c>
    </row>
    <row r="13" spans="1:18">
      <c r="A13" s="3" t="s">
        <v>79</v>
      </c>
      <c r="B13">
        <v>56064</v>
      </c>
      <c r="C13">
        <v>35128</v>
      </c>
      <c r="D13">
        <v>36009</v>
      </c>
      <c r="E13">
        <v>13010</v>
      </c>
      <c r="F13">
        <v>16939</v>
      </c>
      <c r="G13">
        <v>25946</v>
      </c>
      <c r="H13">
        <v>36026</v>
      </c>
      <c r="I13">
        <v>4114</v>
      </c>
      <c r="J13">
        <v>21172</v>
      </c>
      <c r="K13">
        <v>54134</v>
      </c>
      <c r="L13">
        <v>41474</v>
      </c>
      <c r="M13">
        <v>98429</v>
      </c>
      <c r="N13">
        <v>24262</v>
      </c>
      <c r="O13">
        <v>24471</v>
      </c>
      <c r="P13">
        <v>1631</v>
      </c>
      <c r="Q13">
        <v>2430</v>
      </c>
      <c r="R13">
        <f t="shared" si="0"/>
        <v>491239</v>
      </c>
    </row>
    <row r="14" spans="1:18">
      <c r="A14" s="3" t="s">
        <v>80</v>
      </c>
      <c r="B14">
        <v>58167</v>
      </c>
      <c r="C14">
        <v>35937</v>
      </c>
      <c r="D14">
        <v>37679</v>
      </c>
      <c r="E14">
        <v>13976</v>
      </c>
      <c r="F14">
        <v>17670</v>
      </c>
      <c r="G14">
        <v>27079</v>
      </c>
      <c r="H14">
        <v>37522</v>
      </c>
      <c r="I14">
        <v>4161</v>
      </c>
      <c r="J14">
        <v>22353</v>
      </c>
      <c r="K14">
        <v>54990</v>
      </c>
      <c r="L14">
        <v>43383</v>
      </c>
      <c r="M14">
        <v>103686</v>
      </c>
      <c r="N14">
        <v>24776</v>
      </c>
      <c r="O14">
        <v>25525</v>
      </c>
      <c r="P14">
        <v>1734</v>
      </c>
      <c r="Q14">
        <v>2956</v>
      </c>
      <c r="R14">
        <f t="shared" si="0"/>
        <v>511594</v>
      </c>
    </row>
    <row r="15" spans="1:18">
      <c r="A15" s="3" t="s">
        <v>81</v>
      </c>
      <c r="B15">
        <v>60444</v>
      </c>
      <c r="C15">
        <v>36390</v>
      </c>
      <c r="D15">
        <v>37025</v>
      </c>
      <c r="E15">
        <v>14278</v>
      </c>
      <c r="F15">
        <v>17903</v>
      </c>
      <c r="G15">
        <v>27411</v>
      </c>
      <c r="H15">
        <v>37712</v>
      </c>
      <c r="I15">
        <v>4143</v>
      </c>
      <c r="J15">
        <v>23794</v>
      </c>
      <c r="K15">
        <v>58185</v>
      </c>
      <c r="L15">
        <v>43178</v>
      </c>
      <c r="M15">
        <v>107946</v>
      </c>
      <c r="N15">
        <v>25698</v>
      </c>
      <c r="O15">
        <v>26982</v>
      </c>
      <c r="P15">
        <v>1773</v>
      </c>
      <c r="Q15">
        <v>3150</v>
      </c>
      <c r="R15">
        <f t="shared" si="0"/>
        <v>526012</v>
      </c>
    </row>
    <row r="16" spans="1:18">
      <c r="A16" s="3" t="s">
        <v>82</v>
      </c>
      <c r="B16">
        <v>57402</v>
      </c>
      <c r="C16">
        <v>35032</v>
      </c>
      <c r="D16">
        <v>36413</v>
      </c>
      <c r="E16">
        <v>13692</v>
      </c>
      <c r="F16">
        <v>17509</v>
      </c>
      <c r="G16">
        <v>26968</v>
      </c>
      <c r="H16">
        <v>35427</v>
      </c>
      <c r="I16">
        <v>4050</v>
      </c>
      <c r="J16">
        <v>21499</v>
      </c>
      <c r="K16">
        <v>56823</v>
      </c>
      <c r="L16">
        <v>40413</v>
      </c>
      <c r="M16">
        <v>103173</v>
      </c>
      <c r="N16">
        <v>25465</v>
      </c>
      <c r="O16">
        <v>25333</v>
      </c>
      <c r="P16">
        <v>1743</v>
      </c>
      <c r="Q16">
        <v>2972</v>
      </c>
      <c r="R16">
        <f t="shared" si="0"/>
        <v>503914</v>
      </c>
    </row>
    <row r="17" spans="1:18">
      <c r="A17" s="3" t="s">
        <v>83</v>
      </c>
      <c r="B17">
        <v>60443</v>
      </c>
      <c r="C17">
        <v>36505</v>
      </c>
      <c r="D17">
        <v>39279</v>
      </c>
      <c r="E17">
        <v>14568</v>
      </c>
      <c r="F17">
        <v>18676</v>
      </c>
      <c r="G17">
        <v>28743</v>
      </c>
      <c r="H17">
        <v>36586</v>
      </c>
      <c r="I17">
        <v>4509</v>
      </c>
      <c r="J17">
        <v>22877</v>
      </c>
      <c r="K17">
        <v>57397</v>
      </c>
      <c r="L17">
        <v>41049</v>
      </c>
      <c r="M17">
        <v>108932</v>
      </c>
      <c r="N17">
        <v>27013</v>
      </c>
      <c r="O17">
        <v>27100</v>
      </c>
      <c r="P17">
        <v>1871</v>
      </c>
      <c r="Q17">
        <v>3064</v>
      </c>
      <c r="R17">
        <f t="shared" si="0"/>
        <v>528612</v>
      </c>
    </row>
    <row r="18" spans="1:18">
      <c r="A18" s="3" t="s">
        <v>84</v>
      </c>
      <c r="B18">
        <v>60543</v>
      </c>
      <c r="C18">
        <v>36784</v>
      </c>
      <c r="D18">
        <v>39108</v>
      </c>
      <c r="E18">
        <v>14554</v>
      </c>
      <c r="F18">
        <v>18423</v>
      </c>
      <c r="G18">
        <v>28059</v>
      </c>
      <c r="H18">
        <v>36284</v>
      </c>
      <c r="I18">
        <v>4315</v>
      </c>
      <c r="J18">
        <v>22242</v>
      </c>
      <c r="K18">
        <v>54699</v>
      </c>
      <c r="L18">
        <v>39754</v>
      </c>
      <c r="M18">
        <v>108131</v>
      </c>
      <c r="N18">
        <v>27629</v>
      </c>
      <c r="O18">
        <v>25789</v>
      </c>
      <c r="P18">
        <v>1953</v>
      </c>
      <c r="Q18">
        <v>2869</v>
      </c>
      <c r="R18">
        <f t="shared" si="0"/>
        <v>521136</v>
      </c>
    </row>
    <row r="19" spans="1:18">
      <c r="A19" s="3" t="s">
        <v>85</v>
      </c>
      <c r="B19">
        <v>59561</v>
      </c>
      <c r="C19">
        <v>35967</v>
      </c>
      <c r="D19">
        <v>38455</v>
      </c>
      <c r="E19">
        <v>14402</v>
      </c>
      <c r="F19">
        <v>18036</v>
      </c>
      <c r="G19">
        <v>27626</v>
      </c>
      <c r="H19">
        <v>35685</v>
      </c>
      <c r="I19">
        <v>4392</v>
      </c>
      <c r="J19">
        <v>21781</v>
      </c>
      <c r="K19">
        <v>52071</v>
      </c>
      <c r="L19">
        <v>37985</v>
      </c>
      <c r="M19">
        <v>104661</v>
      </c>
      <c r="N19">
        <v>27521</v>
      </c>
      <c r="O19">
        <v>25739</v>
      </c>
      <c r="P19">
        <v>1752</v>
      </c>
      <c r="Q19">
        <v>2569</v>
      </c>
      <c r="R19">
        <f t="shared" si="0"/>
        <v>508203</v>
      </c>
    </row>
    <row r="20" spans="1:18">
      <c r="A20" s="3" t="s">
        <v>86</v>
      </c>
      <c r="B20">
        <v>61085</v>
      </c>
      <c r="C20">
        <v>36693</v>
      </c>
      <c r="D20">
        <v>39122</v>
      </c>
      <c r="E20">
        <v>14389</v>
      </c>
      <c r="F20">
        <v>18078</v>
      </c>
      <c r="G20">
        <v>27555</v>
      </c>
      <c r="H20">
        <v>34838</v>
      </c>
      <c r="I20">
        <v>4447</v>
      </c>
      <c r="J20">
        <v>21464</v>
      </c>
      <c r="K20">
        <v>52528</v>
      </c>
      <c r="L20">
        <v>37654</v>
      </c>
      <c r="M20">
        <v>103987</v>
      </c>
      <c r="N20">
        <v>27911</v>
      </c>
      <c r="O20">
        <v>24732</v>
      </c>
      <c r="P20">
        <v>1685</v>
      </c>
      <c r="Q20">
        <v>2517</v>
      </c>
      <c r="R20">
        <f t="shared" si="0"/>
        <v>508685</v>
      </c>
    </row>
    <row r="21" spans="1:18">
      <c r="A21" s="3" t="s">
        <v>87</v>
      </c>
      <c r="B21">
        <v>61084</v>
      </c>
      <c r="C21">
        <v>35643</v>
      </c>
      <c r="D21">
        <v>38360</v>
      </c>
      <c r="E21">
        <v>14388</v>
      </c>
      <c r="F21">
        <v>18177</v>
      </c>
      <c r="G21">
        <v>27006</v>
      </c>
      <c r="H21">
        <v>33869</v>
      </c>
      <c r="I21">
        <v>4371</v>
      </c>
      <c r="J21">
        <v>20705</v>
      </c>
      <c r="K21">
        <v>53025</v>
      </c>
      <c r="L21">
        <v>36624</v>
      </c>
      <c r="M21">
        <v>102125</v>
      </c>
      <c r="N21">
        <v>28242</v>
      </c>
      <c r="O21">
        <v>24235</v>
      </c>
      <c r="P21">
        <v>1691</v>
      </c>
      <c r="Q21">
        <v>2400</v>
      </c>
      <c r="R21">
        <f t="shared" si="0"/>
        <v>501945</v>
      </c>
    </row>
    <row r="22" spans="1:18">
      <c r="A22" s="3" t="s">
        <v>88</v>
      </c>
      <c r="B22">
        <v>60261</v>
      </c>
      <c r="C22">
        <v>34511</v>
      </c>
      <c r="D22">
        <v>36858</v>
      </c>
      <c r="E22">
        <v>14136</v>
      </c>
      <c r="F22">
        <v>17464</v>
      </c>
      <c r="G22">
        <v>25887</v>
      </c>
      <c r="H22">
        <v>33005</v>
      </c>
      <c r="I22">
        <v>4060</v>
      </c>
      <c r="J22">
        <v>20200</v>
      </c>
      <c r="K22">
        <v>52973</v>
      </c>
      <c r="L22">
        <v>36672</v>
      </c>
      <c r="M22">
        <v>98836</v>
      </c>
      <c r="N22">
        <v>27085</v>
      </c>
      <c r="O22">
        <v>23921</v>
      </c>
      <c r="P22">
        <v>1678</v>
      </c>
      <c r="Q22">
        <v>2316</v>
      </c>
      <c r="R22">
        <f t="shared" si="0"/>
        <v>489863</v>
      </c>
    </row>
    <row r="23" spans="1:18">
      <c r="A23" s="3" t="s">
        <v>89</v>
      </c>
      <c r="B23">
        <v>56908</v>
      </c>
      <c r="C23">
        <v>33828</v>
      </c>
      <c r="D23">
        <v>36275</v>
      </c>
      <c r="E23">
        <v>13855</v>
      </c>
      <c r="F23">
        <v>17120</v>
      </c>
      <c r="G23">
        <v>25344</v>
      </c>
      <c r="H23">
        <v>31582</v>
      </c>
      <c r="I23">
        <v>4101</v>
      </c>
      <c r="J23">
        <v>19645</v>
      </c>
      <c r="K23">
        <v>49587</v>
      </c>
      <c r="L23">
        <v>35449</v>
      </c>
      <c r="M23">
        <v>93577</v>
      </c>
      <c r="N23">
        <v>27177</v>
      </c>
      <c r="O23">
        <v>23199</v>
      </c>
      <c r="P23">
        <v>1714</v>
      </c>
      <c r="Q23">
        <v>2143</v>
      </c>
      <c r="R23">
        <f t="shared" si="0"/>
        <v>471504</v>
      </c>
    </row>
    <row r="24" spans="1:18">
      <c r="A24" s="3" t="s">
        <v>90</v>
      </c>
      <c r="B24">
        <v>49990</v>
      </c>
      <c r="C24">
        <v>33040</v>
      </c>
      <c r="D24">
        <v>34764</v>
      </c>
      <c r="E24">
        <v>13192</v>
      </c>
      <c r="F24">
        <v>16777</v>
      </c>
      <c r="G24">
        <v>24507</v>
      </c>
      <c r="H24">
        <v>30816</v>
      </c>
      <c r="I24">
        <v>4076</v>
      </c>
      <c r="J24">
        <v>18571</v>
      </c>
      <c r="K24">
        <v>41608</v>
      </c>
      <c r="L24">
        <v>31274</v>
      </c>
      <c r="M24">
        <v>90118</v>
      </c>
      <c r="N24">
        <v>26337</v>
      </c>
      <c r="O24">
        <v>21046</v>
      </c>
      <c r="P24">
        <v>1522</v>
      </c>
      <c r="Q24">
        <v>2106</v>
      </c>
      <c r="R24">
        <f t="shared" si="0"/>
        <v>439744</v>
      </c>
    </row>
    <row r="25" spans="1:18">
      <c r="A25" s="3" t="s">
        <v>91</v>
      </c>
      <c r="B25">
        <v>48254</v>
      </c>
      <c r="C25">
        <v>30796</v>
      </c>
      <c r="D25">
        <v>33808</v>
      </c>
      <c r="E25">
        <v>13105</v>
      </c>
      <c r="F25">
        <v>15991</v>
      </c>
      <c r="G25">
        <v>23568</v>
      </c>
      <c r="H25">
        <v>29543</v>
      </c>
      <c r="I25">
        <v>3746</v>
      </c>
      <c r="J25">
        <v>17731</v>
      </c>
      <c r="K25">
        <v>43617</v>
      </c>
      <c r="L25">
        <v>30937</v>
      </c>
      <c r="M25">
        <v>83658</v>
      </c>
      <c r="N25">
        <v>25304</v>
      </c>
      <c r="O25">
        <v>19853</v>
      </c>
      <c r="P25">
        <v>1374</v>
      </c>
      <c r="Q25">
        <v>1839</v>
      </c>
      <c r="R25">
        <f t="shared" si="0"/>
        <v>423124</v>
      </c>
    </row>
    <row r="26" spans="1:18">
      <c r="A26" s="3" t="s">
        <v>92</v>
      </c>
      <c r="B26">
        <v>56156</v>
      </c>
      <c r="C26">
        <v>33811</v>
      </c>
      <c r="D26">
        <v>35705</v>
      </c>
      <c r="E26">
        <v>13583</v>
      </c>
      <c r="F26">
        <v>16570</v>
      </c>
      <c r="G26">
        <v>24162</v>
      </c>
      <c r="H26">
        <v>30759</v>
      </c>
      <c r="I26">
        <v>3878</v>
      </c>
      <c r="J26">
        <v>19579</v>
      </c>
      <c r="K26">
        <v>46412</v>
      </c>
      <c r="L26">
        <v>33920</v>
      </c>
      <c r="M26">
        <v>90535</v>
      </c>
      <c r="N26">
        <v>26127</v>
      </c>
      <c r="O26">
        <v>21442</v>
      </c>
      <c r="P26">
        <v>1409</v>
      </c>
      <c r="Q26">
        <v>1713</v>
      </c>
      <c r="R26">
        <f t="shared" si="0"/>
        <v>455761</v>
      </c>
    </row>
    <row r="28" spans="1:18">
      <c r="A28" s="3" t="s">
        <v>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B246-5838-443B-9323-8D4BB603B136}">
  <sheetPr>
    <tabColor theme="3" tint="0.89999084444715716"/>
  </sheetPr>
  <dimension ref="A1:R32"/>
  <sheetViews>
    <sheetView zoomScale="70" workbookViewId="0">
      <selection activeCell="A33" sqref="A33"/>
    </sheetView>
  </sheetViews>
  <sheetFormatPr defaultRowHeight="14.5"/>
  <sheetData>
    <row r="1" spans="1:18">
      <c r="A1" s="1" t="s">
        <v>4</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96</v>
      </c>
    </row>
    <row r="3" spans="1:18">
      <c r="A3" s="3" t="s">
        <v>85</v>
      </c>
      <c r="B3">
        <v>99.06</v>
      </c>
      <c r="C3">
        <v>99.97</v>
      </c>
      <c r="D3">
        <v>100.32</v>
      </c>
      <c r="E3">
        <v>98.92</v>
      </c>
      <c r="F3">
        <v>98.29</v>
      </c>
      <c r="G3">
        <v>97.72</v>
      </c>
      <c r="H3">
        <v>98.83</v>
      </c>
      <c r="I3">
        <v>101.66</v>
      </c>
      <c r="J3">
        <v>96.55</v>
      </c>
      <c r="K3">
        <v>99.75</v>
      </c>
      <c r="L3">
        <v>99.4</v>
      </c>
      <c r="M3">
        <v>96.86</v>
      </c>
      <c r="N3">
        <v>100.43</v>
      </c>
      <c r="O3">
        <v>91.93</v>
      </c>
      <c r="P3">
        <v>95.05</v>
      </c>
      <c r="Q3">
        <v>103.48</v>
      </c>
      <c r="R3">
        <v>98.37</v>
      </c>
    </row>
    <row r="4" spans="1:18">
      <c r="A4" s="3" t="s">
        <v>86</v>
      </c>
      <c r="B4">
        <v>99.14</v>
      </c>
      <c r="C4">
        <v>100.12</v>
      </c>
      <c r="D4">
        <v>100.17</v>
      </c>
      <c r="E4">
        <v>98.87</v>
      </c>
      <c r="F4">
        <v>98.95</v>
      </c>
      <c r="G4">
        <v>97.57</v>
      </c>
      <c r="H4">
        <v>98.9</v>
      </c>
      <c r="I4">
        <v>99.22</v>
      </c>
      <c r="J4">
        <v>96.71</v>
      </c>
      <c r="K4">
        <v>99.04</v>
      </c>
      <c r="L4">
        <v>99.54</v>
      </c>
      <c r="M4">
        <v>96.03</v>
      </c>
      <c r="N4">
        <v>100.06</v>
      </c>
      <c r="O4">
        <v>90.37</v>
      </c>
      <c r="P4">
        <v>91.31</v>
      </c>
      <c r="Q4">
        <v>103.56</v>
      </c>
      <c r="R4">
        <v>98.07</v>
      </c>
    </row>
    <row r="5" spans="1:18">
      <c r="A5" s="3" t="s">
        <v>87</v>
      </c>
      <c r="B5">
        <v>97.56</v>
      </c>
      <c r="C5">
        <v>100.34</v>
      </c>
      <c r="D5">
        <v>99.32</v>
      </c>
      <c r="E5">
        <v>98.92</v>
      </c>
      <c r="F5">
        <v>99.24</v>
      </c>
      <c r="G5">
        <v>97.13</v>
      </c>
      <c r="H5">
        <v>98.09</v>
      </c>
      <c r="I5">
        <v>99.61</v>
      </c>
      <c r="J5">
        <v>96.52</v>
      </c>
      <c r="K5">
        <v>99.12</v>
      </c>
      <c r="L5">
        <v>99.23</v>
      </c>
      <c r="M5">
        <v>95.56</v>
      </c>
      <c r="N5">
        <v>99.87</v>
      </c>
      <c r="O5">
        <v>91.18</v>
      </c>
      <c r="P5">
        <v>94.54</v>
      </c>
      <c r="Q5">
        <v>101.26</v>
      </c>
      <c r="R5">
        <v>97.67</v>
      </c>
    </row>
    <row r="6" spans="1:18">
      <c r="A6" s="3" t="s">
        <v>88</v>
      </c>
      <c r="B6">
        <v>97.7</v>
      </c>
      <c r="C6">
        <v>100.2</v>
      </c>
      <c r="D6">
        <v>99.9</v>
      </c>
      <c r="E6">
        <v>98.7</v>
      </c>
      <c r="F6">
        <v>98.9</v>
      </c>
      <c r="G6">
        <v>96.3</v>
      </c>
      <c r="H6">
        <v>98.6</v>
      </c>
      <c r="I6">
        <v>99</v>
      </c>
      <c r="J6">
        <v>96</v>
      </c>
      <c r="K6">
        <v>100.3</v>
      </c>
      <c r="L6">
        <v>99.9</v>
      </c>
      <c r="M6">
        <v>96.1</v>
      </c>
      <c r="N6">
        <v>100.7</v>
      </c>
      <c r="O6">
        <v>91.6</v>
      </c>
      <c r="P6">
        <v>89.8</v>
      </c>
      <c r="Q6">
        <v>99.5</v>
      </c>
      <c r="R6">
        <v>98</v>
      </c>
    </row>
    <row r="7" spans="1:18">
      <c r="A7" s="3" t="s">
        <v>89</v>
      </c>
      <c r="B7">
        <v>98.2</v>
      </c>
      <c r="C7">
        <v>100.1</v>
      </c>
      <c r="D7">
        <v>99.5</v>
      </c>
      <c r="E7">
        <v>98.5</v>
      </c>
      <c r="F7">
        <v>100.1</v>
      </c>
      <c r="G7">
        <v>97</v>
      </c>
      <c r="H7">
        <v>99.1</v>
      </c>
      <c r="I7">
        <v>98.8</v>
      </c>
      <c r="J7">
        <v>96.9</v>
      </c>
      <c r="K7">
        <v>100.3</v>
      </c>
      <c r="L7">
        <v>99.9</v>
      </c>
      <c r="M7">
        <v>97.3</v>
      </c>
      <c r="N7">
        <v>100.4</v>
      </c>
      <c r="O7">
        <v>92.4</v>
      </c>
      <c r="P7">
        <v>94.1</v>
      </c>
      <c r="Q7">
        <v>101.4</v>
      </c>
      <c r="R7">
        <v>98.4</v>
      </c>
    </row>
    <row r="8" spans="1:18">
      <c r="A8" s="3" t="s">
        <v>90</v>
      </c>
      <c r="B8">
        <v>95.5</v>
      </c>
      <c r="C8">
        <v>97.2</v>
      </c>
      <c r="D8">
        <v>100.2</v>
      </c>
      <c r="E8">
        <v>95.1</v>
      </c>
      <c r="F8">
        <v>102.9</v>
      </c>
      <c r="G8">
        <v>97.3</v>
      </c>
      <c r="H8">
        <v>98.8</v>
      </c>
      <c r="I8">
        <v>96.9</v>
      </c>
      <c r="J8">
        <v>94</v>
      </c>
      <c r="K8">
        <v>97.7</v>
      </c>
      <c r="L8">
        <v>100.1</v>
      </c>
      <c r="M8">
        <v>104.5</v>
      </c>
      <c r="N8">
        <v>103.7</v>
      </c>
      <c r="O8">
        <v>94.5</v>
      </c>
      <c r="P8">
        <v>91.4</v>
      </c>
      <c r="Q8">
        <v>76.8</v>
      </c>
      <c r="R8">
        <v>99</v>
      </c>
    </row>
    <row r="9" spans="1:18">
      <c r="A9" s="3" t="s">
        <v>91</v>
      </c>
      <c r="B9">
        <v>99</v>
      </c>
      <c r="C9">
        <v>101.1</v>
      </c>
      <c r="D9">
        <v>98.2</v>
      </c>
      <c r="E9">
        <v>99.5</v>
      </c>
      <c r="F9">
        <v>101.6</v>
      </c>
      <c r="G9">
        <v>96.5</v>
      </c>
      <c r="H9">
        <v>99.9</v>
      </c>
      <c r="I9">
        <v>105.5</v>
      </c>
      <c r="J9">
        <v>97.7</v>
      </c>
      <c r="K9">
        <v>100.6</v>
      </c>
      <c r="L9">
        <v>100.7</v>
      </c>
      <c r="M9">
        <v>98.6</v>
      </c>
      <c r="N9">
        <v>103.8</v>
      </c>
      <c r="O9">
        <v>93.8</v>
      </c>
      <c r="P9">
        <v>92.4</v>
      </c>
      <c r="Q9">
        <v>102.9</v>
      </c>
      <c r="R9">
        <v>99.3</v>
      </c>
    </row>
    <row r="11" spans="1:18">
      <c r="A11" s="1" t="s">
        <v>109</v>
      </c>
    </row>
    <row r="12" spans="1:18">
      <c r="A12" s="12"/>
      <c r="B12" s="12" t="s">
        <v>12</v>
      </c>
      <c r="C12" s="12" t="s">
        <v>13</v>
      </c>
      <c r="D12" s="12" t="s">
        <v>14</v>
      </c>
      <c r="E12" s="12" t="s">
        <v>15</v>
      </c>
      <c r="F12" s="12" t="s">
        <v>16</v>
      </c>
      <c r="G12" s="12" t="s">
        <v>17</v>
      </c>
      <c r="H12" s="12" t="s">
        <v>18</v>
      </c>
      <c r="I12" s="12" t="s">
        <v>19</v>
      </c>
      <c r="J12" s="12" t="s">
        <v>20</v>
      </c>
      <c r="K12" s="12" t="s">
        <v>21</v>
      </c>
      <c r="L12" s="12" t="s">
        <v>0</v>
      </c>
      <c r="M12" s="12" t="s">
        <v>22</v>
      </c>
      <c r="N12" s="12" t="s">
        <v>23</v>
      </c>
      <c r="O12" s="12" t="s">
        <v>24</v>
      </c>
      <c r="P12" s="12" t="s">
        <v>25</v>
      </c>
      <c r="Q12" s="12" t="s">
        <v>26</v>
      </c>
      <c r="R12" s="12" t="s">
        <v>96</v>
      </c>
    </row>
    <row r="13" spans="1:18">
      <c r="A13" s="3" t="s">
        <v>85</v>
      </c>
      <c r="B13">
        <v>94.764499999999998</v>
      </c>
      <c r="C13">
        <v>95.947199999999995</v>
      </c>
      <c r="D13">
        <v>96.242000000000004</v>
      </c>
      <c r="E13">
        <v>99.027600000000007</v>
      </c>
      <c r="F13">
        <v>97.306700000000006</v>
      </c>
      <c r="G13">
        <v>96.375299999999996</v>
      </c>
      <c r="H13">
        <v>94.909400000000005</v>
      </c>
      <c r="I13">
        <v>93.655699999999996</v>
      </c>
      <c r="J13">
        <v>94.7517</v>
      </c>
      <c r="K13">
        <v>90.101799999999997</v>
      </c>
      <c r="L13">
        <v>94.310599999999994</v>
      </c>
      <c r="M13">
        <v>98.049899999999994</v>
      </c>
      <c r="N13">
        <v>96.843699999999998</v>
      </c>
      <c r="O13">
        <v>98.052400000000006</v>
      </c>
      <c r="P13">
        <v>78.315600000000003</v>
      </c>
      <c r="Q13">
        <v>110.3378</v>
      </c>
      <c r="R13">
        <v>95.581999999999994</v>
      </c>
    </row>
    <row r="14" spans="1:18">
      <c r="A14" s="3" t="s">
        <v>86</v>
      </c>
      <c r="B14">
        <v>99.525099999999995</v>
      </c>
      <c r="C14">
        <v>97.308700000000002</v>
      </c>
      <c r="D14">
        <v>94.65</v>
      </c>
      <c r="E14">
        <v>98.564599999999999</v>
      </c>
      <c r="F14">
        <v>99.566400000000002</v>
      </c>
      <c r="G14">
        <v>97.635999999999996</v>
      </c>
      <c r="H14">
        <v>96.756100000000004</v>
      </c>
      <c r="I14">
        <v>96.458100000000002</v>
      </c>
      <c r="J14">
        <v>97.389899999999997</v>
      </c>
      <c r="K14">
        <v>95.070300000000003</v>
      </c>
      <c r="L14">
        <v>95.776700000000005</v>
      </c>
      <c r="M14">
        <v>100.1307</v>
      </c>
      <c r="N14">
        <v>98.942899999999995</v>
      </c>
      <c r="O14">
        <v>96.790899999999993</v>
      </c>
      <c r="P14">
        <v>99.43</v>
      </c>
      <c r="Q14">
        <v>107.5758</v>
      </c>
      <c r="R14">
        <v>97.725099999999998</v>
      </c>
    </row>
    <row r="15" spans="1:18">
      <c r="A15" s="3" t="s">
        <v>87</v>
      </c>
      <c r="B15">
        <v>99.689099999999996</v>
      </c>
      <c r="C15">
        <v>96.372100000000003</v>
      </c>
      <c r="D15">
        <v>85.972300000000004</v>
      </c>
      <c r="E15">
        <v>99.917199999999994</v>
      </c>
      <c r="F15">
        <v>97.116500000000002</v>
      </c>
      <c r="G15">
        <v>94.930300000000003</v>
      </c>
      <c r="H15">
        <v>95.9696</v>
      </c>
      <c r="I15">
        <v>96.553399999999996</v>
      </c>
      <c r="J15">
        <v>95.4679</v>
      </c>
      <c r="K15">
        <v>94.659499999999994</v>
      </c>
      <c r="L15">
        <v>95.370099999999994</v>
      </c>
      <c r="M15">
        <v>102.05419999999999</v>
      </c>
      <c r="N15">
        <v>100.4034</v>
      </c>
      <c r="O15">
        <v>94.025099999999995</v>
      </c>
      <c r="P15">
        <v>89.126999999999995</v>
      </c>
      <c r="Q15">
        <v>97.796599999999998</v>
      </c>
      <c r="R15">
        <v>96.637699999999995</v>
      </c>
    </row>
    <row r="16" spans="1:18">
      <c r="A16" s="3" t="s">
        <v>88</v>
      </c>
      <c r="B16">
        <v>95.2</v>
      </c>
      <c r="C16">
        <v>96.1</v>
      </c>
      <c r="D16">
        <v>98</v>
      </c>
      <c r="E16">
        <v>98.7</v>
      </c>
      <c r="F16">
        <v>96.9</v>
      </c>
      <c r="G16">
        <v>96.4</v>
      </c>
      <c r="H16">
        <v>96.9</v>
      </c>
      <c r="I16">
        <v>93.1</v>
      </c>
      <c r="J16">
        <v>97.8</v>
      </c>
      <c r="K16">
        <v>94.4</v>
      </c>
      <c r="L16">
        <v>95.3</v>
      </c>
      <c r="M16">
        <v>97.6</v>
      </c>
      <c r="N16">
        <v>101.7</v>
      </c>
      <c r="O16">
        <v>97.6</v>
      </c>
      <c r="P16">
        <v>94.1</v>
      </c>
      <c r="Q16">
        <v>103.3</v>
      </c>
      <c r="R16">
        <v>96.7</v>
      </c>
    </row>
    <row r="17" spans="1:18">
      <c r="A17" s="3" t="s">
        <v>89</v>
      </c>
      <c r="B17">
        <v>96.9</v>
      </c>
      <c r="C17">
        <v>96.8</v>
      </c>
      <c r="D17">
        <v>109.9</v>
      </c>
      <c r="E17">
        <v>97.8</v>
      </c>
      <c r="F17">
        <v>98.2</v>
      </c>
      <c r="G17">
        <v>96</v>
      </c>
      <c r="H17">
        <v>97.1</v>
      </c>
      <c r="I17">
        <v>94.4</v>
      </c>
      <c r="J17">
        <v>97.9</v>
      </c>
      <c r="K17">
        <v>95.7</v>
      </c>
      <c r="L17">
        <v>96</v>
      </c>
      <c r="M17">
        <v>97.1</v>
      </c>
      <c r="N17">
        <v>99.5</v>
      </c>
      <c r="O17">
        <v>96.5</v>
      </c>
      <c r="P17">
        <v>103.9</v>
      </c>
      <c r="Q17">
        <v>105.7</v>
      </c>
      <c r="R17">
        <v>97.8</v>
      </c>
    </row>
    <row r="18" spans="1:18">
      <c r="A18" s="3" t="s">
        <v>90</v>
      </c>
      <c r="B18">
        <v>97.9</v>
      </c>
      <c r="C18">
        <v>100.3</v>
      </c>
      <c r="D18">
        <v>111.7</v>
      </c>
      <c r="E18">
        <v>98.1</v>
      </c>
      <c r="F18">
        <v>98.9</v>
      </c>
      <c r="G18">
        <v>99.1</v>
      </c>
      <c r="H18">
        <v>99.4</v>
      </c>
      <c r="I18">
        <v>97.8</v>
      </c>
      <c r="J18">
        <v>97.1</v>
      </c>
      <c r="K18">
        <v>97.9</v>
      </c>
      <c r="L18">
        <v>97.5</v>
      </c>
      <c r="M18">
        <v>101.8</v>
      </c>
      <c r="N18">
        <v>99</v>
      </c>
      <c r="O18">
        <v>98</v>
      </c>
      <c r="P18">
        <v>98</v>
      </c>
      <c r="Q18">
        <v>97.5</v>
      </c>
      <c r="R18">
        <v>99.8</v>
      </c>
    </row>
    <row r="19" spans="1:18">
      <c r="A19" s="3" t="s">
        <v>91</v>
      </c>
      <c r="B19">
        <v>100.1</v>
      </c>
      <c r="C19">
        <v>99.4</v>
      </c>
      <c r="D19">
        <v>99</v>
      </c>
      <c r="E19">
        <v>98.9</v>
      </c>
      <c r="F19">
        <v>99.9</v>
      </c>
      <c r="G19">
        <v>98.7</v>
      </c>
      <c r="H19">
        <v>99.2</v>
      </c>
      <c r="I19">
        <v>99.7</v>
      </c>
      <c r="J19">
        <v>98.9</v>
      </c>
      <c r="K19">
        <v>99.6</v>
      </c>
      <c r="L19">
        <v>99</v>
      </c>
      <c r="M19">
        <v>98.1</v>
      </c>
      <c r="N19">
        <v>99.7</v>
      </c>
      <c r="O19">
        <v>96.4</v>
      </c>
      <c r="P19">
        <v>102.8</v>
      </c>
      <c r="Q19">
        <v>103.2</v>
      </c>
      <c r="R19">
        <v>99</v>
      </c>
    </row>
    <row r="21" spans="1:18">
      <c r="A21" s="1" t="s">
        <v>110</v>
      </c>
    </row>
    <row r="22" spans="1:18">
      <c r="A22" s="12" t="s">
        <v>105</v>
      </c>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96</v>
      </c>
    </row>
    <row r="23" spans="1:18">
      <c r="A23" s="3" t="s">
        <v>85</v>
      </c>
      <c r="B23">
        <v>99.515600000000006</v>
      </c>
      <c r="C23">
        <v>99.093299999999999</v>
      </c>
      <c r="D23">
        <v>98.425399999999996</v>
      </c>
      <c r="E23">
        <v>99.274600000000007</v>
      </c>
      <c r="F23">
        <v>100.13930000000001</v>
      </c>
      <c r="G23">
        <v>99.681299999999993</v>
      </c>
      <c r="H23">
        <v>99.1</v>
      </c>
      <c r="I23">
        <v>91.152799999999999</v>
      </c>
      <c r="J23">
        <v>100.1947</v>
      </c>
      <c r="K23">
        <v>97.588200000000001</v>
      </c>
      <c r="L23">
        <v>97.773600000000002</v>
      </c>
      <c r="M23">
        <v>100.3258</v>
      </c>
      <c r="N23">
        <v>99.595200000000006</v>
      </c>
      <c r="O23">
        <v>100.5322</v>
      </c>
      <c r="P23">
        <v>101.9983</v>
      </c>
      <c r="Q23">
        <v>109.4761</v>
      </c>
      <c r="R23">
        <v>99.248400000000004</v>
      </c>
    </row>
    <row r="24" spans="1:18">
      <c r="A24" s="3" t="s">
        <v>86</v>
      </c>
      <c r="B24">
        <v>99.290599999999998</v>
      </c>
      <c r="C24">
        <v>97.450999999999993</v>
      </c>
      <c r="D24">
        <v>96.880499999999998</v>
      </c>
      <c r="E24">
        <v>97.825400000000002</v>
      </c>
      <c r="F24">
        <v>96.706999999999994</v>
      </c>
      <c r="G24">
        <v>90.811400000000006</v>
      </c>
      <c r="H24">
        <v>94.435699999999997</v>
      </c>
      <c r="I24">
        <v>94.527600000000007</v>
      </c>
      <c r="J24">
        <v>95.443799999999996</v>
      </c>
      <c r="K24">
        <v>96.327299999999994</v>
      </c>
      <c r="L24">
        <v>95.910200000000003</v>
      </c>
      <c r="M24">
        <v>97.370599999999996</v>
      </c>
      <c r="N24">
        <v>98.083500000000001</v>
      </c>
      <c r="O24">
        <v>92.280199999999994</v>
      </c>
      <c r="P24">
        <v>97.018500000000003</v>
      </c>
      <c r="Q24">
        <v>97.023799999999994</v>
      </c>
      <c r="R24">
        <v>96.380600000000001</v>
      </c>
    </row>
    <row r="25" spans="1:18">
      <c r="A25" s="3" t="s">
        <v>87</v>
      </c>
      <c r="B25">
        <v>93.742099999999994</v>
      </c>
      <c r="C25">
        <v>95.766099999999994</v>
      </c>
      <c r="D25">
        <v>88.418499999999995</v>
      </c>
      <c r="E25">
        <v>98.245000000000005</v>
      </c>
      <c r="F25">
        <v>96.749300000000005</v>
      </c>
      <c r="G25">
        <v>99.1357</v>
      </c>
      <c r="H25">
        <v>97.435500000000005</v>
      </c>
      <c r="I25">
        <v>94.698400000000007</v>
      </c>
      <c r="J25">
        <v>94.979399999999998</v>
      </c>
      <c r="K25">
        <v>95.401499999999999</v>
      </c>
      <c r="L25">
        <v>96.250900000000001</v>
      </c>
      <c r="M25">
        <v>97.601200000000006</v>
      </c>
      <c r="N25">
        <v>98.163899999999998</v>
      </c>
      <c r="O25">
        <v>91.981099999999998</v>
      </c>
      <c r="P25">
        <v>91.450100000000006</v>
      </c>
      <c r="Q25">
        <v>95.034000000000006</v>
      </c>
      <c r="R25">
        <v>95.630700000000004</v>
      </c>
    </row>
    <row r="26" spans="1:18">
      <c r="A26" s="3" t="s">
        <v>88</v>
      </c>
      <c r="B26">
        <v>98</v>
      </c>
      <c r="C26">
        <v>96.6</v>
      </c>
      <c r="D26">
        <v>109.2</v>
      </c>
      <c r="E26">
        <v>97</v>
      </c>
      <c r="F26">
        <v>96.9</v>
      </c>
      <c r="G26">
        <v>92.9</v>
      </c>
      <c r="H26">
        <v>97.9</v>
      </c>
      <c r="I26">
        <v>94.6</v>
      </c>
      <c r="J26">
        <v>96.9</v>
      </c>
      <c r="K26">
        <v>95.3</v>
      </c>
      <c r="L26">
        <v>96</v>
      </c>
      <c r="M26">
        <v>95.8</v>
      </c>
      <c r="N26">
        <v>99.9</v>
      </c>
      <c r="O26">
        <v>99.4</v>
      </c>
      <c r="P26">
        <v>99.9</v>
      </c>
      <c r="Q26">
        <v>103.6</v>
      </c>
      <c r="R26">
        <v>97.5</v>
      </c>
    </row>
    <row r="27" spans="1:18">
      <c r="A27" s="3" t="s">
        <v>89</v>
      </c>
      <c r="B27">
        <v>89.2</v>
      </c>
      <c r="C27">
        <v>96.7</v>
      </c>
      <c r="D27">
        <v>97.7</v>
      </c>
      <c r="E27">
        <v>94.1</v>
      </c>
      <c r="F27">
        <v>93.3</v>
      </c>
      <c r="G27">
        <v>97.5</v>
      </c>
      <c r="H27">
        <v>92.4</v>
      </c>
      <c r="I27">
        <v>93.3</v>
      </c>
      <c r="J27">
        <v>92</v>
      </c>
      <c r="K27">
        <v>94.2</v>
      </c>
      <c r="L27">
        <v>91.8</v>
      </c>
      <c r="M27">
        <v>93</v>
      </c>
      <c r="N27">
        <v>96.1</v>
      </c>
      <c r="O27">
        <v>80.8</v>
      </c>
      <c r="P27">
        <v>95.8</v>
      </c>
      <c r="Q27">
        <v>93.5</v>
      </c>
      <c r="R27">
        <v>92.8</v>
      </c>
    </row>
    <row r="28" spans="1:18">
      <c r="A28" s="3" t="s">
        <v>90</v>
      </c>
      <c r="B28">
        <v>97</v>
      </c>
      <c r="C28">
        <v>100.5</v>
      </c>
      <c r="D28">
        <v>100.3</v>
      </c>
      <c r="E28">
        <v>98.2</v>
      </c>
      <c r="F28">
        <v>98.6</v>
      </c>
      <c r="G28">
        <v>99.6</v>
      </c>
      <c r="H28">
        <v>98.8</v>
      </c>
      <c r="I28">
        <v>97.4</v>
      </c>
      <c r="J28">
        <v>95.5</v>
      </c>
      <c r="K28">
        <v>98.7</v>
      </c>
      <c r="L28">
        <v>97.5</v>
      </c>
      <c r="M28">
        <v>95.6</v>
      </c>
      <c r="N28">
        <v>100.5</v>
      </c>
      <c r="O28">
        <v>94.7</v>
      </c>
      <c r="P28">
        <v>96</v>
      </c>
      <c r="Q28">
        <v>93.7</v>
      </c>
      <c r="R28">
        <v>97.8</v>
      </c>
    </row>
    <row r="29" spans="1:18">
      <c r="A29" s="3" t="s">
        <v>91</v>
      </c>
      <c r="B29">
        <v>98.1</v>
      </c>
      <c r="C29">
        <v>99.2</v>
      </c>
      <c r="D29">
        <v>99.4</v>
      </c>
      <c r="E29">
        <v>97.7</v>
      </c>
      <c r="F29">
        <v>100.4</v>
      </c>
      <c r="G29">
        <v>100</v>
      </c>
      <c r="H29">
        <v>100.3</v>
      </c>
      <c r="I29">
        <v>97.9</v>
      </c>
      <c r="J29">
        <v>100.5</v>
      </c>
      <c r="K29">
        <v>99.6</v>
      </c>
      <c r="L29">
        <v>98.9</v>
      </c>
      <c r="M29">
        <v>99.3</v>
      </c>
      <c r="N29">
        <v>99</v>
      </c>
      <c r="O29">
        <v>97.5</v>
      </c>
      <c r="P29">
        <v>99.3</v>
      </c>
      <c r="Q29">
        <v>101.7</v>
      </c>
      <c r="R29">
        <v>99.2</v>
      </c>
    </row>
    <row r="31" spans="1:18">
      <c r="A31" s="13" t="s">
        <v>111</v>
      </c>
    </row>
    <row r="32" spans="1:18">
      <c r="A32" s="13" t="s">
        <v>5447</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CD5E5-37FB-44E9-8869-7AFE13612491}">
  <sheetPr>
    <tabColor theme="3" tint="0.89999084444715716"/>
  </sheetPr>
  <dimension ref="A1:Q69"/>
  <sheetViews>
    <sheetView topLeftCell="A34" zoomScale="70" zoomScaleNormal="85" workbookViewId="0">
      <selection activeCell="A69" sqref="A69"/>
    </sheetView>
  </sheetViews>
  <sheetFormatPr defaultRowHeight="14.5"/>
  <cols>
    <col min="6" max="6" width="8.7265625" customWidth="1"/>
  </cols>
  <sheetData>
    <row r="1" spans="1:17" s="21" customFormat="1">
      <c r="A1" s="20" t="s">
        <v>152</v>
      </c>
    </row>
    <row r="2" spans="1:17">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96</v>
      </c>
    </row>
    <row r="3" spans="1:17">
      <c r="A3" s="3">
        <v>2001</v>
      </c>
      <c r="B3">
        <v>92.65</v>
      </c>
      <c r="C3">
        <v>95</v>
      </c>
      <c r="D3">
        <v>71.55</v>
      </c>
      <c r="E3">
        <v>87.48</v>
      </c>
      <c r="F3">
        <v>100.78</v>
      </c>
      <c r="G3">
        <v>80.73</v>
      </c>
      <c r="H3">
        <v>88.36</v>
      </c>
      <c r="I3">
        <v>99.13</v>
      </c>
      <c r="J3">
        <v>89.66</v>
      </c>
      <c r="K3">
        <v>65.400000000000006</v>
      </c>
      <c r="L3">
        <v>83.72</v>
      </c>
      <c r="M3">
        <v>98.44</v>
      </c>
      <c r="N3">
        <v>86.87</v>
      </c>
      <c r="O3">
        <v>80.09</v>
      </c>
      <c r="Q3">
        <v>85.85</v>
      </c>
    </row>
    <row r="4" spans="1:17">
      <c r="A4" s="3">
        <v>2002</v>
      </c>
      <c r="B4">
        <v>93.1</v>
      </c>
      <c r="C4">
        <v>94.88</v>
      </c>
      <c r="D4">
        <v>72.569999999999993</v>
      </c>
      <c r="E4">
        <v>88.84</v>
      </c>
      <c r="F4">
        <v>100.73</v>
      </c>
      <c r="G4">
        <v>79.27</v>
      </c>
      <c r="H4">
        <v>89.36</v>
      </c>
      <c r="I4">
        <v>100.32</v>
      </c>
      <c r="J4">
        <v>91.14</v>
      </c>
      <c r="K4">
        <v>64.28</v>
      </c>
      <c r="L4">
        <v>83.46</v>
      </c>
      <c r="M4">
        <v>99.25</v>
      </c>
      <c r="N4">
        <v>86.65</v>
      </c>
      <c r="O4">
        <v>79.58</v>
      </c>
      <c r="Q4">
        <v>85.95</v>
      </c>
    </row>
    <row r="5" spans="1:17">
      <c r="A5" s="3">
        <v>2003</v>
      </c>
      <c r="B5">
        <v>94.01</v>
      </c>
      <c r="C5">
        <v>94.58</v>
      </c>
      <c r="D5">
        <v>73.569999999999993</v>
      </c>
      <c r="E5">
        <v>90.38</v>
      </c>
      <c r="F5">
        <v>100.79</v>
      </c>
      <c r="G5">
        <v>79.78</v>
      </c>
      <c r="H5">
        <v>91.3</v>
      </c>
      <c r="I5">
        <v>101.37</v>
      </c>
      <c r="J5">
        <v>86.96</v>
      </c>
      <c r="K5">
        <v>64.349999999999994</v>
      </c>
      <c r="L5">
        <v>85.15</v>
      </c>
      <c r="M5">
        <v>101.42</v>
      </c>
      <c r="N5">
        <v>86.09</v>
      </c>
      <c r="O5">
        <v>78.56</v>
      </c>
      <c r="Q5">
        <v>86.42</v>
      </c>
    </row>
    <row r="6" spans="1:17">
      <c r="A6" s="3">
        <v>2004</v>
      </c>
      <c r="B6">
        <v>96.1</v>
      </c>
      <c r="C6">
        <v>93.16</v>
      </c>
      <c r="D6">
        <v>75.8</v>
      </c>
      <c r="E6">
        <v>91.18</v>
      </c>
      <c r="F6">
        <v>101.15</v>
      </c>
      <c r="G6">
        <v>85.1</v>
      </c>
      <c r="H6">
        <v>90.58</v>
      </c>
      <c r="I6">
        <v>100.71</v>
      </c>
      <c r="J6">
        <v>91.41</v>
      </c>
      <c r="K6">
        <v>62.67</v>
      </c>
      <c r="L6">
        <v>84.01</v>
      </c>
      <c r="M6">
        <v>104.07</v>
      </c>
      <c r="N6">
        <v>87.11</v>
      </c>
      <c r="O6">
        <v>76.900000000000006</v>
      </c>
      <c r="Q6">
        <v>87.13</v>
      </c>
    </row>
    <row r="7" spans="1:17">
      <c r="A7" s="3">
        <v>2005</v>
      </c>
      <c r="B7">
        <v>88.76</v>
      </c>
      <c r="C7">
        <v>90.76</v>
      </c>
      <c r="D7">
        <v>98.67</v>
      </c>
      <c r="E7">
        <v>94.18</v>
      </c>
      <c r="F7">
        <v>95.68</v>
      </c>
      <c r="G7">
        <v>86.32</v>
      </c>
      <c r="H7">
        <v>95.83</v>
      </c>
      <c r="I7">
        <v>104.44</v>
      </c>
      <c r="J7">
        <v>93.02</v>
      </c>
      <c r="K7">
        <v>52.54</v>
      </c>
      <c r="L7">
        <v>86.81</v>
      </c>
      <c r="M7">
        <v>75.83</v>
      </c>
      <c r="N7">
        <v>94.44</v>
      </c>
      <c r="O7">
        <v>95.23</v>
      </c>
      <c r="Q7">
        <v>87.02</v>
      </c>
    </row>
    <row r="8" spans="1:17">
      <c r="A8" s="3">
        <v>2006</v>
      </c>
      <c r="B8">
        <v>94.36</v>
      </c>
      <c r="C8">
        <v>96.89</v>
      </c>
      <c r="D8">
        <v>90.05</v>
      </c>
      <c r="E8">
        <v>98.05</v>
      </c>
      <c r="F8">
        <v>104.24</v>
      </c>
      <c r="G8">
        <v>88.96</v>
      </c>
      <c r="H8">
        <v>89.64</v>
      </c>
      <c r="I8">
        <v>117.03</v>
      </c>
      <c r="J8">
        <v>93.12</v>
      </c>
      <c r="K8">
        <v>61.4</v>
      </c>
      <c r="L8">
        <v>86.7</v>
      </c>
      <c r="M8">
        <v>104.95</v>
      </c>
      <c r="N8">
        <v>88.94</v>
      </c>
      <c r="O8">
        <v>77.05</v>
      </c>
      <c r="Q8">
        <v>89.31</v>
      </c>
    </row>
    <row r="9" spans="1:17">
      <c r="A9" s="3">
        <v>2007</v>
      </c>
      <c r="B9">
        <v>95.13</v>
      </c>
      <c r="C9">
        <v>94.78</v>
      </c>
      <c r="D9">
        <v>88.1</v>
      </c>
      <c r="E9">
        <v>96.76</v>
      </c>
      <c r="F9">
        <v>106.2</v>
      </c>
      <c r="G9">
        <v>89.04</v>
      </c>
      <c r="H9">
        <v>89.18</v>
      </c>
      <c r="I9">
        <v>102.2</v>
      </c>
      <c r="J9">
        <v>92.51</v>
      </c>
      <c r="K9">
        <v>61.39</v>
      </c>
      <c r="L9">
        <v>86.34</v>
      </c>
      <c r="M9">
        <v>98.68</v>
      </c>
      <c r="N9">
        <v>82.25</v>
      </c>
      <c r="O9">
        <v>76.790000000000006</v>
      </c>
      <c r="Q9">
        <v>87.74</v>
      </c>
    </row>
    <row r="10" spans="1:17">
      <c r="A10" s="3">
        <v>2008</v>
      </c>
      <c r="B10">
        <v>88.81</v>
      </c>
      <c r="C10">
        <v>95.08</v>
      </c>
      <c r="D10">
        <v>86.49</v>
      </c>
      <c r="E10">
        <v>97.64</v>
      </c>
      <c r="F10">
        <v>104.74</v>
      </c>
      <c r="G10">
        <v>84.1</v>
      </c>
      <c r="H10">
        <v>90.37</v>
      </c>
      <c r="I10">
        <v>98.61</v>
      </c>
      <c r="J10">
        <v>91.03</v>
      </c>
      <c r="K10">
        <v>58.34</v>
      </c>
      <c r="L10">
        <v>84.25</v>
      </c>
      <c r="M10">
        <v>99.75</v>
      </c>
      <c r="N10">
        <v>94.33</v>
      </c>
      <c r="O10">
        <v>67.73</v>
      </c>
      <c r="P10">
        <v>63.75</v>
      </c>
      <c r="Q10">
        <v>89.11</v>
      </c>
    </row>
    <row r="11" spans="1:17">
      <c r="A11" s="3">
        <v>2009</v>
      </c>
      <c r="B11">
        <v>94.94</v>
      </c>
      <c r="C11">
        <v>95.46</v>
      </c>
      <c r="D11">
        <v>96.57</v>
      </c>
      <c r="E11">
        <v>99.34</v>
      </c>
      <c r="F11">
        <v>109.49</v>
      </c>
      <c r="G11">
        <v>84.08</v>
      </c>
      <c r="H11">
        <v>93.04</v>
      </c>
      <c r="I11">
        <v>100.92</v>
      </c>
      <c r="J11">
        <v>93.2</v>
      </c>
      <c r="K11">
        <v>61.75</v>
      </c>
      <c r="L11">
        <v>86.77</v>
      </c>
      <c r="M11">
        <v>100.66</v>
      </c>
      <c r="N11">
        <v>94.51</v>
      </c>
      <c r="O11">
        <v>75.930000000000007</v>
      </c>
      <c r="P11">
        <v>64.56</v>
      </c>
      <c r="Q11">
        <v>90.01</v>
      </c>
    </row>
    <row r="12" spans="1:17">
      <c r="A12" s="3">
        <v>2010</v>
      </c>
      <c r="B12">
        <v>92.77</v>
      </c>
      <c r="C12">
        <v>95.83</v>
      </c>
      <c r="D12">
        <v>87.22</v>
      </c>
      <c r="E12">
        <v>98.91</v>
      </c>
      <c r="F12">
        <v>108.3</v>
      </c>
      <c r="G12">
        <v>89.35</v>
      </c>
      <c r="H12">
        <v>92.56</v>
      </c>
      <c r="I12">
        <v>99.59</v>
      </c>
      <c r="J12">
        <v>94.81</v>
      </c>
      <c r="K12">
        <v>63.8</v>
      </c>
      <c r="L12">
        <v>85.99</v>
      </c>
      <c r="M12">
        <v>100.53</v>
      </c>
      <c r="N12">
        <v>94.7</v>
      </c>
      <c r="O12">
        <v>79.75</v>
      </c>
      <c r="P12">
        <v>65.55</v>
      </c>
      <c r="Q12">
        <v>89.61</v>
      </c>
    </row>
    <row r="13" spans="1:17">
      <c r="A13" s="3">
        <v>2011</v>
      </c>
      <c r="B13">
        <v>94.7</v>
      </c>
      <c r="C13">
        <v>95.25</v>
      </c>
      <c r="D13">
        <v>84.9</v>
      </c>
      <c r="E13">
        <v>99.49</v>
      </c>
      <c r="F13">
        <v>107.34</v>
      </c>
      <c r="G13">
        <v>81.3</v>
      </c>
      <c r="H13">
        <v>92.95</v>
      </c>
      <c r="I13">
        <v>97.1</v>
      </c>
      <c r="J13">
        <v>92.7</v>
      </c>
      <c r="K13">
        <v>66.86</v>
      </c>
      <c r="L13">
        <v>86.42</v>
      </c>
      <c r="M13">
        <v>102.46</v>
      </c>
      <c r="N13">
        <v>94.89</v>
      </c>
      <c r="O13">
        <v>78.569999999999993</v>
      </c>
      <c r="P13">
        <v>66.92</v>
      </c>
      <c r="Q13">
        <v>89.81</v>
      </c>
    </row>
    <row r="14" spans="1:17">
      <c r="A14" s="3">
        <v>2012</v>
      </c>
      <c r="B14">
        <v>97.11</v>
      </c>
      <c r="C14">
        <v>93.81</v>
      </c>
      <c r="D14">
        <v>83.9</v>
      </c>
      <c r="E14">
        <v>98.89</v>
      </c>
      <c r="F14">
        <v>106.37</v>
      </c>
      <c r="G14">
        <v>87.55</v>
      </c>
      <c r="H14">
        <v>91.03</v>
      </c>
      <c r="I14">
        <v>102.33</v>
      </c>
      <c r="J14">
        <v>95.87</v>
      </c>
      <c r="K14">
        <v>70.47</v>
      </c>
      <c r="L14">
        <v>87.14</v>
      </c>
      <c r="M14">
        <v>100.32</v>
      </c>
      <c r="N14">
        <v>89.68</v>
      </c>
      <c r="O14">
        <v>77.87</v>
      </c>
      <c r="P14">
        <v>73.08</v>
      </c>
      <c r="Q14">
        <v>90.18</v>
      </c>
    </row>
    <row r="15" spans="1:17">
      <c r="A15" s="3">
        <v>2013</v>
      </c>
      <c r="B15">
        <v>97.72</v>
      </c>
      <c r="C15">
        <v>89.79</v>
      </c>
      <c r="D15">
        <v>78.63</v>
      </c>
      <c r="E15">
        <v>97.75</v>
      </c>
      <c r="F15">
        <v>104.96</v>
      </c>
      <c r="G15">
        <v>87.58</v>
      </c>
      <c r="H15">
        <v>91.34</v>
      </c>
      <c r="I15">
        <v>100.73</v>
      </c>
      <c r="J15">
        <v>96.75</v>
      </c>
      <c r="K15">
        <v>73.55</v>
      </c>
      <c r="L15">
        <v>87.46</v>
      </c>
      <c r="M15">
        <v>100.04</v>
      </c>
      <c r="N15">
        <v>89.11</v>
      </c>
      <c r="O15">
        <v>80.83</v>
      </c>
      <c r="P15">
        <v>77.75</v>
      </c>
      <c r="Q15">
        <v>90.39</v>
      </c>
    </row>
    <row r="16" spans="1:17">
      <c r="A16" s="3">
        <v>2014</v>
      </c>
      <c r="B16">
        <v>97.74</v>
      </c>
      <c r="C16">
        <v>92.14</v>
      </c>
      <c r="D16">
        <v>81.069999999999993</v>
      </c>
      <c r="E16">
        <v>96.81</v>
      </c>
      <c r="F16">
        <v>104.23</v>
      </c>
      <c r="G16">
        <v>86.51</v>
      </c>
      <c r="H16">
        <v>89.26</v>
      </c>
      <c r="I16">
        <v>101.04</v>
      </c>
      <c r="J16">
        <v>96.38</v>
      </c>
      <c r="K16">
        <v>76.650000000000006</v>
      </c>
      <c r="L16">
        <v>85.74</v>
      </c>
      <c r="M16">
        <v>98.11</v>
      </c>
      <c r="N16">
        <v>87.14</v>
      </c>
      <c r="O16">
        <v>75.34</v>
      </c>
      <c r="P16">
        <v>87.88</v>
      </c>
      <c r="Q16">
        <v>90</v>
      </c>
    </row>
    <row r="17" spans="1:17">
      <c r="A17" s="3">
        <v>2015</v>
      </c>
      <c r="B17">
        <v>94.67</v>
      </c>
      <c r="C17">
        <v>89.81</v>
      </c>
      <c r="D17">
        <v>78.459999999999994</v>
      </c>
      <c r="E17">
        <v>95.98</v>
      </c>
      <c r="F17">
        <v>100.65</v>
      </c>
      <c r="G17">
        <v>84.14</v>
      </c>
      <c r="H17">
        <v>86.91</v>
      </c>
      <c r="I17">
        <v>99.58</v>
      </c>
      <c r="J17">
        <v>95.18</v>
      </c>
      <c r="K17">
        <v>79</v>
      </c>
      <c r="L17">
        <v>84.74</v>
      </c>
      <c r="M17">
        <v>94.18</v>
      </c>
      <c r="N17">
        <v>85.52</v>
      </c>
      <c r="O17">
        <v>81.56</v>
      </c>
      <c r="P17">
        <v>82.97</v>
      </c>
      <c r="Q17">
        <v>88.3</v>
      </c>
    </row>
    <row r="18" spans="1:17">
      <c r="A18" s="3">
        <v>2016</v>
      </c>
      <c r="B18">
        <v>96.08</v>
      </c>
      <c r="C18">
        <v>89.4</v>
      </c>
      <c r="D18">
        <v>81.14</v>
      </c>
      <c r="E18">
        <v>98.31</v>
      </c>
      <c r="F18">
        <v>103.8</v>
      </c>
      <c r="G18">
        <v>87.61</v>
      </c>
      <c r="H18">
        <v>89.01</v>
      </c>
      <c r="I18">
        <v>101.65</v>
      </c>
      <c r="J18">
        <v>97.43</v>
      </c>
      <c r="K18">
        <v>82.75</v>
      </c>
      <c r="L18">
        <v>86.35</v>
      </c>
      <c r="M18">
        <v>93.33</v>
      </c>
      <c r="N18">
        <v>86.4</v>
      </c>
      <c r="O18">
        <v>85</v>
      </c>
      <c r="P18">
        <v>81.98</v>
      </c>
      <c r="Q18">
        <v>90.02</v>
      </c>
    </row>
    <row r="20" spans="1:17">
      <c r="A20" s="13" t="s">
        <v>151</v>
      </c>
    </row>
    <row r="50" spans="1:17" s="21" customFormat="1">
      <c r="A50" s="20" t="s">
        <v>150</v>
      </c>
    </row>
    <row r="51" spans="1:17">
      <c r="A51" s="12"/>
      <c r="B51" s="12" t="s">
        <v>12</v>
      </c>
      <c r="C51" s="12" t="s">
        <v>13</v>
      </c>
      <c r="D51" s="12" t="s">
        <v>14</v>
      </c>
      <c r="E51" s="12" t="s">
        <v>15</v>
      </c>
      <c r="F51" s="12" t="s">
        <v>16</v>
      </c>
      <c r="G51" s="12" t="s">
        <v>17</v>
      </c>
      <c r="H51" s="12" t="s">
        <v>18</v>
      </c>
      <c r="I51" s="12" t="s">
        <v>19</v>
      </c>
      <c r="J51" s="12" t="s">
        <v>20</v>
      </c>
      <c r="K51" s="12" t="s">
        <v>21</v>
      </c>
      <c r="L51" s="12" t="s">
        <v>0</v>
      </c>
      <c r="M51" s="12" t="s">
        <v>22</v>
      </c>
      <c r="N51" s="12" t="s">
        <v>23</v>
      </c>
      <c r="O51" s="12" t="s">
        <v>24</v>
      </c>
      <c r="P51" s="12" t="s">
        <v>25</v>
      </c>
      <c r="Q51" s="12" t="s">
        <v>96</v>
      </c>
    </row>
    <row r="52" spans="1:17">
      <c r="A52" s="3">
        <v>2001</v>
      </c>
      <c r="B52">
        <v>98.49</v>
      </c>
      <c r="C52">
        <v>99.46</v>
      </c>
      <c r="D52">
        <v>90</v>
      </c>
      <c r="E52">
        <v>94.78</v>
      </c>
      <c r="F52">
        <v>102.75</v>
      </c>
      <c r="G52">
        <v>96</v>
      </c>
      <c r="H52">
        <v>94.18</v>
      </c>
      <c r="I52">
        <v>98.12</v>
      </c>
      <c r="J52">
        <v>95.57</v>
      </c>
      <c r="K52">
        <v>80.8</v>
      </c>
      <c r="L52">
        <v>97.87</v>
      </c>
      <c r="M52">
        <v>107.65</v>
      </c>
      <c r="N52">
        <v>94.75</v>
      </c>
      <c r="O52">
        <v>82.73</v>
      </c>
      <c r="Q52">
        <v>95.05</v>
      </c>
    </row>
    <row r="53" spans="1:17">
      <c r="A53" s="3">
        <v>2002</v>
      </c>
      <c r="B53">
        <v>98.42</v>
      </c>
      <c r="C53">
        <v>98.92</v>
      </c>
      <c r="D53">
        <v>89.67</v>
      </c>
      <c r="E53">
        <v>94.87</v>
      </c>
      <c r="F53">
        <v>103.59</v>
      </c>
      <c r="G53">
        <v>97.11</v>
      </c>
      <c r="H53">
        <v>95.18</v>
      </c>
      <c r="I53">
        <v>99.1</v>
      </c>
      <c r="J53">
        <v>95.12</v>
      </c>
      <c r="K53">
        <v>77.16</v>
      </c>
      <c r="L53">
        <v>97.71</v>
      </c>
      <c r="M53">
        <v>106.48</v>
      </c>
      <c r="N53">
        <v>94.51</v>
      </c>
      <c r="O53">
        <v>81.41</v>
      </c>
      <c r="Q53">
        <v>94.47</v>
      </c>
    </row>
    <row r="54" spans="1:17">
      <c r="A54" s="3">
        <v>2003</v>
      </c>
      <c r="B54">
        <v>99.67</v>
      </c>
      <c r="C54">
        <v>99.34</v>
      </c>
      <c r="D54">
        <v>89.92</v>
      </c>
      <c r="E54">
        <v>96.24</v>
      </c>
      <c r="F54">
        <v>104.5</v>
      </c>
      <c r="G54">
        <v>97.94</v>
      </c>
      <c r="H54">
        <v>95.85</v>
      </c>
      <c r="I54">
        <v>98.87</v>
      </c>
      <c r="J54">
        <v>94.32</v>
      </c>
      <c r="K54">
        <v>78.319999999999993</v>
      </c>
      <c r="L54">
        <v>98.04</v>
      </c>
      <c r="M54">
        <v>107.58</v>
      </c>
      <c r="N54">
        <v>95.26</v>
      </c>
      <c r="O54">
        <v>81.64</v>
      </c>
      <c r="Q54">
        <v>95.3</v>
      </c>
    </row>
    <row r="55" spans="1:17">
      <c r="A55" s="3">
        <v>2004</v>
      </c>
      <c r="B55">
        <v>99.42</v>
      </c>
      <c r="C55">
        <v>99</v>
      </c>
      <c r="D55">
        <v>89.49</v>
      </c>
      <c r="E55">
        <v>96.87</v>
      </c>
      <c r="F55">
        <v>104.84</v>
      </c>
      <c r="G55">
        <v>98.71</v>
      </c>
      <c r="H55">
        <v>95.41</v>
      </c>
      <c r="I55">
        <v>98.52</v>
      </c>
      <c r="J55">
        <v>96</v>
      </c>
      <c r="K55">
        <v>76.77</v>
      </c>
      <c r="L55">
        <v>97.83</v>
      </c>
      <c r="M55">
        <v>107.52</v>
      </c>
      <c r="N55">
        <v>95.45</v>
      </c>
      <c r="O55">
        <v>81.95</v>
      </c>
      <c r="P55">
        <v>99.91</v>
      </c>
      <c r="Q55">
        <v>95.27</v>
      </c>
    </row>
    <row r="56" spans="1:17">
      <c r="A56" s="3">
        <v>2005</v>
      </c>
      <c r="B56">
        <v>103.06</v>
      </c>
      <c r="C56">
        <v>97.61</v>
      </c>
      <c r="D56">
        <v>88.16</v>
      </c>
      <c r="E56">
        <v>95.36</v>
      </c>
      <c r="F56">
        <v>104.18</v>
      </c>
      <c r="G56">
        <v>98.28</v>
      </c>
      <c r="H56">
        <v>95.5</v>
      </c>
      <c r="I56">
        <v>98.19</v>
      </c>
      <c r="J56">
        <v>97.41</v>
      </c>
      <c r="K56">
        <v>81.22</v>
      </c>
      <c r="L56">
        <v>98.12</v>
      </c>
      <c r="M56">
        <v>107.48</v>
      </c>
      <c r="N56">
        <v>96.55</v>
      </c>
      <c r="O56">
        <v>80.430000000000007</v>
      </c>
      <c r="P56">
        <v>106.93</v>
      </c>
      <c r="Q56">
        <v>96.31</v>
      </c>
    </row>
    <row r="57" spans="1:17">
      <c r="A57" s="3">
        <v>2006</v>
      </c>
      <c r="B57">
        <v>102.42</v>
      </c>
      <c r="C57">
        <v>97.62</v>
      </c>
      <c r="D57">
        <v>86.27</v>
      </c>
      <c r="E57">
        <v>95.63</v>
      </c>
      <c r="F57">
        <v>104</v>
      </c>
      <c r="G57">
        <v>96.11</v>
      </c>
      <c r="H57">
        <v>92.84</v>
      </c>
      <c r="I57">
        <v>93.8</v>
      </c>
      <c r="J57">
        <v>97.72</v>
      </c>
      <c r="K57">
        <v>78.66</v>
      </c>
      <c r="L57">
        <v>97.3</v>
      </c>
      <c r="M57">
        <v>109.03</v>
      </c>
      <c r="N57">
        <v>94.24</v>
      </c>
      <c r="O57">
        <v>79.58</v>
      </c>
      <c r="P57">
        <v>80.37</v>
      </c>
      <c r="Q57">
        <v>95.25</v>
      </c>
    </row>
    <row r="58" spans="1:17">
      <c r="A58" s="3">
        <v>2007</v>
      </c>
      <c r="B58">
        <v>101.64</v>
      </c>
      <c r="C58">
        <v>97.86</v>
      </c>
      <c r="D58">
        <v>86.29</v>
      </c>
      <c r="E58">
        <v>95.76</v>
      </c>
      <c r="F58">
        <v>103.53</v>
      </c>
      <c r="G58">
        <v>96.29</v>
      </c>
      <c r="H58">
        <v>92.74</v>
      </c>
      <c r="I58">
        <v>94.02</v>
      </c>
      <c r="J58">
        <v>97.82</v>
      </c>
      <c r="K58">
        <v>89.4</v>
      </c>
      <c r="L58">
        <v>96.76</v>
      </c>
      <c r="M58">
        <v>108.67</v>
      </c>
      <c r="N58">
        <v>93.8</v>
      </c>
      <c r="O58">
        <v>79.27</v>
      </c>
      <c r="P58">
        <v>81.17</v>
      </c>
      <c r="Q58">
        <v>96.21</v>
      </c>
    </row>
    <row r="59" spans="1:17">
      <c r="A59" s="3">
        <v>2008</v>
      </c>
      <c r="B59">
        <v>103.17</v>
      </c>
      <c r="C59">
        <v>100.49</v>
      </c>
      <c r="D59">
        <v>88.22</v>
      </c>
      <c r="E59">
        <v>99.79</v>
      </c>
      <c r="F59">
        <v>104.29</v>
      </c>
      <c r="G59">
        <v>96.29</v>
      </c>
      <c r="H59">
        <v>93.44</v>
      </c>
      <c r="I59">
        <v>98.58</v>
      </c>
      <c r="J59">
        <v>99.89</v>
      </c>
      <c r="K59">
        <v>88.21</v>
      </c>
      <c r="L59">
        <v>97.02</v>
      </c>
      <c r="M59">
        <v>108.07</v>
      </c>
      <c r="N59">
        <v>96.03</v>
      </c>
      <c r="O59">
        <v>81.180000000000007</v>
      </c>
      <c r="P59">
        <v>87.24</v>
      </c>
      <c r="Q59">
        <v>95.5</v>
      </c>
    </row>
    <row r="60" spans="1:17">
      <c r="A60" s="3">
        <v>2009</v>
      </c>
      <c r="B60">
        <v>99.96</v>
      </c>
      <c r="C60">
        <v>95.62</v>
      </c>
      <c r="D60">
        <v>84.62</v>
      </c>
      <c r="E60">
        <v>97.9</v>
      </c>
      <c r="F60">
        <v>101.2</v>
      </c>
      <c r="G60">
        <v>93.97</v>
      </c>
      <c r="H60">
        <v>89.8</v>
      </c>
      <c r="I60">
        <v>95.6</v>
      </c>
      <c r="J60">
        <v>97.74</v>
      </c>
      <c r="K60">
        <v>87</v>
      </c>
      <c r="L60">
        <v>94.9</v>
      </c>
      <c r="M60">
        <v>103.45</v>
      </c>
      <c r="N60">
        <v>92.49</v>
      </c>
      <c r="O60">
        <v>81.22</v>
      </c>
      <c r="P60">
        <v>85.99</v>
      </c>
      <c r="Q60">
        <v>95.65</v>
      </c>
    </row>
    <row r="61" spans="1:17">
      <c r="A61" s="3">
        <v>2010</v>
      </c>
      <c r="B61">
        <v>100.96</v>
      </c>
      <c r="C61">
        <v>98.33</v>
      </c>
      <c r="D61">
        <v>85.27</v>
      </c>
      <c r="E61">
        <v>98.36</v>
      </c>
      <c r="F61">
        <v>101.18</v>
      </c>
      <c r="G61">
        <v>95.39</v>
      </c>
      <c r="H61">
        <v>90.28</v>
      </c>
      <c r="I61">
        <v>95.67</v>
      </c>
      <c r="J61">
        <v>98.6</v>
      </c>
      <c r="K61">
        <v>91.04</v>
      </c>
      <c r="L61">
        <v>95.42</v>
      </c>
      <c r="M61">
        <v>104.84</v>
      </c>
      <c r="N61">
        <v>92.14</v>
      </c>
      <c r="O61">
        <v>83.56</v>
      </c>
      <c r="P61">
        <v>92.79</v>
      </c>
      <c r="Q61">
        <v>96.19</v>
      </c>
    </row>
    <row r="62" spans="1:17">
      <c r="A62" s="3">
        <v>2011</v>
      </c>
      <c r="B62">
        <v>99.55</v>
      </c>
      <c r="C62">
        <v>97.98</v>
      </c>
      <c r="D62">
        <v>87.14</v>
      </c>
      <c r="E62">
        <v>99.33</v>
      </c>
      <c r="F62">
        <v>101.54</v>
      </c>
      <c r="G62">
        <v>95.01</v>
      </c>
      <c r="H62">
        <v>90.56</v>
      </c>
      <c r="I62">
        <v>95.88</v>
      </c>
      <c r="J62">
        <v>99.08</v>
      </c>
      <c r="K62">
        <v>93.7</v>
      </c>
      <c r="L62">
        <v>95.8</v>
      </c>
      <c r="M62">
        <v>103</v>
      </c>
      <c r="N62">
        <v>92.15</v>
      </c>
      <c r="O62">
        <v>85.96</v>
      </c>
      <c r="P62">
        <v>87.28</v>
      </c>
      <c r="Q62">
        <v>95.88</v>
      </c>
    </row>
    <row r="63" spans="1:17">
      <c r="A63" s="3">
        <v>2012</v>
      </c>
      <c r="B63">
        <v>96.98</v>
      </c>
      <c r="C63">
        <v>99.24</v>
      </c>
      <c r="D63">
        <v>88.36</v>
      </c>
      <c r="E63">
        <v>100.15</v>
      </c>
      <c r="F63">
        <v>102.15</v>
      </c>
      <c r="G63">
        <v>95.86</v>
      </c>
      <c r="H63">
        <v>92.57</v>
      </c>
      <c r="I63">
        <v>97.17</v>
      </c>
      <c r="J63">
        <v>100.14</v>
      </c>
      <c r="K63">
        <v>95.91</v>
      </c>
      <c r="L63">
        <v>96.75</v>
      </c>
      <c r="M63">
        <v>101.63</v>
      </c>
      <c r="N63">
        <v>91.84</v>
      </c>
      <c r="O63">
        <v>87.74</v>
      </c>
      <c r="P63">
        <v>86.89</v>
      </c>
      <c r="Q63">
        <v>96.42</v>
      </c>
    </row>
    <row r="64" spans="1:17">
      <c r="A64" s="3">
        <v>2013</v>
      </c>
      <c r="B64">
        <v>98.3</v>
      </c>
      <c r="C64">
        <v>96.7</v>
      </c>
      <c r="D64">
        <v>87.48</v>
      </c>
      <c r="E64">
        <v>99.95</v>
      </c>
      <c r="F64">
        <v>101.74</v>
      </c>
      <c r="G64">
        <v>96.72</v>
      </c>
      <c r="H64">
        <v>92.62</v>
      </c>
      <c r="I64">
        <v>98.16</v>
      </c>
      <c r="J64">
        <v>100.29</v>
      </c>
      <c r="K64">
        <v>97.63</v>
      </c>
      <c r="L64">
        <v>97.66</v>
      </c>
      <c r="M64">
        <v>101.3</v>
      </c>
      <c r="N64">
        <v>91.57</v>
      </c>
      <c r="O64">
        <v>91.95</v>
      </c>
      <c r="P64">
        <v>89.44</v>
      </c>
      <c r="Q64">
        <v>96.59</v>
      </c>
    </row>
    <row r="65" spans="1:17">
      <c r="A65" s="3">
        <v>2014</v>
      </c>
      <c r="B65">
        <v>99.53</v>
      </c>
      <c r="C65">
        <v>99.51</v>
      </c>
      <c r="D65">
        <v>87.32</v>
      </c>
      <c r="E65">
        <v>101.66</v>
      </c>
      <c r="F65">
        <v>103.6</v>
      </c>
      <c r="G65">
        <v>98.58</v>
      </c>
      <c r="H65">
        <v>95.05</v>
      </c>
      <c r="I65">
        <v>99.79</v>
      </c>
      <c r="J65">
        <v>102.42</v>
      </c>
      <c r="K65">
        <v>99.39</v>
      </c>
      <c r="L65">
        <v>98.31</v>
      </c>
      <c r="M65">
        <v>99.34</v>
      </c>
      <c r="N65">
        <v>92.45</v>
      </c>
      <c r="O65">
        <v>90.23</v>
      </c>
      <c r="P65">
        <v>90.57</v>
      </c>
      <c r="Q65">
        <v>97.94</v>
      </c>
    </row>
    <row r="66" spans="1:17">
      <c r="A66" s="3">
        <v>2015</v>
      </c>
      <c r="B66">
        <v>98.47</v>
      </c>
      <c r="C66">
        <v>98.92</v>
      </c>
      <c r="D66">
        <v>86.75</v>
      </c>
      <c r="E66">
        <v>101.49</v>
      </c>
      <c r="F66">
        <v>102.27</v>
      </c>
      <c r="G66">
        <v>97.61</v>
      </c>
      <c r="H66">
        <v>94.96</v>
      </c>
      <c r="I66">
        <v>100.01</v>
      </c>
      <c r="J66">
        <v>102.24</v>
      </c>
      <c r="K66">
        <v>98.48</v>
      </c>
      <c r="L66">
        <v>97.91</v>
      </c>
      <c r="M66">
        <v>97.08</v>
      </c>
      <c r="N66">
        <v>91.94</v>
      </c>
      <c r="O66">
        <v>99.57</v>
      </c>
      <c r="P66">
        <v>91.4</v>
      </c>
      <c r="Q66">
        <v>97.15</v>
      </c>
    </row>
    <row r="67" spans="1:17">
      <c r="A67" s="3">
        <v>2016</v>
      </c>
      <c r="B67">
        <v>98.83</v>
      </c>
      <c r="C67">
        <v>98.06</v>
      </c>
      <c r="D67">
        <v>85.74</v>
      </c>
      <c r="E67">
        <v>102.46</v>
      </c>
      <c r="F67">
        <v>103.15</v>
      </c>
      <c r="G67">
        <v>98.29</v>
      </c>
      <c r="H67">
        <v>95.45</v>
      </c>
      <c r="I67">
        <v>99.02</v>
      </c>
      <c r="J67">
        <v>102.16</v>
      </c>
      <c r="K67">
        <v>96.74</v>
      </c>
      <c r="L67">
        <v>98.17</v>
      </c>
      <c r="M67">
        <v>95.84</v>
      </c>
      <c r="N67">
        <v>92.2</v>
      </c>
      <c r="O67">
        <v>101.91</v>
      </c>
      <c r="P67">
        <v>93.15</v>
      </c>
      <c r="Q67">
        <v>97.24</v>
      </c>
    </row>
    <row r="69" spans="1:17">
      <c r="A69" s="13" t="s">
        <v>170</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C88-4209-4DB8-A53F-A59200407741}">
  <sheetPr>
    <tabColor theme="3" tint="0.89999084444715716"/>
  </sheetPr>
  <dimension ref="A1:AH62"/>
  <sheetViews>
    <sheetView zoomScale="70" zoomScaleNormal="70" workbookViewId="0">
      <selection activeCell="A20" sqref="A20"/>
    </sheetView>
  </sheetViews>
  <sheetFormatPr defaultRowHeight="14.5"/>
  <sheetData>
    <row r="1" spans="1:34" s="21" customFormat="1">
      <c r="A1" s="20" t="s">
        <v>157</v>
      </c>
    </row>
    <row r="2" spans="1:34" s="1" customFormat="1">
      <c r="A2" s="1" t="s">
        <v>153</v>
      </c>
      <c r="B2" s="1">
        <v>1990</v>
      </c>
      <c r="C2" s="1">
        <v>1991</v>
      </c>
      <c r="D2" s="1">
        <v>1992</v>
      </c>
      <c r="E2" s="1">
        <v>1993</v>
      </c>
      <c r="F2" s="1">
        <v>1994</v>
      </c>
      <c r="G2" s="1">
        <v>1995</v>
      </c>
      <c r="H2" s="1">
        <v>1996</v>
      </c>
      <c r="I2" s="1">
        <v>1997</v>
      </c>
      <c r="J2" s="1">
        <v>1998</v>
      </c>
      <c r="K2" s="1">
        <v>1999</v>
      </c>
      <c r="L2" s="1">
        <v>2000</v>
      </c>
      <c r="M2" s="1">
        <v>2001</v>
      </c>
      <c r="N2" s="1">
        <v>2002</v>
      </c>
      <c r="O2" s="1">
        <v>2003</v>
      </c>
      <c r="P2" s="1">
        <v>2004</v>
      </c>
      <c r="Q2" s="1">
        <v>2005</v>
      </c>
      <c r="R2" s="1">
        <v>2006</v>
      </c>
      <c r="S2" s="1">
        <v>2007</v>
      </c>
      <c r="T2" s="1">
        <v>2008</v>
      </c>
      <c r="U2" s="1">
        <v>2009</v>
      </c>
      <c r="V2" s="1">
        <v>2010</v>
      </c>
      <c r="W2" s="1">
        <v>2011</v>
      </c>
      <c r="X2" s="1">
        <v>2012</v>
      </c>
      <c r="Y2" s="1">
        <v>2013</v>
      </c>
      <c r="Z2" s="1">
        <v>2014</v>
      </c>
      <c r="AA2" s="1">
        <v>2015</v>
      </c>
      <c r="AB2" s="1">
        <v>2016</v>
      </c>
      <c r="AC2" s="1">
        <v>2017</v>
      </c>
      <c r="AD2" s="1">
        <v>2018</v>
      </c>
      <c r="AE2" s="1">
        <v>2019</v>
      </c>
      <c r="AF2" s="1">
        <v>2020</v>
      </c>
      <c r="AG2" s="1">
        <v>2021</v>
      </c>
      <c r="AH2" s="1">
        <v>2022</v>
      </c>
    </row>
    <row r="3" spans="1:34">
      <c r="A3" t="s">
        <v>154</v>
      </c>
      <c r="B3">
        <v>6.1459999999999999</v>
      </c>
      <c r="C3">
        <v>6.34</v>
      </c>
      <c r="D3">
        <v>6.5339999999999998</v>
      </c>
      <c r="E3">
        <v>6.7279999999999998</v>
      </c>
      <c r="F3">
        <v>6.9210000000000003</v>
      </c>
      <c r="G3">
        <v>7.1150000000000002</v>
      </c>
      <c r="H3">
        <v>7.2279999999999998</v>
      </c>
      <c r="I3">
        <v>7.5250000000000004</v>
      </c>
      <c r="J3">
        <v>7.8220000000000001</v>
      </c>
      <c r="K3">
        <v>8.1189999999999998</v>
      </c>
      <c r="L3">
        <v>8.4160000000000004</v>
      </c>
      <c r="M3">
        <v>8.2509999999999994</v>
      </c>
      <c r="N3">
        <v>8.0860000000000003</v>
      </c>
      <c r="O3">
        <v>7.9210000000000003</v>
      </c>
      <c r="P3">
        <v>7.7560000000000002</v>
      </c>
      <c r="Q3">
        <v>7.5910000000000002</v>
      </c>
      <c r="R3">
        <v>8.0839999999999996</v>
      </c>
      <c r="S3">
        <v>8.577</v>
      </c>
      <c r="T3">
        <v>9.07</v>
      </c>
      <c r="U3">
        <v>9.5630000000000006</v>
      </c>
      <c r="V3">
        <v>9.6980000000000004</v>
      </c>
      <c r="W3">
        <v>9.8089999999999993</v>
      </c>
      <c r="X3">
        <v>9.9209999999999994</v>
      </c>
      <c r="Y3">
        <v>10.029999999999999</v>
      </c>
      <c r="Z3">
        <v>10.14</v>
      </c>
      <c r="AA3">
        <v>10.26</v>
      </c>
      <c r="AB3">
        <v>10.37</v>
      </c>
      <c r="AC3">
        <v>10.46</v>
      </c>
      <c r="AD3">
        <v>10.55</v>
      </c>
      <c r="AE3">
        <v>10.65</v>
      </c>
      <c r="AF3">
        <v>10.75</v>
      </c>
      <c r="AG3">
        <v>10.75</v>
      </c>
      <c r="AH3">
        <v>10.75</v>
      </c>
    </row>
    <row r="4" spans="1:34">
      <c r="A4" t="s">
        <v>12</v>
      </c>
      <c r="B4">
        <v>6.1929999999999996</v>
      </c>
      <c r="C4">
        <v>6.3879999999999999</v>
      </c>
      <c r="D4">
        <v>6.5839999999999996</v>
      </c>
      <c r="E4">
        <v>6.7789999999999999</v>
      </c>
      <c r="F4">
        <v>6.9740000000000002</v>
      </c>
      <c r="G4">
        <v>7.17</v>
      </c>
      <c r="H4">
        <v>7.2839999999999998</v>
      </c>
      <c r="I4">
        <v>7.5830000000000002</v>
      </c>
      <c r="J4">
        <v>7.8819999999999997</v>
      </c>
      <c r="K4">
        <v>8.1809999999999992</v>
      </c>
      <c r="L4">
        <v>8.48</v>
      </c>
      <c r="M4">
        <v>8.3140000000000001</v>
      </c>
      <c r="N4">
        <v>8.1479999999999997</v>
      </c>
      <c r="O4">
        <v>7.9820000000000002</v>
      </c>
      <c r="P4">
        <v>7.8159999999999998</v>
      </c>
      <c r="Q4">
        <v>7.65</v>
      </c>
      <c r="R4">
        <v>8.1460000000000008</v>
      </c>
      <c r="S4">
        <v>8.6430000000000007</v>
      </c>
      <c r="T4">
        <v>9.14</v>
      </c>
      <c r="U4">
        <v>9.6359999999999992</v>
      </c>
      <c r="V4">
        <v>9.7720000000000002</v>
      </c>
      <c r="W4">
        <v>9.8840000000000003</v>
      </c>
      <c r="X4">
        <v>9.9969999999999999</v>
      </c>
      <c r="Y4">
        <v>10.11</v>
      </c>
      <c r="Z4">
        <v>10.220000000000001</v>
      </c>
      <c r="AA4">
        <v>10.33</v>
      </c>
      <c r="AB4">
        <v>10.45</v>
      </c>
      <c r="AC4">
        <v>10.54</v>
      </c>
      <c r="AD4">
        <v>10.63</v>
      </c>
      <c r="AE4">
        <v>10.73</v>
      </c>
      <c r="AF4">
        <v>10.83</v>
      </c>
      <c r="AG4">
        <v>10.83</v>
      </c>
      <c r="AH4">
        <v>10.83</v>
      </c>
    </row>
    <row r="5" spans="1:34">
      <c r="A5" t="s">
        <v>13</v>
      </c>
      <c r="B5">
        <v>5.9029999999999996</v>
      </c>
      <c r="C5">
        <v>6.0890000000000004</v>
      </c>
      <c r="D5">
        <v>6.2750000000000004</v>
      </c>
      <c r="E5">
        <v>6.4619999999999997</v>
      </c>
      <c r="F5">
        <v>6.6479999999999997</v>
      </c>
      <c r="G5">
        <v>6.8339999999999996</v>
      </c>
      <c r="H5">
        <v>6.9420000000000002</v>
      </c>
      <c r="I5">
        <v>7.2279999999999998</v>
      </c>
      <c r="J5">
        <v>7.5129999999999999</v>
      </c>
      <c r="K5">
        <v>7.798</v>
      </c>
      <c r="L5">
        <v>8.0830000000000002</v>
      </c>
      <c r="M5">
        <v>7.9249999999999998</v>
      </c>
      <c r="N5">
        <v>7.766</v>
      </c>
      <c r="O5">
        <v>7.6079999999999997</v>
      </c>
      <c r="P5">
        <v>7.45</v>
      </c>
      <c r="Q5">
        <v>7.2910000000000004</v>
      </c>
      <c r="R5">
        <v>7.7649999999999997</v>
      </c>
      <c r="S5">
        <v>8.2379999999999995</v>
      </c>
      <c r="T5">
        <v>8.7119999999999997</v>
      </c>
      <c r="U5">
        <v>9.1850000000000005</v>
      </c>
      <c r="V5">
        <v>9.3140000000000001</v>
      </c>
      <c r="W5">
        <v>9.4220000000000006</v>
      </c>
      <c r="X5">
        <v>9.5289999999999999</v>
      </c>
      <c r="Y5">
        <v>9.6359999999999992</v>
      </c>
      <c r="Z5">
        <v>9.7430000000000003</v>
      </c>
      <c r="AA5">
        <v>9.85</v>
      </c>
      <c r="AB5">
        <v>9.9570000000000007</v>
      </c>
      <c r="AC5">
        <v>10.050000000000001</v>
      </c>
      <c r="AD5">
        <v>10.14</v>
      </c>
      <c r="AE5">
        <v>10.220000000000001</v>
      </c>
      <c r="AF5">
        <v>10.32</v>
      </c>
      <c r="AG5">
        <v>10.32</v>
      </c>
      <c r="AH5">
        <v>10.32</v>
      </c>
    </row>
    <row r="6" spans="1:34">
      <c r="A6" t="s">
        <v>14</v>
      </c>
      <c r="B6">
        <v>5.4009999999999998</v>
      </c>
      <c r="C6">
        <v>5.5720000000000001</v>
      </c>
      <c r="D6">
        <v>5.742</v>
      </c>
      <c r="E6">
        <v>5.9119999999999999</v>
      </c>
      <c r="F6">
        <v>6.0830000000000002</v>
      </c>
      <c r="G6">
        <v>6.2530000000000001</v>
      </c>
      <c r="H6">
        <v>6.3520000000000003</v>
      </c>
      <c r="I6">
        <v>6.6130000000000004</v>
      </c>
      <c r="J6">
        <v>6.8739999999999997</v>
      </c>
      <c r="K6">
        <v>7.1349999999999998</v>
      </c>
      <c r="L6">
        <v>7.3959999999999999</v>
      </c>
      <c r="M6">
        <v>7.2510000000000003</v>
      </c>
      <c r="N6">
        <v>7.1059999999999999</v>
      </c>
      <c r="O6">
        <v>6.9610000000000003</v>
      </c>
      <c r="P6">
        <v>6.8170000000000002</v>
      </c>
      <c r="Q6">
        <v>6.6719999999999997</v>
      </c>
      <c r="R6">
        <v>7.1050000000000004</v>
      </c>
      <c r="S6">
        <v>7.5380000000000003</v>
      </c>
      <c r="T6">
        <v>7.9710000000000001</v>
      </c>
      <c r="U6">
        <v>8.4039999999999999</v>
      </c>
      <c r="V6">
        <v>8.5229999999999997</v>
      </c>
      <c r="W6">
        <v>8.6210000000000004</v>
      </c>
      <c r="X6">
        <v>8.7189999999999994</v>
      </c>
      <c r="Y6">
        <v>8.8170000000000002</v>
      </c>
      <c r="Z6">
        <v>8.9149999999999991</v>
      </c>
      <c r="AA6">
        <v>9.0120000000000005</v>
      </c>
      <c r="AB6">
        <v>9.11</v>
      </c>
      <c r="AC6">
        <v>9.1920000000000002</v>
      </c>
      <c r="AD6">
        <v>9.2739999999999991</v>
      </c>
      <c r="AE6">
        <v>9.3550000000000004</v>
      </c>
      <c r="AF6">
        <v>9.4459999999999997</v>
      </c>
      <c r="AG6">
        <v>9.4459999999999997</v>
      </c>
      <c r="AH6">
        <v>9.4459999999999997</v>
      </c>
    </row>
    <row r="7" spans="1:34">
      <c r="A7" t="s">
        <v>155</v>
      </c>
      <c r="B7">
        <v>7.4390000000000001</v>
      </c>
      <c r="C7">
        <v>7.6740000000000004</v>
      </c>
      <c r="D7">
        <v>7.9089999999999998</v>
      </c>
      <c r="E7">
        <v>8.1430000000000007</v>
      </c>
      <c r="F7">
        <v>8.3780000000000001</v>
      </c>
      <c r="G7">
        <v>8.6129999999999995</v>
      </c>
      <c r="H7">
        <v>8.7490000000000006</v>
      </c>
      <c r="I7">
        <v>9.109</v>
      </c>
      <c r="J7">
        <v>9.468</v>
      </c>
      <c r="K7">
        <v>9.8279999999999994</v>
      </c>
      <c r="L7">
        <v>10.19</v>
      </c>
      <c r="M7">
        <v>9.9879999999999995</v>
      </c>
      <c r="N7">
        <v>9.7880000000000003</v>
      </c>
      <c r="O7">
        <v>9.5879999999999992</v>
      </c>
      <c r="P7">
        <v>9.3889999999999993</v>
      </c>
      <c r="Q7">
        <v>9.1890000000000001</v>
      </c>
      <c r="R7">
        <v>9.7859999999999996</v>
      </c>
      <c r="S7">
        <v>10.38</v>
      </c>
      <c r="T7">
        <v>10.98</v>
      </c>
      <c r="U7">
        <v>11.58</v>
      </c>
      <c r="V7">
        <v>11.74</v>
      </c>
      <c r="W7">
        <v>11.87</v>
      </c>
      <c r="X7">
        <v>12.01</v>
      </c>
      <c r="Y7">
        <v>12.14</v>
      </c>
      <c r="Z7">
        <v>12.28</v>
      </c>
      <c r="AA7">
        <v>12.41</v>
      </c>
      <c r="AB7">
        <v>12.55</v>
      </c>
      <c r="AC7">
        <v>12.66</v>
      </c>
      <c r="AD7">
        <v>12.77</v>
      </c>
      <c r="AE7">
        <v>12.89</v>
      </c>
      <c r="AF7">
        <v>13.01</v>
      </c>
      <c r="AG7">
        <v>13.01</v>
      </c>
      <c r="AH7">
        <v>13.01</v>
      </c>
    </row>
    <row r="8" spans="1:34">
      <c r="A8" t="s">
        <v>156</v>
      </c>
      <c r="B8">
        <v>6.4829999999999997</v>
      </c>
      <c r="C8">
        <v>6.6870000000000003</v>
      </c>
      <c r="D8">
        <v>6.8920000000000003</v>
      </c>
      <c r="E8">
        <v>7.0970000000000004</v>
      </c>
      <c r="F8">
        <v>7.3010000000000002</v>
      </c>
      <c r="G8">
        <v>7.5060000000000002</v>
      </c>
      <c r="H8">
        <v>7.625</v>
      </c>
      <c r="I8">
        <v>7.9379999999999997</v>
      </c>
      <c r="J8">
        <v>8.2509999999999994</v>
      </c>
      <c r="K8">
        <v>8.5640000000000001</v>
      </c>
      <c r="L8">
        <v>8.8780000000000001</v>
      </c>
      <c r="M8">
        <v>8.7040000000000006</v>
      </c>
      <c r="N8">
        <v>8.5299999999999994</v>
      </c>
      <c r="O8">
        <v>8.3559999999999999</v>
      </c>
      <c r="P8">
        <v>8.1820000000000004</v>
      </c>
      <c r="Q8">
        <v>8.0079999999999991</v>
      </c>
      <c r="R8">
        <v>8.5280000000000005</v>
      </c>
      <c r="S8">
        <v>9.048</v>
      </c>
      <c r="T8">
        <v>9.5679999999999996</v>
      </c>
      <c r="U8">
        <v>10.09</v>
      </c>
      <c r="V8">
        <v>10.23</v>
      </c>
      <c r="W8">
        <v>10.35</v>
      </c>
      <c r="X8">
        <v>10.47</v>
      </c>
      <c r="Y8">
        <v>10.58</v>
      </c>
      <c r="Z8">
        <v>10.7</v>
      </c>
      <c r="AA8">
        <v>10.82</v>
      </c>
      <c r="AB8">
        <v>10.94</v>
      </c>
      <c r="AC8">
        <v>11.03</v>
      </c>
      <c r="AD8">
        <v>11.13</v>
      </c>
      <c r="AE8">
        <v>11.23</v>
      </c>
      <c r="AF8">
        <v>11.34</v>
      </c>
      <c r="AG8">
        <v>11.34</v>
      </c>
      <c r="AH8">
        <v>11.34</v>
      </c>
    </row>
    <row r="9" spans="1:34">
      <c r="A9" t="s">
        <v>15</v>
      </c>
      <c r="B9">
        <v>6.3339999999999996</v>
      </c>
      <c r="C9">
        <v>6.5339999999999998</v>
      </c>
      <c r="D9">
        <v>6.734</v>
      </c>
      <c r="E9">
        <v>6.9329999999999998</v>
      </c>
      <c r="F9">
        <v>7.133</v>
      </c>
      <c r="G9">
        <v>7.3330000000000002</v>
      </c>
      <c r="H9">
        <v>7.45</v>
      </c>
      <c r="I9">
        <v>7.7560000000000002</v>
      </c>
      <c r="J9">
        <v>8.0619999999999994</v>
      </c>
      <c r="K9">
        <v>8.3680000000000003</v>
      </c>
      <c r="L9">
        <v>8.6739999999999995</v>
      </c>
      <c r="M9">
        <v>8.5039999999999996</v>
      </c>
      <c r="N9">
        <v>8.3339999999999996</v>
      </c>
      <c r="O9">
        <v>8.1639999999999997</v>
      </c>
      <c r="P9">
        <v>7.9939999999999998</v>
      </c>
      <c r="Q9">
        <v>7.8239999999999998</v>
      </c>
      <c r="R9">
        <v>8.3320000000000007</v>
      </c>
      <c r="S9">
        <v>8.84</v>
      </c>
      <c r="T9">
        <v>9.3480000000000008</v>
      </c>
      <c r="U9">
        <v>9.8559999999999999</v>
      </c>
      <c r="V9">
        <v>9.9949999999999992</v>
      </c>
      <c r="W9">
        <v>10.11</v>
      </c>
      <c r="X9">
        <v>10.23</v>
      </c>
      <c r="Y9">
        <v>10.34</v>
      </c>
      <c r="Z9">
        <v>10.45</v>
      </c>
      <c r="AA9">
        <v>10.57</v>
      </c>
      <c r="AB9">
        <v>10.68</v>
      </c>
      <c r="AC9">
        <v>10.78</v>
      </c>
      <c r="AD9">
        <v>10.88</v>
      </c>
      <c r="AE9">
        <v>10.97</v>
      </c>
      <c r="AF9">
        <v>11.08</v>
      </c>
      <c r="AG9">
        <v>11.08</v>
      </c>
      <c r="AH9">
        <v>11.08</v>
      </c>
    </row>
    <row r="10" spans="1:34">
      <c r="A10" t="s">
        <v>16</v>
      </c>
      <c r="B10">
        <v>6.3730000000000002</v>
      </c>
      <c r="C10">
        <v>6.5739999999999998</v>
      </c>
      <c r="D10">
        <v>6.7750000000000004</v>
      </c>
      <c r="E10">
        <v>6.976</v>
      </c>
      <c r="F10">
        <v>7.1769999999999996</v>
      </c>
      <c r="G10">
        <v>7.3780000000000001</v>
      </c>
      <c r="H10">
        <v>7.4960000000000004</v>
      </c>
      <c r="I10">
        <v>7.8040000000000003</v>
      </c>
      <c r="J10">
        <v>8.1110000000000007</v>
      </c>
      <c r="K10">
        <v>8.4190000000000005</v>
      </c>
      <c r="L10">
        <v>8.7270000000000003</v>
      </c>
      <c r="M10">
        <v>8.5559999999999992</v>
      </c>
      <c r="N10">
        <v>8.3849999999999998</v>
      </c>
      <c r="O10">
        <v>8.2140000000000004</v>
      </c>
      <c r="P10">
        <v>8.0429999999999993</v>
      </c>
      <c r="Q10">
        <v>7.8719999999999999</v>
      </c>
      <c r="R10">
        <v>8.3829999999999991</v>
      </c>
      <c r="S10">
        <v>8.8949999999999996</v>
      </c>
      <c r="T10">
        <v>9.4060000000000006</v>
      </c>
      <c r="U10">
        <v>9.9169999999999998</v>
      </c>
      <c r="V10">
        <v>10.06</v>
      </c>
      <c r="W10">
        <v>10.17</v>
      </c>
      <c r="X10">
        <v>10.29</v>
      </c>
      <c r="Y10">
        <v>10.4</v>
      </c>
      <c r="Z10">
        <v>10.52</v>
      </c>
      <c r="AA10">
        <v>10.63</v>
      </c>
      <c r="AB10">
        <v>10.75</v>
      </c>
      <c r="AC10">
        <v>10.85</v>
      </c>
      <c r="AD10">
        <v>10.94</v>
      </c>
      <c r="AE10">
        <v>11.04</v>
      </c>
      <c r="AF10">
        <v>11.15</v>
      </c>
      <c r="AG10">
        <v>11.15</v>
      </c>
      <c r="AH10">
        <v>11.15</v>
      </c>
    </row>
    <row r="11" spans="1:34">
      <c r="A11" t="s">
        <v>17</v>
      </c>
      <c r="B11">
        <v>5.95</v>
      </c>
      <c r="C11">
        <v>6.1379999999999999</v>
      </c>
      <c r="D11">
        <v>6.3250000000000002</v>
      </c>
      <c r="E11">
        <v>6.5129999999999999</v>
      </c>
      <c r="F11">
        <v>6.7009999999999996</v>
      </c>
      <c r="G11">
        <v>6.8879999999999999</v>
      </c>
      <c r="H11">
        <v>6.9980000000000002</v>
      </c>
      <c r="I11">
        <v>7.2850000000000001</v>
      </c>
      <c r="J11">
        <v>7.5730000000000004</v>
      </c>
      <c r="K11">
        <v>7.86</v>
      </c>
      <c r="L11">
        <v>8.1479999999999997</v>
      </c>
      <c r="M11">
        <v>7.9880000000000004</v>
      </c>
      <c r="N11">
        <v>7.8280000000000003</v>
      </c>
      <c r="O11">
        <v>7.6689999999999996</v>
      </c>
      <c r="P11">
        <v>7.5090000000000003</v>
      </c>
      <c r="Q11">
        <v>7.3490000000000002</v>
      </c>
      <c r="R11">
        <v>7.827</v>
      </c>
      <c r="S11">
        <v>8.3040000000000003</v>
      </c>
      <c r="T11">
        <v>8.7810000000000006</v>
      </c>
      <c r="U11">
        <v>9.2579999999999991</v>
      </c>
      <c r="V11">
        <v>9.3889999999999993</v>
      </c>
      <c r="W11">
        <v>9.4969999999999999</v>
      </c>
      <c r="X11">
        <v>9.6039999999999992</v>
      </c>
      <c r="Y11">
        <v>9.7119999999999997</v>
      </c>
      <c r="Z11">
        <v>9.82</v>
      </c>
      <c r="AA11">
        <v>9.9280000000000008</v>
      </c>
      <c r="AB11">
        <v>10.039999999999999</v>
      </c>
      <c r="AC11">
        <v>10.130000000000001</v>
      </c>
      <c r="AD11">
        <v>10.220000000000001</v>
      </c>
      <c r="AE11">
        <v>10.31</v>
      </c>
      <c r="AF11">
        <v>10.41</v>
      </c>
      <c r="AG11">
        <v>10.41</v>
      </c>
      <c r="AH11">
        <v>10.41</v>
      </c>
    </row>
    <row r="12" spans="1:34">
      <c r="A12" t="s">
        <v>18</v>
      </c>
      <c r="B12">
        <v>5.8719999999999999</v>
      </c>
      <c r="C12">
        <v>6.0570000000000004</v>
      </c>
      <c r="D12">
        <v>6.242</v>
      </c>
      <c r="E12">
        <v>6.4269999999999996</v>
      </c>
      <c r="F12">
        <v>6.6120000000000001</v>
      </c>
      <c r="G12">
        <v>6.798</v>
      </c>
      <c r="H12">
        <v>6.9059999999999997</v>
      </c>
      <c r="I12">
        <v>7.1890000000000001</v>
      </c>
      <c r="J12">
        <v>7.4729999999999999</v>
      </c>
      <c r="K12">
        <v>7.7569999999999997</v>
      </c>
      <c r="L12">
        <v>8.0399999999999991</v>
      </c>
      <c r="M12">
        <v>7.883</v>
      </c>
      <c r="N12">
        <v>7.7249999999999996</v>
      </c>
      <c r="O12">
        <v>7.5679999999999996</v>
      </c>
      <c r="P12">
        <v>7.41</v>
      </c>
      <c r="Q12">
        <v>7.2530000000000001</v>
      </c>
      <c r="R12">
        <v>7.7229999999999999</v>
      </c>
      <c r="S12">
        <v>8.1940000000000008</v>
      </c>
      <c r="T12">
        <v>8.6649999999999991</v>
      </c>
      <c r="U12">
        <v>9.1359999999999992</v>
      </c>
      <c r="V12">
        <v>9.2650000000000006</v>
      </c>
      <c r="W12">
        <v>9.3710000000000004</v>
      </c>
      <c r="X12">
        <v>9.4779999999999998</v>
      </c>
      <c r="Y12">
        <v>9.5839999999999996</v>
      </c>
      <c r="Z12">
        <v>9.6910000000000007</v>
      </c>
      <c r="AA12">
        <v>9.7970000000000006</v>
      </c>
      <c r="AB12">
        <v>9.9039999999999999</v>
      </c>
      <c r="AC12">
        <v>9.9920000000000009</v>
      </c>
      <c r="AD12">
        <v>10.08</v>
      </c>
      <c r="AE12">
        <v>10.17</v>
      </c>
      <c r="AF12">
        <v>10.27</v>
      </c>
      <c r="AG12">
        <v>10.27</v>
      </c>
      <c r="AH12">
        <v>10.27</v>
      </c>
    </row>
    <row r="13" spans="1:34">
      <c r="A13" t="s">
        <v>19</v>
      </c>
      <c r="B13">
        <v>5.8319999999999999</v>
      </c>
      <c r="C13">
        <v>6.016</v>
      </c>
      <c r="D13">
        <v>6.2</v>
      </c>
      <c r="E13">
        <v>6.3840000000000003</v>
      </c>
      <c r="F13">
        <v>6.5679999999999996</v>
      </c>
      <c r="G13">
        <v>6.7519999999999998</v>
      </c>
      <c r="H13">
        <v>6.859</v>
      </c>
      <c r="I13">
        <v>7.141</v>
      </c>
      <c r="J13">
        <v>7.423</v>
      </c>
      <c r="K13">
        <v>7.7050000000000001</v>
      </c>
      <c r="L13">
        <v>7.9870000000000001</v>
      </c>
      <c r="M13">
        <v>7.83</v>
      </c>
      <c r="N13">
        <v>7.6740000000000004</v>
      </c>
      <c r="O13">
        <v>7.5170000000000003</v>
      </c>
      <c r="P13">
        <v>7.3609999999999998</v>
      </c>
      <c r="Q13">
        <v>7.2039999999999997</v>
      </c>
      <c r="R13">
        <v>7.6719999999999997</v>
      </c>
      <c r="S13">
        <v>8.14</v>
      </c>
      <c r="T13">
        <v>8.6080000000000005</v>
      </c>
      <c r="U13">
        <v>9.0749999999999993</v>
      </c>
      <c r="V13">
        <v>9.2029999999999994</v>
      </c>
      <c r="W13">
        <v>9.3089999999999993</v>
      </c>
      <c r="X13">
        <v>9.4149999999999991</v>
      </c>
      <c r="Y13">
        <v>9.52</v>
      </c>
      <c r="Z13">
        <v>9.6259999999999994</v>
      </c>
      <c r="AA13">
        <v>9.7319999999999993</v>
      </c>
      <c r="AB13">
        <v>9.8379999999999992</v>
      </c>
      <c r="AC13">
        <v>9.9260000000000002</v>
      </c>
      <c r="AD13">
        <v>10.01</v>
      </c>
      <c r="AE13">
        <v>10.1</v>
      </c>
      <c r="AF13">
        <v>10.199999999999999</v>
      </c>
      <c r="AG13">
        <v>10.199999999999999</v>
      </c>
      <c r="AH13">
        <v>10.199999999999999</v>
      </c>
    </row>
    <row r="14" spans="1:34">
      <c r="A14" t="s">
        <v>20</v>
      </c>
      <c r="B14">
        <v>6.6950000000000003</v>
      </c>
      <c r="C14">
        <v>6.9059999999999997</v>
      </c>
      <c r="D14">
        <v>7.117</v>
      </c>
      <c r="E14">
        <v>7.3280000000000003</v>
      </c>
      <c r="F14">
        <v>7.5389999999999997</v>
      </c>
      <c r="G14">
        <v>7.7510000000000003</v>
      </c>
      <c r="H14">
        <v>7.8739999999999997</v>
      </c>
      <c r="I14">
        <v>8.1969999999999992</v>
      </c>
      <c r="J14">
        <v>8.5210000000000008</v>
      </c>
      <c r="K14">
        <v>8.8439999999999994</v>
      </c>
      <c r="L14">
        <v>9.1669999999999998</v>
      </c>
      <c r="M14">
        <v>8.9879999999999995</v>
      </c>
      <c r="N14">
        <v>8.8079999999999998</v>
      </c>
      <c r="O14">
        <v>8.6289999999999996</v>
      </c>
      <c r="P14">
        <v>8.4489999999999998</v>
      </c>
      <c r="Q14">
        <v>8.2690000000000001</v>
      </c>
      <c r="R14">
        <v>8.8059999999999992</v>
      </c>
      <c r="S14">
        <v>9.343</v>
      </c>
      <c r="T14">
        <v>9.8800000000000008</v>
      </c>
      <c r="U14">
        <v>10.42</v>
      </c>
      <c r="V14">
        <v>10.56</v>
      </c>
      <c r="W14">
        <v>10.69</v>
      </c>
      <c r="X14">
        <v>10.81</v>
      </c>
      <c r="Y14">
        <v>10.93</v>
      </c>
      <c r="Z14">
        <v>11.05</v>
      </c>
      <c r="AA14">
        <v>11.17</v>
      </c>
      <c r="AB14">
        <v>11.29</v>
      </c>
      <c r="AC14">
        <v>11.39</v>
      </c>
      <c r="AD14">
        <v>11.49</v>
      </c>
      <c r="AE14">
        <v>11.6</v>
      </c>
      <c r="AF14">
        <v>11.71</v>
      </c>
      <c r="AG14">
        <v>11.71</v>
      </c>
      <c r="AH14">
        <v>11.71</v>
      </c>
    </row>
    <row r="15" spans="1:34">
      <c r="A15" t="s">
        <v>21</v>
      </c>
      <c r="B15">
        <v>4.8209999999999997</v>
      </c>
      <c r="C15">
        <v>4.9729999999999999</v>
      </c>
      <c r="D15">
        <v>5.125</v>
      </c>
      <c r="E15">
        <v>5.2770000000000001</v>
      </c>
      <c r="F15">
        <v>5.4290000000000003</v>
      </c>
      <c r="G15">
        <v>5.5819999999999999</v>
      </c>
      <c r="H15">
        <v>5.67</v>
      </c>
      <c r="I15">
        <v>5.9029999999999996</v>
      </c>
      <c r="J15">
        <v>6.1360000000000001</v>
      </c>
      <c r="K15">
        <v>6.3689999999999998</v>
      </c>
      <c r="L15">
        <v>6.6020000000000003</v>
      </c>
      <c r="M15">
        <v>6.4729999999999999</v>
      </c>
      <c r="N15">
        <v>6.343</v>
      </c>
      <c r="O15">
        <v>6.2140000000000004</v>
      </c>
      <c r="P15">
        <v>6.0839999999999996</v>
      </c>
      <c r="Q15">
        <v>5.9550000000000001</v>
      </c>
      <c r="R15">
        <v>6.3419999999999996</v>
      </c>
      <c r="S15">
        <v>6.7279999999999998</v>
      </c>
      <c r="T15">
        <v>7.1150000000000002</v>
      </c>
      <c r="U15">
        <v>7.5019999999999998</v>
      </c>
      <c r="V15">
        <v>7.6070000000000002</v>
      </c>
      <c r="W15">
        <v>7.6950000000000003</v>
      </c>
      <c r="X15">
        <v>7.782</v>
      </c>
      <c r="Y15">
        <v>7.87</v>
      </c>
      <c r="Z15">
        <v>7.9569999999999999</v>
      </c>
      <c r="AA15">
        <v>8.0440000000000005</v>
      </c>
      <c r="AB15">
        <v>8.1319999999999997</v>
      </c>
      <c r="AC15">
        <v>8.2050000000000001</v>
      </c>
      <c r="AD15">
        <v>8.2780000000000005</v>
      </c>
      <c r="AE15">
        <v>8.35</v>
      </c>
      <c r="AF15">
        <v>8.4309999999999992</v>
      </c>
      <c r="AG15">
        <v>8.4309999999999992</v>
      </c>
      <c r="AH15">
        <v>8.4309999999999992</v>
      </c>
    </row>
    <row r="16" spans="1:34">
      <c r="A16" t="s">
        <v>0</v>
      </c>
      <c r="B16">
        <v>4.8209999999999997</v>
      </c>
      <c r="C16">
        <v>4.9729999999999999</v>
      </c>
      <c r="D16">
        <v>5.125</v>
      </c>
      <c r="E16">
        <v>5.2770000000000001</v>
      </c>
      <c r="F16">
        <v>5.4290000000000003</v>
      </c>
      <c r="G16">
        <v>5.5819999999999999</v>
      </c>
      <c r="H16">
        <v>5.67</v>
      </c>
      <c r="I16">
        <v>5.9029999999999996</v>
      </c>
      <c r="J16">
        <v>6.1360000000000001</v>
      </c>
      <c r="K16">
        <v>6.3689999999999998</v>
      </c>
      <c r="L16">
        <v>6.6020000000000003</v>
      </c>
      <c r="M16">
        <v>6.4729999999999999</v>
      </c>
      <c r="N16">
        <v>6.343</v>
      </c>
      <c r="O16">
        <v>6.2140000000000004</v>
      </c>
      <c r="P16">
        <v>6.0839999999999996</v>
      </c>
      <c r="Q16">
        <v>5.9550000000000001</v>
      </c>
      <c r="R16">
        <v>6.3419999999999996</v>
      </c>
      <c r="S16">
        <v>6.7279999999999998</v>
      </c>
      <c r="T16">
        <v>7.1150000000000002</v>
      </c>
      <c r="U16">
        <v>7.5019999999999998</v>
      </c>
      <c r="V16">
        <v>7.6070000000000002</v>
      </c>
      <c r="W16">
        <v>7.6950000000000003</v>
      </c>
      <c r="X16">
        <v>7.782</v>
      </c>
      <c r="Y16">
        <v>7.87</v>
      </c>
      <c r="Z16">
        <v>7.9569999999999999</v>
      </c>
      <c r="AA16">
        <v>8.0440000000000005</v>
      </c>
      <c r="AB16">
        <v>8.1319999999999997</v>
      </c>
      <c r="AC16">
        <v>8.2050000000000001</v>
      </c>
      <c r="AD16">
        <v>8.2780000000000005</v>
      </c>
      <c r="AE16">
        <v>8.35</v>
      </c>
      <c r="AF16">
        <v>8.4309999999999992</v>
      </c>
      <c r="AG16">
        <v>8.4309999999999992</v>
      </c>
      <c r="AH16">
        <v>8.4309999999999992</v>
      </c>
    </row>
    <row r="17" spans="1:34">
      <c r="A17" t="s">
        <v>22</v>
      </c>
      <c r="B17">
        <v>7.3609999999999998</v>
      </c>
      <c r="C17">
        <v>7.593</v>
      </c>
      <c r="D17">
        <v>7.8250000000000002</v>
      </c>
      <c r="E17">
        <v>8.0579999999999998</v>
      </c>
      <c r="F17">
        <v>8.2899999999999991</v>
      </c>
      <c r="G17">
        <v>8.5220000000000002</v>
      </c>
      <c r="H17">
        <v>8.657</v>
      </c>
      <c r="I17">
        <v>9.0129999999999999</v>
      </c>
      <c r="J17">
        <v>9.3689999999999998</v>
      </c>
      <c r="K17">
        <v>9.7240000000000002</v>
      </c>
      <c r="L17">
        <v>10.08</v>
      </c>
      <c r="M17">
        <v>9.8819999999999997</v>
      </c>
      <c r="N17">
        <v>9.6850000000000005</v>
      </c>
      <c r="O17">
        <v>9.4870000000000001</v>
      </c>
      <c r="P17">
        <v>9.2899999999999991</v>
      </c>
      <c r="Q17">
        <v>9.0920000000000005</v>
      </c>
      <c r="R17">
        <v>9.6829999999999998</v>
      </c>
      <c r="S17">
        <v>10.27</v>
      </c>
      <c r="T17">
        <v>10.86</v>
      </c>
      <c r="U17">
        <v>11.45</v>
      </c>
      <c r="V17">
        <v>11.62</v>
      </c>
      <c r="W17">
        <v>11.75</v>
      </c>
      <c r="X17">
        <v>11.88</v>
      </c>
      <c r="Y17">
        <v>12.02</v>
      </c>
      <c r="Z17">
        <v>12.15</v>
      </c>
      <c r="AA17">
        <v>12.28</v>
      </c>
      <c r="AB17">
        <v>12.42</v>
      </c>
      <c r="AC17">
        <v>12.53</v>
      </c>
      <c r="AD17">
        <v>12.64</v>
      </c>
      <c r="AE17">
        <v>12.75</v>
      </c>
      <c r="AF17">
        <v>12.87</v>
      </c>
      <c r="AG17">
        <v>12.87</v>
      </c>
      <c r="AH17">
        <v>12.87</v>
      </c>
    </row>
    <row r="18" spans="1:34">
      <c r="A18" t="s">
        <v>23</v>
      </c>
      <c r="B18">
        <v>5.8719999999999999</v>
      </c>
      <c r="C18">
        <v>6.0570000000000004</v>
      </c>
      <c r="D18">
        <v>6.242</v>
      </c>
      <c r="E18">
        <v>6.4269999999999996</v>
      </c>
      <c r="F18">
        <v>6.6120000000000001</v>
      </c>
      <c r="G18">
        <v>6.798</v>
      </c>
      <c r="H18">
        <v>6.9059999999999997</v>
      </c>
      <c r="I18">
        <v>7.1890000000000001</v>
      </c>
      <c r="J18">
        <v>7.4729999999999999</v>
      </c>
      <c r="K18">
        <v>7.7569999999999997</v>
      </c>
      <c r="L18">
        <v>8.0399999999999991</v>
      </c>
      <c r="M18">
        <v>7.883</v>
      </c>
      <c r="N18">
        <v>7.7249999999999996</v>
      </c>
      <c r="O18">
        <v>7.5679999999999996</v>
      </c>
      <c r="P18">
        <v>7.41</v>
      </c>
      <c r="Q18">
        <v>7.2530000000000001</v>
      </c>
      <c r="R18">
        <v>7.7229999999999999</v>
      </c>
      <c r="S18">
        <v>8.1940000000000008</v>
      </c>
      <c r="T18">
        <v>8.6649999999999991</v>
      </c>
      <c r="U18">
        <v>9.1359999999999992</v>
      </c>
      <c r="V18">
        <v>9.2650000000000006</v>
      </c>
      <c r="W18">
        <v>9.3710000000000004</v>
      </c>
      <c r="X18">
        <v>9.4779999999999998</v>
      </c>
      <c r="Y18">
        <v>9.5839999999999996</v>
      </c>
      <c r="Z18">
        <v>9.6910000000000007</v>
      </c>
      <c r="AA18">
        <v>9.7970000000000006</v>
      </c>
      <c r="AB18">
        <v>9.9039999999999999</v>
      </c>
      <c r="AC18">
        <v>9.9920000000000009</v>
      </c>
      <c r="AD18">
        <v>10.08</v>
      </c>
      <c r="AE18">
        <v>10.17</v>
      </c>
      <c r="AF18">
        <v>10.27</v>
      </c>
      <c r="AG18">
        <v>10.27</v>
      </c>
      <c r="AH18">
        <v>10.27</v>
      </c>
    </row>
    <row r="20" spans="1:34">
      <c r="A20" s="13" t="s">
        <v>158</v>
      </c>
    </row>
    <row r="44" spans="1:2" s="21" customFormat="1">
      <c r="A44" s="20" t="s">
        <v>159</v>
      </c>
    </row>
    <row r="46" spans="1:2">
      <c r="A46" s="1" t="s">
        <v>153</v>
      </c>
      <c r="B46" s="1" t="s">
        <v>160</v>
      </c>
    </row>
    <row r="47" spans="1:2">
      <c r="A47" t="s">
        <v>162</v>
      </c>
      <c r="B47">
        <v>13.01</v>
      </c>
    </row>
    <row r="48" spans="1:2">
      <c r="A48" t="s">
        <v>22</v>
      </c>
      <c r="B48">
        <v>12.87</v>
      </c>
    </row>
    <row r="49" spans="1:2">
      <c r="A49" t="s">
        <v>20</v>
      </c>
      <c r="B49">
        <v>11.71</v>
      </c>
    </row>
    <row r="50" spans="1:2">
      <c r="A50" t="s">
        <v>163</v>
      </c>
      <c r="B50">
        <v>11.34</v>
      </c>
    </row>
    <row r="51" spans="1:2">
      <c r="A51" t="s">
        <v>16</v>
      </c>
      <c r="B51">
        <v>11.15</v>
      </c>
    </row>
    <row r="52" spans="1:2">
      <c r="A52" t="s">
        <v>15</v>
      </c>
      <c r="B52">
        <v>11.08</v>
      </c>
    </row>
    <row r="53" spans="1:2">
      <c r="A53" t="s">
        <v>12</v>
      </c>
      <c r="B53">
        <v>10.83</v>
      </c>
    </row>
    <row r="54" spans="1:2">
      <c r="A54" t="s">
        <v>161</v>
      </c>
      <c r="B54">
        <v>10.75</v>
      </c>
    </row>
    <row r="55" spans="1:2">
      <c r="A55" t="s">
        <v>17</v>
      </c>
      <c r="B55">
        <v>10.41</v>
      </c>
    </row>
    <row r="56" spans="1:2">
      <c r="A56" t="s">
        <v>13</v>
      </c>
      <c r="B56">
        <v>10.32</v>
      </c>
    </row>
    <row r="57" spans="1:2">
      <c r="A57" t="s">
        <v>18</v>
      </c>
      <c r="B57">
        <v>10.27</v>
      </c>
    </row>
    <row r="58" spans="1:2">
      <c r="A58" t="s">
        <v>23</v>
      </c>
      <c r="B58">
        <v>10.27</v>
      </c>
    </row>
    <row r="59" spans="1:2">
      <c r="A59" t="s">
        <v>19</v>
      </c>
      <c r="B59">
        <v>10.199999999999999</v>
      </c>
    </row>
    <row r="60" spans="1:2">
      <c r="A60" t="s">
        <v>14</v>
      </c>
      <c r="B60">
        <v>9.4459999999999997</v>
      </c>
    </row>
    <row r="61" spans="1:2">
      <c r="A61" t="s">
        <v>21</v>
      </c>
      <c r="B61">
        <v>8.4309999999999992</v>
      </c>
    </row>
    <row r="62" spans="1:2">
      <c r="A62" t="s">
        <v>0</v>
      </c>
      <c r="B62">
        <v>8.4309999999999992</v>
      </c>
    </row>
  </sheetData>
  <autoFilter ref="A46:B62" xr:uid="{5A3BCC88-4209-4DB8-A53F-A59200407741}">
    <sortState xmlns:xlrd2="http://schemas.microsoft.com/office/spreadsheetml/2017/richdata2" ref="A47:B62">
      <sortCondition descending="1" ref="B47:B62"/>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6BA2B2-EA23-42CA-9A49-8ED9D79CC8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Table of Contents</vt:lpstr>
      <vt:lpstr>&gt;&gt;&gt; Calculations</vt:lpstr>
      <vt:lpstr>Est. Enrolment Rates, States</vt:lpstr>
      <vt:lpstr>Est. Enrolment Rates, Swk</vt:lpstr>
      <vt:lpstr>Est. Enrolment Rates, Dist</vt:lpstr>
      <vt:lpstr>Enrolment 2020</vt:lpstr>
      <vt:lpstr>&gt;&gt;&gt; Census Data</vt:lpstr>
      <vt:lpstr>2010 Census Data (Granular)</vt:lpstr>
      <vt:lpstr>2010 Census (Granualar Unpivot)</vt:lpstr>
      <vt:lpstr>2010 Census (by District)</vt:lpstr>
      <vt:lpstr>2020 Census (by District)</vt:lpstr>
      <vt:lpstr>&gt;&gt;&gt; Education Facts</vt:lpstr>
      <vt:lpstr>Adminstrative District Edu Fact</vt:lpstr>
      <vt:lpstr>List of Schools in Sarawak</vt:lpstr>
      <vt:lpstr>Mapping PPDs to Districts</vt:lpstr>
      <vt:lpstr>&gt;&gt;&gt; Adminstrative District Data</vt:lpstr>
      <vt:lpstr>Adminstrative District Facts</vt:lpstr>
      <vt:lpstr>Enrolment Numbers by District</vt:lpstr>
      <vt:lpstr>School Completion Rates by Dist</vt:lpstr>
      <vt:lpstr>Live Births by District (Est.)</vt:lpstr>
      <vt:lpstr>&gt;&gt;&gt; Sarawak Overall Data</vt:lpstr>
      <vt:lpstr>Total Enrolment in Schools, Swk</vt:lpstr>
      <vt:lpstr>SPM Enrolment, Swk</vt:lpstr>
      <vt:lpstr>&gt;&gt;&gt; Malaysia Overall Data</vt:lpstr>
      <vt:lpstr>Enrolment and Transition Rates</vt:lpstr>
      <vt:lpstr>&gt;&gt;&gt; Data Grouped by State</vt:lpstr>
      <vt:lpstr>SPM Enrolment by State</vt:lpstr>
      <vt:lpstr>Enrolment in Schools by State</vt:lpstr>
      <vt:lpstr>Live Birth in Malaysia by State</vt:lpstr>
      <vt:lpstr>School Completion by State</vt:lpstr>
      <vt:lpstr>Enrolment Rates by State</vt:lpstr>
      <vt:lpstr>Mean Years of Schooling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Siaw</dc:creator>
  <cp:keywords/>
  <dc:description/>
  <cp:lastModifiedBy>Nicole Siaw</cp:lastModifiedBy>
  <cp:revision/>
  <dcterms:created xsi:type="dcterms:W3CDTF">2025-04-19T20:40:25Z</dcterms:created>
  <dcterms:modified xsi:type="dcterms:W3CDTF">2025-06-21T23:56:56Z</dcterms:modified>
  <cp:category/>
  <cp:contentStatus/>
</cp:coreProperties>
</file>