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drawings/drawing3.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codeName="ThisWorkbook" hidePivotFieldList="1" defaultThemeVersion="202300"/>
  <mc:AlternateContent xmlns:mc="http://schemas.openxmlformats.org/markup-compatibility/2006">
    <mc:Choice Requires="x15">
      <x15ac:absPath xmlns:x15ac="http://schemas.microsoft.com/office/spreadsheetml/2010/11/ac" url="/Users/nic_on/Downloads/Projects/"/>
    </mc:Choice>
  </mc:AlternateContent>
  <xr:revisionPtr revIDLastSave="0" documentId="13_ncr:1_{0FB0D08E-740E-8544-B38F-C97DB59990F2}" xr6:coauthVersionLast="47" xr6:coauthVersionMax="47" xr10:uidLastSave="{00000000-0000-0000-0000-000000000000}"/>
  <bookViews>
    <workbookView xWindow="120" yWindow="740" windowWidth="29280" windowHeight="16680" activeTab="1" xr2:uid="{6BD8BBBD-6DE2-0E48-83A7-8497F4B1278B}"/>
  </bookViews>
  <sheets>
    <sheet name="Readme" sheetId="13" r:id="rId1"/>
    <sheet name="Income Breakdown" sheetId="10" r:id="rId2"/>
    <sheet name="Worldwide Sales Distribution" sheetId="3" r:id="rId3"/>
    <sheet name="Sales Breakdown" sheetId="12" r:id="rId4"/>
    <sheet name="Dataset" sheetId="1" r:id="rId5"/>
    <sheet name="Pivot tables" sheetId="6" r:id="rId6"/>
  </sheets>
  <definedNames>
    <definedName name="Slicer_Year2">#N/A</definedName>
    <definedName name="Slicer_Year3">#N/A</definedName>
    <definedName name="Slicer_Year4">#N/A</definedName>
  </definedNames>
  <calcPr calcId="191029"/>
  <pivotCaches>
    <pivotCache cacheId="468" r:id="rId7"/>
    <pivotCache cacheId="469" r:id="rId8"/>
    <pivotCache cacheId="47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T5" i="6" l="1"/>
  <c r="DT9" i="6"/>
  <c r="CW5" i="6"/>
  <c r="CZ5" i="6"/>
  <c r="CD5" i="6"/>
  <c r="DI5" i="6"/>
  <c r="CX5" i="6"/>
  <c r="DF6" i="6"/>
  <c r="DI6" i="6" l="1"/>
  <c r="CZ6" i="6"/>
  <c r="CP5" i="6"/>
  <c r="DV5" i="6"/>
  <c r="DT6" i="6"/>
  <c r="DT7" i="6"/>
  <c r="DT8" i="6"/>
  <c r="DC6" i="6"/>
  <c r="DC7" i="6"/>
  <c r="DC8" i="6"/>
  <c r="DC5" i="6"/>
  <c r="CO13" i="6"/>
  <c r="CO18" i="6"/>
  <c r="CO19" i="6"/>
  <c r="CM6" i="6"/>
  <c r="CN6" i="6"/>
  <c r="CO6" i="6"/>
  <c r="CO5" i="6"/>
  <c r="CM12" i="6"/>
  <c r="CN12" i="6"/>
  <c r="CM13" i="6"/>
  <c r="CN13" i="6"/>
  <c r="CM11" i="6"/>
  <c r="CN11" i="6"/>
  <c r="CM19" i="6"/>
  <c r="CN19" i="6"/>
  <c r="CM7" i="6"/>
  <c r="CN7" i="6"/>
  <c r="CM5" i="6"/>
  <c r="CN5" i="6"/>
  <c r="CN18" i="6"/>
  <c r="CM18" i="6"/>
  <c r="CP19" i="6"/>
  <c r="CP18" i="6"/>
  <c r="CO12" i="6"/>
  <c r="CO11" i="6"/>
  <c r="CP13" i="6"/>
  <c r="CP12" i="6"/>
  <c r="CP11" i="6"/>
  <c r="CP6" i="6"/>
  <c r="CO7" i="6"/>
  <c r="CP7" i="6"/>
  <c r="AV26" i="6"/>
  <c r="AW26" i="6"/>
  <c r="AV27" i="6"/>
  <c r="AW27" i="6"/>
  <c r="AV28" i="6"/>
  <c r="AW28" i="6"/>
  <c r="AV29" i="6"/>
  <c r="AW29" i="6"/>
  <c r="J5" i="6"/>
  <c r="CY5" i="6"/>
  <c r="S5" i="6"/>
  <c r="AF5" i="6"/>
  <c r="DV9" i="6" l="1"/>
  <c r="DV6" i="6"/>
  <c r="EA5" i="6" s="1"/>
  <c r="DU7" i="6"/>
  <c r="DY5" i="6"/>
  <c r="DU8" i="6"/>
  <c r="DV7" i="6"/>
  <c r="DU9" i="6"/>
  <c r="DV8" i="6"/>
  <c r="DU6" i="6"/>
  <c r="DA5" i="6"/>
  <c r="DF5" i="6"/>
  <c r="CG6" i="6"/>
  <c r="CD10" i="6"/>
  <c r="CE5" i="6"/>
  <c r="CE10" i="6" s="1"/>
  <c r="BG6" i="6"/>
  <c r="BH6" i="6"/>
  <c r="BG7" i="6"/>
  <c r="BH7" i="6"/>
  <c r="BG8" i="6"/>
  <c r="BH8" i="6"/>
  <c r="BG9" i="6"/>
  <c r="BH9" i="6"/>
  <c r="BG10" i="6"/>
  <c r="BH10" i="6"/>
  <c r="BG11" i="6"/>
  <c r="BH11" i="6"/>
  <c r="BH5" i="6"/>
  <c r="BG5" i="6"/>
  <c r="BE6" i="6"/>
  <c r="BF6" i="6"/>
  <c r="BE7" i="6"/>
  <c r="BF7" i="6"/>
  <c r="BE8" i="6"/>
  <c r="BF8" i="6"/>
  <c r="BE9" i="6"/>
  <c r="BF9" i="6"/>
  <c r="BE10" i="6"/>
  <c r="BF10" i="6"/>
  <c r="BE11" i="6"/>
  <c r="BF11" i="6"/>
  <c r="BF5" i="6"/>
  <c r="BE5" i="6"/>
  <c r="BN5" i="6"/>
  <c r="BN6" i="6"/>
  <c r="BN7" i="6"/>
  <c r="BN8" i="6"/>
  <c r="BN9" i="6"/>
  <c r="BN10" i="6"/>
  <c r="BN11" i="6"/>
  <c r="BM6" i="6"/>
  <c r="BM7" i="6"/>
  <c r="BM8" i="6"/>
  <c r="BM9" i="6"/>
  <c r="BM10" i="6"/>
  <c r="BM11" i="6"/>
  <c r="BM5" i="6"/>
  <c r="AV6" i="6"/>
  <c r="AW6" i="6"/>
  <c r="AV7" i="6"/>
  <c r="AW7" i="6"/>
  <c r="AV8" i="6"/>
  <c r="AW8" i="6"/>
  <c r="AV9" i="6"/>
  <c r="AW9" i="6"/>
  <c r="AV10" i="6"/>
  <c r="AW10" i="6"/>
  <c r="AV11" i="6"/>
  <c r="AW11" i="6"/>
  <c r="AV12" i="6"/>
  <c r="AW12" i="6"/>
  <c r="AV13" i="6"/>
  <c r="AW13" i="6"/>
  <c r="AV14" i="6"/>
  <c r="AW14" i="6"/>
  <c r="AV15" i="6"/>
  <c r="AW15" i="6"/>
  <c r="AV16" i="6"/>
  <c r="AW16" i="6"/>
  <c r="AV17" i="6"/>
  <c r="AW17" i="6"/>
  <c r="AV18" i="6"/>
  <c r="AW18" i="6"/>
  <c r="AV19" i="6"/>
  <c r="AW19" i="6"/>
  <c r="AV20" i="6"/>
  <c r="AW20" i="6"/>
  <c r="AV21" i="6"/>
  <c r="AW21" i="6"/>
  <c r="AV22" i="6"/>
  <c r="AW22" i="6"/>
  <c r="AV23" i="6"/>
  <c r="AW23" i="6"/>
  <c r="AV24" i="6"/>
  <c r="AW24" i="6"/>
  <c r="AV25" i="6"/>
  <c r="AW25" i="6"/>
  <c r="AV5" i="6"/>
  <c r="AW5" i="6"/>
  <c r="AN5" i="6"/>
  <c r="AN6" i="6"/>
  <c r="AM6" i="6"/>
  <c r="AM5" i="6"/>
  <c r="Z5" i="6"/>
  <c r="N6" i="6"/>
  <c r="N7" i="6"/>
  <c r="N8" i="6"/>
  <c r="N9" i="6"/>
  <c r="N10" i="6"/>
  <c r="N5" i="6"/>
  <c r="M6" i="6"/>
  <c r="M7" i="6"/>
  <c r="M8" i="6"/>
  <c r="M9" i="6"/>
  <c r="M10" i="6"/>
  <c r="M5" i="6"/>
  <c r="J6" i="6"/>
  <c r="J7" i="6"/>
  <c r="J8" i="6"/>
  <c r="J9" i="6"/>
  <c r="J10" i="6"/>
  <c r="BT5" i="6"/>
  <c r="BJ5" i="6"/>
  <c r="DZ5" i="6" l="1"/>
  <c r="DX5" i="6"/>
  <c r="CG5" i="6"/>
  <c r="K5" i="6"/>
  <c r="BX6" i="6"/>
  <c r="BS5" i="6"/>
  <c r="BW6" i="6" s="1"/>
  <c r="T5" i="6"/>
  <c r="L7" i="6"/>
  <c r="L6" i="6"/>
  <c r="L9" i="6"/>
  <c r="L5" i="6"/>
  <c r="L10" i="6"/>
  <c r="L8" i="6"/>
  <c r="K9" i="6"/>
  <c r="K6" i="6"/>
  <c r="K8" i="6"/>
  <c r="K7" i="6"/>
  <c r="K10" i="6"/>
</calcChain>
</file>

<file path=xl/sharedStrings.xml><?xml version="1.0" encoding="utf-8"?>
<sst xmlns="http://schemas.openxmlformats.org/spreadsheetml/2006/main" count="10671" uniqueCount="165">
  <si>
    <t>Year</t>
  </si>
  <si>
    <t>Month</t>
  </si>
  <si>
    <t>Income sources</t>
  </si>
  <si>
    <t>Counts</t>
  </si>
  <si>
    <t>Income</t>
  </si>
  <si>
    <t>Target Income</t>
  </si>
  <si>
    <t>Jan</t>
  </si>
  <si>
    <t>Feb</t>
  </si>
  <si>
    <t>Mar</t>
  </si>
  <si>
    <t>Apr</t>
  </si>
  <si>
    <t>May</t>
  </si>
  <si>
    <t>Jun</t>
  </si>
  <si>
    <t>Jul</t>
  </si>
  <si>
    <t>Aug</t>
  </si>
  <si>
    <t>Sep</t>
  </si>
  <si>
    <t>Oct</t>
  </si>
  <si>
    <t>Nov</t>
  </si>
  <si>
    <t>Dec</t>
  </si>
  <si>
    <t>Row Labels</t>
  </si>
  <si>
    <t>Grand Total</t>
  </si>
  <si>
    <t>Sum of Income</t>
  </si>
  <si>
    <t>Sum of Income2</t>
  </si>
  <si>
    <t>X</t>
  </si>
  <si>
    <t>Y</t>
  </si>
  <si>
    <t>Amount</t>
  </si>
  <si>
    <t>Max</t>
  </si>
  <si>
    <t>Without Max</t>
  </si>
  <si>
    <t>Sum of Target Income</t>
  </si>
  <si>
    <t>Target</t>
  </si>
  <si>
    <t>Sum of Counts</t>
  </si>
  <si>
    <t>Sum of Counts2</t>
  </si>
  <si>
    <t>Count</t>
  </si>
  <si>
    <t>Count %</t>
  </si>
  <si>
    <t>Avg. Income by Month</t>
  </si>
  <si>
    <t>Country</t>
  </si>
  <si>
    <t>USA</t>
  </si>
  <si>
    <t>United Kingdom</t>
  </si>
  <si>
    <t>Canada</t>
  </si>
  <si>
    <t>Sum of Amount</t>
  </si>
  <si>
    <t>Sum of Amount2</t>
  </si>
  <si>
    <t>Total Sales</t>
  </si>
  <si>
    <t>Sum of Target</t>
  </si>
  <si>
    <t>Remaining percentage</t>
  </si>
  <si>
    <t>Actual</t>
  </si>
  <si>
    <t>Highest Country</t>
  </si>
  <si>
    <t>Non-Highest</t>
  </si>
  <si>
    <t>Australia</t>
  </si>
  <si>
    <t>Japan</t>
  </si>
  <si>
    <t>UAE</t>
  </si>
  <si>
    <t>Argentina</t>
  </si>
  <si>
    <t>Paid</t>
  </si>
  <si>
    <t>Refunded</t>
  </si>
  <si>
    <t>Line</t>
  </si>
  <si>
    <t>Sales process</t>
  </si>
  <si>
    <t>Paid Traffic</t>
  </si>
  <si>
    <t>Organic Traffic</t>
  </si>
  <si>
    <t>In-app Purchases</t>
  </si>
  <si>
    <t>Banner ads</t>
  </si>
  <si>
    <t>Interstitial ads</t>
  </si>
  <si>
    <t>Offerwall ads</t>
  </si>
  <si>
    <t>Native ads</t>
  </si>
  <si>
    <t>Cross-Promoted Traffic</t>
  </si>
  <si>
    <t>Video ads</t>
  </si>
  <si>
    <t>Monthly subscription</t>
  </si>
  <si>
    <t>Annual subscription</t>
  </si>
  <si>
    <t>Family or group subscriptions</t>
  </si>
  <si>
    <t>Event streaming</t>
  </si>
  <si>
    <t>Entry fees</t>
  </si>
  <si>
    <t>VIP passes</t>
  </si>
  <si>
    <t>Source of Funds</t>
  </si>
  <si>
    <t>Player Funds</t>
  </si>
  <si>
    <t>Third-party Funds</t>
  </si>
  <si>
    <t>Subscriptions</t>
  </si>
  <si>
    <t>Sponsorships</t>
  </si>
  <si>
    <t>Brand Sponsorships</t>
  </si>
  <si>
    <t>Cross-promotions with Other Games</t>
  </si>
  <si>
    <t>Sponsored Missions or Challenges</t>
  </si>
  <si>
    <t>Merchandising</t>
  </si>
  <si>
    <t>Physical Merchandise</t>
  </si>
  <si>
    <t>Digital Merchandise</t>
  </si>
  <si>
    <t>Events and Tournaments</t>
  </si>
  <si>
    <t>EBITDA</t>
  </si>
  <si>
    <t>Ad Revenue</t>
  </si>
  <si>
    <t>Income Subcategories</t>
  </si>
  <si>
    <t>Sum of EBITDA</t>
  </si>
  <si>
    <t>AppStore</t>
  </si>
  <si>
    <t>Installations</t>
  </si>
  <si>
    <t>Refunded Amount</t>
  </si>
  <si>
    <t>Device Type</t>
  </si>
  <si>
    <t>Apple AppStore</t>
  </si>
  <si>
    <t>Tablet</t>
  </si>
  <si>
    <t>Smartphone</t>
  </si>
  <si>
    <t>Google Play</t>
  </si>
  <si>
    <t>Amazon AppStore</t>
  </si>
  <si>
    <t>Non-payers</t>
  </si>
  <si>
    <t>Payers Type</t>
  </si>
  <si>
    <t>Minnows</t>
  </si>
  <si>
    <t>Dolphins</t>
  </si>
  <si>
    <t>Whales</t>
  </si>
  <si>
    <t>Label</t>
  </si>
  <si>
    <t>Sum of Installations</t>
  </si>
  <si>
    <t>Empty Hexagon</t>
  </si>
  <si>
    <t>Hexagon</t>
  </si>
  <si>
    <t>ARPPU</t>
  </si>
  <si>
    <t>ARPU</t>
  </si>
  <si>
    <t>Sum of Refunded Amount</t>
  </si>
  <si>
    <t>Free-to-Paid Conversion rate</t>
  </si>
  <si>
    <t>(All)</t>
  </si>
  <si>
    <t>(Multiple Items)</t>
  </si>
  <si>
    <t>Up</t>
  </si>
  <si>
    <t>Down</t>
  </si>
  <si>
    <t>▾</t>
  </si>
  <si>
    <t>œ</t>
  </si>
  <si>
    <t>Income Breakdown</t>
  </si>
  <si>
    <t>Income Breakdown Data</t>
  </si>
  <si>
    <t>Worldwide Sales Distribution Data</t>
  </si>
  <si>
    <t>Sales Breakdown Data</t>
  </si>
  <si>
    <t>Income %</t>
  </si>
  <si>
    <t>]</t>
  </si>
  <si>
    <t>Worldwide Sales Distribution</t>
  </si>
  <si>
    <t>Sales Breakdown</t>
  </si>
  <si>
    <t>Pivot table to calculate income and the number of events broken down by income sources</t>
  </si>
  <si>
    <t>Pivot table to calculate total income and target income</t>
  </si>
  <si>
    <t>Calculation of the percentage of total income vs target income</t>
  </si>
  <si>
    <t>Pivot table to calculate income by month</t>
  </si>
  <si>
    <t>Calculation of average monthly income</t>
  </si>
  <si>
    <t>Pivot table to calculate EBITDA by month</t>
  </si>
  <si>
    <t>Avg. EBITDA by Month</t>
  </si>
  <si>
    <t>Calculation of average monthly EBITDA</t>
  </si>
  <si>
    <t>Pivot table to calculate income by source of funds</t>
  </si>
  <si>
    <t>Calculating Data to Display Income by Source on a plot</t>
  </si>
  <si>
    <t>Income by source of funds for a plot</t>
  </si>
  <si>
    <t>Pivot table to calculate income by subcategories</t>
  </si>
  <si>
    <t>Subcategories</t>
  </si>
  <si>
    <t>Income by subcategories for a plot</t>
  </si>
  <si>
    <t>Calculation of total sales</t>
  </si>
  <si>
    <t>Calculation of data to display highest vs non-highest countries by sales</t>
  </si>
  <si>
    <t>Pivot table to calculate sales by country</t>
  </si>
  <si>
    <t>Sales %</t>
  </si>
  <si>
    <t>Sales</t>
  </si>
  <si>
    <t>Sales by country for plot</t>
  </si>
  <si>
    <t>Pivot table to calculate total sales and target sales</t>
  </si>
  <si>
    <t>Calculation of the percentage of total sales vs target sales</t>
  </si>
  <si>
    <t>Calculation of coordinates for percentages for plotting</t>
  </si>
  <si>
    <t>Sales Amount</t>
  </si>
  <si>
    <t>Sales Target</t>
  </si>
  <si>
    <t>Sum of Sales Target</t>
  </si>
  <si>
    <t>Sum of Sales Amount</t>
  </si>
  <si>
    <t>Labels data for plot</t>
  </si>
  <si>
    <t>Pivot tables to calculate installations and sales by categories</t>
  </si>
  <si>
    <t>Category</t>
  </si>
  <si>
    <t>Calculation of data to display highest vs non-highest categories</t>
  </si>
  <si>
    <t>Calculation of ARPPU, ARPU, total installations and rate of user who made at least one purchase</t>
  </si>
  <si>
    <t>Payer Type</t>
  </si>
  <si>
    <t>Installation</t>
  </si>
  <si>
    <t>Installations by payer type for plot</t>
  </si>
  <si>
    <t>Percentage of paid/refunded orders for plot</t>
  </si>
  <si>
    <t>Calculation of free-to-paid conversion rate</t>
  </si>
  <si>
    <t>The chosen year on the slicer</t>
  </si>
  <si>
    <t>Pivot table to calculate installations, sales and refunds by payer type</t>
  </si>
  <si>
    <t>Pivot table to calculate installations for paid users only</t>
  </si>
  <si>
    <t>Pivot table to calculate total installations</t>
  </si>
  <si>
    <t>Calculation of data to display the free-to-paid conversion rate with the required format</t>
  </si>
  <si>
    <t>Rate</t>
  </si>
  <si>
    <t>Calculating the free-to-paid conversion rate by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</si>
</sst>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_(* #,##0_);_(* \(#,##0\);_(* &quot;-&quot;??_);_(@_)"/>
    <numFmt numFmtId="165" formatCode="_([$$-409]* #,##0_);_([$$-409]* \(#,##0\);_([$$-409]* &quot;-&quot;??_);_(@_)"/>
    <numFmt numFmtId="166" formatCode="_([$$-409]* #,##0.00_);_([$$-409]* \(#,##0.00\);_([$$-409]* &quot;-&quot;??_);_(@_)"/>
  </numFmts>
  <fonts count="22" x14ac:knownFonts="1">
    <font>
      <sz val="12"/>
      <color theme="1"/>
      <name val="Aptos Narrow"/>
      <family val="2"/>
      <scheme val="minor"/>
    </font>
    <font>
      <sz val="12"/>
      <color theme="1"/>
      <name val="Aptos Narrow"/>
      <family val="2"/>
      <scheme val="minor"/>
    </font>
    <font>
      <b/>
      <sz val="11"/>
      <color theme="0"/>
      <name val="Arial"/>
      <family val="2"/>
    </font>
    <font>
      <sz val="12"/>
      <color theme="0"/>
      <name val="Aptos Narrow"/>
      <family val="2"/>
      <scheme val="minor"/>
    </font>
    <font>
      <sz val="11"/>
      <color theme="0"/>
      <name val="Arial"/>
      <family val="2"/>
    </font>
    <font>
      <sz val="11"/>
      <color theme="1"/>
      <name val="Arial"/>
      <family val="2"/>
    </font>
    <font>
      <sz val="11"/>
      <color theme="6" tint="-0.249977111117893"/>
      <name val="Arial"/>
      <family val="2"/>
    </font>
    <font>
      <sz val="12"/>
      <color theme="1"/>
      <name val="Arial"/>
      <family val="2"/>
    </font>
    <font>
      <sz val="12"/>
      <color theme="1"/>
      <name val="Aptos Narrow"/>
      <scheme val="minor"/>
    </font>
    <font>
      <sz val="12"/>
      <color theme="0"/>
      <name val="Aptos Narrow (Body)"/>
    </font>
    <font>
      <sz val="11"/>
      <color rgb="FF0D0D0D"/>
      <name val="Arial"/>
      <family val="2"/>
    </font>
    <font>
      <sz val="12"/>
      <color theme="0"/>
      <name val="Aptos Narrow"/>
      <scheme val="minor"/>
    </font>
    <font>
      <b/>
      <sz val="12"/>
      <color theme="0"/>
      <name val="Aptos Narrow"/>
      <scheme val="minor"/>
    </font>
    <font>
      <b/>
      <sz val="11"/>
      <color theme="1"/>
      <name val="Arial"/>
      <family val="2"/>
    </font>
    <font>
      <i/>
      <sz val="11"/>
      <color theme="1"/>
      <name val="Aptos Narrow"/>
      <scheme val="minor"/>
    </font>
    <font>
      <b/>
      <sz val="11"/>
      <color theme="0"/>
      <name val="Aptos Narrow"/>
      <scheme val="minor"/>
    </font>
    <font>
      <sz val="11"/>
      <color rgb="FFF829AA"/>
      <name val="Aptos Narrow"/>
      <scheme val="minor"/>
    </font>
    <font>
      <sz val="11"/>
      <color rgb="FF700265"/>
      <name val="Aptos Narrow"/>
      <scheme val="minor"/>
    </font>
    <font>
      <sz val="11"/>
      <color rgb="FF0E11A7"/>
      <name val="Aptos Narrow"/>
      <scheme val="minor"/>
    </font>
    <font>
      <sz val="11"/>
      <color rgb="FF296EFC"/>
      <name val="Aptos Narrow"/>
      <scheme val="minor"/>
    </font>
    <font>
      <sz val="12"/>
      <color rgb="FFC23FD8"/>
      <name val="Aptos Narrow"/>
      <scheme val="minor"/>
    </font>
    <font>
      <sz val="14"/>
      <color theme="0"/>
      <name val="Aptos Narrow"/>
      <family val="2"/>
      <scheme val="minor"/>
    </font>
  </fonts>
  <fills count="11">
    <fill>
      <patternFill patternType="none"/>
    </fill>
    <fill>
      <patternFill patternType="gray125"/>
    </fill>
    <fill>
      <patternFill patternType="solid">
        <fgColor theme="1"/>
        <bgColor indexed="64"/>
      </patternFill>
    </fill>
    <fill>
      <patternFill patternType="solid">
        <fgColor rgb="FF194AFE"/>
        <bgColor indexed="64"/>
      </patternFill>
    </fill>
    <fill>
      <patternFill patternType="solid">
        <fgColor theme="0"/>
        <bgColor indexed="64"/>
      </patternFill>
    </fill>
    <fill>
      <patternFill patternType="solid">
        <fgColor rgb="FF2E2F68"/>
        <bgColor indexed="64"/>
      </patternFill>
    </fill>
    <fill>
      <patternFill patternType="solid">
        <fgColor theme="0"/>
        <bgColor rgb="FFECECEC"/>
      </patternFill>
    </fill>
    <fill>
      <patternFill patternType="solid">
        <fgColor theme="0"/>
        <bgColor theme="6" tint="0.79998168889431442"/>
      </patternFill>
    </fill>
    <fill>
      <patternFill patternType="solid">
        <fgColor rgb="FFA02B93"/>
        <bgColor indexed="64"/>
      </patternFill>
    </fill>
    <fill>
      <patternFill patternType="solid">
        <fgColor rgb="FF0D769E"/>
        <bgColor indexed="64"/>
      </patternFill>
    </fill>
    <fill>
      <patternFill patternType="solid">
        <fgColor rgb="FF4DA72E"/>
        <bgColor theme="4"/>
      </patternFill>
    </fill>
  </fills>
  <borders count="9">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13">
    <xf numFmtId="0" fontId="0" fillId="0" borderId="0" xfId="0"/>
    <xf numFmtId="0" fontId="0" fillId="2" borderId="0" xfId="0" applyFill="1"/>
    <xf numFmtId="0" fontId="3" fillId="2" borderId="0" xfId="0" applyFont="1" applyFill="1"/>
    <xf numFmtId="0" fontId="7" fillId="4" borderId="0" xfId="0" applyFont="1" applyFill="1"/>
    <xf numFmtId="0" fontId="0" fillId="5" borderId="0" xfId="0" applyFill="1"/>
    <xf numFmtId="0" fontId="9" fillId="2" borderId="0" xfId="0" applyFont="1" applyFill="1"/>
    <xf numFmtId="0" fontId="3" fillId="2" borderId="0" xfId="0" applyFont="1" applyFill="1" applyAlignment="1">
      <alignment horizontal="center" vertical="center"/>
    </xf>
    <xf numFmtId="4" fontId="0" fillId="2" borderId="0" xfId="0" applyNumberFormat="1" applyFill="1"/>
    <xf numFmtId="0" fontId="5" fillId="4" borderId="0" xfId="0" applyFont="1" applyFill="1"/>
    <xf numFmtId="0" fontId="4" fillId="7" borderId="0" xfId="0" applyFont="1" applyFill="1" applyAlignment="1">
      <alignment horizontal="center" vertical="center"/>
    </xf>
    <xf numFmtId="0" fontId="4" fillId="4" borderId="0" xfId="0" applyFont="1" applyFill="1" applyAlignment="1">
      <alignment horizontal="center" vertical="center"/>
    </xf>
    <xf numFmtId="0" fontId="4" fillId="4" borderId="0" xfId="0" applyFont="1" applyFill="1"/>
    <xf numFmtId="0" fontId="6" fillId="7" borderId="0" xfId="0" applyFont="1" applyFill="1" applyAlignment="1">
      <alignment horizontal="center" vertical="center"/>
    </xf>
    <xf numFmtId="0" fontId="10" fillId="4" borderId="0" xfId="0" applyFont="1" applyFill="1"/>
    <xf numFmtId="1" fontId="5" fillId="4" borderId="0" xfId="0" applyNumberFormat="1" applyFont="1" applyFill="1"/>
    <xf numFmtId="0" fontId="6" fillId="4" borderId="0" xfId="0" applyFont="1" applyFill="1" applyAlignment="1">
      <alignment horizontal="center" vertical="center"/>
    </xf>
    <xf numFmtId="0" fontId="6" fillId="7" borderId="1" xfId="0" applyFont="1" applyFill="1" applyBorder="1" applyAlignment="1">
      <alignment horizontal="center" vertical="center"/>
    </xf>
    <xf numFmtId="0" fontId="10" fillId="4" borderId="2" xfId="0" applyFont="1" applyFill="1" applyBorder="1"/>
    <xf numFmtId="0" fontId="6" fillId="4" borderId="1" xfId="0" applyFont="1" applyFill="1" applyBorder="1" applyAlignment="1">
      <alignment horizontal="center" vertical="center"/>
    </xf>
    <xf numFmtId="0" fontId="6" fillId="4" borderId="3" xfId="0" applyFont="1" applyFill="1" applyBorder="1" applyAlignment="1">
      <alignment horizontal="center" vertical="center"/>
    </xf>
    <xf numFmtId="0" fontId="6" fillId="4" borderId="4" xfId="0" applyFont="1" applyFill="1" applyBorder="1" applyAlignment="1">
      <alignment horizontal="center" vertical="center"/>
    </xf>
    <xf numFmtId="0" fontId="5" fillId="4" borderId="4" xfId="0" applyFont="1" applyFill="1" applyBorder="1"/>
    <xf numFmtId="0" fontId="10" fillId="4" borderId="4" xfId="0" applyFont="1" applyFill="1" applyBorder="1"/>
    <xf numFmtId="1" fontId="5" fillId="4" borderId="4" xfId="0" applyNumberFormat="1" applyFont="1" applyFill="1" applyBorder="1"/>
    <xf numFmtId="0" fontId="10" fillId="4" borderId="5" xfId="0" applyFont="1" applyFill="1" applyBorder="1"/>
    <xf numFmtId="0" fontId="6" fillId="7" borderId="3" xfId="0" applyFont="1" applyFill="1" applyBorder="1" applyAlignment="1">
      <alignment horizontal="center" vertical="center"/>
    </xf>
    <xf numFmtId="0" fontId="5" fillId="6" borderId="0" xfId="0" applyFont="1" applyFill="1" applyAlignment="1">
      <alignment horizontal="center" vertical="center"/>
    </xf>
    <xf numFmtId="0" fontId="5" fillId="6" borderId="4" xfId="0" applyFont="1" applyFill="1" applyBorder="1" applyAlignment="1">
      <alignment horizontal="center" vertical="center"/>
    </xf>
    <xf numFmtId="0" fontId="5" fillId="6" borderId="2" xfId="0" applyFont="1" applyFill="1" applyBorder="1" applyAlignment="1">
      <alignment horizontal="center" vertical="center"/>
    </xf>
    <xf numFmtId="1" fontId="7" fillId="4" borderId="0" xfId="0" applyNumberFormat="1" applyFont="1" applyFill="1"/>
    <xf numFmtId="0" fontId="7" fillId="4" borderId="2" xfId="0" applyFont="1" applyFill="1" applyBorder="1"/>
    <xf numFmtId="0" fontId="7" fillId="4" borderId="4" xfId="0" applyFont="1" applyFill="1" applyBorder="1"/>
    <xf numFmtId="0" fontId="7" fillId="4" borderId="5" xfId="0" applyFont="1" applyFill="1" applyBorder="1"/>
    <xf numFmtId="1" fontId="7" fillId="4" borderId="4" xfId="0" applyNumberFormat="1" applyFont="1" applyFill="1" applyBorder="1"/>
    <xf numFmtId="0" fontId="13" fillId="4" borderId="0" xfId="0" applyFont="1" applyFill="1" applyAlignment="1">
      <alignment horizontal="center" vertical="center"/>
    </xf>
    <xf numFmtId="0" fontId="2" fillId="3" borderId="0" xfId="0" applyFont="1" applyFill="1" applyAlignment="1">
      <alignment horizontal="left" vertical="center"/>
    </xf>
    <xf numFmtId="0" fontId="7" fillId="3" borderId="0" xfId="0" applyFont="1" applyFill="1"/>
    <xf numFmtId="0" fontId="11" fillId="4" borderId="0" xfId="0" applyFont="1" applyFill="1"/>
    <xf numFmtId="0" fontId="12" fillId="4" borderId="0" xfId="0" applyFont="1" applyFill="1"/>
    <xf numFmtId="0" fontId="11" fillId="2" borderId="0" xfId="0" applyFont="1" applyFill="1"/>
    <xf numFmtId="0" fontId="8" fillId="4" borderId="0" xfId="0" applyFont="1" applyFill="1"/>
    <xf numFmtId="0" fontId="8" fillId="4" borderId="0" xfId="0" applyFont="1" applyFill="1" applyAlignment="1">
      <alignment vertical="center"/>
    </xf>
    <xf numFmtId="0" fontId="2" fillId="8" borderId="6" xfId="0" applyFont="1" applyFill="1" applyBorder="1" applyAlignment="1">
      <alignment horizontal="center" vertical="center"/>
    </xf>
    <xf numFmtId="0" fontId="2" fillId="8" borderId="7" xfId="0" applyFont="1" applyFill="1" applyBorder="1" applyAlignment="1">
      <alignment horizontal="center" vertical="center"/>
    </xf>
    <xf numFmtId="0" fontId="2" fillId="8" borderId="8" xfId="0" applyFont="1" applyFill="1" applyBorder="1" applyAlignment="1">
      <alignment horizontal="center" vertical="center"/>
    </xf>
    <xf numFmtId="0" fontId="2" fillId="9" borderId="6" xfId="0" applyFont="1" applyFill="1" applyBorder="1" applyAlignment="1">
      <alignment horizontal="center" vertical="center"/>
    </xf>
    <xf numFmtId="0" fontId="2" fillId="9" borderId="7" xfId="0" applyFont="1" applyFill="1" applyBorder="1" applyAlignment="1">
      <alignment horizontal="center" vertical="center"/>
    </xf>
    <xf numFmtId="0" fontId="2" fillId="9" borderId="8" xfId="0" applyFont="1" applyFill="1" applyBorder="1" applyAlignment="1">
      <alignment horizontal="center" vertical="center"/>
    </xf>
    <xf numFmtId="0" fontId="2" fillId="10" borderId="6" xfId="0" applyFont="1" applyFill="1" applyBorder="1" applyAlignment="1">
      <alignment horizontal="center" vertical="center"/>
    </xf>
    <xf numFmtId="0" fontId="2" fillId="10" borderId="7" xfId="0" applyFont="1" applyFill="1" applyBorder="1" applyAlignment="1">
      <alignment horizontal="center" vertical="center"/>
    </xf>
    <xf numFmtId="0" fontId="2" fillId="10" borderId="8" xfId="0" applyFont="1" applyFill="1" applyBorder="1" applyAlignment="1">
      <alignment horizontal="center" vertical="center"/>
    </xf>
    <xf numFmtId="0" fontId="14" fillId="0" borderId="0" xfId="0" applyFont="1"/>
    <xf numFmtId="0" fontId="11" fillId="4" borderId="0" xfId="0" applyFont="1" applyFill="1" applyAlignment="1">
      <alignment horizontal="center"/>
    </xf>
    <xf numFmtId="0" fontId="14" fillId="4" borderId="0" xfId="0" applyFont="1" applyFill="1" applyAlignment="1">
      <alignment horizontal="left"/>
    </xf>
    <xf numFmtId="0" fontId="15" fillId="4" borderId="0" xfId="0" applyFont="1" applyFill="1" applyAlignment="1">
      <alignment horizontal="left" vertical="center"/>
    </xf>
    <xf numFmtId="0" fontId="8" fillId="0" borderId="0" xfId="0" applyFont="1"/>
    <xf numFmtId="0" fontId="15" fillId="3" borderId="0" xfId="0" applyFont="1" applyFill="1" applyAlignment="1">
      <alignment horizontal="left" vertical="center"/>
    </xf>
    <xf numFmtId="0" fontId="8" fillId="3" borderId="0" xfId="0" applyFont="1" applyFill="1"/>
    <xf numFmtId="0" fontId="8" fillId="4" borderId="0" xfId="0" applyFont="1" applyFill="1" applyAlignment="1">
      <alignment horizontal="center"/>
    </xf>
    <xf numFmtId="0" fontId="8" fillId="0" borderId="0" xfId="0" pivotButton="1" applyFont="1"/>
    <xf numFmtId="0" fontId="8" fillId="0" borderId="0" xfId="0" applyFont="1" applyAlignment="1">
      <alignment horizontal="center"/>
    </xf>
    <xf numFmtId="0" fontId="8" fillId="0" borderId="0" xfId="0" applyFont="1" applyAlignment="1">
      <alignment horizontal="center" vertical="center"/>
    </xf>
    <xf numFmtId="0" fontId="11" fillId="2" borderId="0" xfId="0" applyFont="1" applyFill="1" applyAlignment="1">
      <alignment horizontal="center" vertical="center"/>
    </xf>
    <xf numFmtId="0" fontId="8" fillId="0" borderId="0" xfId="0" pivotButton="1" applyFont="1" applyAlignment="1">
      <alignment horizontal="left" vertical="center"/>
    </xf>
    <xf numFmtId="0" fontId="11" fillId="2" borderId="0" xfId="0" applyFont="1" applyFill="1" applyAlignment="1">
      <alignment horizontal="center"/>
    </xf>
    <xf numFmtId="0" fontId="11" fillId="2" borderId="0" xfId="0" applyFont="1" applyFill="1" applyAlignment="1">
      <alignment horizontal="left"/>
    </xf>
    <xf numFmtId="0" fontId="8" fillId="0" borderId="0" xfId="0" applyFont="1" applyAlignment="1">
      <alignment horizontal="left"/>
    </xf>
    <xf numFmtId="0" fontId="8" fillId="0" borderId="0" xfId="0" applyFont="1" applyAlignment="1">
      <alignment horizontal="right" vertical="center"/>
    </xf>
    <xf numFmtId="10" fontId="8" fillId="0" borderId="0" xfId="0" applyNumberFormat="1" applyFont="1" applyAlignment="1">
      <alignment horizontal="right" vertical="center"/>
    </xf>
    <xf numFmtId="0" fontId="8" fillId="0" borderId="0" xfId="0" applyFont="1" applyAlignment="1">
      <alignment horizontal="right"/>
    </xf>
    <xf numFmtId="164" fontId="8" fillId="0" borderId="0" xfId="1" applyNumberFormat="1" applyFont="1" applyAlignment="1">
      <alignment horizontal="center" vertical="center"/>
    </xf>
    <xf numFmtId="9" fontId="8" fillId="0" borderId="0" xfId="2" applyFont="1" applyAlignment="1">
      <alignment horizontal="center" vertical="center"/>
    </xf>
    <xf numFmtId="165" fontId="8" fillId="0" borderId="0" xfId="0" applyNumberFormat="1" applyFont="1" applyAlignment="1">
      <alignment horizontal="right" vertical="center"/>
    </xf>
    <xf numFmtId="164" fontId="8" fillId="0" borderId="0" xfId="0" applyNumberFormat="1" applyFont="1" applyAlignment="1">
      <alignment horizontal="right" vertical="center"/>
    </xf>
    <xf numFmtId="164" fontId="8" fillId="0" borderId="0" xfId="0" applyNumberFormat="1" applyFont="1"/>
    <xf numFmtId="10" fontId="8" fillId="0" borderId="0" xfId="0" applyNumberFormat="1" applyFont="1"/>
    <xf numFmtId="164" fontId="8" fillId="0" borderId="0" xfId="0" applyNumberFormat="1" applyFont="1" applyAlignment="1">
      <alignment horizontal="center" vertical="center"/>
    </xf>
    <xf numFmtId="164" fontId="8" fillId="0" borderId="0" xfId="1" applyNumberFormat="1" applyFont="1"/>
    <xf numFmtId="9" fontId="8" fillId="0" borderId="0" xfId="2" applyFont="1"/>
    <xf numFmtId="0" fontId="8" fillId="0" borderId="0" xfId="0" applyFont="1" applyAlignment="1">
      <alignment vertical="center"/>
    </xf>
    <xf numFmtId="0" fontId="16" fillId="0" borderId="0" xfId="0" applyFont="1" applyAlignment="1">
      <alignment horizontal="center" vertical="center"/>
    </xf>
    <xf numFmtId="0" fontId="17" fillId="0" borderId="0" xfId="0" applyFont="1" applyAlignment="1">
      <alignment horizontal="center" vertical="center"/>
    </xf>
    <xf numFmtId="0" fontId="18" fillId="0" borderId="0" xfId="0" applyFont="1" applyAlignment="1">
      <alignment horizontal="center" vertical="center"/>
    </xf>
    <xf numFmtId="0" fontId="19" fillId="0" borderId="0" xfId="0" applyFont="1" applyAlignment="1">
      <alignment horizontal="center" vertical="center"/>
    </xf>
    <xf numFmtId="165" fontId="8" fillId="0" borderId="0" xfId="0" applyNumberFormat="1" applyFont="1"/>
    <xf numFmtId="9" fontId="11" fillId="0" borderId="0" xfId="2" applyFont="1"/>
    <xf numFmtId="9" fontId="8" fillId="0" borderId="0" xfId="2" applyFont="1" applyAlignment="1">
      <alignment horizontal="center"/>
    </xf>
    <xf numFmtId="9" fontId="8" fillId="0" borderId="0" xfId="0" applyNumberFormat="1" applyFont="1" applyAlignment="1">
      <alignment horizontal="center"/>
    </xf>
    <xf numFmtId="0" fontId="8" fillId="0" borderId="0" xfId="0" applyFont="1" applyAlignment="1">
      <alignment horizontal="left" indent="1"/>
    </xf>
    <xf numFmtId="0" fontId="8" fillId="0" borderId="0" xfId="0" applyFont="1" applyAlignment="1">
      <alignment horizontal="left" vertical="center"/>
    </xf>
    <xf numFmtId="164" fontId="8" fillId="0" borderId="0" xfId="0" applyNumberFormat="1" applyFont="1" applyAlignment="1">
      <alignment vertical="center"/>
    </xf>
    <xf numFmtId="10" fontId="8" fillId="0" borderId="0" xfId="0" applyNumberFormat="1" applyFont="1" applyAlignment="1">
      <alignment vertical="center"/>
    </xf>
    <xf numFmtId="0" fontId="16" fillId="0" borderId="0" xfId="0" applyFont="1" applyAlignment="1">
      <alignment horizontal="center"/>
    </xf>
    <xf numFmtId="0" fontId="17" fillId="0" borderId="0" xfId="0" applyFont="1" applyAlignment="1">
      <alignment horizontal="center"/>
    </xf>
    <xf numFmtId="0" fontId="18" fillId="0" borderId="0" xfId="0" applyFont="1" applyAlignment="1">
      <alignment horizontal="center"/>
    </xf>
    <xf numFmtId="0" fontId="19" fillId="0" borderId="0" xfId="0" applyFont="1" applyAlignment="1">
      <alignment horizontal="center"/>
    </xf>
    <xf numFmtId="164" fontId="8" fillId="0" borderId="0" xfId="1" applyNumberFormat="1" applyFont="1" applyAlignment="1">
      <alignment vertical="center"/>
    </xf>
    <xf numFmtId="9" fontId="8" fillId="0" borderId="0" xfId="2" applyFont="1" applyAlignment="1">
      <alignment vertical="center"/>
    </xf>
    <xf numFmtId="0" fontId="20" fillId="0" borderId="0" xfId="0" applyFont="1" applyAlignment="1">
      <alignment horizontal="center"/>
    </xf>
    <xf numFmtId="9" fontId="8" fillId="4" borderId="0" xfId="2" applyFont="1" applyFill="1" applyAlignment="1">
      <alignment horizontal="center"/>
    </xf>
    <xf numFmtId="164" fontId="8" fillId="4" borderId="0" xfId="1" applyNumberFormat="1" applyFont="1" applyFill="1" applyAlignment="1">
      <alignment horizontal="center"/>
    </xf>
    <xf numFmtId="9" fontId="8" fillId="4" borderId="0" xfId="2" applyFont="1" applyFill="1" applyAlignment="1">
      <alignment horizontal="center" vertical="center"/>
    </xf>
    <xf numFmtId="164" fontId="8" fillId="4" borderId="0" xfId="1" applyNumberFormat="1" applyFont="1" applyFill="1" applyAlignment="1">
      <alignment horizontal="center" vertical="center"/>
    </xf>
    <xf numFmtId="165" fontId="8" fillId="0" borderId="0" xfId="1" applyNumberFormat="1" applyFont="1" applyAlignment="1">
      <alignment horizontal="center"/>
    </xf>
    <xf numFmtId="0" fontId="14" fillId="0" borderId="0" xfId="0" applyFont="1" applyAlignment="1">
      <alignment horizontal="left"/>
    </xf>
    <xf numFmtId="164" fontId="8" fillId="0" borderId="0" xfId="1" applyNumberFormat="1" applyFont="1" applyAlignment="1">
      <alignment horizontal="center"/>
    </xf>
    <xf numFmtId="165" fontId="8" fillId="0" borderId="0" xfId="1" applyNumberFormat="1" applyFont="1" applyAlignment="1">
      <alignment horizontal="center" vertical="center"/>
    </xf>
    <xf numFmtId="166" fontId="8" fillId="0" borderId="0" xfId="0" applyNumberFormat="1" applyFont="1" applyAlignment="1">
      <alignment horizontal="center"/>
    </xf>
    <xf numFmtId="0" fontId="21" fillId="2" borderId="0" xfId="0" applyFont="1" applyFill="1"/>
    <xf numFmtId="0" fontId="8" fillId="0" borderId="0" xfId="0" applyNumberFormat="1" applyFont="1" applyAlignment="1">
      <alignment horizontal="right" vertical="center"/>
    </xf>
    <xf numFmtId="0" fontId="8" fillId="0" borderId="0" xfId="0" applyNumberFormat="1" applyFont="1"/>
    <xf numFmtId="0" fontId="8" fillId="0" borderId="0" xfId="0" applyNumberFormat="1" applyFont="1" applyAlignment="1">
      <alignment vertical="center"/>
    </xf>
    <xf numFmtId="0" fontId="8" fillId="0" borderId="0" xfId="0" applyNumberFormat="1" applyFont="1" applyAlignment="1">
      <alignment horizontal="center"/>
    </xf>
  </cellXfs>
  <cellStyles count="3">
    <cellStyle name="Comma" xfId="1" builtinId="3"/>
    <cellStyle name="Normal" xfId="0" builtinId="0"/>
    <cellStyle name="Per cent" xfId="2" builtinId="5"/>
  </cellStyles>
  <dxfs count="146">
    <dxf>
      <font>
        <name val="Aptos Narrow"/>
        <scheme val="minor"/>
      </font>
    </dxf>
    <dxf>
      <font>
        <name val="Aptos Narrow"/>
        <scheme val="minor"/>
      </font>
    </dxf>
    <dxf>
      <numFmt numFmtId="165" formatCode="_([$$-409]* #,##0_);_([$$-409]* \(#,##0\);_([$$-409]* &quot;-&quot;??_);_(@_)"/>
    </dxf>
    <dxf>
      <font>
        <name val="Aptos Narrow"/>
        <scheme val="minor"/>
      </font>
    </dxf>
    <dxf>
      <font>
        <name val="Aptos Narrow"/>
        <scheme val="minor"/>
      </font>
    </dxf>
    <dxf>
      <font>
        <name val="Aptos Narrow"/>
        <scheme val="minor"/>
      </font>
    </dxf>
    <dxf>
      <font>
        <name val="Aptos Narrow"/>
        <scheme val="minor"/>
      </font>
    </dxf>
    <dxf>
      <font>
        <name val="Aptos Narrow"/>
        <scheme val="minor"/>
      </font>
    </dxf>
    <dxf>
      <font>
        <name val="Aptos Narrow"/>
        <scheme val="minor"/>
      </font>
    </dxf>
    <dxf>
      <alignment vertical="center" indent="0"/>
    </dxf>
    <dxf>
      <alignment vertical="center" indent="0"/>
    </dxf>
    <dxf>
      <numFmt numFmtId="164" formatCode="_(* #,##0_);_(* \(#,##0\);_(* &quot;-&quot;??_);_(@_)"/>
    </dxf>
    <dxf>
      <numFmt numFmtId="164" formatCode="_(* #,##0_);_(* \(#,##0\);_(* &quot;-&quot;??_);_(@_)"/>
    </dxf>
    <dxf>
      <font>
        <name val="Aptos Narrow"/>
        <scheme val="minor"/>
      </font>
    </dxf>
    <dxf>
      <font>
        <name val="Aptos Narrow"/>
        <scheme val="minor"/>
      </font>
    </dxf>
    <dxf>
      <font>
        <name val="Aptos Narrow"/>
        <scheme val="minor"/>
      </font>
    </dxf>
    <dxf>
      <font>
        <name val="Aptos Narrow"/>
        <scheme val="minor"/>
      </font>
    </dxf>
    <dxf>
      <font>
        <name val="Aptos Narrow"/>
        <scheme val="minor"/>
      </font>
    </dxf>
    <dxf>
      <font>
        <name val="Aptos Narrow"/>
        <scheme val="minor"/>
      </font>
    </dxf>
    <dxf>
      <numFmt numFmtId="164" formatCode="_(* #,##0_);_(* \(#,##0\);_(* &quot;-&quot;??_);_(@_)"/>
    </dxf>
    <dxf>
      <font>
        <name val="Aptos Narrow"/>
        <scheme val="minor"/>
      </font>
    </dxf>
    <dxf>
      <font>
        <name val="Aptos Narrow"/>
        <scheme val="minor"/>
      </font>
    </dxf>
    <dxf>
      <font>
        <name val="Aptos Narrow"/>
        <scheme val="minor"/>
      </font>
    </dxf>
    <dxf>
      <font>
        <name val="Aptos Narrow"/>
        <scheme val="minor"/>
      </font>
    </dxf>
    <dxf>
      <font>
        <name val="Aptos Narrow"/>
        <scheme val="minor"/>
      </font>
    </dxf>
    <dxf>
      <font>
        <name val="Aptos Narrow"/>
        <scheme val="minor"/>
      </font>
    </dxf>
    <dxf>
      <alignment vertical="center" indent="0"/>
    </dxf>
    <dxf>
      <alignment vertical="center" indent="0"/>
    </dxf>
    <dxf>
      <alignment vertical="center"/>
    </dxf>
    <dxf>
      <alignment horizontal="left"/>
    </dxf>
    <dxf>
      <alignment vertical="center"/>
    </dxf>
    <dxf>
      <alignment vertical="center"/>
    </dxf>
    <dxf>
      <alignment horizontal="center"/>
    </dxf>
    <dxf>
      <numFmt numFmtId="164" formatCode="_(* #,##0_);_(* \(#,##0\);_(* &quot;-&quot;??_);_(@_)"/>
    </dxf>
    <dxf>
      <font>
        <name val="Aptos Narrow"/>
        <scheme val="minor"/>
      </font>
    </dxf>
    <dxf>
      <font>
        <name val="Aptos Narrow"/>
        <scheme val="minor"/>
      </font>
    </dxf>
    <dxf>
      <font>
        <name val="Aptos Narrow"/>
        <scheme val="minor"/>
      </font>
    </dxf>
    <dxf>
      <font>
        <name val="Aptos Narrow"/>
        <scheme val="minor"/>
      </font>
    </dxf>
    <dxf>
      <font>
        <name val="Aptos Narrow"/>
        <scheme val="minor"/>
      </font>
    </dxf>
    <dxf>
      <font>
        <name val="Aptos Narrow"/>
        <scheme val="minor"/>
      </font>
    </dxf>
    <dxf>
      <font>
        <name val="Aptos Narrow"/>
        <scheme val="minor"/>
      </font>
    </dxf>
    <dxf>
      <font>
        <name val="Aptos Narrow"/>
        <scheme val="minor"/>
      </font>
    </dxf>
    <dxf>
      <font>
        <name val="Aptos Narrow"/>
        <scheme val="minor"/>
      </font>
    </dxf>
    <dxf>
      <font>
        <name val="Aptos Narrow"/>
        <scheme val="minor"/>
      </font>
    </dxf>
    <dxf>
      <font>
        <name val="Aptos Narrow"/>
        <scheme val="minor"/>
      </font>
    </dxf>
    <dxf>
      <font>
        <name val="Aptos Narrow"/>
        <scheme val="minor"/>
      </font>
    </dxf>
    <dxf>
      <font>
        <name val="Aptos Narrow"/>
        <scheme val="minor"/>
      </font>
    </dxf>
    <dxf>
      <font>
        <name val="Aptos Narrow"/>
        <scheme val="minor"/>
      </font>
    </dxf>
    <dxf>
      <font>
        <name val="Aptos Narrow"/>
        <scheme val="minor"/>
      </font>
    </dxf>
    <dxf>
      <font>
        <name val="Aptos Narrow"/>
        <scheme val="minor"/>
      </font>
    </dxf>
    <dxf>
      <font>
        <name val="Aptos Narrow"/>
        <scheme val="minor"/>
      </font>
    </dxf>
    <dxf>
      <font>
        <name val="Aptos Narrow"/>
        <scheme val="minor"/>
      </font>
    </dxf>
    <dxf>
      <alignment horizontal="left"/>
    </dxf>
    <dxf>
      <alignment vertical="bottom"/>
    </dxf>
    <dxf>
      <alignment vertical="center" indent="0"/>
    </dxf>
    <dxf>
      <alignment vertical="center" indent="0"/>
    </dxf>
    <dxf>
      <numFmt numFmtId="14" formatCode="0.00%"/>
    </dxf>
    <dxf>
      <numFmt numFmtId="164" formatCode="_(* #,##0_);_(* \(#,##0\);_(* &quot;-&quot;??_);_(@_)"/>
    </dxf>
    <dxf>
      <font>
        <name val="Aptos Narrow"/>
        <scheme val="minor"/>
      </font>
    </dxf>
    <dxf>
      <font>
        <name val="Aptos Narrow"/>
        <scheme val="minor"/>
      </font>
    </dxf>
    <dxf>
      <font>
        <name val="Aptos Narrow"/>
        <scheme val="minor"/>
      </font>
    </dxf>
    <dxf>
      <font>
        <name val="Aptos Narrow"/>
        <scheme val="minor"/>
      </font>
    </dxf>
    <dxf>
      <font>
        <name val="Aptos Narrow"/>
        <scheme val="minor"/>
      </font>
    </dxf>
    <dxf>
      <font>
        <name val="Aptos Narrow"/>
        <scheme val="minor"/>
      </font>
    </dxf>
    <dxf>
      <numFmt numFmtId="164" formatCode="_(* #,##0_);_(* \(#,##0\);_(* &quot;-&quot;??_);_(@_)"/>
    </dxf>
    <dxf>
      <font>
        <name val="Aptos Narrow"/>
        <scheme val="minor"/>
      </font>
    </dxf>
    <dxf>
      <font>
        <name val="Aptos Narrow"/>
        <scheme val="minor"/>
      </font>
    </dxf>
    <dxf>
      <font>
        <name val="Aptos Narrow"/>
        <scheme val="minor"/>
      </font>
    </dxf>
    <dxf>
      <font>
        <name val="Aptos Narrow"/>
        <scheme val="minor"/>
      </font>
    </dxf>
    <dxf>
      <font>
        <name val="Aptos Narrow"/>
        <scheme val="minor"/>
      </font>
    </dxf>
    <dxf>
      <font>
        <name val="Aptos Narrow"/>
        <scheme val="minor"/>
      </font>
    </dxf>
    <dxf>
      <numFmt numFmtId="164" formatCode="_(* #,##0_);_(* \(#,##0\);_(* &quot;-&quot;??_);_(@_)"/>
    </dxf>
    <dxf>
      <font>
        <name val="Aptos Narrow"/>
        <scheme val="minor"/>
      </font>
    </dxf>
    <dxf>
      <font>
        <name val="Aptos Narrow"/>
        <scheme val="minor"/>
      </font>
    </dxf>
    <dxf>
      <font>
        <name val="Aptos Narrow"/>
        <scheme val="minor"/>
      </font>
    </dxf>
    <dxf>
      <font>
        <name val="Aptos Narrow"/>
        <scheme val="minor"/>
      </font>
    </dxf>
    <dxf>
      <font>
        <name val="Aptos Narrow"/>
        <scheme val="minor"/>
      </font>
    </dxf>
    <dxf>
      <font>
        <name val="Aptos Narrow"/>
        <scheme val="minor"/>
      </font>
    </dxf>
    <dxf>
      <alignment vertical="center" indent="0"/>
    </dxf>
    <dxf>
      <alignment vertical="center" indent="0"/>
    </dxf>
    <dxf>
      <numFmt numFmtId="164" formatCode="_(* #,##0_);_(* \(#,##0\);_(* &quot;-&quot;??_);_(@_)"/>
    </dxf>
    <dxf>
      <font>
        <name val="Aptos Narrow"/>
        <scheme val="minor"/>
      </font>
    </dxf>
    <dxf>
      <font>
        <name val="Aptos Narrow"/>
        <scheme val="minor"/>
      </font>
    </dxf>
    <dxf>
      <font>
        <name val="Aptos Narrow"/>
        <scheme val="minor"/>
      </font>
    </dxf>
    <dxf>
      <alignment vertical="center"/>
    </dxf>
    <dxf>
      <alignment horizontal="right"/>
    </dxf>
    <dxf>
      <numFmt numFmtId="165" formatCode="_([$$-409]* #,##0_);_([$$-409]* \(#,##0\);_([$$-409]* &quot;-&quot;??_);_(@_)"/>
    </dxf>
    <dxf>
      <numFmt numFmtId="164" formatCode="_(* #,##0_);_(* \(#,##0\);_(* &quot;-&quot;??_);_(@_)"/>
    </dxf>
    <dxf>
      <alignment horizontal="center"/>
    </dxf>
    <dxf>
      <alignment horizontal="center"/>
    </dxf>
    <dxf>
      <alignment horizontal="center"/>
    </dxf>
    <dxf>
      <font>
        <name val="Aptos Narrow"/>
        <scheme val="minor"/>
      </font>
    </dxf>
    <dxf>
      <font>
        <name val="Aptos Narrow"/>
        <scheme val="minor"/>
      </font>
    </dxf>
    <dxf>
      <font>
        <name val="Aptos Narrow"/>
        <scheme val="minor"/>
      </font>
    </dxf>
    <dxf>
      <font>
        <name val="Aptos Narrow"/>
        <scheme val="minor"/>
      </font>
    </dxf>
    <dxf>
      <font>
        <name val="Aptos Narrow"/>
        <scheme val="minor"/>
      </font>
    </dxf>
    <dxf>
      <font>
        <name val="Aptos Narrow"/>
        <scheme val="minor"/>
      </font>
    </dxf>
    <dxf>
      <font>
        <name val="Aptos Narrow"/>
        <scheme val="minor"/>
      </font>
    </dxf>
    <dxf>
      <font>
        <name val="Aptos Narrow"/>
        <scheme val="minor"/>
      </font>
    </dxf>
    <dxf>
      <font>
        <name val="Aptos Narrow"/>
        <scheme val="minor"/>
      </font>
    </dxf>
    <dxf>
      <numFmt numFmtId="164" formatCode="_(* #,##0_);_(* \(#,##0\);_(* &quot;-&quot;??_);_(@_)"/>
    </dxf>
    <dxf>
      <font>
        <name val="Aptos Narrow"/>
        <scheme val="minor"/>
      </font>
    </dxf>
    <dxf>
      <font>
        <name val="Aptos Narrow"/>
        <scheme val="minor"/>
      </font>
    </dxf>
    <dxf>
      <font>
        <name val="Aptos Narrow"/>
        <scheme val="minor"/>
      </font>
    </dxf>
    <dxf>
      <font>
        <name val="Aptos Narrow"/>
        <scheme val="minor"/>
      </font>
    </dxf>
    <dxf>
      <font>
        <name val="Aptos Narrow"/>
        <scheme val="minor"/>
      </font>
    </dxf>
    <dxf>
      <font>
        <name val="Aptos Narrow"/>
        <scheme val="minor"/>
      </font>
    </dxf>
    <dxf>
      <font>
        <name val="Aptos Narrow"/>
        <scheme val="minor"/>
      </font>
    </dxf>
    <dxf>
      <font>
        <name val="Aptos Narrow"/>
        <scheme val="minor"/>
      </font>
    </dxf>
    <dxf>
      <font>
        <name val="Aptos Narrow"/>
        <scheme val="minor"/>
      </font>
    </dxf>
    <dxf>
      <font>
        <name val="Aptos Narrow"/>
        <scheme val="minor"/>
      </font>
    </dxf>
    <dxf>
      <font>
        <name val="Aptos Narrow"/>
        <scheme val="minor"/>
      </font>
    </dxf>
    <dxf>
      <font>
        <name val="Aptos Narrow"/>
        <scheme val="minor"/>
      </font>
    </dxf>
    <dxf>
      <alignment vertical="center" indent="0"/>
    </dxf>
    <dxf>
      <alignment vertical="center" indent="0"/>
    </dxf>
    <dxf>
      <alignment horizontal="right"/>
    </dxf>
    <dxf>
      <alignment horizontal="center"/>
    </dxf>
    <dxf>
      <alignment vertical="center"/>
    </dxf>
    <dxf>
      <alignment vertical="center"/>
    </dxf>
    <dxf>
      <font>
        <name val="Aptos Narrow"/>
        <scheme val="minor"/>
      </font>
    </dxf>
    <dxf>
      <font>
        <name val="Aptos Narrow"/>
        <scheme val="minor"/>
      </font>
    </dxf>
    <dxf>
      <font>
        <name val="Aptos Narrow"/>
        <scheme val="minor"/>
      </font>
    </dxf>
    <dxf>
      <font>
        <name val="Aptos Narrow"/>
        <scheme val="minor"/>
      </font>
    </dxf>
    <dxf>
      <font>
        <name val="Aptos Narrow"/>
        <scheme val="minor"/>
      </font>
    </dxf>
    <dxf>
      <font>
        <name val="Aptos Narrow"/>
        <scheme val="minor"/>
      </font>
    </dxf>
    <dxf>
      <numFmt numFmtId="164" formatCode="_(* #,##0_);_(* \(#,##0\);_(* &quot;-&quot;??_);_(@_)"/>
    </dxf>
    <dxf>
      <numFmt numFmtId="14" formatCode="0.00%"/>
    </dxf>
    <dxf>
      <numFmt numFmtId="164" formatCode="_(* #,##0_);_(* \(#,##0\);_(* &quot;-&quot;??_);_(@_)"/>
    </dxf>
    <dxf>
      <font>
        <name val="Aptos Narrow"/>
        <scheme val="minor"/>
      </font>
    </dxf>
    <dxf>
      <font>
        <name val="Aptos Narrow"/>
        <scheme val="minor"/>
      </font>
    </dxf>
    <dxf>
      <font>
        <name val="Aptos Narrow"/>
        <scheme val="minor"/>
      </font>
    </dxf>
    <dxf>
      <font>
        <name val="Aptos Narrow"/>
        <scheme val="minor"/>
      </font>
    </dxf>
    <dxf>
      <numFmt numFmtId="164" formatCode="_(* #,##0_);_(* \(#,##0\);_(* &quot;-&quot;??_);_(@_)"/>
    </dxf>
    <dxf>
      <fill>
        <patternFill patternType="solid">
          <fgColor rgb="FFD9E2F3"/>
          <bgColor rgb="FFD9E2F3"/>
        </patternFill>
      </fill>
    </dxf>
    <dxf>
      <fill>
        <patternFill patternType="solid">
          <fgColor rgb="FFECECEC"/>
          <bgColor rgb="FFECECEC"/>
        </patternFill>
      </fill>
    </dxf>
    <dxf>
      <fill>
        <patternFill patternType="solid">
          <fgColor theme="0"/>
          <bgColor theme="0"/>
        </patternFill>
      </fill>
    </dxf>
    <dxf>
      <fill>
        <patternFill>
          <bgColor theme="8"/>
        </patternFill>
      </fill>
    </dxf>
    <dxf>
      <fill>
        <patternFill patternType="darkTrellis">
          <fgColor theme="4"/>
          <bgColor theme="1"/>
        </patternFill>
      </fill>
    </dxf>
    <dxf>
      <fill>
        <patternFill>
          <bgColor theme="1"/>
        </patternFill>
      </fill>
    </dxf>
    <dxf>
      <fill>
        <patternFill>
          <bgColor theme="1"/>
        </patternFill>
      </fill>
    </dxf>
    <dxf>
      <font>
        <b/>
        <color theme="1"/>
      </font>
      <border>
        <bottom style="thin">
          <color theme="8"/>
        </bottom>
        <vertical/>
        <horizontal/>
      </border>
    </dxf>
    <dxf>
      <font>
        <color theme="1"/>
      </font>
      <fill>
        <patternFill>
          <bgColor theme="1"/>
        </patternFill>
      </fill>
      <border diagonalUp="0" diagonalDown="0">
        <left/>
        <right/>
        <top/>
        <bottom/>
        <vertical/>
        <horizontal/>
      </border>
    </dxf>
    <dxf>
      <font>
        <b/>
        <color theme="1"/>
      </font>
      <border>
        <bottom style="thin">
          <color theme="7"/>
        </bottom>
        <vertical/>
        <horizontal/>
      </border>
    </dxf>
    <dxf>
      <font>
        <color theme="1"/>
      </font>
      <fill>
        <patternFill>
          <bgColor theme="1"/>
        </patternFill>
      </fill>
      <border diagonalUp="0" diagonalDown="0">
        <left/>
        <right/>
        <top/>
        <bottom/>
        <vertical/>
        <horizontal/>
      </border>
    </dxf>
    <dxf>
      <font>
        <b/>
        <color theme="1"/>
      </font>
      <border>
        <bottom style="thin">
          <color rgb="FF4F81BD"/>
        </bottom>
        <vertical/>
        <horizontal/>
      </border>
    </dxf>
    <dxf>
      <font>
        <color theme="1"/>
      </font>
      <fill>
        <patternFill>
          <bgColor theme="1"/>
        </patternFill>
      </fill>
      <border diagonalUp="0" diagonalDown="0">
        <left/>
        <right/>
        <top/>
        <bottom/>
        <vertical/>
        <horizontal/>
      </border>
    </dxf>
  </dxfs>
  <tableStyles count="5" defaultTableStyle="TableStyleMedium2" defaultPivotStyle="PivotStyleLight16">
    <tableStyle name="Black" pivot="0" table="0" count="10" xr9:uid="{38E48193-C2BC-1646-9BFF-F439740648FF}">
      <tableStyleElement type="wholeTable" dxfId="145"/>
      <tableStyleElement type="headerRow" dxfId="144"/>
    </tableStyle>
    <tableStyle name="Black/light blue" pivot="0" table="0" count="10" xr9:uid="{D2A69055-492F-5D45-B485-673F6C9E5E47}">
      <tableStyleElement type="wholeTable" dxfId="143"/>
      <tableStyleElement type="headerRow" dxfId="142"/>
    </tableStyle>
    <tableStyle name="Black/pink" pivot="0" table="0" count="10" xr9:uid="{52A75B4B-7F80-0144-BBF9-9BE9A1D9794B}">
      <tableStyleElement type="wholeTable" dxfId="141"/>
      <tableStyleElement type="headerRow" dxfId="140"/>
    </tableStyle>
    <tableStyle name="black2" pivot="0" table="0" count="12" xr9:uid="{CEAA5FB7-99FF-6443-B376-B734E314C62C}">
      <tableStyleElement type="firstColumn" dxfId="139"/>
      <tableStyleElement type="secondRowStripe" dxfId="138"/>
      <tableStyleElement type="secondColumnStripe" dxfId="137"/>
      <tableStyleElement type="firstHeaderCell" dxfId="136"/>
    </tableStyle>
    <tableStyle name="Data Tables-style" pivot="0" count="3" xr9:uid="{A06BF200-B387-E44F-93E2-53EE28A576A9}">
      <tableStyleElement type="headerRow" dxfId="135"/>
      <tableStyleElement type="firstRowStripe" dxfId="134"/>
      <tableStyleElement type="secondRowStripe" dxfId="133"/>
    </tableStyle>
  </tableStyles>
  <colors>
    <mruColors>
      <color rgb="FF0098FB"/>
      <color rgb="FFED48FF"/>
      <color rgb="FF336CFC"/>
      <color rgb="FFDA02F3"/>
      <color rgb="FF4DA72E"/>
      <color rgb="FF0D769E"/>
      <color rgb="FFA02B93"/>
      <color rgb="FF194AFE"/>
      <color rgb="FF296EFC"/>
      <color rgb="FF00E5FB"/>
    </mruColors>
  </color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A3BBDF"/>
              </stop>
              <stop position="1">
                <color rgb="FFCADEF6"/>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ack">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Black/light blue">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Black/pink">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black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12700" cap="rnd">
            <a:solidFill>
              <a:srgbClr val="194AF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41000">
                <a:srgbClr val="194AFE"/>
              </a:gs>
              <a:gs pos="100000">
                <a:schemeClr val="tx1"/>
              </a:gs>
            </a:gsLst>
            <a:path path="circle">
              <a:fillToRect l="100000" t="100000"/>
            </a:path>
            <a:tileRect r="-100000" b="-10000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41000">
                <a:srgbClr val="194AFE"/>
              </a:gs>
              <a:gs pos="100000">
                <a:schemeClr val="tx1"/>
              </a:gs>
            </a:gsLst>
            <a:path path="circle">
              <a:fillToRect l="100000" t="100000"/>
            </a:path>
            <a:tileRect r="-100000" b="-10000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2700" cap="rnd">
            <a:solidFill>
              <a:srgbClr val="194AF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41000">
                <a:srgbClr val="194AFE"/>
              </a:gs>
              <a:gs pos="100000">
                <a:srgbClr val="194AFE">
                  <a:alpha val="0"/>
                </a:srgbClr>
              </a:gs>
            </a:gsLst>
            <a:lin ang="5400000" scaled="0"/>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5875" cap="rnd">
            <a:solidFill>
              <a:srgbClr val="194AF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flip="none" rotWithShape="1">
            <a:gsLst>
              <a:gs pos="41000">
                <a:srgbClr val="194AFE"/>
              </a:gs>
              <a:gs pos="100000">
                <a:srgbClr val="194AFE">
                  <a:alpha val="0"/>
                </a:srgbClr>
              </a:gs>
            </a:gsLst>
            <a:lin ang="5400000" scaled="0"/>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5875" cap="rnd">
            <a:solidFill>
              <a:srgbClr val="194AF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rgbClr val="00E5FB"/>
              </a:gs>
              <a:gs pos="100000">
                <a:schemeClr val="tx1">
                  <a:alpha val="92000"/>
                </a:schemeClr>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58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0"/>
          <c:tx>
            <c:strRef>
              <c:f>'Pivot tables'!$W$4</c:f>
              <c:strCache>
                <c:ptCount val="1"/>
                <c:pt idx="0">
                  <c:v>Sum of Income</c:v>
                </c:pt>
              </c:strCache>
            </c:strRef>
          </c:tx>
          <c:spPr>
            <a:gradFill flip="none" rotWithShape="1">
              <a:gsLst>
                <a:gs pos="0">
                  <a:srgbClr val="00E5FB"/>
                </a:gs>
                <a:gs pos="100000">
                  <a:schemeClr val="tx1">
                    <a:alpha val="92000"/>
                  </a:schemeClr>
                </a:gs>
              </a:gsLst>
              <a:lin ang="5400000" scaled="1"/>
              <a:tileRect/>
            </a:gradFill>
            <a:ln>
              <a:noFill/>
            </a:ln>
            <a:effectLst/>
          </c:spPr>
          <c:cat>
            <c:strRef>
              <c:f>'Pivot tables'!$V$5:$V$16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tables'!$W$5:$W$16</c:f>
              <c:numCache>
                <c:formatCode>_(* #,##0_);_(* \(#,##0\);_(* "-"??_);_(@_)</c:formatCode>
                <c:ptCount val="12"/>
                <c:pt idx="0">
                  <c:v>843210.32000000007</c:v>
                </c:pt>
                <c:pt idx="1">
                  <c:v>882804.29</c:v>
                </c:pt>
                <c:pt idx="2">
                  <c:v>848645.51000000013</c:v>
                </c:pt>
                <c:pt idx="3">
                  <c:v>888755.19000000018</c:v>
                </c:pt>
                <c:pt idx="4">
                  <c:v>905579.65</c:v>
                </c:pt>
                <c:pt idx="5">
                  <c:v>862931.15999999992</c:v>
                </c:pt>
                <c:pt idx="6">
                  <c:v>832398.31999999983</c:v>
                </c:pt>
                <c:pt idx="7">
                  <c:v>867553.44000000006</c:v>
                </c:pt>
                <c:pt idx="8">
                  <c:v>860555.42000000016</c:v>
                </c:pt>
                <c:pt idx="9">
                  <c:v>873876.06</c:v>
                </c:pt>
                <c:pt idx="10">
                  <c:v>902288.66999999981</c:v>
                </c:pt>
                <c:pt idx="11">
                  <c:v>845588.45</c:v>
                </c:pt>
              </c:numCache>
            </c:numRef>
          </c:val>
          <c:extLst>
            <c:ext xmlns:c16="http://schemas.microsoft.com/office/drawing/2014/chart" uri="{C3380CC4-5D6E-409C-BE32-E72D297353CC}">
              <c16:uniqueId val="{00000000-C39E-5A4E-91B7-D00DA3BDE38D}"/>
            </c:ext>
          </c:extLst>
        </c:ser>
        <c:dLbls>
          <c:showLegendKey val="0"/>
          <c:showVal val="0"/>
          <c:showCatName val="0"/>
          <c:showSerName val="0"/>
          <c:showPercent val="0"/>
          <c:showBubbleSize val="0"/>
        </c:dLbls>
        <c:axId val="780430048"/>
        <c:axId val="780465616"/>
      </c:areaChart>
      <c:lineChart>
        <c:grouping val="standard"/>
        <c:varyColors val="0"/>
        <c:ser>
          <c:idx val="0"/>
          <c:order val="1"/>
          <c:tx>
            <c:v>Sum of Income 2</c:v>
          </c:tx>
          <c:spPr>
            <a:ln w="15875" cap="rnd">
              <a:noFill/>
              <a:round/>
            </a:ln>
            <a:effectLst/>
          </c:spPr>
          <c:marker>
            <c:symbol val="none"/>
          </c:marker>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Ref>
              <c:f>'Pivot tables'!$X$5:$X$16</c:f>
              <c:numCache>
                <c:formatCode>0.00%</c:formatCode>
                <c:ptCount val="12"/>
                <c:pt idx="0">
                  <c:v>8.0967468905934176E-2</c:v>
                </c:pt>
                <c:pt idx="1">
                  <c:v>8.4769395256690278E-2</c:v>
                </c:pt>
                <c:pt idx="2">
                  <c:v>8.1489371409834796E-2</c:v>
                </c:pt>
                <c:pt idx="3">
                  <c:v>8.5340817711188149E-2</c:v>
                </c:pt>
                <c:pt idx="4">
                  <c:v>8.6956350526191079E-2</c:v>
                </c:pt>
                <c:pt idx="5">
                  <c:v>8.2861120420420958E-2</c:v>
                </c:pt>
                <c:pt idx="6">
                  <c:v>7.9929269712865736E-2</c:v>
                </c:pt>
                <c:pt idx="7">
                  <c:v>8.3304964978887147E-2</c:v>
                </c:pt>
                <c:pt idx="8">
                  <c:v>8.2632995064248177E-2</c:v>
                </c:pt>
                <c:pt idx="9">
                  <c:v>8.3912081051961351E-2</c:v>
                </c:pt>
                <c:pt idx="10">
                  <c:v>8.664034120502899E-2</c:v>
                </c:pt>
                <c:pt idx="11">
                  <c:v>8.1195823756749164E-2</c:v>
                </c:pt>
              </c:numCache>
            </c:numRef>
          </c:val>
          <c:smooth val="0"/>
          <c:extLst>
            <c:ext xmlns:c16="http://schemas.microsoft.com/office/drawing/2014/chart" uri="{C3380CC4-5D6E-409C-BE32-E72D297353CC}">
              <c16:uniqueId val="{00000001-C39E-5A4E-91B7-D00DA3BDE38D}"/>
            </c:ext>
          </c:extLst>
        </c:ser>
        <c:dLbls>
          <c:showLegendKey val="0"/>
          <c:showVal val="0"/>
          <c:showCatName val="0"/>
          <c:showSerName val="0"/>
          <c:showPercent val="0"/>
          <c:showBubbleSize val="0"/>
        </c:dLbls>
        <c:marker val="1"/>
        <c:smooth val="0"/>
        <c:axId val="780430048"/>
        <c:axId val="780465616"/>
      </c:lineChart>
      <c:catAx>
        <c:axId val="78043004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780465616"/>
        <c:crosses val="autoZero"/>
        <c:auto val="1"/>
        <c:lblAlgn val="ctr"/>
        <c:lblOffset val="100"/>
        <c:noMultiLvlLbl val="0"/>
      </c:catAx>
      <c:valAx>
        <c:axId val="780465616"/>
        <c:scaling>
          <c:orientation val="minMax"/>
        </c:scaling>
        <c:delete val="1"/>
        <c:axPos val="l"/>
        <c:numFmt formatCode="_(* #,##0_);_(* \(#,##0\);_(* &quot;-&quot;??_);_(@_)" sourceLinked="1"/>
        <c:majorTickMark val="none"/>
        <c:minorTickMark val="none"/>
        <c:tickLblPos val="nextTo"/>
        <c:crossAx val="780430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9334669800508739"/>
          <c:y val="0.14353658950076598"/>
          <c:w val="0.54171245801341339"/>
          <c:h val="0.71292682099846805"/>
        </c:manualLayout>
      </c:layout>
      <c:barChart>
        <c:barDir val="bar"/>
        <c:grouping val="clustered"/>
        <c:varyColors val="0"/>
        <c:ser>
          <c:idx val="0"/>
          <c:order val="0"/>
          <c:spPr>
            <a:gradFill flip="none" rotWithShape="1">
              <a:gsLst>
                <a:gs pos="97000">
                  <a:srgbClr val="FFFA00">
                    <a:alpha val="87938"/>
                  </a:srgbClr>
                </a:gs>
                <a:gs pos="41000">
                  <a:srgbClr val="E92BE3">
                    <a:alpha val="88000"/>
                  </a:srgb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tables'!$DB$5:$DB$8</c:f>
              <c:strCache>
                <c:ptCount val="4"/>
                <c:pt idx="0">
                  <c:v>Whales</c:v>
                </c:pt>
                <c:pt idx="1">
                  <c:v>Dolphins</c:v>
                </c:pt>
                <c:pt idx="2">
                  <c:v>Minnows</c:v>
                </c:pt>
                <c:pt idx="3">
                  <c:v>Non-payers</c:v>
                </c:pt>
              </c:strCache>
            </c:strRef>
          </c:cat>
          <c:val>
            <c:numRef>
              <c:f>'Pivot tables'!$DC$5:$DC$8</c:f>
              <c:numCache>
                <c:formatCode>_(* #,##0_);_(* \(#,##0\);_(* "-"??_);_(@_)</c:formatCode>
                <c:ptCount val="4"/>
                <c:pt idx="0">
                  <c:v>57826</c:v>
                </c:pt>
                <c:pt idx="1">
                  <c:v>158012</c:v>
                </c:pt>
                <c:pt idx="2">
                  <c:v>249391</c:v>
                </c:pt>
                <c:pt idx="3">
                  <c:v>707791</c:v>
                </c:pt>
              </c:numCache>
            </c:numRef>
          </c:val>
          <c:extLst>
            <c:ext xmlns:c16="http://schemas.microsoft.com/office/drawing/2014/chart" uri="{C3380CC4-5D6E-409C-BE32-E72D297353CC}">
              <c16:uniqueId val="{00000000-E90B-8045-B39C-37D1113411B2}"/>
            </c:ext>
          </c:extLst>
        </c:ser>
        <c:dLbls>
          <c:showLegendKey val="0"/>
          <c:showVal val="0"/>
          <c:showCatName val="0"/>
          <c:showSerName val="0"/>
          <c:showPercent val="0"/>
          <c:showBubbleSize val="0"/>
        </c:dLbls>
        <c:gapWidth val="350"/>
        <c:overlap val="-30"/>
        <c:axId val="1025468847"/>
        <c:axId val="1025017279"/>
      </c:barChart>
      <c:catAx>
        <c:axId val="1025468847"/>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1025017279"/>
        <c:crosses val="autoZero"/>
        <c:auto val="1"/>
        <c:lblAlgn val="ctr"/>
        <c:lblOffset val="100"/>
        <c:noMultiLvlLbl val="0"/>
      </c:catAx>
      <c:valAx>
        <c:axId val="1025017279"/>
        <c:scaling>
          <c:orientation val="minMax"/>
        </c:scaling>
        <c:delete val="1"/>
        <c:axPos val="b"/>
        <c:numFmt formatCode="_(* #,##0_);_(* \(#,##0\);_(* &quot;-&quot;??_);_(@_)" sourceLinked="1"/>
        <c:majorTickMark val="none"/>
        <c:minorTickMark val="none"/>
        <c:tickLblPos val="nextTo"/>
        <c:crossAx val="1025468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83000">
                <a:srgbClr val="C240D8"/>
              </a:gs>
              <a:gs pos="35000">
                <a:srgbClr val="9BF8F2"/>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83000">
                <a:srgbClr val="C240D8"/>
              </a:gs>
              <a:gs pos="35000">
                <a:srgbClr val="9BF8F2"/>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83000">
                <a:srgbClr val="C240D8"/>
              </a:gs>
              <a:gs pos="35000">
                <a:srgbClr val="9BF8F2"/>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696772193652482"/>
          <c:y val="6.1354169317825114E-2"/>
          <c:w val="0.59199446798025646"/>
          <c:h val="0.90502636238827472"/>
        </c:manualLayout>
      </c:layout>
      <c:barChart>
        <c:barDir val="bar"/>
        <c:grouping val="clustered"/>
        <c:varyColors val="0"/>
        <c:ser>
          <c:idx val="0"/>
          <c:order val="0"/>
          <c:tx>
            <c:strRef>
              <c:f>'Pivot tables'!$AD$4</c:f>
              <c:strCache>
                <c:ptCount val="1"/>
                <c:pt idx="0">
                  <c:v>Sum of EBITDA</c:v>
                </c:pt>
              </c:strCache>
            </c:strRef>
          </c:tx>
          <c:spPr>
            <a:gradFill flip="none" rotWithShape="1">
              <a:gsLst>
                <a:gs pos="83000">
                  <a:srgbClr val="FF00FF"/>
                </a:gs>
                <a:gs pos="35000">
                  <a:srgbClr val="00E5FB"/>
                </a:gs>
              </a:gsLst>
              <a:lin ang="0" scaled="1"/>
              <a:tileRect/>
            </a:gradFill>
            <a:ln>
              <a:noFill/>
            </a:ln>
            <a:effectLst/>
          </c:spPr>
          <c:invertIfNegative val="0"/>
          <c:cat>
            <c:strRef>
              <c:f>'Pivot tables'!$AC$5:$AC$16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tables'!$AD$5:$AD$16</c:f>
              <c:numCache>
                <c:formatCode>_(* #,##0_);_(* \(#,##0\);_(* "-"??_);_(@_)</c:formatCode>
                <c:ptCount val="12"/>
                <c:pt idx="0">
                  <c:v>330395.78780000005</c:v>
                </c:pt>
                <c:pt idx="1">
                  <c:v>359503.11869999988</c:v>
                </c:pt>
                <c:pt idx="2">
                  <c:v>348441.81430000009</c:v>
                </c:pt>
                <c:pt idx="3">
                  <c:v>360117.01979999989</c:v>
                </c:pt>
                <c:pt idx="4">
                  <c:v>361674.62170000031</c:v>
                </c:pt>
                <c:pt idx="5">
                  <c:v>335675.3870000001</c:v>
                </c:pt>
                <c:pt idx="6">
                  <c:v>332215.73680000001</c:v>
                </c:pt>
                <c:pt idx="7">
                  <c:v>349158.16540000011</c:v>
                </c:pt>
                <c:pt idx="8">
                  <c:v>347377.26979999995</c:v>
                </c:pt>
                <c:pt idx="9">
                  <c:v>355455.3452000001</c:v>
                </c:pt>
                <c:pt idx="10">
                  <c:v>366467.69519999978</c:v>
                </c:pt>
                <c:pt idx="11">
                  <c:v>340888.30009999993</c:v>
                </c:pt>
              </c:numCache>
            </c:numRef>
          </c:val>
          <c:extLst>
            <c:ext xmlns:c16="http://schemas.microsoft.com/office/drawing/2014/chart" uri="{C3380CC4-5D6E-409C-BE32-E72D297353CC}">
              <c16:uniqueId val="{00000000-8404-B64D-9DC1-A0D554A94210}"/>
            </c:ext>
          </c:extLst>
        </c:ser>
        <c:dLbls>
          <c:showLegendKey val="0"/>
          <c:showVal val="0"/>
          <c:showCatName val="0"/>
          <c:showSerName val="0"/>
          <c:showPercent val="0"/>
          <c:showBubbleSize val="0"/>
        </c:dLbls>
        <c:gapWidth val="400"/>
        <c:axId val="254399216"/>
        <c:axId val="254335040"/>
      </c:barChart>
      <c:catAx>
        <c:axId val="254399216"/>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254335040"/>
        <c:crosses val="autoZero"/>
        <c:auto val="1"/>
        <c:lblAlgn val="ctr"/>
        <c:lblOffset val="100"/>
        <c:noMultiLvlLbl val="0"/>
      </c:catAx>
      <c:valAx>
        <c:axId val="254335040"/>
        <c:scaling>
          <c:orientation val="minMax"/>
        </c:scaling>
        <c:delete val="1"/>
        <c:axPos val="b"/>
        <c:numFmt formatCode="_(* #,##0_);_(* \(#,##0\);_(* &quot;-&quot;??_);_(@_)" sourceLinked="1"/>
        <c:majorTickMark val="none"/>
        <c:minorTickMark val="none"/>
        <c:tickLblPos val="nextTo"/>
        <c:crossAx val="25439921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0"/>
          <c:order val="0"/>
          <c:tx>
            <c:v>Income Sources</c:v>
          </c:tx>
          <c:spPr>
            <a:gradFill flip="none" rotWithShape="1">
              <a:gsLst>
                <a:gs pos="55000">
                  <a:srgbClr val="264AFE"/>
                </a:gs>
                <a:gs pos="93000">
                  <a:srgbClr val="00DAEF"/>
                </a:gs>
              </a:gsLst>
              <a:path path="circle">
                <a:fillToRect l="100000" b="100000"/>
              </a:path>
              <a:tileRect t="-100000" r="-100000"/>
            </a:gradFill>
            <a:ln w="25400">
              <a:noFill/>
            </a:ln>
            <a:effectLst>
              <a:outerShdw blurRad="127000" sx="108000" sy="108000" algn="ctr" rotWithShape="0">
                <a:srgbClr val="7417BD">
                  <a:alpha val="80000"/>
                </a:srgbClr>
              </a:outerShdw>
            </a:effectLst>
          </c:spPr>
          <c:invertIfNegative val="0"/>
          <c:dPt>
            <c:idx val="0"/>
            <c:invertIfNegative val="0"/>
            <c:bubble3D val="0"/>
            <c:spPr>
              <a:gradFill flip="none" rotWithShape="1">
                <a:gsLst>
                  <a:gs pos="55000">
                    <a:srgbClr val="264AFE"/>
                  </a:gs>
                  <a:gs pos="93000">
                    <a:srgbClr val="00DAEF"/>
                  </a:gs>
                </a:gsLst>
                <a:path path="circle">
                  <a:fillToRect l="100000" b="100000"/>
                </a:path>
                <a:tileRect t="-100000" r="-100000"/>
              </a:gradFill>
              <a:ln w="25400">
                <a:noFill/>
              </a:ln>
              <a:effectLst>
                <a:outerShdw blurRad="127000" sx="110000" sy="110000" algn="ctr" rotWithShape="0">
                  <a:srgbClr val="1679FE">
                    <a:alpha val="79000"/>
                  </a:srgbClr>
                </a:outerShdw>
              </a:effectLst>
            </c:spPr>
            <c:extLst>
              <c:ext xmlns:c16="http://schemas.microsoft.com/office/drawing/2014/chart" uri="{C3380CC4-5D6E-409C-BE32-E72D297353CC}">
                <c16:uniqueId val="{00000000-0598-D740-9E01-DF889C0AF493}"/>
              </c:ext>
            </c:extLst>
          </c:dPt>
          <c:dPt>
            <c:idx val="1"/>
            <c:invertIfNegative val="0"/>
            <c:bubble3D val="0"/>
            <c:spPr>
              <a:gradFill flip="none" rotWithShape="1">
                <a:gsLst>
                  <a:gs pos="55000">
                    <a:srgbClr val="264AFE"/>
                  </a:gs>
                  <a:gs pos="93000">
                    <a:srgbClr val="00DAEF"/>
                  </a:gs>
                </a:gsLst>
                <a:path path="circle">
                  <a:fillToRect l="100000" b="100000"/>
                </a:path>
                <a:tileRect t="-100000" r="-100000"/>
              </a:gradFill>
              <a:ln w="25400">
                <a:noFill/>
              </a:ln>
              <a:effectLst>
                <a:outerShdw blurRad="127000" sx="110000" sy="110000" algn="ctr" rotWithShape="0">
                  <a:srgbClr val="1679FE">
                    <a:alpha val="79000"/>
                  </a:srgbClr>
                </a:outerShdw>
              </a:effectLst>
            </c:spPr>
            <c:extLst>
              <c:ext xmlns:c16="http://schemas.microsoft.com/office/drawing/2014/chart" uri="{C3380CC4-5D6E-409C-BE32-E72D297353CC}">
                <c16:uniqueId val="{00000001-0598-D740-9E01-DF889C0AF493}"/>
              </c:ext>
            </c:extLst>
          </c:dPt>
          <c:dPt>
            <c:idx val="2"/>
            <c:invertIfNegative val="0"/>
            <c:bubble3D val="0"/>
            <c:spPr>
              <a:gradFill flip="none" rotWithShape="1">
                <a:gsLst>
                  <a:gs pos="55000">
                    <a:srgbClr val="264AFE"/>
                  </a:gs>
                  <a:gs pos="93000">
                    <a:srgbClr val="00DAEF"/>
                  </a:gs>
                </a:gsLst>
                <a:path path="circle">
                  <a:fillToRect l="100000" b="100000"/>
                </a:path>
                <a:tileRect t="-100000" r="-100000"/>
              </a:gradFill>
              <a:ln w="25400">
                <a:noFill/>
              </a:ln>
              <a:effectLst>
                <a:outerShdw blurRad="127000" sx="110000" sy="110000" algn="ctr" rotWithShape="0">
                  <a:srgbClr val="1679FE">
                    <a:alpha val="79000"/>
                  </a:srgbClr>
                </a:outerShdw>
              </a:effectLst>
            </c:spPr>
            <c:extLst>
              <c:ext xmlns:c16="http://schemas.microsoft.com/office/drawing/2014/chart" uri="{C3380CC4-5D6E-409C-BE32-E72D297353CC}">
                <c16:uniqueId val="{00000002-0598-D740-9E01-DF889C0AF493}"/>
              </c:ext>
            </c:extLst>
          </c:dPt>
          <c:dPt>
            <c:idx val="3"/>
            <c:invertIfNegative val="0"/>
            <c:bubble3D val="0"/>
            <c:spPr>
              <a:gradFill flip="none" rotWithShape="1">
                <a:gsLst>
                  <a:gs pos="55000">
                    <a:srgbClr val="264AFE"/>
                  </a:gs>
                  <a:gs pos="93000">
                    <a:srgbClr val="00DAEF"/>
                  </a:gs>
                </a:gsLst>
                <a:path path="circle">
                  <a:fillToRect l="100000" b="100000"/>
                </a:path>
                <a:tileRect t="-100000" r="-100000"/>
              </a:gradFill>
              <a:ln w="25400">
                <a:noFill/>
              </a:ln>
              <a:effectLst>
                <a:outerShdw blurRad="127000" sx="110000" sy="110000" algn="ctr" rotWithShape="0">
                  <a:srgbClr val="1679FE">
                    <a:alpha val="79000"/>
                  </a:srgbClr>
                </a:outerShdw>
              </a:effectLst>
            </c:spPr>
            <c:extLst>
              <c:ext xmlns:c16="http://schemas.microsoft.com/office/drawing/2014/chart" uri="{C3380CC4-5D6E-409C-BE32-E72D297353CC}">
                <c16:uniqueId val="{00000003-0598-D740-9E01-DF889C0AF493}"/>
              </c:ext>
            </c:extLst>
          </c:dPt>
          <c:dPt>
            <c:idx val="4"/>
            <c:invertIfNegative val="0"/>
            <c:bubble3D val="0"/>
            <c:spPr>
              <a:gradFill flip="none" rotWithShape="1">
                <a:gsLst>
                  <a:gs pos="55000">
                    <a:srgbClr val="264AFE"/>
                  </a:gs>
                  <a:gs pos="93000">
                    <a:srgbClr val="00DAEF"/>
                  </a:gs>
                </a:gsLst>
                <a:path path="circle">
                  <a:fillToRect l="100000" b="100000"/>
                </a:path>
                <a:tileRect t="-100000" r="-100000"/>
              </a:gradFill>
              <a:ln w="25400">
                <a:noFill/>
              </a:ln>
              <a:effectLst>
                <a:outerShdw blurRad="127000" sx="110000" sy="110000" algn="ctr" rotWithShape="0">
                  <a:srgbClr val="1679FE">
                    <a:alpha val="79000"/>
                  </a:srgbClr>
                </a:outerShdw>
              </a:effectLst>
            </c:spPr>
            <c:extLst>
              <c:ext xmlns:c16="http://schemas.microsoft.com/office/drawing/2014/chart" uri="{C3380CC4-5D6E-409C-BE32-E72D297353CC}">
                <c16:uniqueId val="{00000004-0598-D740-9E01-DF889C0AF493}"/>
              </c:ext>
            </c:extLst>
          </c:dPt>
          <c:dPt>
            <c:idx val="5"/>
            <c:invertIfNegative val="0"/>
            <c:bubble3D val="0"/>
            <c:spPr>
              <a:gradFill flip="none" rotWithShape="1">
                <a:gsLst>
                  <a:gs pos="55000">
                    <a:srgbClr val="264AFE"/>
                  </a:gs>
                  <a:gs pos="93000">
                    <a:srgbClr val="00DAEF"/>
                  </a:gs>
                </a:gsLst>
                <a:path path="circle">
                  <a:fillToRect l="100000" b="100000"/>
                </a:path>
                <a:tileRect t="-100000" r="-100000"/>
              </a:gradFill>
              <a:ln w="25400">
                <a:noFill/>
              </a:ln>
              <a:effectLst>
                <a:outerShdw blurRad="127000" sx="110000" sy="110000" algn="ctr" rotWithShape="0">
                  <a:srgbClr val="1679FE">
                    <a:alpha val="79000"/>
                  </a:srgbClr>
                </a:outerShdw>
              </a:effectLst>
            </c:spPr>
            <c:extLst>
              <c:ext xmlns:c16="http://schemas.microsoft.com/office/drawing/2014/chart" uri="{C3380CC4-5D6E-409C-BE32-E72D297353CC}">
                <c16:uniqueId val="{00000005-0598-D740-9E01-DF889C0AF493}"/>
              </c:ext>
            </c:extLst>
          </c:dPt>
          <c:dLbls>
            <c:dLbl>
              <c:idx val="0"/>
              <c:tx>
                <c:rich>
                  <a:bodyPr/>
                  <a:lstStyle/>
                  <a:p>
                    <a:fld id="{91BB46EA-D09D-9B47-B7F1-7673353D063B}"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0598-D740-9E01-DF889C0AF493}"/>
                </c:ext>
              </c:extLst>
            </c:dLbl>
            <c:dLbl>
              <c:idx val="1"/>
              <c:tx>
                <c:rich>
                  <a:bodyPr/>
                  <a:lstStyle/>
                  <a:p>
                    <a:fld id="{6FEBA154-FAF8-2B42-B68E-359A7C280232}"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0598-D740-9E01-DF889C0AF493}"/>
                </c:ext>
              </c:extLst>
            </c:dLbl>
            <c:dLbl>
              <c:idx val="2"/>
              <c:tx>
                <c:rich>
                  <a:bodyPr/>
                  <a:lstStyle/>
                  <a:p>
                    <a:fld id="{391F6CEE-89AA-4B4D-886A-8E13AF5B043E}"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0598-D740-9E01-DF889C0AF493}"/>
                </c:ext>
              </c:extLst>
            </c:dLbl>
            <c:dLbl>
              <c:idx val="3"/>
              <c:tx>
                <c:rich>
                  <a:bodyPr/>
                  <a:lstStyle/>
                  <a:p>
                    <a:fld id="{9B5C0708-D65E-7D4C-BD96-ADBEDD82FAED}"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0598-D740-9E01-DF889C0AF493}"/>
                </c:ext>
              </c:extLst>
            </c:dLbl>
            <c:dLbl>
              <c:idx val="4"/>
              <c:tx>
                <c:rich>
                  <a:bodyPr/>
                  <a:lstStyle/>
                  <a:p>
                    <a:fld id="{5C013397-E0F2-1547-8BE9-80CD0220365D}"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0598-D740-9E01-DF889C0AF493}"/>
                </c:ext>
              </c:extLst>
            </c:dLbl>
            <c:dLbl>
              <c:idx val="5"/>
              <c:tx>
                <c:rich>
                  <a:bodyPr rot="0" spcFirstLastPara="1" vertOverflow="ellipsis" wrap="square" lIns="0" tIns="0" rIns="38100" bIns="0" anchor="ctr" anchorCtr="1">
                    <a:no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fld id="{538F39FC-5D60-3548-B73E-0CFB0595E180}" type="CELLRANGE">
                      <a:rPr lang="en-US"/>
                      <a:pPr>
                        <a:defRPr sz="1200" b="0" i="0" u="none" strike="noStrike" kern="1200" baseline="0">
                          <a:solidFill>
                            <a:schemeClr val="bg1"/>
                          </a:solidFill>
                          <a:latin typeface="Arial" panose="020B0604020202020204" pitchFamily="34" charset="0"/>
                          <a:ea typeface="+mn-ea"/>
                          <a:cs typeface="Arial" panose="020B0604020202020204" pitchFamily="34" charset="0"/>
                        </a:defRPr>
                      </a:pPr>
                      <a:t>[CELLRANGE]</a:t>
                    </a:fld>
                    <a:endParaRPr lang="en-GB"/>
                  </a:p>
                </c:rich>
              </c:tx>
              <c:spPr>
                <a:noFill/>
                <a:ln>
                  <a:noFill/>
                </a:ln>
                <a:effectLst/>
              </c:spPr>
              <c:dLblPos val="ctr"/>
              <c:showLegendKey val="0"/>
              <c:showVal val="0"/>
              <c:showCatName val="0"/>
              <c:showSerName val="0"/>
              <c:showPercent val="0"/>
              <c:showBubbleSize val="0"/>
              <c:extLst>
                <c:ext xmlns:c15="http://schemas.microsoft.com/office/drawing/2012/chart" uri="{CE6537A1-D6FC-4f65-9D91-7224C49458BB}">
                  <c15:layout>
                    <c:manualLayout>
                      <c:w val="9.6826681376166901E-2"/>
                      <c:h val="3.4749126007194917E-2"/>
                    </c:manualLayout>
                  </c15:layout>
                  <c15:dlblFieldTable/>
                  <c15:showDataLabelsRange val="1"/>
                </c:ext>
                <c:ext xmlns:c16="http://schemas.microsoft.com/office/drawing/2014/chart" uri="{C3380CC4-5D6E-409C-BE32-E72D297353CC}">
                  <c16:uniqueId val="{00000005-0598-D740-9E01-DF889C0AF493}"/>
                </c:ext>
              </c:extLst>
            </c:dLbl>
            <c:spPr>
              <a:noFill/>
              <a:ln>
                <a:noFill/>
              </a:ln>
              <a:effectLst/>
            </c:spPr>
            <c:txPr>
              <a:bodyPr rot="0" spcFirstLastPara="1" vertOverflow="ellipsis" wrap="square" lIns="0" tIns="0" rIns="38100" bIns="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15:leaderLines>
                  <c:spPr>
                    <a:ln w="9525" cap="flat" cmpd="sng" algn="ctr">
                      <a:solidFill>
                        <a:schemeClr val="tx1">
                          <a:lumMod val="35000"/>
                          <a:lumOff val="65000"/>
                        </a:schemeClr>
                      </a:solidFill>
                      <a:round/>
                    </a:ln>
                    <a:effectLst/>
                  </c:spPr>
                </c15:leaderLines>
              </c:ext>
            </c:extLst>
          </c:dLbls>
          <c:xVal>
            <c:numRef>
              <c:f>'Pivot tables'!$H$5:$H$10</c:f>
              <c:numCache>
                <c:formatCode>General</c:formatCode>
                <c:ptCount val="6"/>
                <c:pt idx="0">
                  <c:v>1.1000000000000001</c:v>
                </c:pt>
                <c:pt idx="1">
                  <c:v>7.1</c:v>
                </c:pt>
                <c:pt idx="2">
                  <c:v>3.2</c:v>
                </c:pt>
                <c:pt idx="3">
                  <c:v>2</c:v>
                </c:pt>
                <c:pt idx="4">
                  <c:v>5</c:v>
                </c:pt>
                <c:pt idx="5">
                  <c:v>6.8</c:v>
                </c:pt>
              </c:numCache>
            </c:numRef>
          </c:xVal>
          <c:yVal>
            <c:numRef>
              <c:f>'Pivot tables'!$I$5:$I$10</c:f>
              <c:numCache>
                <c:formatCode>General</c:formatCode>
                <c:ptCount val="6"/>
                <c:pt idx="0">
                  <c:v>3</c:v>
                </c:pt>
                <c:pt idx="1">
                  <c:v>2</c:v>
                </c:pt>
                <c:pt idx="2">
                  <c:v>0.8</c:v>
                </c:pt>
                <c:pt idx="3">
                  <c:v>7.8</c:v>
                </c:pt>
                <c:pt idx="4">
                  <c:v>8.5</c:v>
                </c:pt>
                <c:pt idx="5">
                  <c:v>6</c:v>
                </c:pt>
              </c:numCache>
            </c:numRef>
          </c:yVal>
          <c:bubbleSize>
            <c:numRef>
              <c:f>'Pivot tables'!$J$5:$J$10</c:f>
              <c:numCache>
                <c:formatCode>_(* #,##0_);_(* \(#,##0\);_(* "-"??_);_(@_)</c:formatCode>
                <c:ptCount val="6"/>
                <c:pt idx="0">
                  <c:v>1981330.46</c:v>
                </c:pt>
                <c:pt idx="1">
                  <c:v>1167901.4300000009</c:v>
                </c:pt>
                <c:pt idx="2">
                  <c:v>1185620.5399999998</c:v>
                </c:pt>
                <c:pt idx="3">
                  <c:v>2606639.2599999984</c:v>
                </c:pt>
                <c:pt idx="4">
                  <c:v>960581.32999999973</c:v>
                </c:pt>
                <c:pt idx="5">
                  <c:v>2512113.4600000037</c:v>
                </c:pt>
              </c:numCache>
            </c:numRef>
          </c:bubbleSize>
          <c:bubble3D val="0"/>
          <c:extLst>
            <c:ext xmlns:c15="http://schemas.microsoft.com/office/drawing/2012/chart" uri="{02D57815-91ED-43cb-92C2-25804820EDAC}">
              <c15:datalabelsRange>
                <c15:f>'Pivot tables'!$L$5:$L$10</c15:f>
                <c15:dlblRangeCache>
                  <c:ptCount val="6"/>
                  <c:pt idx="0">
                    <c:v> 1,981,330 </c:v>
                  </c:pt>
                  <c:pt idx="1">
                    <c:v> 1,167,901 </c:v>
                  </c:pt>
                  <c:pt idx="2">
                    <c:v> 1,185,621 </c:v>
                  </c:pt>
                  <c:pt idx="3">
                    <c:v>  </c:v>
                  </c:pt>
                  <c:pt idx="4">
                    <c:v> 960,581 </c:v>
                  </c:pt>
                  <c:pt idx="5">
                    <c:v> 2,512,113 </c:v>
                  </c:pt>
                </c15:dlblRangeCache>
              </c15:datalabelsRange>
            </c:ext>
            <c:ext xmlns:c16="http://schemas.microsoft.com/office/drawing/2014/chart" uri="{C3380CC4-5D6E-409C-BE32-E72D297353CC}">
              <c16:uniqueId val="{00000006-0598-D740-9E01-DF889C0AF493}"/>
            </c:ext>
          </c:extLst>
        </c:ser>
        <c:ser>
          <c:idx val="1"/>
          <c:order val="1"/>
          <c:tx>
            <c:v>Max</c:v>
          </c:tx>
          <c:spPr>
            <a:gradFill>
              <a:gsLst>
                <a:gs pos="44000">
                  <a:srgbClr val="FF257F"/>
                </a:gs>
                <a:gs pos="84000">
                  <a:srgbClr val="FF00FF"/>
                </a:gs>
              </a:gsLst>
              <a:path path="circle">
                <a:fillToRect l="100000" b="100000"/>
              </a:path>
            </a:gradFill>
            <a:ln w="25400">
              <a:noFill/>
            </a:ln>
            <a:effectLst>
              <a:outerShdw blurRad="152400" sx="105000" sy="105000" algn="ctr" rotWithShape="0">
                <a:srgbClr val="FF278C"/>
              </a:outerShdw>
            </a:effectLst>
          </c:spPr>
          <c:invertIfNegative val="0"/>
          <c:dPt>
            <c:idx val="5"/>
            <c:invertIfNegative val="0"/>
            <c:bubble3D val="0"/>
            <c:spPr>
              <a:gradFill flip="none" rotWithShape="1">
                <a:gsLst>
                  <a:gs pos="44000">
                    <a:srgbClr val="FF257F"/>
                  </a:gs>
                  <a:gs pos="84000">
                    <a:srgbClr val="FF00FF"/>
                  </a:gs>
                </a:gsLst>
                <a:path path="circle">
                  <a:fillToRect l="100000" b="100000"/>
                </a:path>
                <a:tileRect t="-100000" r="-100000"/>
              </a:gradFill>
              <a:ln w="25400">
                <a:noFill/>
              </a:ln>
              <a:effectLst>
                <a:outerShdw blurRad="152400" sx="105000" sy="105000" algn="ctr" rotWithShape="0">
                  <a:srgbClr val="FF278C"/>
                </a:outerShdw>
              </a:effectLst>
            </c:spPr>
            <c:extLst>
              <c:ext xmlns:c16="http://schemas.microsoft.com/office/drawing/2014/chart" uri="{C3380CC4-5D6E-409C-BE32-E72D297353CC}">
                <c16:uniqueId val="{0000000C-0598-D740-9E01-DF889C0AF493}"/>
              </c:ext>
            </c:extLst>
          </c:dPt>
          <c:dLbls>
            <c:dLbl>
              <c:idx val="0"/>
              <c:tx>
                <c:rich>
                  <a:bodyPr/>
                  <a:lstStyle/>
                  <a:p>
                    <a:fld id="{A72A4D1F-DD69-EC49-97A3-E83D780A44BD}"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0598-D740-9E01-DF889C0AF493}"/>
                </c:ext>
              </c:extLst>
            </c:dLbl>
            <c:dLbl>
              <c:idx val="1"/>
              <c:tx>
                <c:rich>
                  <a:bodyPr/>
                  <a:lstStyle/>
                  <a:p>
                    <a:fld id="{54A98620-4394-CB4A-8BA7-815B322A3715}"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0598-D740-9E01-DF889C0AF493}"/>
                </c:ext>
              </c:extLst>
            </c:dLbl>
            <c:dLbl>
              <c:idx val="2"/>
              <c:tx>
                <c:rich>
                  <a:bodyPr/>
                  <a:lstStyle/>
                  <a:p>
                    <a:fld id="{46662E19-2DD8-CC4A-9E58-1C6444D648A9}"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0598-D740-9E01-DF889C0AF493}"/>
                </c:ext>
              </c:extLst>
            </c:dLbl>
            <c:dLbl>
              <c:idx val="3"/>
              <c:layout>
                <c:manualLayout>
                  <c:x val="-0.10839147690622855"/>
                  <c:y val="-9.1604985027155562E-3"/>
                </c:manualLayout>
              </c:layout>
              <c:tx>
                <c:rich>
                  <a:bodyPr/>
                  <a:lstStyle/>
                  <a:p>
                    <a:fld id="{0CCEFB40-436D-2147-B852-EAB4BEBAD236}"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0598-D740-9E01-DF889C0AF493}"/>
                </c:ext>
              </c:extLst>
            </c:dLbl>
            <c:dLbl>
              <c:idx val="4"/>
              <c:tx>
                <c:rich>
                  <a:bodyPr/>
                  <a:lstStyle/>
                  <a:p>
                    <a:fld id="{A1BA1A88-BA2B-1445-9BC3-9D7CAE79CC77}"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0598-D740-9E01-DF889C0AF493}"/>
                </c:ext>
              </c:extLst>
            </c:dLbl>
            <c:dLbl>
              <c:idx val="5"/>
              <c:layout>
                <c:manualLayout>
                  <c:x val="-0.10344783378328705"/>
                  <c:y val="-6.9601215072293571E-3"/>
                </c:manualLayout>
              </c:layout>
              <c:tx>
                <c:rich>
                  <a:bodyPr/>
                  <a:lstStyle/>
                  <a:p>
                    <a:fld id="{8183BA9D-E825-7B4F-A429-E044D2AB0AFC}"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0598-D740-9E01-DF889C0AF493}"/>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tables'!$H$5:$H$10</c:f>
              <c:numCache>
                <c:formatCode>General</c:formatCode>
                <c:ptCount val="6"/>
                <c:pt idx="0">
                  <c:v>1.1000000000000001</c:v>
                </c:pt>
                <c:pt idx="1">
                  <c:v>7.1</c:v>
                </c:pt>
                <c:pt idx="2">
                  <c:v>3.2</c:v>
                </c:pt>
                <c:pt idx="3">
                  <c:v>2</c:v>
                </c:pt>
                <c:pt idx="4">
                  <c:v>5</c:v>
                </c:pt>
                <c:pt idx="5">
                  <c:v>6.8</c:v>
                </c:pt>
              </c:numCache>
            </c:numRef>
          </c:xVal>
          <c:yVal>
            <c:numRef>
              <c:f>'Pivot tables'!$I$5:$I$10</c:f>
              <c:numCache>
                <c:formatCode>General</c:formatCode>
                <c:ptCount val="6"/>
                <c:pt idx="0">
                  <c:v>3</c:v>
                </c:pt>
                <c:pt idx="1">
                  <c:v>2</c:v>
                </c:pt>
                <c:pt idx="2">
                  <c:v>0.8</c:v>
                </c:pt>
                <c:pt idx="3">
                  <c:v>7.8</c:v>
                </c:pt>
                <c:pt idx="4">
                  <c:v>8.5</c:v>
                </c:pt>
                <c:pt idx="5">
                  <c:v>6</c:v>
                </c:pt>
              </c:numCache>
            </c:numRef>
          </c:yVal>
          <c:bubbleSize>
            <c:numRef>
              <c:f>'Pivot tables'!$K$5:$K$10</c:f>
              <c:numCache>
                <c:formatCode>_(* #,##0_);_(* \(#,##0\);_(* "-"??_);_(@_)</c:formatCode>
                <c:ptCount val="6"/>
                <c:pt idx="0">
                  <c:v>0</c:v>
                </c:pt>
                <c:pt idx="1">
                  <c:v>0</c:v>
                </c:pt>
                <c:pt idx="2">
                  <c:v>0</c:v>
                </c:pt>
                <c:pt idx="3">
                  <c:v>2606639.2599999984</c:v>
                </c:pt>
                <c:pt idx="4">
                  <c:v>0</c:v>
                </c:pt>
                <c:pt idx="5">
                  <c:v>0</c:v>
                </c:pt>
              </c:numCache>
            </c:numRef>
          </c:bubbleSize>
          <c:bubble3D val="0"/>
          <c:extLst>
            <c:ext xmlns:c15="http://schemas.microsoft.com/office/drawing/2012/chart" uri="{02D57815-91ED-43cb-92C2-25804820EDAC}">
              <c15:datalabelsRange>
                <c15:f>'Pivot tables'!$K$5:$K$10</c15:f>
                <c15:dlblRangeCache>
                  <c:ptCount val="6"/>
                  <c:pt idx="0">
                    <c:v>  </c:v>
                  </c:pt>
                  <c:pt idx="1">
                    <c:v>  </c:v>
                  </c:pt>
                  <c:pt idx="2">
                    <c:v>  </c:v>
                  </c:pt>
                  <c:pt idx="3">
                    <c:v> 2,606,639 </c:v>
                  </c:pt>
                  <c:pt idx="4">
                    <c:v>  </c:v>
                  </c:pt>
                  <c:pt idx="5">
                    <c:v>  </c:v>
                  </c:pt>
                </c15:dlblRangeCache>
              </c15:datalabelsRange>
            </c:ext>
            <c:ext xmlns:c16="http://schemas.microsoft.com/office/drawing/2014/chart" uri="{C3380CC4-5D6E-409C-BE32-E72D297353CC}">
              <c16:uniqueId val="{0000000D-0598-D740-9E01-DF889C0AF493}"/>
            </c:ext>
          </c:extLst>
        </c:ser>
        <c:dLbls>
          <c:showLegendKey val="0"/>
          <c:showVal val="0"/>
          <c:showCatName val="0"/>
          <c:showSerName val="0"/>
          <c:showPercent val="0"/>
          <c:showBubbleSize val="0"/>
        </c:dLbls>
        <c:bubbleScale val="70"/>
        <c:showNegBubbles val="0"/>
        <c:axId val="1477873424"/>
        <c:axId val="704464640"/>
      </c:bubbleChart>
      <c:valAx>
        <c:axId val="1477873424"/>
        <c:scaling>
          <c:orientation val="minMax"/>
          <c:max val="10"/>
          <c:min val="0"/>
        </c:scaling>
        <c:delete val="1"/>
        <c:axPos val="b"/>
        <c:numFmt formatCode="General" sourceLinked="1"/>
        <c:majorTickMark val="none"/>
        <c:minorTickMark val="none"/>
        <c:tickLblPos val="nextTo"/>
        <c:crossAx val="704464640"/>
        <c:crosses val="autoZero"/>
        <c:crossBetween val="midCat"/>
      </c:valAx>
      <c:valAx>
        <c:axId val="704464640"/>
        <c:scaling>
          <c:orientation val="minMax"/>
          <c:max val="10"/>
          <c:min val="0"/>
        </c:scaling>
        <c:delete val="1"/>
        <c:axPos val="l"/>
        <c:numFmt formatCode="General" sourceLinked="1"/>
        <c:majorTickMark val="none"/>
        <c:minorTickMark val="none"/>
        <c:tickLblPos val="nextTo"/>
        <c:crossAx val="14778734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gradFill flip="none" rotWithShape="1">
              <a:gsLst>
                <a:gs pos="30000">
                  <a:srgbClr val="FF257F"/>
                </a:gs>
                <a:gs pos="50000">
                  <a:srgbClr val="FF00FF"/>
                </a:gs>
              </a:gsLst>
              <a:lin ang="5400000" scaled="1"/>
              <a:tileRect/>
            </a:gradFill>
            <a:ln w="88900">
              <a:solidFill>
                <a:schemeClr val="tx1"/>
              </a:solidFill>
            </a:ln>
          </c:spPr>
          <c:explosion val="9"/>
          <c:dPt>
            <c:idx val="0"/>
            <c:bubble3D val="0"/>
            <c:spPr>
              <a:gradFill flip="none" rotWithShape="1">
                <a:gsLst>
                  <a:gs pos="30000">
                    <a:srgbClr val="FF257F"/>
                  </a:gs>
                  <a:gs pos="50000">
                    <a:srgbClr val="FF00FF"/>
                  </a:gs>
                </a:gsLst>
                <a:lin ang="5400000" scaled="1"/>
                <a:tileRect/>
              </a:gradFill>
              <a:ln w="88900">
                <a:solidFill>
                  <a:schemeClr val="tx1"/>
                </a:solidFill>
              </a:ln>
              <a:effectLst/>
            </c:spPr>
            <c:extLst>
              <c:ext xmlns:c16="http://schemas.microsoft.com/office/drawing/2014/chart" uri="{C3380CC4-5D6E-409C-BE32-E72D297353CC}">
                <c16:uniqueId val="{00000001-CF9D-C044-9136-ACF38E0FA3F9}"/>
              </c:ext>
            </c:extLst>
          </c:dPt>
          <c:dPt>
            <c:idx val="1"/>
            <c:bubble3D val="0"/>
            <c:spPr>
              <a:gradFill flip="none" rotWithShape="1">
                <a:gsLst>
                  <a:gs pos="30000">
                    <a:srgbClr val="FF257F"/>
                  </a:gs>
                  <a:gs pos="50000">
                    <a:srgbClr val="FF00FF"/>
                  </a:gs>
                </a:gsLst>
                <a:lin ang="5400000" scaled="1"/>
                <a:tileRect/>
              </a:gradFill>
              <a:ln w="88900">
                <a:solidFill>
                  <a:schemeClr val="tx1"/>
                </a:solidFill>
              </a:ln>
              <a:effectLst/>
            </c:spPr>
            <c:extLst>
              <c:ext xmlns:c16="http://schemas.microsoft.com/office/drawing/2014/chart" uri="{C3380CC4-5D6E-409C-BE32-E72D297353CC}">
                <c16:uniqueId val="{00000003-CF9D-C044-9136-ACF38E0FA3F9}"/>
              </c:ext>
            </c:extLst>
          </c:dPt>
          <c:dPt>
            <c:idx val="2"/>
            <c:bubble3D val="0"/>
            <c:spPr>
              <a:gradFill flip="none" rotWithShape="1">
                <a:gsLst>
                  <a:gs pos="30000">
                    <a:srgbClr val="FF257F"/>
                  </a:gs>
                  <a:gs pos="50000">
                    <a:srgbClr val="FF00FF"/>
                  </a:gs>
                </a:gsLst>
                <a:lin ang="5400000" scaled="1"/>
                <a:tileRect/>
              </a:gradFill>
              <a:ln w="88900">
                <a:solidFill>
                  <a:schemeClr val="tx1"/>
                </a:solidFill>
              </a:ln>
              <a:effectLst/>
            </c:spPr>
            <c:extLst>
              <c:ext xmlns:c16="http://schemas.microsoft.com/office/drawing/2014/chart" uri="{C3380CC4-5D6E-409C-BE32-E72D297353CC}">
                <c16:uniqueId val="{00000005-CF9D-C044-9136-ACF38E0FA3F9}"/>
              </c:ext>
            </c:extLst>
          </c:dPt>
          <c:dPt>
            <c:idx val="3"/>
            <c:bubble3D val="0"/>
            <c:spPr>
              <a:gradFill flip="none" rotWithShape="1">
                <a:gsLst>
                  <a:gs pos="30000">
                    <a:srgbClr val="FF257F"/>
                  </a:gs>
                  <a:gs pos="50000">
                    <a:srgbClr val="FF00FF"/>
                  </a:gs>
                </a:gsLst>
                <a:lin ang="5400000" scaled="1"/>
                <a:tileRect/>
              </a:gradFill>
              <a:ln w="88900">
                <a:solidFill>
                  <a:schemeClr val="tx1"/>
                </a:solidFill>
              </a:ln>
              <a:effectLst/>
            </c:spPr>
            <c:extLst>
              <c:ext xmlns:c16="http://schemas.microsoft.com/office/drawing/2014/chart" uri="{C3380CC4-5D6E-409C-BE32-E72D297353CC}">
                <c16:uniqueId val="{00000007-CF9D-C044-9136-ACF38E0FA3F9}"/>
              </c:ext>
            </c:extLst>
          </c:dPt>
          <c:dPt>
            <c:idx val="4"/>
            <c:bubble3D val="0"/>
            <c:spPr>
              <a:gradFill flip="none" rotWithShape="1">
                <a:gsLst>
                  <a:gs pos="30000">
                    <a:srgbClr val="FF257F"/>
                  </a:gs>
                  <a:gs pos="50000">
                    <a:srgbClr val="FF00FF"/>
                  </a:gs>
                </a:gsLst>
                <a:lin ang="5400000" scaled="1"/>
                <a:tileRect/>
              </a:gradFill>
              <a:ln w="88900">
                <a:solidFill>
                  <a:schemeClr val="tx1"/>
                </a:solidFill>
              </a:ln>
              <a:effectLst/>
            </c:spPr>
            <c:extLst>
              <c:ext xmlns:c16="http://schemas.microsoft.com/office/drawing/2014/chart" uri="{C3380CC4-5D6E-409C-BE32-E72D297353CC}">
                <c16:uniqueId val="{00000009-CF9D-C044-9136-ACF38E0FA3F9}"/>
              </c:ext>
            </c:extLst>
          </c:dPt>
          <c:dPt>
            <c:idx val="5"/>
            <c:bubble3D val="0"/>
            <c:spPr>
              <a:gradFill flip="none" rotWithShape="1">
                <a:gsLst>
                  <a:gs pos="30000">
                    <a:srgbClr val="FF257F"/>
                  </a:gs>
                  <a:gs pos="50000">
                    <a:srgbClr val="FF00FF"/>
                  </a:gs>
                </a:gsLst>
                <a:lin ang="5400000" scaled="1"/>
                <a:tileRect/>
              </a:gradFill>
              <a:ln w="88900">
                <a:solidFill>
                  <a:schemeClr val="tx1"/>
                </a:solidFill>
              </a:ln>
              <a:effectLst/>
            </c:spPr>
            <c:extLst>
              <c:ext xmlns:c16="http://schemas.microsoft.com/office/drawing/2014/chart" uri="{C3380CC4-5D6E-409C-BE32-E72D297353CC}">
                <c16:uniqueId val="{0000000B-CF9D-C044-9136-ACF38E0FA3F9}"/>
              </c:ext>
            </c:extLst>
          </c:dPt>
          <c:dPt>
            <c:idx val="6"/>
            <c:bubble3D val="0"/>
            <c:spPr>
              <a:gradFill flip="none" rotWithShape="1">
                <a:gsLst>
                  <a:gs pos="30000">
                    <a:srgbClr val="FF257F"/>
                  </a:gs>
                  <a:gs pos="50000">
                    <a:srgbClr val="FF00FF"/>
                  </a:gs>
                </a:gsLst>
                <a:lin ang="5400000" scaled="1"/>
                <a:tileRect/>
              </a:gradFill>
              <a:ln w="88900">
                <a:solidFill>
                  <a:schemeClr val="tx1"/>
                </a:solidFill>
              </a:ln>
              <a:effectLst/>
            </c:spPr>
            <c:extLst>
              <c:ext xmlns:c16="http://schemas.microsoft.com/office/drawing/2014/chart" uri="{C3380CC4-5D6E-409C-BE32-E72D297353CC}">
                <c16:uniqueId val="{0000000D-CF9D-C044-9136-ACF38E0FA3F9}"/>
              </c:ext>
            </c:extLst>
          </c:dPt>
          <c:dPt>
            <c:idx val="7"/>
            <c:bubble3D val="0"/>
            <c:spPr>
              <a:gradFill flip="none" rotWithShape="1">
                <a:gsLst>
                  <a:gs pos="30000">
                    <a:srgbClr val="FF257F"/>
                  </a:gs>
                  <a:gs pos="50000">
                    <a:srgbClr val="FF00FF"/>
                  </a:gs>
                </a:gsLst>
                <a:lin ang="5400000" scaled="1"/>
                <a:tileRect/>
              </a:gradFill>
              <a:ln w="88900">
                <a:solidFill>
                  <a:schemeClr val="tx1"/>
                </a:solidFill>
              </a:ln>
              <a:effectLst/>
            </c:spPr>
            <c:extLst>
              <c:ext xmlns:c16="http://schemas.microsoft.com/office/drawing/2014/chart" uri="{C3380CC4-5D6E-409C-BE32-E72D297353CC}">
                <c16:uniqueId val="{0000000F-CF9D-C044-9136-ACF38E0FA3F9}"/>
              </c:ext>
            </c:extLst>
          </c:dPt>
          <c:dPt>
            <c:idx val="8"/>
            <c:bubble3D val="0"/>
            <c:spPr>
              <a:gradFill flip="none" rotWithShape="1">
                <a:gsLst>
                  <a:gs pos="30000">
                    <a:srgbClr val="FF257F"/>
                  </a:gs>
                  <a:gs pos="50000">
                    <a:srgbClr val="FF00FF"/>
                  </a:gs>
                </a:gsLst>
                <a:lin ang="5400000" scaled="1"/>
                <a:tileRect/>
              </a:gradFill>
              <a:ln w="88900">
                <a:solidFill>
                  <a:schemeClr val="tx1"/>
                </a:solidFill>
              </a:ln>
              <a:effectLst/>
            </c:spPr>
            <c:extLst>
              <c:ext xmlns:c16="http://schemas.microsoft.com/office/drawing/2014/chart" uri="{C3380CC4-5D6E-409C-BE32-E72D297353CC}">
                <c16:uniqueId val="{00000011-CF9D-C044-9136-ACF38E0FA3F9}"/>
              </c:ext>
            </c:extLst>
          </c:dPt>
          <c:dPt>
            <c:idx val="9"/>
            <c:bubble3D val="0"/>
            <c:spPr>
              <a:gradFill flip="none" rotWithShape="1">
                <a:gsLst>
                  <a:gs pos="30000">
                    <a:srgbClr val="FF257F"/>
                  </a:gs>
                  <a:gs pos="50000">
                    <a:srgbClr val="FF00FF"/>
                  </a:gs>
                </a:gsLst>
                <a:lin ang="5400000" scaled="1"/>
                <a:tileRect/>
              </a:gradFill>
              <a:ln w="88900">
                <a:solidFill>
                  <a:schemeClr val="tx1"/>
                </a:solidFill>
              </a:ln>
              <a:effectLst/>
            </c:spPr>
            <c:extLst>
              <c:ext xmlns:c16="http://schemas.microsoft.com/office/drawing/2014/chart" uri="{C3380CC4-5D6E-409C-BE32-E72D297353CC}">
                <c16:uniqueId val="{00000013-CF9D-C044-9136-ACF38E0FA3F9}"/>
              </c:ext>
            </c:extLst>
          </c:dPt>
          <c:dPt>
            <c:idx val="10"/>
            <c:bubble3D val="0"/>
            <c:spPr>
              <a:gradFill flip="none" rotWithShape="1">
                <a:gsLst>
                  <a:gs pos="30000">
                    <a:srgbClr val="FF257F"/>
                  </a:gs>
                  <a:gs pos="50000">
                    <a:srgbClr val="FF00FF"/>
                  </a:gs>
                </a:gsLst>
                <a:lin ang="5400000" scaled="1"/>
                <a:tileRect/>
              </a:gradFill>
              <a:ln w="88900">
                <a:solidFill>
                  <a:schemeClr val="tx1"/>
                </a:solidFill>
              </a:ln>
              <a:effectLst/>
            </c:spPr>
            <c:extLst>
              <c:ext xmlns:c16="http://schemas.microsoft.com/office/drawing/2014/chart" uri="{C3380CC4-5D6E-409C-BE32-E72D297353CC}">
                <c16:uniqueId val="{00000015-CF9D-C044-9136-ACF38E0FA3F9}"/>
              </c:ext>
            </c:extLst>
          </c:dPt>
          <c:dPt>
            <c:idx val="11"/>
            <c:bubble3D val="0"/>
            <c:spPr>
              <a:gradFill flip="none" rotWithShape="1">
                <a:gsLst>
                  <a:gs pos="30000">
                    <a:srgbClr val="FF257F"/>
                  </a:gs>
                  <a:gs pos="50000">
                    <a:srgbClr val="FF00FF"/>
                  </a:gs>
                </a:gsLst>
                <a:lin ang="5400000" scaled="1"/>
                <a:tileRect/>
              </a:gradFill>
              <a:ln w="88900">
                <a:solidFill>
                  <a:schemeClr val="tx1"/>
                </a:solidFill>
              </a:ln>
              <a:effectLst/>
            </c:spPr>
            <c:extLst>
              <c:ext xmlns:c16="http://schemas.microsoft.com/office/drawing/2014/chart" uri="{C3380CC4-5D6E-409C-BE32-E72D297353CC}">
                <c16:uniqueId val="{00000017-CF9D-C044-9136-ACF38E0FA3F9}"/>
              </c:ext>
            </c:extLst>
          </c:dPt>
          <c:dPt>
            <c:idx val="12"/>
            <c:bubble3D val="0"/>
            <c:spPr>
              <a:gradFill flip="none" rotWithShape="1">
                <a:gsLst>
                  <a:gs pos="30000">
                    <a:srgbClr val="FF257F"/>
                  </a:gs>
                  <a:gs pos="50000">
                    <a:srgbClr val="FF00FF"/>
                  </a:gs>
                </a:gsLst>
                <a:lin ang="5400000" scaled="1"/>
                <a:tileRect/>
              </a:gradFill>
              <a:ln w="88900">
                <a:solidFill>
                  <a:schemeClr val="tx1"/>
                </a:solidFill>
              </a:ln>
              <a:effectLst/>
            </c:spPr>
            <c:extLst>
              <c:ext xmlns:c16="http://schemas.microsoft.com/office/drawing/2014/chart" uri="{C3380CC4-5D6E-409C-BE32-E72D297353CC}">
                <c16:uniqueId val="{00000019-CF9D-C044-9136-ACF38E0FA3F9}"/>
              </c:ext>
            </c:extLst>
          </c:dPt>
          <c:dPt>
            <c:idx val="13"/>
            <c:bubble3D val="0"/>
            <c:spPr>
              <a:gradFill flip="none" rotWithShape="1">
                <a:gsLst>
                  <a:gs pos="30000">
                    <a:srgbClr val="FF257F"/>
                  </a:gs>
                  <a:gs pos="50000">
                    <a:srgbClr val="FF00FF"/>
                  </a:gs>
                </a:gsLst>
                <a:lin ang="5400000" scaled="1"/>
                <a:tileRect/>
              </a:gradFill>
              <a:ln w="88900">
                <a:solidFill>
                  <a:schemeClr val="tx1"/>
                </a:solidFill>
              </a:ln>
              <a:effectLst/>
            </c:spPr>
            <c:extLst>
              <c:ext xmlns:c16="http://schemas.microsoft.com/office/drawing/2014/chart" uri="{C3380CC4-5D6E-409C-BE32-E72D297353CC}">
                <c16:uniqueId val="{0000001B-CF9D-C044-9136-ACF38E0FA3F9}"/>
              </c:ext>
            </c:extLst>
          </c:dPt>
          <c:dPt>
            <c:idx val="14"/>
            <c:bubble3D val="0"/>
            <c:spPr>
              <a:gradFill flip="none" rotWithShape="1">
                <a:gsLst>
                  <a:gs pos="30000">
                    <a:srgbClr val="FF257F"/>
                  </a:gs>
                  <a:gs pos="50000">
                    <a:srgbClr val="FF00FF"/>
                  </a:gs>
                </a:gsLst>
                <a:lin ang="5400000" scaled="1"/>
                <a:tileRect/>
              </a:gradFill>
              <a:ln w="88900">
                <a:solidFill>
                  <a:schemeClr val="tx1"/>
                </a:solidFill>
              </a:ln>
              <a:effectLst/>
            </c:spPr>
            <c:extLst>
              <c:ext xmlns:c16="http://schemas.microsoft.com/office/drawing/2014/chart" uri="{C3380CC4-5D6E-409C-BE32-E72D297353CC}">
                <c16:uniqueId val="{0000001D-CF9D-C044-9136-ACF38E0FA3F9}"/>
              </c:ext>
            </c:extLst>
          </c:dPt>
          <c:dPt>
            <c:idx val="15"/>
            <c:bubble3D val="0"/>
            <c:spPr>
              <a:gradFill flip="none" rotWithShape="1">
                <a:gsLst>
                  <a:gs pos="30000">
                    <a:srgbClr val="FF257F"/>
                  </a:gs>
                  <a:gs pos="50000">
                    <a:srgbClr val="FF00FF"/>
                  </a:gs>
                </a:gsLst>
                <a:lin ang="5400000" scaled="1"/>
                <a:tileRect/>
              </a:gradFill>
              <a:ln w="88900">
                <a:solidFill>
                  <a:schemeClr val="tx1"/>
                </a:solidFill>
              </a:ln>
              <a:effectLst/>
            </c:spPr>
            <c:extLst>
              <c:ext xmlns:c16="http://schemas.microsoft.com/office/drawing/2014/chart" uri="{C3380CC4-5D6E-409C-BE32-E72D297353CC}">
                <c16:uniqueId val="{0000001F-CF9D-C044-9136-ACF38E0FA3F9}"/>
              </c:ext>
            </c:extLst>
          </c:dPt>
          <c:dPt>
            <c:idx val="16"/>
            <c:bubble3D val="0"/>
            <c:spPr>
              <a:gradFill flip="none" rotWithShape="1">
                <a:gsLst>
                  <a:gs pos="30000">
                    <a:srgbClr val="FF257F"/>
                  </a:gs>
                  <a:gs pos="50000">
                    <a:srgbClr val="FF00FF"/>
                  </a:gs>
                </a:gsLst>
                <a:lin ang="5400000" scaled="1"/>
                <a:tileRect/>
              </a:gradFill>
              <a:ln w="88900">
                <a:solidFill>
                  <a:schemeClr val="tx1"/>
                </a:solidFill>
              </a:ln>
              <a:effectLst/>
            </c:spPr>
            <c:extLst>
              <c:ext xmlns:c16="http://schemas.microsoft.com/office/drawing/2014/chart" uri="{C3380CC4-5D6E-409C-BE32-E72D297353CC}">
                <c16:uniqueId val="{00000021-CF9D-C044-9136-ACF38E0FA3F9}"/>
              </c:ext>
            </c:extLst>
          </c:dPt>
          <c:dPt>
            <c:idx val="17"/>
            <c:bubble3D val="0"/>
            <c:spPr>
              <a:gradFill flip="none" rotWithShape="1">
                <a:gsLst>
                  <a:gs pos="30000">
                    <a:srgbClr val="FF257F"/>
                  </a:gs>
                  <a:gs pos="50000">
                    <a:srgbClr val="FF00FF"/>
                  </a:gs>
                </a:gsLst>
                <a:lin ang="5400000" scaled="1"/>
                <a:tileRect/>
              </a:gradFill>
              <a:ln w="88900">
                <a:solidFill>
                  <a:schemeClr val="tx1"/>
                </a:solidFill>
              </a:ln>
              <a:effectLst/>
            </c:spPr>
            <c:extLst>
              <c:ext xmlns:c16="http://schemas.microsoft.com/office/drawing/2014/chart" uri="{C3380CC4-5D6E-409C-BE32-E72D297353CC}">
                <c16:uniqueId val="{00000023-CF9D-C044-9136-ACF38E0FA3F9}"/>
              </c:ext>
            </c:extLst>
          </c:dPt>
          <c:dPt>
            <c:idx val="18"/>
            <c:bubble3D val="0"/>
            <c:spPr>
              <a:gradFill flip="none" rotWithShape="1">
                <a:gsLst>
                  <a:gs pos="30000">
                    <a:srgbClr val="FF257F"/>
                  </a:gs>
                  <a:gs pos="50000">
                    <a:srgbClr val="FF00FF"/>
                  </a:gs>
                </a:gsLst>
                <a:lin ang="5400000" scaled="1"/>
                <a:tileRect/>
              </a:gradFill>
              <a:ln w="88900">
                <a:solidFill>
                  <a:schemeClr val="tx1"/>
                </a:solidFill>
              </a:ln>
              <a:effectLst/>
            </c:spPr>
            <c:extLst>
              <c:ext xmlns:c16="http://schemas.microsoft.com/office/drawing/2014/chart" uri="{C3380CC4-5D6E-409C-BE32-E72D297353CC}">
                <c16:uniqueId val="{00000025-CF9D-C044-9136-ACF38E0FA3F9}"/>
              </c:ext>
            </c:extLst>
          </c:dPt>
          <c:dPt>
            <c:idx val="19"/>
            <c:bubble3D val="0"/>
            <c:spPr>
              <a:gradFill flip="none" rotWithShape="1">
                <a:gsLst>
                  <a:gs pos="30000">
                    <a:srgbClr val="FF257F"/>
                  </a:gs>
                  <a:gs pos="50000">
                    <a:srgbClr val="FF00FF"/>
                  </a:gs>
                </a:gsLst>
                <a:lin ang="5400000" scaled="1"/>
                <a:tileRect/>
              </a:gradFill>
              <a:ln w="88900">
                <a:solidFill>
                  <a:schemeClr val="tx1"/>
                </a:solidFill>
              </a:ln>
              <a:effectLst/>
            </c:spPr>
            <c:extLst>
              <c:ext xmlns:c16="http://schemas.microsoft.com/office/drawing/2014/chart" uri="{C3380CC4-5D6E-409C-BE32-E72D297353CC}">
                <c16:uniqueId val="{00000027-CF9D-C044-9136-ACF38E0FA3F9}"/>
              </c:ext>
            </c:extLst>
          </c:dPt>
          <c:dPt>
            <c:idx val="20"/>
            <c:bubble3D val="0"/>
            <c:spPr>
              <a:gradFill flip="none" rotWithShape="1">
                <a:gsLst>
                  <a:gs pos="30000">
                    <a:srgbClr val="FF257F"/>
                  </a:gs>
                  <a:gs pos="50000">
                    <a:srgbClr val="FF00FF"/>
                  </a:gs>
                </a:gsLst>
                <a:lin ang="5400000" scaled="1"/>
                <a:tileRect/>
              </a:gradFill>
              <a:ln w="88900">
                <a:solidFill>
                  <a:schemeClr val="tx1"/>
                </a:solidFill>
              </a:ln>
              <a:effectLst/>
            </c:spPr>
            <c:extLst>
              <c:ext xmlns:c16="http://schemas.microsoft.com/office/drawing/2014/chart" uri="{C3380CC4-5D6E-409C-BE32-E72D297353CC}">
                <c16:uniqueId val="{00000029-CF9D-C044-9136-ACF38E0FA3F9}"/>
              </c:ext>
            </c:extLst>
          </c:dPt>
          <c:dPt>
            <c:idx val="21"/>
            <c:bubble3D val="0"/>
            <c:spPr>
              <a:gradFill flip="none" rotWithShape="1">
                <a:gsLst>
                  <a:gs pos="30000">
                    <a:srgbClr val="FF257F"/>
                  </a:gs>
                  <a:gs pos="50000">
                    <a:srgbClr val="FF00FF"/>
                  </a:gs>
                </a:gsLst>
                <a:lin ang="5400000" scaled="1"/>
                <a:tileRect/>
              </a:gradFill>
              <a:ln w="88900">
                <a:solidFill>
                  <a:schemeClr val="tx1"/>
                </a:solidFill>
              </a:ln>
              <a:effectLst/>
            </c:spPr>
            <c:extLst>
              <c:ext xmlns:c16="http://schemas.microsoft.com/office/drawing/2014/chart" uri="{C3380CC4-5D6E-409C-BE32-E72D297353CC}">
                <c16:uniqueId val="{0000002B-CF9D-C044-9136-ACF38E0FA3F9}"/>
              </c:ext>
            </c:extLst>
          </c:dPt>
          <c:dPt>
            <c:idx val="22"/>
            <c:bubble3D val="0"/>
            <c:spPr>
              <a:gradFill flip="none" rotWithShape="1">
                <a:gsLst>
                  <a:gs pos="30000">
                    <a:srgbClr val="FF257F"/>
                  </a:gs>
                  <a:gs pos="50000">
                    <a:srgbClr val="FF00FF"/>
                  </a:gs>
                </a:gsLst>
                <a:lin ang="5400000" scaled="1"/>
                <a:tileRect/>
              </a:gradFill>
              <a:ln w="88900">
                <a:solidFill>
                  <a:schemeClr val="tx1"/>
                </a:solidFill>
              </a:ln>
              <a:effectLst/>
            </c:spPr>
            <c:extLst>
              <c:ext xmlns:c16="http://schemas.microsoft.com/office/drawing/2014/chart" uri="{C3380CC4-5D6E-409C-BE32-E72D297353CC}">
                <c16:uniqueId val="{0000002D-CF9D-C044-9136-ACF38E0FA3F9}"/>
              </c:ext>
            </c:extLst>
          </c:dPt>
          <c:dPt>
            <c:idx val="23"/>
            <c:bubble3D val="0"/>
            <c:spPr>
              <a:gradFill flip="none" rotWithShape="1">
                <a:gsLst>
                  <a:gs pos="30000">
                    <a:srgbClr val="FF257F"/>
                  </a:gs>
                  <a:gs pos="50000">
                    <a:srgbClr val="FF00FF"/>
                  </a:gs>
                </a:gsLst>
                <a:lin ang="5400000" scaled="1"/>
                <a:tileRect/>
              </a:gradFill>
              <a:ln w="88900">
                <a:solidFill>
                  <a:schemeClr val="tx1"/>
                </a:solidFill>
              </a:ln>
              <a:effectLst/>
            </c:spPr>
            <c:extLst>
              <c:ext xmlns:c16="http://schemas.microsoft.com/office/drawing/2014/chart" uri="{C3380CC4-5D6E-409C-BE32-E72D297353CC}">
                <c16:uniqueId val="{0000002F-CF9D-C044-9136-ACF38E0FA3F9}"/>
              </c:ext>
            </c:extLst>
          </c:dPt>
          <c:dPt>
            <c:idx val="24"/>
            <c:bubble3D val="0"/>
            <c:spPr>
              <a:gradFill flip="none" rotWithShape="1">
                <a:gsLst>
                  <a:gs pos="30000">
                    <a:srgbClr val="FF257F"/>
                  </a:gs>
                  <a:gs pos="50000">
                    <a:srgbClr val="FF00FF"/>
                  </a:gs>
                </a:gsLst>
                <a:lin ang="5400000" scaled="1"/>
                <a:tileRect/>
              </a:gradFill>
              <a:ln w="88900">
                <a:solidFill>
                  <a:schemeClr val="tx1"/>
                </a:solidFill>
              </a:ln>
              <a:effectLst/>
            </c:spPr>
            <c:extLst>
              <c:ext xmlns:c16="http://schemas.microsoft.com/office/drawing/2014/chart" uri="{C3380CC4-5D6E-409C-BE32-E72D297353CC}">
                <c16:uniqueId val="{00000031-CF9D-C044-9136-ACF38E0FA3F9}"/>
              </c:ext>
            </c:extLst>
          </c:dPt>
          <c:dPt>
            <c:idx val="25"/>
            <c:bubble3D val="0"/>
            <c:spPr>
              <a:gradFill flip="none" rotWithShape="1">
                <a:gsLst>
                  <a:gs pos="30000">
                    <a:srgbClr val="FF257F"/>
                  </a:gs>
                  <a:gs pos="50000">
                    <a:srgbClr val="FF00FF"/>
                  </a:gs>
                </a:gsLst>
                <a:lin ang="5400000" scaled="1"/>
                <a:tileRect/>
              </a:gradFill>
              <a:ln w="88900">
                <a:solidFill>
                  <a:schemeClr val="tx1"/>
                </a:solidFill>
              </a:ln>
              <a:effectLst/>
            </c:spPr>
            <c:extLst>
              <c:ext xmlns:c16="http://schemas.microsoft.com/office/drawing/2014/chart" uri="{C3380CC4-5D6E-409C-BE32-E72D297353CC}">
                <c16:uniqueId val="{00000033-CF9D-C044-9136-ACF38E0FA3F9}"/>
              </c:ext>
            </c:extLst>
          </c:dPt>
          <c:dPt>
            <c:idx val="26"/>
            <c:bubble3D val="0"/>
            <c:spPr>
              <a:gradFill flip="none" rotWithShape="1">
                <a:gsLst>
                  <a:gs pos="30000">
                    <a:srgbClr val="FF257F"/>
                  </a:gs>
                  <a:gs pos="50000">
                    <a:srgbClr val="FF00FF"/>
                  </a:gs>
                </a:gsLst>
                <a:lin ang="5400000" scaled="1"/>
                <a:tileRect/>
              </a:gradFill>
              <a:ln w="88900">
                <a:solidFill>
                  <a:schemeClr val="tx1"/>
                </a:solidFill>
              </a:ln>
              <a:effectLst/>
            </c:spPr>
            <c:extLst>
              <c:ext xmlns:c16="http://schemas.microsoft.com/office/drawing/2014/chart" uri="{C3380CC4-5D6E-409C-BE32-E72D297353CC}">
                <c16:uniqueId val="{00000035-CF9D-C044-9136-ACF38E0FA3F9}"/>
              </c:ext>
            </c:extLst>
          </c:dPt>
          <c:dPt>
            <c:idx val="27"/>
            <c:bubble3D val="0"/>
            <c:spPr>
              <a:gradFill flip="none" rotWithShape="1">
                <a:gsLst>
                  <a:gs pos="30000">
                    <a:srgbClr val="FF257F"/>
                  </a:gs>
                  <a:gs pos="50000">
                    <a:srgbClr val="FF00FF"/>
                  </a:gs>
                </a:gsLst>
                <a:lin ang="5400000" scaled="1"/>
                <a:tileRect/>
              </a:gradFill>
              <a:ln w="88900">
                <a:solidFill>
                  <a:schemeClr val="tx1"/>
                </a:solidFill>
              </a:ln>
              <a:effectLst/>
            </c:spPr>
            <c:extLst>
              <c:ext xmlns:c16="http://schemas.microsoft.com/office/drawing/2014/chart" uri="{C3380CC4-5D6E-409C-BE32-E72D297353CC}">
                <c16:uniqueId val="{00000037-CF9D-C044-9136-ACF38E0FA3F9}"/>
              </c:ext>
            </c:extLst>
          </c:dPt>
          <c:dPt>
            <c:idx val="28"/>
            <c:bubble3D val="0"/>
            <c:spPr>
              <a:gradFill flip="none" rotWithShape="1">
                <a:gsLst>
                  <a:gs pos="30000">
                    <a:srgbClr val="FF257F"/>
                  </a:gs>
                  <a:gs pos="50000">
                    <a:srgbClr val="FF00FF"/>
                  </a:gs>
                </a:gsLst>
                <a:lin ang="5400000" scaled="1"/>
                <a:tileRect/>
              </a:gradFill>
              <a:ln w="88900">
                <a:solidFill>
                  <a:schemeClr val="tx1"/>
                </a:solidFill>
              </a:ln>
              <a:effectLst/>
            </c:spPr>
            <c:extLst>
              <c:ext xmlns:c16="http://schemas.microsoft.com/office/drawing/2014/chart" uri="{C3380CC4-5D6E-409C-BE32-E72D297353CC}">
                <c16:uniqueId val="{00000039-CF9D-C044-9136-ACF38E0FA3F9}"/>
              </c:ext>
            </c:extLst>
          </c:dPt>
          <c:dPt>
            <c:idx val="29"/>
            <c:bubble3D val="0"/>
            <c:spPr>
              <a:gradFill flip="none" rotWithShape="1">
                <a:gsLst>
                  <a:gs pos="30000">
                    <a:srgbClr val="FF257F"/>
                  </a:gs>
                  <a:gs pos="50000">
                    <a:srgbClr val="FF00FF"/>
                  </a:gs>
                </a:gsLst>
                <a:lin ang="5400000" scaled="1"/>
                <a:tileRect/>
              </a:gradFill>
              <a:ln w="88900">
                <a:solidFill>
                  <a:schemeClr val="tx1"/>
                </a:solidFill>
              </a:ln>
              <a:effectLst/>
            </c:spPr>
            <c:extLst>
              <c:ext xmlns:c16="http://schemas.microsoft.com/office/drawing/2014/chart" uri="{C3380CC4-5D6E-409C-BE32-E72D297353CC}">
                <c16:uniqueId val="{0000003B-CF9D-C044-9136-ACF38E0FA3F9}"/>
              </c:ext>
            </c:extLst>
          </c:dPt>
          <c:dPt>
            <c:idx val="30"/>
            <c:bubble3D val="0"/>
            <c:spPr>
              <a:gradFill flip="none" rotWithShape="1">
                <a:gsLst>
                  <a:gs pos="30000">
                    <a:srgbClr val="FF257F"/>
                  </a:gs>
                  <a:gs pos="50000">
                    <a:srgbClr val="FF00FF"/>
                  </a:gs>
                </a:gsLst>
                <a:lin ang="5400000" scaled="1"/>
                <a:tileRect/>
              </a:gradFill>
              <a:ln w="88900">
                <a:solidFill>
                  <a:schemeClr val="tx1"/>
                </a:solidFill>
              </a:ln>
              <a:effectLst/>
            </c:spPr>
            <c:extLst>
              <c:ext xmlns:c16="http://schemas.microsoft.com/office/drawing/2014/chart" uri="{C3380CC4-5D6E-409C-BE32-E72D297353CC}">
                <c16:uniqueId val="{0000003D-CF9D-C044-9136-ACF38E0FA3F9}"/>
              </c:ext>
            </c:extLst>
          </c:dPt>
          <c:dPt>
            <c:idx val="31"/>
            <c:bubble3D val="0"/>
            <c:spPr>
              <a:gradFill flip="none" rotWithShape="1">
                <a:gsLst>
                  <a:gs pos="30000">
                    <a:srgbClr val="FF257F"/>
                  </a:gs>
                  <a:gs pos="50000">
                    <a:srgbClr val="FF00FF"/>
                  </a:gs>
                </a:gsLst>
                <a:lin ang="5400000" scaled="1"/>
                <a:tileRect/>
              </a:gradFill>
              <a:ln w="88900">
                <a:solidFill>
                  <a:schemeClr val="tx1"/>
                </a:solidFill>
              </a:ln>
              <a:effectLst/>
            </c:spPr>
            <c:extLst>
              <c:ext xmlns:c16="http://schemas.microsoft.com/office/drawing/2014/chart" uri="{C3380CC4-5D6E-409C-BE32-E72D297353CC}">
                <c16:uniqueId val="{0000003F-CF9D-C044-9136-ACF38E0FA3F9}"/>
              </c:ext>
            </c:extLst>
          </c:dPt>
          <c:dPt>
            <c:idx val="32"/>
            <c:bubble3D val="0"/>
            <c:spPr>
              <a:gradFill flip="none" rotWithShape="1">
                <a:gsLst>
                  <a:gs pos="30000">
                    <a:srgbClr val="FF257F"/>
                  </a:gs>
                  <a:gs pos="50000">
                    <a:srgbClr val="FF00FF"/>
                  </a:gs>
                </a:gsLst>
                <a:lin ang="5400000" scaled="1"/>
                <a:tileRect/>
              </a:gradFill>
              <a:ln w="88900">
                <a:solidFill>
                  <a:schemeClr val="tx1"/>
                </a:solidFill>
              </a:ln>
              <a:effectLst/>
            </c:spPr>
            <c:extLst>
              <c:ext xmlns:c16="http://schemas.microsoft.com/office/drawing/2014/chart" uri="{C3380CC4-5D6E-409C-BE32-E72D297353CC}">
                <c16:uniqueId val="{00000041-CF9D-C044-9136-ACF38E0FA3F9}"/>
              </c:ext>
            </c:extLst>
          </c:dPt>
          <c:dPt>
            <c:idx val="33"/>
            <c:bubble3D val="0"/>
            <c:spPr>
              <a:gradFill flip="none" rotWithShape="1">
                <a:gsLst>
                  <a:gs pos="30000">
                    <a:srgbClr val="FF257F"/>
                  </a:gs>
                  <a:gs pos="50000">
                    <a:srgbClr val="FF00FF"/>
                  </a:gs>
                </a:gsLst>
                <a:lin ang="5400000" scaled="1"/>
                <a:tileRect/>
              </a:gradFill>
              <a:ln w="88900">
                <a:solidFill>
                  <a:schemeClr val="tx1"/>
                </a:solidFill>
              </a:ln>
              <a:effectLst/>
            </c:spPr>
            <c:extLst>
              <c:ext xmlns:c16="http://schemas.microsoft.com/office/drawing/2014/chart" uri="{C3380CC4-5D6E-409C-BE32-E72D297353CC}">
                <c16:uniqueId val="{00000043-CF9D-C044-9136-ACF38E0FA3F9}"/>
              </c:ext>
            </c:extLst>
          </c:dPt>
          <c:dPt>
            <c:idx val="34"/>
            <c:bubble3D val="0"/>
            <c:spPr>
              <a:gradFill flip="none" rotWithShape="1">
                <a:gsLst>
                  <a:gs pos="30000">
                    <a:srgbClr val="FF257F"/>
                  </a:gs>
                  <a:gs pos="50000">
                    <a:srgbClr val="FF00FF"/>
                  </a:gs>
                </a:gsLst>
                <a:lin ang="5400000" scaled="1"/>
                <a:tileRect/>
              </a:gradFill>
              <a:ln w="88900">
                <a:solidFill>
                  <a:schemeClr val="tx1"/>
                </a:solidFill>
              </a:ln>
              <a:effectLst/>
            </c:spPr>
            <c:extLst>
              <c:ext xmlns:c16="http://schemas.microsoft.com/office/drawing/2014/chart" uri="{C3380CC4-5D6E-409C-BE32-E72D297353CC}">
                <c16:uniqueId val="{00000045-CF9D-C044-9136-ACF38E0FA3F9}"/>
              </c:ext>
            </c:extLst>
          </c:dPt>
          <c:dPt>
            <c:idx val="35"/>
            <c:bubble3D val="0"/>
            <c:spPr>
              <a:gradFill flip="none" rotWithShape="1">
                <a:gsLst>
                  <a:gs pos="30000">
                    <a:srgbClr val="FF257F"/>
                  </a:gs>
                  <a:gs pos="50000">
                    <a:srgbClr val="FF00FF"/>
                  </a:gs>
                </a:gsLst>
                <a:lin ang="5400000" scaled="1"/>
                <a:tileRect/>
              </a:gradFill>
              <a:ln w="88900">
                <a:solidFill>
                  <a:schemeClr val="tx1"/>
                </a:solidFill>
              </a:ln>
              <a:effectLst/>
            </c:spPr>
            <c:extLst>
              <c:ext xmlns:c16="http://schemas.microsoft.com/office/drawing/2014/chart" uri="{C3380CC4-5D6E-409C-BE32-E72D297353CC}">
                <c16:uniqueId val="{00000047-CF9D-C044-9136-ACF38E0FA3F9}"/>
              </c:ext>
            </c:extLst>
          </c:dPt>
          <c:dPt>
            <c:idx val="36"/>
            <c:bubble3D val="0"/>
            <c:spPr>
              <a:gradFill flip="none" rotWithShape="1">
                <a:gsLst>
                  <a:gs pos="30000">
                    <a:srgbClr val="FF257F"/>
                  </a:gs>
                  <a:gs pos="50000">
                    <a:srgbClr val="FF00FF"/>
                  </a:gs>
                </a:gsLst>
                <a:lin ang="5400000" scaled="1"/>
                <a:tileRect/>
              </a:gradFill>
              <a:ln w="88900">
                <a:solidFill>
                  <a:schemeClr val="tx1"/>
                </a:solidFill>
              </a:ln>
              <a:effectLst/>
            </c:spPr>
            <c:extLst>
              <c:ext xmlns:c16="http://schemas.microsoft.com/office/drawing/2014/chart" uri="{C3380CC4-5D6E-409C-BE32-E72D297353CC}">
                <c16:uniqueId val="{00000049-CF9D-C044-9136-ACF38E0FA3F9}"/>
              </c:ext>
            </c:extLst>
          </c:dPt>
          <c:dPt>
            <c:idx val="37"/>
            <c:bubble3D val="0"/>
            <c:spPr>
              <a:gradFill flip="none" rotWithShape="1">
                <a:gsLst>
                  <a:gs pos="30000">
                    <a:srgbClr val="FF257F"/>
                  </a:gs>
                  <a:gs pos="50000">
                    <a:srgbClr val="FF00FF"/>
                  </a:gs>
                </a:gsLst>
                <a:lin ang="5400000" scaled="1"/>
                <a:tileRect/>
              </a:gradFill>
              <a:ln w="88900">
                <a:solidFill>
                  <a:schemeClr val="tx1"/>
                </a:solidFill>
              </a:ln>
              <a:effectLst/>
            </c:spPr>
            <c:extLst>
              <c:ext xmlns:c16="http://schemas.microsoft.com/office/drawing/2014/chart" uri="{C3380CC4-5D6E-409C-BE32-E72D297353CC}">
                <c16:uniqueId val="{0000004B-CF9D-C044-9136-ACF38E0FA3F9}"/>
              </c:ext>
            </c:extLst>
          </c:dPt>
          <c:dPt>
            <c:idx val="38"/>
            <c:bubble3D val="0"/>
            <c:spPr>
              <a:gradFill flip="none" rotWithShape="1">
                <a:gsLst>
                  <a:gs pos="30000">
                    <a:srgbClr val="FF257F"/>
                  </a:gs>
                  <a:gs pos="50000">
                    <a:srgbClr val="FF00FF"/>
                  </a:gs>
                </a:gsLst>
                <a:lin ang="5400000" scaled="1"/>
                <a:tileRect/>
              </a:gradFill>
              <a:ln w="88900">
                <a:solidFill>
                  <a:schemeClr val="tx1"/>
                </a:solidFill>
              </a:ln>
              <a:effectLst/>
            </c:spPr>
            <c:extLst>
              <c:ext xmlns:c16="http://schemas.microsoft.com/office/drawing/2014/chart" uri="{C3380CC4-5D6E-409C-BE32-E72D297353CC}">
                <c16:uniqueId val="{0000004D-CF9D-C044-9136-ACF38E0FA3F9}"/>
              </c:ext>
            </c:extLst>
          </c:dPt>
          <c:dPt>
            <c:idx val="39"/>
            <c:bubble3D val="0"/>
            <c:spPr>
              <a:gradFill flip="none" rotWithShape="1">
                <a:gsLst>
                  <a:gs pos="30000">
                    <a:srgbClr val="FF257F"/>
                  </a:gs>
                  <a:gs pos="50000">
                    <a:srgbClr val="FF00FF"/>
                  </a:gs>
                </a:gsLst>
                <a:lin ang="5400000" scaled="1"/>
                <a:tileRect/>
              </a:gradFill>
              <a:ln w="88900">
                <a:solidFill>
                  <a:schemeClr val="tx1"/>
                </a:solidFill>
              </a:ln>
              <a:effectLst/>
            </c:spPr>
            <c:extLst>
              <c:ext xmlns:c16="http://schemas.microsoft.com/office/drawing/2014/chart" uri="{C3380CC4-5D6E-409C-BE32-E72D297353CC}">
                <c16:uniqueId val="{0000004F-CF9D-C044-9136-ACF38E0FA3F9}"/>
              </c:ext>
            </c:extLst>
          </c:dPt>
          <c:dPt>
            <c:idx val="40"/>
            <c:bubble3D val="0"/>
            <c:spPr>
              <a:gradFill flip="none" rotWithShape="1">
                <a:gsLst>
                  <a:gs pos="30000">
                    <a:srgbClr val="FF257F"/>
                  </a:gs>
                  <a:gs pos="50000">
                    <a:srgbClr val="FF00FF"/>
                  </a:gs>
                </a:gsLst>
                <a:lin ang="5400000" scaled="1"/>
                <a:tileRect/>
              </a:gradFill>
              <a:ln w="88900">
                <a:solidFill>
                  <a:schemeClr val="tx1"/>
                </a:solidFill>
              </a:ln>
              <a:effectLst/>
            </c:spPr>
            <c:extLst>
              <c:ext xmlns:c16="http://schemas.microsoft.com/office/drawing/2014/chart" uri="{C3380CC4-5D6E-409C-BE32-E72D297353CC}">
                <c16:uniqueId val="{00000051-CF9D-C044-9136-ACF38E0FA3F9}"/>
              </c:ext>
            </c:extLst>
          </c:dPt>
          <c:dPt>
            <c:idx val="41"/>
            <c:bubble3D val="0"/>
            <c:spPr>
              <a:gradFill flip="none" rotWithShape="1">
                <a:gsLst>
                  <a:gs pos="30000">
                    <a:srgbClr val="FF257F"/>
                  </a:gs>
                  <a:gs pos="50000">
                    <a:srgbClr val="FF00FF"/>
                  </a:gs>
                </a:gsLst>
                <a:lin ang="5400000" scaled="1"/>
                <a:tileRect/>
              </a:gradFill>
              <a:ln w="88900">
                <a:solidFill>
                  <a:schemeClr val="tx1"/>
                </a:solidFill>
              </a:ln>
              <a:effectLst/>
            </c:spPr>
            <c:extLst>
              <c:ext xmlns:c16="http://schemas.microsoft.com/office/drawing/2014/chart" uri="{C3380CC4-5D6E-409C-BE32-E72D297353CC}">
                <c16:uniqueId val="{00000053-CF9D-C044-9136-ACF38E0FA3F9}"/>
              </c:ext>
            </c:extLst>
          </c:dPt>
          <c:dPt>
            <c:idx val="42"/>
            <c:bubble3D val="0"/>
            <c:spPr>
              <a:gradFill flip="none" rotWithShape="1">
                <a:gsLst>
                  <a:gs pos="30000">
                    <a:srgbClr val="FF257F"/>
                  </a:gs>
                  <a:gs pos="50000">
                    <a:srgbClr val="FF00FF"/>
                  </a:gs>
                </a:gsLst>
                <a:lin ang="5400000" scaled="1"/>
                <a:tileRect/>
              </a:gradFill>
              <a:ln w="88900">
                <a:solidFill>
                  <a:schemeClr val="tx1"/>
                </a:solidFill>
              </a:ln>
              <a:effectLst/>
            </c:spPr>
            <c:extLst>
              <c:ext xmlns:c16="http://schemas.microsoft.com/office/drawing/2014/chart" uri="{C3380CC4-5D6E-409C-BE32-E72D297353CC}">
                <c16:uniqueId val="{00000055-CF9D-C044-9136-ACF38E0FA3F9}"/>
              </c:ext>
            </c:extLst>
          </c:dPt>
          <c:dPt>
            <c:idx val="43"/>
            <c:bubble3D val="0"/>
            <c:spPr>
              <a:gradFill flip="none" rotWithShape="1">
                <a:gsLst>
                  <a:gs pos="30000">
                    <a:srgbClr val="FF257F"/>
                  </a:gs>
                  <a:gs pos="50000">
                    <a:srgbClr val="FF00FF"/>
                  </a:gs>
                </a:gsLst>
                <a:lin ang="5400000" scaled="1"/>
                <a:tileRect/>
              </a:gradFill>
              <a:ln w="88900">
                <a:solidFill>
                  <a:schemeClr val="tx1"/>
                </a:solidFill>
              </a:ln>
              <a:effectLst/>
            </c:spPr>
            <c:extLst>
              <c:ext xmlns:c16="http://schemas.microsoft.com/office/drawing/2014/chart" uri="{C3380CC4-5D6E-409C-BE32-E72D297353CC}">
                <c16:uniqueId val="{00000057-CF9D-C044-9136-ACF38E0FA3F9}"/>
              </c:ext>
            </c:extLst>
          </c:dPt>
          <c:dPt>
            <c:idx val="44"/>
            <c:bubble3D val="0"/>
            <c:spPr>
              <a:gradFill flip="none" rotWithShape="1">
                <a:gsLst>
                  <a:gs pos="30000">
                    <a:srgbClr val="FF257F"/>
                  </a:gs>
                  <a:gs pos="50000">
                    <a:srgbClr val="FF00FF"/>
                  </a:gs>
                </a:gsLst>
                <a:lin ang="5400000" scaled="1"/>
                <a:tileRect/>
              </a:gradFill>
              <a:ln w="88900">
                <a:solidFill>
                  <a:schemeClr val="tx1"/>
                </a:solidFill>
              </a:ln>
              <a:effectLst/>
            </c:spPr>
            <c:extLst>
              <c:ext xmlns:c16="http://schemas.microsoft.com/office/drawing/2014/chart" uri="{C3380CC4-5D6E-409C-BE32-E72D297353CC}">
                <c16:uniqueId val="{00000059-CF9D-C044-9136-ACF38E0FA3F9}"/>
              </c:ext>
            </c:extLst>
          </c:dPt>
          <c:dPt>
            <c:idx val="45"/>
            <c:bubble3D val="0"/>
            <c:spPr>
              <a:gradFill flip="none" rotWithShape="1">
                <a:gsLst>
                  <a:gs pos="30000">
                    <a:srgbClr val="FF257F"/>
                  </a:gs>
                  <a:gs pos="50000">
                    <a:srgbClr val="FF00FF"/>
                  </a:gs>
                </a:gsLst>
                <a:lin ang="5400000" scaled="1"/>
                <a:tileRect/>
              </a:gradFill>
              <a:ln w="88900">
                <a:solidFill>
                  <a:schemeClr val="tx1"/>
                </a:solidFill>
              </a:ln>
              <a:effectLst/>
            </c:spPr>
            <c:extLst>
              <c:ext xmlns:c16="http://schemas.microsoft.com/office/drawing/2014/chart" uri="{C3380CC4-5D6E-409C-BE32-E72D297353CC}">
                <c16:uniqueId val="{0000005B-CF9D-C044-9136-ACF38E0FA3F9}"/>
              </c:ext>
            </c:extLst>
          </c:dPt>
          <c:dPt>
            <c:idx val="46"/>
            <c:bubble3D val="0"/>
            <c:spPr>
              <a:gradFill flip="none" rotWithShape="1">
                <a:gsLst>
                  <a:gs pos="30000">
                    <a:srgbClr val="FF257F"/>
                  </a:gs>
                  <a:gs pos="50000">
                    <a:srgbClr val="FF00FF"/>
                  </a:gs>
                </a:gsLst>
                <a:lin ang="5400000" scaled="1"/>
                <a:tileRect/>
              </a:gradFill>
              <a:ln w="88900">
                <a:solidFill>
                  <a:schemeClr val="tx1"/>
                </a:solidFill>
              </a:ln>
              <a:effectLst/>
            </c:spPr>
            <c:extLst>
              <c:ext xmlns:c16="http://schemas.microsoft.com/office/drawing/2014/chart" uri="{C3380CC4-5D6E-409C-BE32-E72D297353CC}">
                <c16:uniqueId val="{0000005D-CF9D-C044-9136-ACF38E0FA3F9}"/>
              </c:ext>
            </c:extLst>
          </c:dPt>
          <c:dPt>
            <c:idx val="47"/>
            <c:bubble3D val="0"/>
            <c:spPr>
              <a:gradFill flip="none" rotWithShape="1">
                <a:gsLst>
                  <a:gs pos="30000">
                    <a:srgbClr val="FF257F"/>
                  </a:gs>
                  <a:gs pos="50000">
                    <a:srgbClr val="FF00FF"/>
                  </a:gs>
                </a:gsLst>
                <a:lin ang="5400000" scaled="1"/>
                <a:tileRect/>
              </a:gradFill>
              <a:ln w="88900">
                <a:solidFill>
                  <a:schemeClr val="tx1"/>
                </a:solidFill>
              </a:ln>
              <a:effectLst/>
            </c:spPr>
            <c:extLst>
              <c:ext xmlns:c16="http://schemas.microsoft.com/office/drawing/2014/chart" uri="{C3380CC4-5D6E-409C-BE32-E72D297353CC}">
                <c16:uniqueId val="{0000005F-CF9D-C044-9136-ACF38E0FA3F9}"/>
              </c:ext>
            </c:extLst>
          </c:dPt>
          <c:dPt>
            <c:idx val="48"/>
            <c:bubble3D val="0"/>
            <c:spPr>
              <a:gradFill flip="none" rotWithShape="1">
                <a:gsLst>
                  <a:gs pos="30000">
                    <a:srgbClr val="FF257F"/>
                  </a:gs>
                  <a:gs pos="50000">
                    <a:srgbClr val="FF00FF"/>
                  </a:gs>
                </a:gsLst>
                <a:lin ang="5400000" scaled="1"/>
                <a:tileRect/>
              </a:gradFill>
              <a:ln w="88900">
                <a:solidFill>
                  <a:schemeClr val="tx1"/>
                </a:solidFill>
              </a:ln>
              <a:effectLst/>
            </c:spPr>
            <c:extLst>
              <c:ext xmlns:c16="http://schemas.microsoft.com/office/drawing/2014/chart" uri="{C3380CC4-5D6E-409C-BE32-E72D297353CC}">
                <c16:uniqueId val="{00000061-CF9D-C044-9136-ACF38E0FA3F9}"/>
              </c:ext>
            </c:extLst>
          </c:dPt>
          <c:dPt>
            <c:idx val="49"/>
            <c:bubble3D val="0"/>
            <c:spPr>
              <a:gradFill flip="none" rotWithShape="1">
                <a:gsLst>
                  <a:gs pos="30000">
                    <a:srgbClr val="FF257F"/>
                  </a:gs>
                  <a:gs pos="50000">
                    <a:srgbClr val="FF00FF"/>
                  </a:gs>
                </a:gsLst>
                <a:lin ang="5400000" scaled="1"/>
                <a:tileRect/>
              </a:gradFill>
              <a:ln w="88900">
                <a:solidFill>
                  <a:schemeClr val="tx1"/>
                </a:solidFill>
              </a:ln>
              <a:effectLst/>
            </c:spPr>
            <c:extLst>
              <c:ext xmlns:c16="http://schemas.microsoft.com/office/drawing/2014/chart" uri="{C3380CC4-5D6E-409C-BE32-E72D297353CC}">
                <c16:uniqueId val="{00000063-CF9D-C044-9136-ACF38E0FA3F9}"/>
              </c:ext>
            </c:extLst>
          </c:dPt>
          <c:dPt>
            <c:idx val="50"/>
            <c:bubble3D val="0"/>
            <c:spPr>
              <a:gradFill flip="none" rotWithShape="1">
                <a:gsLst>
                  <a:gs pos="30000">
                    <a:srgbClr val="FF257F"/>
                  </a:gs>
                  <a:gs pos="50000">
                    <a:srgbClr val="FF00FF"/>
                  </a:gs>
                </a:gsLst>
                <a:lin ang="5400000" scaled="1"/>
                <a:tileRect/>
              </a:gradFill>
              <a:ln w="88900">
                <a:solidFill>
                  <a:schemeClr val="tx1"/>
                </a:solidFill>
              </a:ln>
              <a:effectLst/>
            </c:spPr>
            <c:extLst>
              <c:ext xmlns:c16="http://schemas.microsoft.com/office/drawing/2014/chart" uri="{C3380CC4-5D6E-409C-BE32-E72D297353CC}">
                <c16:uniqueId val="{00000065-CF9D-C044-9136-ACF38E0FA3F9}"/>
              </c:ext>
            </c:extLst>
          </c:dPt>
          <c:dPt>
            <c:idx val="51"/>
            <c:bubble3D val="0"/>
            <c:spPr>
              <a:gradFill flip="none" rotWithShape="1">
                <a:gsLst>
                  <a:gs pos="30000">
                    <a:srgbClr val="FF257F"/>
                  </a:gs>
                  <a:gs pos="50000">
                    <a:srgbClr val="FF00FF"/>
                  </a:gs>
                </a:gsLst>
                <a:lin ang="5400000" scaled="1"/>
                <a:tileRect/>
              </a:gradFill>
              <a:ln w="88900">
                <a:solidFill>
                  <a:schemeClr val="tx1"/>
                </a:solidFill>
              </a:ln>
              <a:effectLst/>
            </c:spPr>
            <c:extLst>
              <c:ext xmlns:c16="http://schemas.microsoft.com/office/drawing/2014/chart" uri="{C3380CC4-5D6E-409C-BE32-E72D297353CC}">
                <c16:uniqueId val="{00000067-CF9D-C044-9136-ACF38E0FA3F9}"/>
              </c:ext>
            </c:extLst>
          </c:dPt>
          <c:dPt>
            <c:idx val="52"/>
            <c:bubble3D val="0"/>
            <c:spPr>
              <a:gradFill flip="none" rotWithShape="1">
                <a:gsLst>
                  <a:gs pos="30000">
                    <a:srgbClr val="FF257F"/>
                  </a:gs>
                  <a:gs pos="50000">
                    <a:srgbClr val="FF00FF"/>
                  </a:gs>
                </a:gsLst>
                <a:lin ang="5400000" scaled="1"/>
                <a:tileRect/>
              </a:gradFill>
              <a:ln w="88900">
                <a:solidFill>
                  <a:schemeClr val="tx1"/>
                </a:solidFill>
              </a:ln>
              <a:effectLst/>
            </c:spPr>
            <c:extLst>
              <c:ext xmlns:c16="http://schemas.microsoft.com/office/drawing/2014/chart" uri="{C3380CC4-5D6E-409C-BE32-E72D297353CC}">
                <c16:uniqueId val="{00000069-CF9D-C044-9136-ACF38E0FA3F9}"/>
              </c:ext>
            </c:extLst>
          </c:dPt>
          <c:dPt>
            <c:idx val="53"/>
            <c:bubble3D val="0"/>
            <c:spPr>
              <a:gradFill flip="none" rotWithShape="1">
                <a:gsLst>
                  <a:gs pos="30000">
                    <a:srgbClr val="FF257F"/>
                  </a:gs>
                  <a:gs pos="50000">
                    <a:srgbClr val="FF00FF"/>
                  </a:gs>
                </a:gsLst>
                <a:lin ang="5400000" scaled="1"/>
                <a:tileRect/>
              </a:gradFill>
              <a:ln w="88900">
                <a:solidFill>
                  <a:schemeClr val="tx1"/>
                </a:solidFill>
              </a:ln>
              <a:effectLst/>
            </c:spPr>
            <c:extLst>
              <c:ext xmlns:c16="http://schemas.microsoft.com/office/drawing/2014/chart" uri="{C3380CC4-5D6E-409C-BE32-E72D297353CC}">
                <c16:uniqueId val="{0000006B-CF9D-C044-9136-ACF38E0FA3F9}"/>
              </c:ext>
            </c:extLst>
          </c:dPt>
          <c:dPt>
            <c:idx val="54"/>
            <c:bubble3D val="0"/>
            <c:spPr>
              <a:gradFill flip="none" rotWithShape="1">
                <a:gsLst>
                  <a:gs pos="30000">
                    <a:srgbClr val="FF257F"/>
                  </a:gs>
                  <a:gs pos="50000">
                    <a:srgbClr val="FF00FF"/>
                  </a:gs>
                </a:gsLst>
                <a:lin ang="5400000" scaled="1"/>
                <a:tileRect/>
              </a:gradFill>
              <a:ln w="88900">
                <a:solidFill>
                  <a:schemeClr val="tx1"/>
                </a:solidFill>
              </a:ln>
              <a:effectLst/>
            </c:spPr>
            <c:extLst>
              <c:ext xmlns:c16="http://schemas.microsoft.com/office/drawing/2014/chart" uri="{C3380CC4-5D6E-409C-BE32-E72D297353CC}">
                <c16:uniqueId val="{0000006D-CF9D-C044-9136-ACF38E0FA3F9}"/>
              </c:ext>
            </c:extLst>
          </c:dPt>
          <c:dPt>
            <c:idx val="55"/>
            <c:bubble3D val="0"/>
            <c:spPr>
              <a:gradFill flip="none" rotWithShape="1">
                <a:gsLst>
                  <a:gs pos="30000">
                    <a:srgbClr val="FF257F"/>
                  </a:gs>
                  <a:gs pos="50000">
                    <a:srgbClr val="FF00FF"/>
                  </a:gs>
                </a:gsLst>
                <a:lin ang="5400000" scaled="1"/>
                <a:tileRect/>
              </a:gradFill>
              <a:ln w="88900">
                <a:solidFill>
                  <a:schemeClr val="tx1"/>
                </a:solidFill>
              </a:ln>
              <a:effectLst/>
            </c:spPr>
            <c:extLst>
              <c:ext xmlns:c16="http://schemas.microsoft.com/office/drawing/2014/chart" uri="{C3380CC4-5D6E-409C-BE32-E72D297353CC}">
                <c16:uniqueId val="{0000006F-CF9D-C044-9136-ACF38E0FA3F9}"/>
              </c:ext>
            </c:extLst>
          </c:dPt>
          <c:dPt>
            <c:idx val="56"/>
            <c:bubble3D val="0"/>
            <c:spPr>
              <a:gradFill flip="none" rotWithShape="1">
                <a:gsLst>
                  <a:gs pos="30000">
                    <a:srgbClr val="FF257F"/>
                  </a:gs>
                  <a:gs pos="50000">
                    <a:srgbClr val="FF00FF"/>
                  </a:gs>
                </a:gsLst>
                <a:lin ang="5400000" scaled="1"/>
                <a:tileRect/>
              </a:gradFill>
              <a:ln w="88900">
                <a:solidFill>
                  <a:schemeClr val="tx1"/>
                </a:solidFill>
              </a:ln>
              <a:effectLst/>
            </c:spPr>
            <c:extLst>
              <c:ext xmlns:c16="http://schemas.microsoft.com/office/drawing/2014/chart" uri="{C3380CC4-5D6E-409C-BE32-E72D297353CC}">
                <c16:uniqueId val="{00000071-CF9D-C044-9136-ACF38E0FA3F9}"/>
              </c:ext>
            </c:extLst>
          </c:dPt>
          <c:dPt>
            <c:idx val="57"/>
            <c:bubble3D val="0"/>
            <c:spPr>
              <a:gradFill flip="none" rotWithShape="1">
                <a:gsLst>
                  <a:gs pos="30000">
                    <a:srgbClr val="FF257F"/>
                  </a:gs>
                  <a:gs pos="50000">
                    <a:srgbClr val="FF00FF"/>
                  </a:gs>
                </a:gsLst>
                <a:lin ang="5400000" scaled="1"/>
                <a:tileRect/>
              </a:gradFill>
              <a:ln w="88900">
                <a:solidFill>
                  <a:schemeClr val="tx1"/>
                </a:solidFill>
              </a:ln>
              <a:effectLst/>
            </c:spPr>
            <c:extLst>
              <c:ext xmlns:c16="http://schemas.microsoft.com/office/drawing/2014/chart" uri="{C3380CC4-5D6E-409C-BE32-E72D297353CC}">
                <c16:uniqueId val="{00000073-CF9D-C044-9136-ACF38E0FA3F9}"/>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74-CF9D-C044-9136-ACF38E0FA3F9}"/>
            </c:ext>
          </c:extLst>
        </c:ser>
        <c:dLbls>
          <c:showLegendKey val="0"/>
          <c:showVal val="0"/>
          <c:showCatName val="0"/>
          <c:showSerName val="0"/>
          <c:showPercent val="0"/>
          <c:showBubbleSize val="0"/>
          <c:showLeaderLines val="1"/>
        </c:dLbls>
        <c:firstSliceAng val="0"/>
        <c:holeSize val="86"/>
      </c:doughnutChart>
      <c:doughnutChart>
        <c:varyColors val="1"/>
        <c:ser>
          <c:idx val="1"/>
          <c:order val="1"/>
          <c:tx>
            <c:v>Percentage</c:v>
          </c:tx>
          <c:spPr>
            <a:solidFill>
              <a:srgbClr val="9BF8F2"/>
            </a:solidFill>
            <a:ln>
              <a:noFill/>
            </a:ln>
          </c:spPr>
          <c:explosion val="3"/>
          <c:dPt>
            <c:idx val="0"/>
            <c:bubble3D val="0"/>
            <c:explosion val="0"/>
            <c:spPr>
              <a:solidFill>
                <a:srgbClr val="9BF8F2">
                  <a:alpha val="0"/>
                </a:srgbClr>
              </a:solidFill>
              <a:ln w="19050">
                <a:noFill/>
              </a:ln>
              <a:effectLst/>
            </c:spPr>
            <c:extLst>
              <c:ext xmlns:c16="http://schemas.microsoft.com/office/drawing/2014/chart" uri="{C3380CC4-5D6E-409C-BE32-E72D297353CC}">
                <c16:uniqueId val="{00000076-CF9D-C044-9136-ACF38E0FA3F9}"/>
              </c:ext>
            </c:extLst>
          </c:dPt>
          <c:dPt>
            <c:idx val="1"/>
            <c:bubble3D val="0"/>
            <c:spPr>
              <a:solidFill>
                <a:schemeClr val="tx1">
                  <a:alpha val="80000"/>
                </a:schemeClr>
              </a:solidFill>
              <a:ln w="19050">
                <a:noFill/>
              </a:ln>
              <a:effectLst/>
            </c:spPr>
            <c:extLst>
              <c:ext xmlns:c16="http://schemas.microsoft.com/office/drawing/2014/chart" uri="{C3380CC4-5D6E-409C-BE32-E72D297353CC}">
                <c16:uniqueId val="{00000078-CF9D-C044-9136-ACF38E0FA3F9}"/>
              </c:ext>
            </c:extLst>
          </c:dPt>
          <c:val>
            <c:numRef>
              <c:f>'Pivot tables'!$S$5:$T$5</c:f>
              <c:numCache>
                <c:formatCode>0%</c:formatCode>
                <c:ptCount val="2"/>
                <c:pt idx="0">
                  <c:v>0.86267111650424821</c:v>
                </c:pt>
                <c:pt idx="1">
                  <c:v>0.13732888349575179</c:v>
                </c:pt>
              </c:numCache>
            </c:numRef>
          </c:val>
          <c:extLst>
            <c:ext xmlns:c16="http://schemas.microsoft.com/office/drawing/2014/chart" uri="{C3380CC4-5D6E-409C-BE32-E72D297353CC}">
              <c16:uniqueId val="{00000079-CF9D-C044-9136-ACF38E0FA3F9}"/>
            </c:ext>
          </c:extLst>
        </c:ser>
        <c:dLbls>
          <c:showLegendKey val="0"/>
          <c:showVal val="0"/>
          <c:showCatName val="0"/>
          <c:showSerName val="0"/>
          <c:showPercent val="0"/>
          <c:showBubbleSize val="0"/>
          <c:showLeaderLines val="1"/>
        </c:dLbls>
        <c:firstSliceAng val="0"/>
        <c:holeSize val="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194AFE"/>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194AFE"/>
          </a:solidFill>
          <a:ln w="19050">
            <a:solidFill>
              <a:schemeClr val="lt1"/>
            </a:solidFill>
          </a:ln>
          <a:effectLst/>
        </c:spPr>
      </c:pivotFmt>
      <c:pivotFmt>
        <c:idx val="3"/>
        <c:spPr>
          <a:solidFill>
            <a:srgbClr val="194AFE"/>
          </a:solidFill>
          <a:ln w="19050">
            <a:solidFill>
              <a:schemeClr val="lt1"/>
            </a:solidFill>
          </a:ln>
          <a:effectLst/>
        </c:spPr>
      </c:pivotFmt>
      <c:pivotFmt>
        <c:idx val="4"/>
        <c:spPr>
          <a:solidFill>
            <a:srgbClr val="9BF8F2"/>
          </a:solidFill>
          <a:ln w="19050">
            <a:solidFill>
              <a:schemeClr val="lt1"/>
            </a:solidFill>
          </a:ln>
          <a:effectLst/>
        </c:spPr>
      </c:pivotFmt>
      <c:pivotFmt>
        <c:idx val="5"/>
        <c:spPr>
          <a:solidFill>
            <a:srgbClr val="9BF8F2"/>
          </a:solidFill>
          <a:ln w="19050">
            <a:solidFill>
              <a:schemeClr val="lt1"/>
            </a:solidFill>
          </a:ln>
          <a:effectLst/>
        </c:spPr>
      </c:pivotFmt>
      <c:pivotFmt>
        <c:idx val="6"/>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rgbClr val="194AFE"/>
          </a:solidFill>
          <a:ln w="19050">
            <a:solidFill>
              <a:schemeClr val="lt1"/>
            </a:solidFill>
          </a:ln>
          <a:effectLst/>
        </c:spPr>
      </c:pivotFmt>
      <c:pivotFmt>
        <c:idx val="8"/>
        <c:spPr>
          <a:solidFill>
            <a:srgbClr val="9BF8F2"/>
          </a:solidFill>
          <a:ln w="19050">
            <a:solidFill>
              <a:schemeClr val="lt1"/>
            </a:solidFill>
          </a:ln>
          <a:effectLst/>
        </c:spPr>
      </c:pivotFmt>
      <c:pivotFmt>
        <c:idx val="9"/>
        <c:spPr>
          <a:solidFill>
            <a:srgbClr val="194AFE"/>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rgbClr val="194AFE"/>
          </a:solidFill>
          <a:ln w="19050">
            <a:solidFill>
              <a:schemeClr val="lt1"/>
            </a:solidFill>
          </a:ln>
          <a:effectLst/>
        </c:spPr>
      </c:pivotFmt>
      <c:pivotFmt>
        <c:idx val="11"/>
        <c:spPr>
          <a:solidFill>
            <a:srgbClr val="9BF8F2"/>
          </a:solidFill>
          <a:ln w="19050">
            <a:solidFill>
              <a:schemeClr val="lt1"/>
            </a:solidFill>
          </a:ln>
          <a:effectLst/>
        </c:spPr>
      </c:pivotFmt>
      <c:pivotFmt>
        <c:idx val="12"/>
        <c:spPr>
          <a:solidFill>
            <a:schemeClr val="accent1"/>
          </a:solidFill>
          <a:ln w="19050">
            <a:noFill/>
          </a:ln>
          <a:effectLst/>
        </c:spPr>
        <c:marker>
          <c:symbol val="none"/>
        </c:marker>
        <c:dLbl>
          <c:idx val="0"/>
          <c:delete val="1"/>
          <c:extLst>
            <c:ext xmlns:c15="http://schemas.microsoft.com/office/drawing/2012/chart" uri="{CE6537A1-D6FC-4f65-9D91-7224C49458BB}"/>
          </c:extLst>
        </c:dLbl>
      </c:pivotFmt>
      <c:pivotFmt>
        <c:idx val="13"/>
        <c:spPr>
          <a:solidFill>
            <a:srgbClr val="194AFE"/>
          </a:solidFill>
          <a:ln w="19050">
            <a:noFill/>
          </a:ln>
          <a:effectLst/>
        </c:spPr>
      </c:pivotFmt>
      <c:pivotFmt>
        <c:idx val="14"/>
        <c:spPr>
          <a:solidFill>
            <a:srgbClr val="9BF8F2"/>
          </a:solidFill>
          <a:ln w="19050">
            <a:noFill/>
          </a:ln>
          <a:effectLst/>
        </c:spPr>
      </c:pivotFmt>
      <c:pivotFmt>
        <c:idx val="15"/>
        <c:spPr>
          <a:solidFill>
            <a:srgbClr val="194AFE"/>
          </a:solidFill>
          <a:ln w="19050">
            <a:solidFill>
              <a:schemeClr val="tx1"/>
            </a:solidFill>
          </a:ln>
          <a:effectLst/>
        </c:spPr>
        <c:marker>
          <c:symbol val="none"/>
        </c:marker>
        <c:dLbl>
          <c:idx val="0"/>
          <c:delete val="1"/>
          <c:extLst>
            <c:ext xmlns:c15="http://schemas.microsoft.com/office/drawing/2012/chart" uri="{CE6537A1-D6FC-4f65-9D91-7224C49458BB}"/>
          </c:extLst>
        </c:dLbl>
      </c:pivotFmt>
      <c:pivotFmt>
        <c:idx val="16"/>
        <c:spPr>
          <a:solidFill>
            <a:srgbClr val="194AFE"/>
          </a:solidFill>
          <a:ln w="19050">
            <a:solidFill>
              <a:schemeClr val="tx1"/>
            </a:solidFill>
          </a:ln>
          <a:effectLst/>
        </c:spPr>
      </c:pivotFmt>
      <c:pivotFmt>
        <c:idx val="17"/>
        <c:spPr>
          <a:solidFill>
            <a:srgbClr val="9BF8F2"/>
          </a:solidFill>
          <a:ln w="19050">
            <a:solidFill>
              <a:schemeClr val="tx1"/>
            </a:solidFill>
          </a:ln>
          <a:effectLst/>
        </c:spPr>
      </c:pivotFmt>
      <c:pivotFmt>
        <c:idx val="18"/>
        <c:spPr>
          <a:solidFill>
            <a:schemeClr val="accent1"/>
          </a:solidFill>
          <a:ln w="19050">
            <a:noFill/>
          </a:ln>
          <a:effectLst/>
        </c:spPr>
        <c:marker>
          <c:symbol val="none"/>
        </c:marker>
        <c:dLbl>
          <c:idx val="0"/>
          <c:delete val="1"/>
          <c:extLst>
            <c:ext xmlns:c15="http://schemas.microsoft.com/office/drawing/2012/chart" uri="{CE6537A1-D6FC-4f65-9D91-7224C49458BB}"/>
          </c:extLst>
        </c:dLbl>
      </c:pivotFmt>
      <c:pivotFmt>
        <c:idx val="19"/>
        <c:spPr>
          <a:solidFill>
            <a:srgbClr val="194AFE"/>
          </a:solidFill>
          <a:ln w="19050">
            <a:noFill/>
          </a:ln>
          <a:effectLst/>
        </c:spPr>
      </c:pivotFmt>
      <c:pivotFmt>
        <c:idx val="20"/>
        <c:spPr>
          <a:solidFill>
            <a:srgbClr val="9BF8F2"/>
          </a:solidFill>
          <a:ln w="19050">
            <a:noFill/>
          </a:ln>
          <a:effectLst/>
        </c:spPr>
      </c:pivotFmt>
      <c:pivotFmt>
        <c:idx val="21"/>
        <c:spPr>
          <a:solidFill>
            <a:srgbClr val="194AFE"/>
          </a:solidFill>
          <a:ln w="19050">
            <a:solidFill>
              <a:schemeClr val="tx1"/>
            </a:solidFill>
          </a:ln>
          <a:effectLst/>
        </c:spPr>
        <c:marker>
          <c:symbol val="none"/>
        </c:marker>
        <c:dLbl>
          <c:idx val="0"/>
          <c:delete val="1"/>
          <c:extLst>
            <c:ext xmlns:c15="http://schemas.microsoft.com/office/drawing/2012/chart" uri="{CE6537A1-D6FC-4f65-9D91-7224C49458BB}"/>
          </c:extLst>
        </c:dLbl>
      </c:pivotFmt>
      <c:pivotFmt>
        <c:idx val="22"/>
        <c:spPr>
          <a:solidFill>
            <a:srgbClr val="194AFE"/>
          </a:solidFill>
          <a:ln w="19050">
            <a:solidFill>
              <a:schemeClr val="tx1"/>
            </a:solidFill>
          </a:ln>
          <a:effectLst/>
        </c:spPr>
      </c:pivotFmt>
      <c:pivotFmt>
        <c:idx val="23"/>
        <c:spPr>
          <a:solidFill>
            <a:srgbClr val="9BF8F2"/>
          </a:solidFill>
          <a:ln w="19050">
            <a:solidFill>
              <a:schemeClr val="tx1"/>
            </a:solidFill>
          </a:ln>
          <a:effectLst/>
        </c:spPr>
      </c:pivotFmt>
      <c:pivotFmt>
        <c:idx val="24"/>
        <c:spPr>
          <a:solidFill>
            <a:schemeClr val="accent1"/>
          </a:solidFill>
          <a:ln w="19050">
            <a:noFill/>
          </a:ln>
          <a:effectLst/>
        </c:spPr>
        <c:marker>
          <c:symbol val="none"/>
        </c:marker>
        <c:dLbl>
          <c:idx val="0"/>
          <c:delete val="1"/>
          <c:extLst>
            <c:ext xmlns:c15="http://schemas.microsoft.com/office/drawing/2012/chart" uri="{CE6537A1-D6FC-4f65-9D91-7224C49458BB}"/>
          </c:extLst>
        </c:dLbl>
      </c:pivotFmt>
      <c:pivotFmt>
        <c:idx val="25"/>
        <c:spPr>
          <a:solidFill>
            <a:srgbClr val="194AFE"/>
          </a:solidFill>
          <a:ln w="19050">
            <a:noFill/>
          </a:ln>
          <a:effectLst/>
        </c:spPr>
      </c:pivotFmt>
      <c:pivotFmt>
        <c:idx val="26"/>
        <c:spPr>
          <a:solidFill>
            <a:srgbClr val="9BF8F2"/>
          </a:solidFill>
          <a:ln w="19050">
            <a:noFill/>
          </a:ln>
          <a:effectLst/>
        </c:spPr>
      </c:pivotFmt>
      <c:pivotFmt>
        <c:idx val="27"/>
        <c:spPr>
          <a:solidFill>
            <a:srgbClr val="194AFE"/>
          </a:solidFill>
          <a:ln w="19050">
            <a:solidFill>
              <a:schemeClr val="tx1"/>
            </a:solidFill>
          </a:ln>
          <a:effectLst/>
        </c:spPr>
        <c:marker>
          <c:symbol val="none"/>
        </c:marker>
        <c:dLbl>
          <c:idx val="0"/>
          <c:delete val="1"/>
          <c:extLst>
            <c:ext xmlns:c15="http://schemas.microsoft.com/office/drawing/2012/chart" uri="{CE6537A1-D6FC-4f65-9D91-7224C49458BB}"/>
          </c:extLst>
        </c:dLbl>
      </c:pivotFmt>
      <c:pivotFmt>
        <c:idx val="28"/>
        <c:spPr>
          <a:solidFill>
            <a:srgbClr val="194AFE"/>
          </a:solidFill>
          <a:ln w="19050">
            <a:solidFill>
              <a:schemeClr val="tx1"/>
            </a:solidFill>
          </a:ln>
          <a:effectLst/>
        </c:spPr>
      </c:pivotFmt>
      <c:pivotFmt>
        <c:idx val="29"/>
        <c:spPr>
          <a:solidFill>
            <a:srgbClr val="9BF8F2"/>
          </a:solidFill>
          <a:ln w="19050">
            <a:solidFill>
              <a:schemeClr val="tx1"/>
            </a:solidFill>
          </a:ln>
          <a:effectLst/>
        </c:spPr>
      </c:pivotFmt>
      <c:pivotFmt>
        <c:idx val="30"/>
        <c:spPr>
          <a:ln>
            <a:noFill/>
          </a:ln>
        </c:spPr>
        <c:marker>
          <c:symbol val="none"/>
        </c:marker>
        <c:dLbl>
          <c:idx val="0"/>
          <c:delete val="1"/>
          <c:extLst>
            <c:ext xmlns:c15="http://schemas.microsoft.com/office/drawing/2012/chart" uri="{CE6537A1-D6FC-4f65-9D91-7224C49458BB}"/>
          </c:extLst>
        </c:dLbl>
      </c:pivotFmt>
      <c:pivotFmt>
        <c:idx val="31"/>
        <c:spPr>
          <a:solidFill>
            <a:srgbClr val="194AFE"/>
          </a:solidFill>
          <a:ln w="19050">
            <a:noFill/>
          </a:ln>
          <a:effectLst/>
        </c:spPr>
      </c:pivotFmt>
      <c:pivotFmt>
        <c:idx val="32"/>
        <c:spPr>
          <a:solidFill>
            <a:srgbClr val="9BF8F2"/>
          </a:solidFill>
          <a:ln w="19050">
            <a:noFill/>
          </a:ln>
          <a:effectLst/>
        </c:spPr>
      </c:pivotFmt>
      <c:pivotFmt>
        <c:idx val="33"/>
        <c:spPr>
          <a:solidFill>
            <a:srgbClr val="194AFE"/>
          </a:solidFill>
          <a:ln>
            <a:solidFill>
              <a:schemeClr val="tx1"/>
            </a:solidFill>
          </a:ln>
        </c:spPr>
        <c:marker>
          <c:symbol val="none"/>
        </c:marker>
        <c:dLbl>
          <c:idx val="0"/>
          <c:delete val="1"/>
          <c:extLst>
            <c:ext xmlns:c15="http://schemas.microsoft.com/office/drawing/2012/chart" uri="{CE6537A1-D6FC-4f65-9D91-7224C49458BB}"/>
          </c:extLst>
        </c:dLbl>
      </c:pivotFmt>
      <c:pivotFmt>
        <c:idx val="34"/>
        <c:spPr>
          <a:solidFill>
            <a:srgbClr val="194AFE"/>
          </a:solidFill>
          <a:ln w="19050">
            <a:solidFill>
              <a:schemeClr val="tx1"/>
            </a:solidFill>
          </a:ln>
          <a:effectLst/>
        </c:spPr>
      </c:pivotFmt>
      <c:pivotFmt>
        <c:idx val="35"/>
        <c:spPr>
          <a:solidFill>
            <a:srgbClr val="9BF8F2"/>
          </a:solidFill>
          <a:ln w="19050">
            <a:solidFill>
              <a:schemeClr val="tx1"/>
            </a:solidFill>
          </a:ln>
          <a:effectLst/>
        </c:spPr>
      </c:pivotFmt>
      <c:pivotFmt>
        <c:idx val="36"/>
        <c:spPr>
          <a:ln>
            <a:noFill/>
          </a:ln>
        </c:spPr>
        <c:marker>
          <c:symbol val="none"/>
        </c:marker>
        <c:dLbl>
          <c:idx val="0"/>
          <c:delete val="1"/>
          <c:extLst>
            <c:ext xmlns:c15="http://schemas.microsoft.com/office/drawing/2012/chart" uri="{CE6537A1-D6FC-4f65-9D91-7224C49458BB}"/>
          </c:extLst>
        </c:dLbl>
      </c:pivotFmt>
      <c:pivotFmt>
        <c:idx val="37"/>
        <c:spPr>
          <a:solidFill>
            <a:srgbClr val="194AFE"/>
          </a:solidFill>
          <a:ln w="19050">
            <a:noFill/>
          </a:ln>
          <a:effectLst/>
        </c:spPr>
      </c:pivotFmt>
      <c:pivotFmt>
        <c:idx val="38"/>
        <c:spPr>
          <a:solidFill>
            <a:srgbClr val="9BF8F2"/>
          </a:solidFill>
          <a:ln w="19050">
            <a:noFill/>
          </a:ln>
          <a:effectLst/>
        </c:spPr>
      </c:pivotFmt>
      <c:pivotFmt>
        <c:idx val="39"/>
        <c:spPr>
          <a:solidFill>
            <a:srgbClr val="194AFE"/>
          </a:solidFill>
          <a:ln>
            <a:solidFill>
              <a:schemeClr val="tx1"/>
            </a:solidFill>
          </a:ln>
        </c:spPr>
        <c:marker>
          <c:symbol val="none"/>
        </c:marker>
        <c:dLbl>
          <c:idx val="0"/>
          <c:delete val="1"/>
          <c:extLst>
            <c:ext xmlns:c15="http://schemas.microsoft.com/office/drawing/2012/chart" uri="{CE6537A1-D6FC-4f65-9D91-7224C49458BB}"/>
          </c:extLst>
        </c:dLbl>
      </c:pivotFmt>
      <c:pivotFmt>
        <c:idx val="40"/>
        <c:spPr>
          <a:solidFill>
            <a:srgbClr val="194AFE"/>
          </a:solidFill>
          <a:ln w="19050">
            <a:solidFill>
              <a:schemeClr val="tx1"/>
            </a:solidFill>
          </a:ln>
          <a:effectLst/>
        </c:spPr>
      </c:pivotFmt>
      <c:pivotFmt>
        <c:idx val="41"/>
        <c:spPr>
          <a:solidFill>
            <a:srgbClr val="9BF8F2"/>
          </a:solidFill>
          <a:ln w="19050">
            <a:solidFill>
              <a:schemeClr val="tx1"/>
            </a:solidFill>
          </a:ln>
          <a:effectLst/>
        </c:spPr>
      </c:pivotFmt>
      <c:pivotFmt>
        <c:idx val="42"/>
        <c:spPr>
          <a:ln>
            <a:noFill/>
          </a:ln>
        </c:spPr>
        <c:marker>
          <c:symbol val="none"/>
        </c:marker>
        <c:dLbl>
          <c:idx val="0"/>
          <c:delete val="1"/>
          <c:extLst>
            <c:ext xmlns:c15="http://schemas.microsoft.com/office/drawing/2012/chart" uri="{CE6537A1-D6FC-4f65-9D91-7224C49458BB}"/>
          </c:extLst>
        </c:dLbl>
      </c:pivotFmt>
      <c:pivotFmt>
        <c:idx val="43"/>
        <c:spPr>
          <a:solidFill>
            <a:srgbClr val="264AFE"/>
          </a:solidFill>
          <a:ln w="19050">
            <a:noFill/>
          </a:ln>
          <a:effectLst/>
        </c:spPr>
      </c:pivotFmt>
      <c:pivotFmt>
        <c:idx val="44"/>
        <c:spPr>
          <a:solidFill>
            <a:srgbClr val="00E2F7"/>
          </a:solidFill>
          <a:ln w="19050">
            <a:noFill/>
          </a:ln>
          <a:effectLst/>
        </c:spPr>
      </c:pivotFmt>
      <c:pivotFmt>
        <c:idx val="45"/>
        <c:spPr>
          <a:solidFill>
            <a:srgbClr val="194AFE"/>
          </a:solidFill>
          <a:ln>
            <a:solidFill>
              <a:schemeClr val="tx1"/>
            </a:solidFill>
          </a:ln>
        </c:spPr>
        <c:marker>
          <c:symbol val="none"/>
        </c:marker>
        <c:dLbl>
          <c:idx val="0"/>
          <c:delete val="1"/>
          <c:extLst>
            <c:ext xmlns:c15="http://schemas.microsoft.com/office/drawing/2012/chart" uri="{CE6537A1-D6FC-4f65-9D91-7224C49458BB}"/>
          </c:extLst>
        </c:dLbl>
      </c:pivotFmt>
      <c:pivotFmt>
        <c:idx val="46"/>
        <c:spPr>
          <a:solidFill>
            <a:srgbClr val="264AFE"/>
          </a:solidFill>
          <a:ln w="19050">
            <a:solidFill>
              <a:schemeClr val="tx1"/>
            </a:solidFill>
          </a:ln>
          <a:effectLst/>
        </c:spPr>
      </c:pivotFmt>
      <c:pivotFmt>
        <c:idx val="47"/>
        <c:spPr>
          <a:solidFill>
            <a:srgbClr val="00E2F7"/>
          </a:solidFill>
          <a:ln w="19050">
            <a:solidFill>
              <a:schemeClr val="tx1"/>
            </a:solidFill>
          </a:ln>
          <a:effectLst/>
        </c:spPr>
      </c:pivotFmt>
    </c:pivotFmts>
    <c:plotArea>
      <c:layout/>
      <c:doughnutChart>
        <c:varyColors val="1"/>
        <c:ser>
          <c:idx val="0"/>
          <c:order val="0"/>
          <c:tx>
            <c:v>Series1</c:v>
          </c:tx>
          <c:spPr>
            <a:ln>
              <a:noFill/>
            </a:ln>
          </c:spPr>
          <c:dPt>
            <c:idx val="0"/>
            <c:bubble3D val="0"/>
            <c:spPr>
              <a:solidFill>
                <a:srgbClr val="264AFE"/>
              </a:solidFill>
              <a:ln w="19050">
                <a:noFill/>
              </a:ln>
              <a:effectLst/>
            </c:spPr>
            <c:extLst>
              <c:ext xmlns:c16="http://schemas.microsoft.com/office/drawing/2014/chart" uri="{C3380CC4-5D6E-409C-BE32-E72D297353CC}">
                <c16:uniqueId val="{00000001-0560-C746-B81C-0171046D1AAE}"/>
              </c:ext>
            </c:extLst>
          </c:dPt>
          <c:dPt>
            <c:idx val="1"/>
            <c:bubble3D val="0"/>
            <c:spPr>
              <a:solidFill>
                <a:srgbClr val="00E2F7"/>
              </a:solidFill>
              <a:ln w="19050">
                <a:noFill/>
              </a:ln>
              <a:effectLst/>
            </c:spPr>
            <c:extLst>
              <c:ext xmlns:c16="http://schemas.microsoft.com/office/drawing/2014/chart" uri="{C3380CC4-5D6E-409C-BE32-E72D297353CC}">
                <c16:uniqueId val="{00000003-0560-C746-B81C-0171046D1AAE}"/>
              </c:ext>
            </c:extLst>
          </c:dPt>
          <c:cat>
            <c:strRef>
              <c:f>'Pivot tables'!$AH$5:$AH$6</c:f>
              <c:strCache>
                <c:ptCount val="2"/>
                <c:pt idx="0">
                  <c:v>Player Funds</c:v>
                </c:pt>
                <c:pt idx="1">
                  <c:v>Third-party Funds</c:v>
                </c:pt>
              </c:strCache>
            </c:strRef>
          </c:cat>
          <c:val>
            <c:numRef>
              <c:f>'Pivot tables'!$AI$5:$AI$6</c:f>
              <c:numCache>
                <c:formatCode>_(* #,##0_);_(* \(#,##0\);_(* "-"??_);_(@_)</c:formatCode>
                <c:ptCount val="2"/>
                <c:pt idx="0">
                  <c:v>6601079.2100000018</c:v>
                </c:pt>
                <c:pt idx="1">
                  <c:v>3813107.2700000023</c:v>
                </c:pt>
              </c:numCache>
            </c:numRef>
          </c:val>
          <c:extLst>
            <c:ext xmlns:c16="http://schemas.microsoft.com/office/drawing/2014/chart" uri="{C3380CC4-5D6E-409C-BE32-E72D297353CC}">
              <c16:uniqueId val="{00000004-0560-C746-B81C-0171046D1AAE}"/>
            </c:ext>
          </c:extLst>
        </c:ser>
        <c:ser>
          <c:idx val="1"/>
          <c:order val="1"/>
          <c:tx>
            <c:v>Series2</c:v>
          </c:tx>
          <c:spPr>
            <a:solidFill>
              <a:srgbClr val="194AFE"/>
            </a:solidFill>
            <a:ln>
              <a:solidFill>
                <a:schemeClr val="tx1"/>
              </a:solidFill>
            </a:ln>
          </c:spPr>
          <c:dPt>
            <c:idx val="0"/>
            <c:bubble3D val="0"/>
            <c:spPr>
              <a:solidFill>
                <a:srgbClr val="264AFE"/>
              </a:solidFill>
              <a:ln w="19050">
                <a:solidFill>
                  <a:schemeClr val="tx1"/>
                </a:solidFill>
              </a:ln>
              <a:effectLst/>
            </c:spPr>
            <c:extLst>
              <c:ext xmlns:c16="http://schemas.microsoft.com/office/drawing/2014/chart" uri="{C3380CC4-5D6E-409C-BE32-E72D297353CC}">
                <c16:uniqueId val="{00000006-0560-C746-B81C-0171046D1AAE}"/>
              </c:ext>
            </c:extLst>
          </c:dPt>
          <c:dPt>
            <c:idx val="1"/>
            <c:bubble3D val="0"/>
            <c:spPr>
              <a:solidFill>
                <a:srgbClr val="00E2F7"/>
              </a:solidFill>
              <a:ln w="19050">
                <a:solidFill>
                  <a:schemeClr val="tx1"/>
                </a:solidFill>
              </a:ln>
              <a:effectLst/>
            </c:spPr>
            <c:extLst>
              <c:ext xmlns:c16="http://schemas.microsoft.com/office/drawing/2014/chart" uri="{C3380CC4-5D6E-409C-BE32-E72D297353CC}">
                <c16:uniqueId val="{00000008-0560-C746-B81C-0171046D1AAE}"/>
              </c:ext>
            </c:extLst>
          </c:dPt>
          <c:cat>
            <c:strRef>
              <c:f>'Pivot tables'!$AH$5:$AH$6</c:f>
              <c:strCache>
                <c:ptCount val="2"/>
                <c:pt idx="0">
                  <c:v>Player Funds</c:v>
                </c:pt>
                <c:pt idx="1">
                  <c:v>Third-party Funds</c:v>
                </c:pt>
              </c:strCache>
            </c:strRef>
          </c:cat>
          <c:val>
            <c:numRef>
              <c:f>'Pivot tables'!$AJ$5:$AJ$6</c:f>
              <c:numCache>
                <c:formatCode>0.00%</c:formatCode>
                <c:ptCount val="2"/>
                <c:pt idx="0">
                  <c:v>0.63385452360365258</c:v>
                </c:pt>
                <c:pt idx="1">
                  <c:v>0.36614547639634748</c:v>
                </c:pt>
              </c:numCache>
            </c:numRef>
          </c:val>
          <c:extLst>
            <c:ext xmlns:c16="http://schemas.microsoft.com/office/drawing/2014/chart" uri="{C3380CC4-5D6E-409C-BE32-E72D297353CC}">
              <c16:uniqueId val="{00000009-0560-C746-B81C-0171046D1AAE}"/>
            </c:ext>
          </c:extLst>
        </c:ser>
        <c:dLbls>
          <c:showLegendKey val="0"/>
          <c:showVal val="0"/>
          <c:showCatName val="0"/>
          <c:showSerName val="0"/>
          <c:showPercent val="0"/>
          <c:showBubbleSize val="0"/>
          <c:showLeaderLines val="1"/>
        </c:dLbls>
        <c:firstSliceAng val="0"/>
        <c:holeSize val="75"/>
      </c:doughnutChart>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'Pivot tables'!$BL$5</c:f>
              <c:strCache>
                <c:ptCount val="1"/>
                <c:pt idx="0">
                  <c:v>Canada</c:v>
                </c:pt>
              </c:strCache>
            </c:strRef>
          </c:tx>
          <c:spPr>
            <a:gradFill flip="none" rotWithShape="1">
              <a:gsLst>
                <a:gs pos="92000">
                  <a:srgbClr val="FF0090"/>
                </a:gs>
                <a:gs pos="100000">
                  <a:srgbClr val="7030A0"/>
                </a:gs>
              </a:gsLst>
              <a:lin ang="0" scaled="1"/>
              <a:tileRect/>
            </a:gradFill>
            <a:ln>
              <a:noFill/>
            </a:ln>
            <a:effectLst/>
          </c:spPr>
          <c:invertIfNegative val="0"/>
          <c:val>
            <c:numRef>
              <c:f>'Pivot tables'!$BM$5</c:f>
              <c:numCache>
                <c:formatCode>0%</c:formatCode>
                <c:ptCount val="1"/>
                <c:pt idx="0">
                  <c:v>0.2123595247149018</c:v>
                </c:pt>
              </c:numCache>
            </c:numRef>
          </c:val>
          <c:extLst>
            <c:ext xmlns:c16="http://schemas.microsoft.com/office/drawing/2014/chart" uri="{C3380CC4-5D6E-409C-BE32-E72D297353CC}">
              <c16:uniqueId val="{00000000-B008-A748-A91A-CEFC58E952FA}"/>
            </c:ext>
          </c:extLst>
        </c:ser>
        <c:ser>
          <c:idx val="1"/>
          <c:order val="1"/>
          <c:tx>
            <c:strRef>
              <c:f>'Pivot tables'!$BL$6</c:f>
              <c:strCache>
                <c:ptCount val="1"/>
                <c:pt idx="0">
                  <c:v>USA</c:v>
                </c:pt>
              </c:strCache>
            </c:strRef>
          </c:tx>
          <c:spPr>
            <a:gradFill flip="none" rotWithShape="1">
              <a:gsLst>
                <a:gs pos="92000">
                  <a:srgbClr val="7030A0"/>
                </a:gs>
                <a:gs pos="100000">
                  <a:srgbClr val="FFAD00"/>
                </a:gs>
              </a:gsLst>
              <a:lin ang="0" scaled="1"/>
              <a:tileRect/>
            </a:gradFill>
            <a:ln>
              <a:noFill/>
            </a:ln>
            <a:effectLst/>
          </c:spPr>
          <c:invertIfNegative val="0"/>
          <c:val>
            <c:numRef>
              <c:f>'Pivot tables'!$BM$6</c:f>
              <c:numCache>
                <c:formatCode>0%</c:formatCode>
                <c:ptCount val="1"/>
                <c:pt idx="0">
                  <c:v>0.20802715416930542</c:v>
                </c:pt>
              </c:numCache>
            </c:numRef>
          </c:val>
          <c:extLst>
            <c:ext xmlns:c16="http://schemas.microsoft.com/office/drawing/2014/chart" uri="{C3380CC4-5D6E-409C-BE32-E72D297353CC}">
              <c16:uniqueId val="{00000001-B008-A748-A91A-CEFC58E952FA}"/>
            </c:ext>
          </c:extLst>
        </c:ser>
        <c:ser>
          <c:idx val="2"/>
          <c:order val="2"/>
          <c:tx>
            <c:strRef>
              <c:f>'Pivot tables'!$BL$7</c:f>
              <c:strCache>
                <c:ptCount val="1"/>
                <c:pt idx="0">
                  <c:v>Australia</c:v>
                </c:pt>
              </c:strCache>
            </c:strRef>
          </c:tx>
          <c:spPr>
            <a:gradFill flip="none" rotWithShape="1">
              <a:gsLst>
                <a:gs pos="88000">
                  <a:srgbClr val="FFAC00"/>
                </a:gs>
                <a:gs pos="100000">
                  <a:srgbClr val="05B0F0"/>
                </a:gs>
              </a:gsLst>
              <a:lin ang="0" scaled="1"/>
              <a:tileRect/>
            </a:gradFill>
            <a:ln>
              <a:noFill/>
            </a:ln>
            <a:effectLst/>
          </c:spPr>
          <c:invertIfNegative val="0"/>
          <c:val>
            <c:numRef>
              <c:f>'Pivot tables'!$BM$7</c:f>
              <c:numCache>
                <c:formatCode>0%</c:formatCode>
                <c:ptCount val="1"/>
                <c:pt idx="0">
                  <c:v>0.14184313612043362</c:v>
                </c:pt>
              </c:numCache>
            </c:numRef>
          </c:val>
          <c:extLst>
            <c:ext xmlns:c16="http://schemas.microsoft.com/office/drawing/2014/chart" uri="{C3380CC4-5D6E-409C-BE32-E72D297353CC}">
              <c16:uniqueId val="{00000002-B008-A748-A91A-CEFC58E952FA}"/>
            </c:ext>
          </c:extLst>
        </c:ser>
        <c:ser>
          <c:idx val="3"/>
          <c:order val="3"/>
          <c:tx>
            <c:strRef>
              <c:f>'Pivot tables'!$BL$8</c:f>
              <c:strCache>
                <c:ptCount val="1"/>
                <c:pt idx="0">
                  <c:v>United Kingdom</c:v>
                </c:pt>
              </c:strCache>
            </c:strRef>
          </c:tx>
          <c:spPr>
            <a:gradFill flip="none" rotWithShape="1">
              <a:gsLst>
                <a:gs pos="88000">
                  <a:srgbClr val="00B0F0"/>
                </a:gs>
                <a:gs pos="100000">
                  <a:srgbClr val="1952FF"/>
                </a:gs>
              </a:gsLst>
              <a:lin ang="0" scaled="1"/>
              <a:tileRect/>
            </a:gradFill>
            <a:ln>
              <a:noFill/>
            </a:ln>
            <a:effectLst/>
          </c:spPr>
          <c:invertIfNegative val="0"/>
          <c:val>
            <c:numRef>
              <c:f>'Pivot tables'!$BM$8</c:f>
              <c:numCache>
                <c:formatCode>0%</c:formatCode>
                <c:ptCount val="1"/>
                <c:pt idx="0">
                  <c:v>0.13107860690760409</c:v>
                </c:pt>
              </c:numCache>
            </c:numRef>
          </c:val>
          <c:extLst>
            <c:ext xmlns:c16="http://schemas.microsoft.com/office/drawing/2014/chart" uri="{C3380CC4-5D6E-409C-BE32-E72D297353CC}">
              <c16:uniqueId val="{00000003-B008-A748-A91A-CEFC58E952FA}"/>
            </c:ext>
          </c:extLst>
        </c:ser>
        <c:ser>
          <c:idx val="4"/>
          <c:order val="4"/>
          <c:tx>
            <c:strRef>
              <c:f>'Pivot tables'!$BL$9</c:f>
              <c:strCache>
                <c:ptCount val="1"/>
                <c:pt idx="0">
                  <c:v>UAE</c:v>
                </c:pt>
              </c:strCache>
            </c:strRef>
          </c:tx>
          <c:spPr>
            <a:gradFill flip="none" rotWithShape="1">
              <a:gsLst>
                <a:gs pos="88000">
                  <a:srgbClr val="194AFE"/>
                </a:gs>
                <a:gs pos="100000">
                  <a:srgbClr val="F7F000"/>
                </a:gs>
              </a:gsLst>
              <a:lin ang="0" scaled="1"/>
              <a:tileRect/>
            </a:gradFill>
            <a:ln>
              <a:noFill/>
            </a:ln>
            <a:effectLst/>
          </c:spPr>
          <c:invertIfNegative val="0"/>
          <c:val>
            <c:numRef>
              <c:f>'Pivot tables'!$BM$9</c:f>
              <c:numCache>
                <c:formatCode>0%</c:formatCode>
                <c:ptCount val="1"/>
                <c:pt idx="0">
                  <c:v>0.11503907672757197</c:v>
                </c:pt>
              </c:numCache>
            </c:numRef>
          </c:val>
          <c:extLst>
            <c:ext xmlns:c16="http://schemas.microsoft.com/office/drawing/2014/chart" uri="{C3380CC4-5D6E-409C-BE32-E72D297353CC}">
              <c16:uniqueId val="{00000004-B008-A748-A91A-CEFC58E952FA}"/>
            </c:ext>
          </c:extLst>
        </c:ser>
        <c:ser>
          <c:idx val="5"/>
          <c:order val="5"/>
          <c:tx>
            <c:strRef>
              <c:f>'Pivot tables'!$BL$10</c:f>
              <c:strCache>
                <c:ptCount val="1"/>
                <c:pt idx="0">
                  <c:v>Japan</c:v>
                </c:pt>
              </c:strCache>
            </c:strRef>
          </c:tx>
          <c:spPr>
            <a:gradFill flip="none" rotWithShape="1">
              <a:gsLst>
                <a:gs pos="88000">
                  <a:srgbClr val="F6F000"/>
                </a:gs>
                <a:gs pos="100000">
                  <a:srgbClr val="01AD5F"/>
                </a:gs>
              </a:gsLst>
              <a:lin ang="0" scaled="1"/>
              <a:tileRect/>
            </a:gradFill>
            <a:ln>
              <a:noFill/>
            </a:ln>
            <a:effectLst/>
          </c:spPr>
          <c:invertIfNegative val="0"/>
          <c:val>
            <c:numRef>
              <c:f>'Pivot tables'!$BM$10</c:f>
              <c:numCache>
                <c:formatCode>0%</c:formatCode>
                <c:ptCount val="1"/>
                <c:pt idx="0">
                  <c:v>9.8556201790178724E-2</c:v>
                </c:pt>
              </c:numCache>
            </c:numRef>
          </c:val>
          <c:extLst>
            <c:ext xmlns:c16="http://schemas.microsoft.com/office/drawing/2014/chart" uri="{C3380CC4-5D6E-409C-BE32-E72D297353CC}">
              <c16:uniqueId val="{00000005-B008-A748-A91A-CEFC58E952FA}"/>
            </c:ext>
          </c:extLst>
        </c:ser>
        <c:ser>
          <c:idx val="6"/>
          <c:order val="6"/>
          <c:tx>
            <c:strRef>
              <c:f>'Pivot tables'!$BL$11</c:f>
              <c:strCache>
                <c:ptCount val="1"/>
                <c:pt idx="0">
                  <c:v>Argentina</c:v>
                </c:pt>
              </c:strCache>
            </c:strRef>
          </c:tx>
          <c:spPr>
            <a:gradFill flip="none" rotWithShape="1">
              <a:gsLst>
                <a:gs pos="17000">
                  <a:srgbClr val="00AD60"/>
                </a:gs>
                <a:gs pos="93000">
                  <a:srgbClr val="00FF6B"/>
                </a:gs>
              </a:gsLst>
              <a:lin ang="0" scaled="1"/>
              <a:tileRect/>
            </a:gradFill>
            <a:ln>
              <a:noFill/>
            </a:ln>
            <a:effectLst/>
          </c:spPr>
          <c:invertIfNegative val="0"/>
          <c:val>
            <c:numRef>
              <c:f>'Pivot tables'!$BM$11</c:f>
              <c:numCache>
                <c:formatCode>0%</c:formatCode>
                <c:ptCount val="1"/>
                <c:pt idx="0">
                  <c:v>9.3096299570004384E-2</c:v>
                </c:pt>
              </c:numCache>
            </c:numRef>
          </c:val>
          <c:extLst>
            <c:ext xmlns:c16="http://schemas.microsoft.com/office/drawing/2014/chart" uri="{C3380CC4-5D6E-409C-BE32-E72D297353CC}">
              <c16:uniqueId val="{00000007-B008-A748-A91A-CEFC58E952FA}"/>
            </c:ext>
          </c:extLst>
        </c:ser>
        <c:dLbls>
          <c:showLegendKey val="0"/>
          <c:showVal val="0"/>
          <c:showCatName val="0"/>
          <c:showSerName val="0"/>
          <c:showPercent val="0"/>
          <c:showBubbleSize val="0"/>
        </c:dLbls>
        <c:gapWidth val="150"/>
        <c:overlap val="100"/>
        <c:axId val="865475648"/>
        <c:axId val="865518688"/>
      </c:barChart>
      <c:catAx>
        <c:axId val="865475648"/>
        <c:scaling>
          <c:orientation val="minMax"/>
        </c:scaling>
        <c:delete val="1"/>
        <c:axPos val="l"/>
        <c:numFmt formatCode="General" sourceLinked="1"/>
        <c:majorTickMark val="none"/>
        <c:minorTickMark val="none"/>
        <c:tickLblPos val="nextTo"/>
        <c:crossAx val="865518688"/>
        <c:crosses val="autoZero"/>
        <c:auto val="1"/>
        <c:lblAlgn val="ctr"/>
        <c:lblOffset val="100"/>
        <c:noMultiLvlLbl val="0"/>
      </c:catAx>
      <c:valAx>
        <c:axId val="865518688"/>
        <c:scaling>
          <c:orientation val="minMax"/>
        </c:scaling>
        <c:delete val="1"/>
        <c:axPos val="b"/>
        <c:numFmt formatCode="0%" sourceLinked="1"/>
        <c:majorTickMark val="none"/>
        <c:minorTickMark val="none"/>
        <c:tickLblPos val="nextTo"/>
        <c:crossAx val="865475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chemeClr val="tx1">
                  <a:lumMod val="85000"/>
                  <a:lumOff val="15000"/>
                  <a:alpha val="69802"/>
                </a:schemeClr>
              </a:solidFill>
              <a:ln w="19050">
                <a:noFill/>
              </a:ln>
              <a:effectLst/>
            </c:spPr>
            <c:extLst>
              <c:ext xmlns:c16="http://schemas.microsoft.com/office/drawing/2014/chart" uri="{C3380CC4-5D6E-409C-BE32-E72D297353CC}">
                <c16:uniqueId val="{00000001-4E69-1D40-806B-23F6C1E38F10}"/>
              </c:ext>
            </c:extLst>
          </c:dPt>
          <c:dPt>
            <c:idx val="1"/>
            <c:bubble3D val="0"/>
            <c:spPr>
              <a:gradFill flip="none" rotWithShape="1">
                <a:gsLst>
                  <a:gs pos="40000">
                    <a:srgbClr val="F829AA"/>
                  </a:gs>
                  <a:gs pos="60000">
                    <a:srgbClr val="296EFC"/>
                  </a:gs>
                </a:gsLst>
                <a:lin ang="2700000" scaled="1"/>
                <a:tileRect/>
              </a:gradFill>
              <a:ln w="19050">
                <a:noFill/>
              </a:ln>
              <a:effectLst/>
            </c:spPr>
            <c:extLst>
              <c:ext xmlns:c16="http://schemas.microsoft.com/office/drawing/2014/chart" uri="{C3380CC4-5D6E-409C-BE32-E72D297353CC}">
                <c16:uniqueId val="{00000003-4E69-1D40-806B-23F6C1E38F10}"/>
              </c:ext>
            </c:extLst>
          </c:dPt>
          <c:cat>
            <c:strRef>
              <c:f>'Pivot tables'!$BS$4:$BT$4</c:f>
              <c:strCache>
                <c:ptCount val="2"/>
                <c:pt idx="0">
                  <c:v>Remaining percentage</c:v>
                </c:pt>
                <c:pt idx="1">
                  <c:v>Actual</c:v>
                </c:pt>
              </c:strCache>
            </c:strRef>
          </c:cat>
          <c:val>
            <c:numRef>
              <c:f>'Pivot tables'!$BS$5:$BT$5</c:f>
              <c:numCache>
                <c:formatCode>0%</c:formatCode>
                <c:ptCount val="2"/>
                <c:pt idx="0">
                  <c:v>0.33733490939633826</c:v>
                </c:pt>
                <c:pt idx="1">
                  <c:v>0.66266509060366174</c:v>
                </c:pt>
              </c:numCache>
            </c:numRef>
          </c:val>
          <c:extLst>
            <c:ext xmlns:c16="http://schemas.microsoft.com/office/drawing/2014/chart" uri="{C3380CC4-5D6E-409C-BE32-E72D297353CC}">
              <c16:uniqueId val="{00000004-4E69-1D40-806B-23F6C1E38F10}"/>
            </c:ext>
          </c:extLst>
        </c:ser>
        <c:dLbls>
          <c:showLegendKey val="0"/>
          <c:showVal val="0"/>
          <c:showCatName val="0"/>
          <c:showSerName val="0"/>
          <c:showPercent val="0"/>
          <c:showBubbleSize val="0"/>
          <c:showLeaderLines val="1"/>
        </c:dLbls>
        <c:firstSliceAng val="0"/>
        <c:holeSize val="74"/>
      </c:doughnutChart>
      <c:scatterChart>
        <c:scatterStyle val="lineMarker"/>
        <c:varyColors val="0"/>
        <c:ser>
          <c:idx val="1"/>
          <c:order val="1"/>
          <c:tx>
            <c:v>Y&amp;X</c:v>
          </c:tx>
          <c:spPr>
            <a:ln w="25400" cap="rnd">
              <a:noFill/>
              <a:round/>
            </a:ln>
            <a:effectLst/>
          </c:spPr>
          <c:marker>
            <c:symbol val="circle"/>
            <c:size val="25"/>
            <c:spPr>
              <a:solidFill>
                <a:schemeClr val="accent2"/>
              </a:solidFill>
              <a:ln w="9525">
                <a:solidFill>
                  <a:schemeClr val="accent2"/>
                </a:solidFill>
              </a:ln>
              <a:effectLst/>
            </c:spPr>
          </c:marker>
          <c:dPt>
            <c:idx val="0"/>
            <c:marker>
              <c:symbol val="circle"/>
              <c:size val="25"/>
              <c:spPr>
                <a:solidFill>
                  <a:srgbClr val="F829AA"/>
                </a:solidFill>
                <a:ln w="9525">
                  <a:noFill/>
                </a:ln>
                <a:effectLst/>
              </c:spPr>
            </c:marker>
            <c:bubble3D val="0"/>
            <c:extLst>
              <c:ext xmlns:c16="http://schemas.microsoft.com/office/drawing/2014/chart" uri="{C3380CC4-5D6E-409C-BE32-E72D297353CC}">
                <c16:uniqueId val="{00000005-4E69-1D40-806B-23F6C1E38F10}"/>
              </c:ext>
            </c:extLst>
          </c:dPt>
          <c:dPt>
            <c:idx val="1"/>
            <c:marker>
              <c:symbol val="circle"/>
              <c:size val="25"/>
              <c:spPr>
                <a:solidFill>
                  <a:srgbClr val="296EFC"/>
                </a:solidFill>
                <a:ln w="9525">
                  <a:noFill/>
                </a:ln>
                <a:effectLst/>
              </c:spPr>
            </c:marker>
            <c:bubble3D val="0"/>
            <c:extLst>
              <c:ext xmlns:c16="http://schemas.microsoft.com/office/drawing/2014/chart" uri="{C3380CC4-5D6E-409C-BE32-E72D297353CC}">
                <c16:uniqueId val="{00000006-4E69-1D40-806B-23F6C1E38F10}"/>
              </c:ext>
            </c:extLst>
          </c:dPt>
          <c:xVal>
            <c:numRef>
              <c:f>'Pivot tables'!$BW$5:$BW$6</c:f>
              <c:numCache>
                <c:formatCode>General</c:formatCode>
                <c:ptCount val="2"/>
                <c:pt idx="0">
                  <c:v>0</c:v>
                </c:pt>
                <c:pt idx="1">
                  <c:v>0.85318169061786564</c:v>
                </c:pt>
              </c:numCache>
            </c:numRef>
          </c:xVal>
          <c:yVal>
            <c:numRef>
              <c:f>'Pivot tables'!$BX$5:$BX$6</c:f>
              <c:numCache>
                <c:formatCode>General</c:formatCode>
                <c:ptCount val="2"/>
                <c:pt idx="0">
                  <c:v>1</c:v>
                </c:pt>
                <c:pt idx="1">
                  <c:v>-0.52161384451952619</c:v>
                </c:pt>
              </c:numCache>
            </c:numRef>
          </c:yVal>
          <c:smooth val="0"/>
          <c:extLst>
            <c:ext xmlns:c16="http://schemas.microsoft.com/office/drawing/2014/chart" uri="{C3380CC4-5D6E-409C-BE32-E72D297353CC}">
              <c16:uniqueId val="{00000007-4E69-1D40-806B-23F6C1E38F10}"/>
            </c:ext>
          </c:extLst>
        </c:ser>
        <c:dLbls>
          <c:showLegendKey val="0"/>
          <c:showVal val="0"/>
          <c:showCatName val="0"/>
          <c:showSerName val="0"/>
          <c:showPercent val="0"/>
          <c:showBubbleSize val="0"/>
        </c:dLbls>
        <c:axId val="2073122975"/>
        <c:axId val="2073296655"/>
      </c:scatterChart>
      <c:valAx>
        <c:axId val="2073296655"/>
        <c:scaling>
          <c:orientation val="minMax"/>
          <c:max val="1.1499999999999999"/>
          <c:min val="-1.1499999999999999"/>
        </c:scaling>
        <c:delete val="1"/>
        <c:axPos val="l"/>
        <c:numFmt formatCode="General" sourceLinked="1"/>
        <c:majorTickMark val="out"/>
        <c:minorTickMark val="none"/>
        <c:tickLblPos val="nextTo"/>
        <c:crossAx val="2073122975"/>
        <c:crosses val="autoZero"/>
        <c:crossBetween val="midCat"/>
      </c:valAx>
      <c:valAx>
        <c:axId val="2073122975"/>
        <c:scaling>
          <c:orientation val="minMax"/>
          <c:max val="1.1499999999999999"/>
          <c:min val="-1.1499999999999999"/>
        </c:scaling>
        <c:delete val="1"/>
        <c:axPos val="b"/>
        <c:numFmt formatCode="General" sourceLinked="1"/>
        <c:majorTickMark val="out"/>
        <c:minorTickMark val="none"/>
        <c:tickLblPos val="nextTo"/>
        <c:crossAx val="207329665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ln>
              <a:noFill/>
            </a:ln>
          </c:spPr>
          <c:dPt>
            <c:idx val="0"/>
            <c:bubble3D val="0"/>
            <c:spPr>
              <a:solidFill>
                <a:schemeClr val="bg2"/>
              </a:solidFill>
              <a:ln w="19050">
                <a:noFill/>
              </a:ln>
              <a:effectLst/>
            </c:spPr>
            <c:extLst>
              <c:ext xmlns:c16="http://schemas.microsoft.com/office/drawing/2014/chart" uri="{C3380CC4-5D6E-409C-BE32-E72D297353CC}">
                <c16:uniqueId val="{00000001-4FCD-664D-943C-F4E8C5904A24}"/>
              </c:ext>
            </c:extLst>
          </c:dPt>
          <c:dPt>
            <c:idx val="1"/>
            <c:bubble3D val="0"/>
            <c:spPr>
              <a:noFill/>
              <a:ln w="19050">
                <a:noFill/>
              </a:ln>
              <a:effectLst/>
            </c:spPr>
            <c:extLst>
              <c:ext xmlns:c16="http://schemas.microsoft.com/office/drawing/2014/chart" uri="{C3380CC4-5D6E-409C-BE32-E72D297353CC}">
                <c16:uniqueId val="{00000003-4FCD-664D-943C-F4E8C5904A24}"/>
              </c:ext>
            </c:extLst>
          </c:dPt>
          <c:cat>
            <c:strRef>
              <c:f>'Pivot tables'!$DE$5:$DE$6</c:f>
              <c:strCache>
                <c:ptCount val="2"/>
                <c:pt idx="0">
                  <c:v>Paid</c:v>
                </c:pt>
                <c:pt idx="1">
                  <c:v>Refunded</c:v>
                </c:pt>
              </c:strCache>
            </c:strRef>
          </c:cat>
          <c:val>
            <c:numRef>
              <c:f>'Pivot tables'!$DF$5:$DF$6</c:f>
              <c:numCache>
                <c:formatCode>0%</c:formatCode>
                <c:ptCount val="2"/>
                <c:pt idx="0">
                  <c:v>0.79319474613863972</c:v>
                </c:pt>
                <c:pt idx="1">
                  <c:v>0.20680525386136034</c:v>
                </c:pt>
              </c:numCache>
            </c:numRef>
          </c:val>
          <c:extLst>
            <c:ext xmlns:c16="http://schemas.microsoft.com/office/drawing/2014/chart" uri="{C3380CC4-5D6E-409C-BE32-E72D297353CC}">
              <c16:uniqueId val="{00000004-4FCD-664D-943C-F4E8C5904A2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First</c:v>
          </c:tx>
          <c:spPr>
            <a:gradFill flip="none" rotWithShape="1">
              <a:gsLst>
                <a:gs pos="23000">
                  <a:srgbClr val="FF00D9">
                    <a:alpha val="71000"/>
                  </a:srgbClr>
                </a:gs>
                <a:gs pos="83000">
                  <a:srgbClr val="B741FB"/>
                </a:gs>
              </a:gsLst>
              <a:lin ang="10800000" scaled="1"/>
              <a:tileRect/>
            </a:gradFill>
            <a:ln w="114300" cap="sq" cmpd="sng">
              <a:solidFill>
                <a:schemeClr val="tx1"/>
              </a:solidFill>
              <a:prstDash val="solid"/>
              <a:bevel/>
            </a:ln>
          </c:spPr>
          <c:dPt>
            <c:idx val="0"/>
            <c:bubble3D val="0"/>
            <c:spPr>
              <a:gradFill flip="none" rotWithShape="1">
                <a:gsLst>
                  <a:gs pos="23000">
                    <a:srgbClr val="FF00D9">
                      <a:alpha val="71000"/>
                    </a:srgbClr>
                  </a:gs>
                  <a:gs pos="83000">
                    <a:srgbClr val="B741FB"/>
                  </a:gs>
                </a:gsLst>
                <a:lin ang="10800000" scaled="1"/>
                <a:tileRect/>
              </a:gradFill>
              <a:ln w="114300" cap="sq" cmpd="sng">
                <a:solidFill>
                  <a:schemeClr val="tx1"/>
                </a:solidFill>
                <a:prstDash val="solid"/>
                <a:bevel/>
              </a:ln>
              <a:effectLst/>
            </c:spPr>
            <c:extLst>
              <c:ext xmlns:c16="http://schemas.microsoft.com/office/drawing/2014/chart" uri="{C3380CC4-5D6E-409C-BE32-E72D297353CC}">
                <c16:uniqueId val="{00000001-2DE2-4948-BF15-A204DD94E73B}"/>
              </c:ext>
            </c:extLst>
          </c:dPt>
          <c:dPt>
            <c:idx val="1"/>
            <c:bubble3D val="0"/>
            <c:spPr>
              <a:gradFill flip="none" rotWithShape="1">
                <a:gsLst>
                  <a:gs pos="23000">
                    <a:srgbClr val="FF00D9">
                      <a:alpha val="71000"/>
                    </a:srgbClr>
                  </a:gs>
                  <a:gs pos="83000">
                    <a:srgbClr val="B741FB"/>
                  </a:gs>
                </a:gsLst>
                <a:lin ang="10800000" scaled="1"/>
                <a:tileRect/>
              </a:gradFill>
              <a:ln w="114300" cap="sq" cmpd="sng">
                <a:solidFill>
                  <a:schemeClr val="tx1"/>
                </a:solidFill>
                <a:prstDash val="solid"/>
                <a:bevel/>
              </a:ln>
              <a:effectLst/>
            </c:spPr>
            <c:extLst>
              <c:ext xmlns:c16="http://schemas.microsoft.com/office/drawing/2014/chart" uri="{C3380CC4-5D6E-409C-BE32-E72D297353CC}">
                <c16:uniqueId val="{00000003-2DE2-4948-BF15-A204DD94E73B}"/>
              </c:ext>
            </c:extLst>
          </c:dPt>
          <c:dPt>
            <c:idx val="2"/>
            <c:bubble3D val="0"/>
            <c:spPr>
              <a:gradFill flip="none" rotWithShape="1">
                <a:gsLst>
                  <a:gs pos="23000">
                    <a:srgbClr val="FF00D9">
                      <a:alpha val="71000"/>
                    </a:srgbClr>
                  </a:gs>
                  <a:gs pos="83000">
                    <a:srgbClr val="B741FB"/>
                  </a:gs>
                </a:gsLst>
                <a:lin ang="10800000" scaled="1"/>
                <a:tileRect/>
              </a:gradFill>
              <a:ln w="114300" cap="sq" cmpd="sng">
                <a:solidFill>
                  <a:schemeClr val="tx1"/>
                </a:solidFill>
                <a:prstDash val="solid"/>
                <a:bevel/>
              </a:ln>
              <a:effectLst/>
            </c:spPr>
            <c:extLst>
              <c:ext xmlns:c16="http://schemas.microsoft.com/office/drawing/2014/chart" uri="{C3380CC4-5D6E-409C-BE32-E72D297353CC}">
                <c16:uniqueId val="{00000005-2DE2-4948-BF15-A204DD94E73B}"/>
              </c:ext>
            </c:extLst>
          </c:dPt>
          <c:dPt>
            <c:idx val="3"/>
            <c:bubble3D val="0"/>
            <c:spPr>
              <a:gradFill flip="none" rotWithShape="1">
                <a:gsLst>
                  <a:gs pos="23000">
                    <a:srgbClr val="FF00D9">
                      <a:alpha val="71000"/>
                    </a:srgbClr>
                  </a:gs>
                  <a:gs pos="83000">
                    <a:srgbClr val="B741FB"/>
                  </a:gs>
                </a:gsLst>
                <a:lin ang="10800000" scaled="1"/>
                <a:tileRect/>
              </a:gradFill>
              <a:ln w="114300" cap="sq" cmpd="sng">
                <a:solidFill>
                  <a:schemeClr val="tx1"/>
                </a:solidFill>
                <a:prstDash val="solid"/>
                <a:bevel/>
              </a:ln>
              <a:effectLst/>
            </c:spPr>
            <c:extLst>
              <c:ext xmlns:c16="http://schemas.microsoft.com/office/drawing/2014/chart" uri="{C3380CC4-5D6E-409C-BE32-E72D297353CC}">
                <c16:uniqueId val="{00000007-2DE2-4948-BF15-A204DD94E73B}"/>
              </c:ext>
            </c:extLst>
          </c:dPt>
          <c:dPt>
            <c:idx val="4"/>
            <c:bubble3D val="0"/>
            <c:spPr>
              <a:gradFill flip="none" rotWithShape="1">
                <a:gsLst>
                  <a:gs pos="23000">
                    <a:srgbClr val="FF00D9">
                      <a:alpha val="71000"/>
                    </a:srgbClr>
                  </a:gs>
                  <a:gs pos="83000">
                    <a:srgbClr val="B741FB"/>
                  </a:gs>
                </a:gsLst>
                <a:lin ang="10800000" scaled="1"/>
                <a:tileRect/>
              </a:gradFill>
              <a:ln w="114300" cap="sq" cmpd="sng">
                <a:solidFill>
                  <a:schemeClr val="tx1"/>
                </a:solidFill>
                <a:prstDash val="solid"/>
                <a:bevel/>
              </a:ln>
              <a:effectLst/>
            </c:spPr>
            <c:extLst>
              <c:ext xmlns:c16="http://schemas.microsoft.com/office/drawing/2014/chart" uri="{C3380CC4-5D6E-409C-BE32-E72D297353CC}">
                <c16:uniqueId val="{00000009-2DE2-4948-BF15-A204DD94E73B}"/>
              </c:ext>
            </c:extLst>
          </c:dPt>
          <c:dPt>
            <c:idx val="5"/>
            <c:bubble3D val="0"/>
            <c:spPr>
              <a:gradFill flip="none" rotWithShape="1">
                <a:gsLst>
                  <a:gs pos="23000">
                    <a:srgbClr val="FF00D9">
                      <a:alpha val="71000"/>
                    </a:srgbClr>
                  </a:gs>
                  <a:gs pos="83000">
                    <a:srgbClr val="B741FB"/>
                  </a:gs>
                </a:gsLst>
                <a:lin ang="10800000" scaled="1"/>
                <a:tileRect/>
              </a:gradFill>
              <a:ln w="114300" cap="sq" cmpd="sng">
                <a:solidFill>
                  <a:schemeClr val="tx1"/>
                </a:solidFill>
                <a:prstDash val="solid"/>
                <a:bevel/>
              </a:ln>
              <a:effectLst/>
            </c:spPr>
            <c:extLst>
              <c:ext xmlns:c16="http://schemas.microsoft.com/office/drawing/2014/chart" uri="{C3380CC4-5D6E-409C-BE32-E72D297353CC}">
                <c16:uniqueId val="{0000000B-2DE2-4948-BF15-A204DD94E73B}"/>
              </c:ext>
            </c:extLst>
          </c:dPt>
          <c:dPt>
            <c:idx val="6"/>
            <c:bubble3D val="0"/>
            <c:spPr>
              <a:gradFill flip="none" rotWithShape="1">
                <a:gsLst>
                  <a:gs pos="23000">
                    <a:srgbClr val="FF00D9">
                      <a:alpha val="71000"/>
                    </a:srgbClr>
                  </a:gs>
                  <a:gs pos="83000">
                    <a:srgbClr val="B741FB"/>
                  </a:gs>
                </a:gsLst>
                <a:lin ang="10800000" scaled="1"/>
                <a:tileRect/>
              </a:gradFill>
              <a:ln w="114300" cap="sq" cmpd="sng">
                <a:solidFill>
                  <a:schemeClr val="tx1"/>
                </a:solidFill>
                <a:prstDash val="solid"/>
                <a:bevel/>
              </a:ln>
              <a:effectLst/>
            </c:spPr>
            <c:extLst>
              <c:ext xmlns:c16="http://schemas.microsoft.com/office/drawing/2014/chart" uri="{C3380CC4-5D6E-409C-BE32-E72D297353CC}">
                <c16:uniqueId val="{0000000D-2DE2-4948-BF15-A204DD94E73B}"/>
              </c:ext>
            </c:extLst>
          </c:dPt>
          <c:dPt>
            <c:idx val="7"/>
            <c:bubble3D val="0"/>
            <c:spPr>
              <a:gradFill flip="none" rotWithShape="1">
                <a:gsLst>
                  <a:gs pos="23000">
                    <a:srgbClr val="FF00D9">
                      <a:alpha val="71000"/>
                    </a:srgbClr>
                  </a:gs>
                  <a:gs pos="83000">
                    <a:srgbClr val="B741FB"/>
                  </a:gs>
                </a:gsLst>
                <a:lin ang="10800000" scaled="1"/>
                <a:tileRect/>
              </a:gradFill>
              <a:ln w="114300" cap="sq" cmpd="sng">
                <a:solidFill>
                  <a:schemeClr val="tx1"/>
                </a:solidFill>
                <a:prstDash val="solid"/>
                <a:bevel/>
              </a:ln>
              <a:effectLst/>
            </c:spPr>
            <c:extLst>
              <c:ext xmlns:c16="http://schemas.microsoft.com/office/drawing/2014/chart" uri="{C3380CC4-5D6E-409C-BE32-E72D297353CC}">
                <c16:uniqueId val="{0000000F-2DE2-4948-BF15-A204DD94E73B}"/>
              </c:ext>
            </c:extLst>
          </c:dPt>
          <c:dPt>
            <c:idx val="8"/>
            <c:bubble3D val="0"/>
            <c:spPr>
              <a:gradFill flip="none" rotWithShape="1">
                <a:gsLst>
                  <a:gs pos="23000">
                    <a:srgbClr val="FF00D9">
                      <a:alpha val="71000"/>
                    </a:srgbClr>
                  </a:gs>
                  <a:gs pos="83000">
                    <a:srgbClr val="B741FB"/>
                  </a:gs>
                </a:gsLst>
                <a:lin ang="10800000" scaled="1"/>
                <a:tileRect/>
              </a:gradFill>
              <a:ln w="114300" cap="sq" cmpd="sng">
                <a:solidFill>
                  <a:schemeClr val="tx1"/>
                </a:solidFill>
                <a:prstDash val="solid"/>
                <a:bevel/>
              </a:ln>
              <a:effectLst/>
            </c:spPr>
            <c:extLst>
              <c:ext xmlns:c16="http://schemas.microsoft.com/office/drawing/2014/chart" uri="{C3380CC4-5D6E-409C-BE32-E72D297353CC}">
                <c16:uniqueId val="{00000011-2DE2-4948-BF15-A204DD94E73B}"/>
              </c:ext>
            </c:extLst>
          </c:dPt>
          <c:dPt>
            <c:idx val="9"/>
            <c:bubble3D val="0"/>
            <c:spPr>
              <a:gradFill flip="none" rotWithShape="1">
                <a:gsLst>
                  <a:gs pos="23000">
                    <a:srgbClr val="FF00D9">
                      <a:alpha val="71000"/>
                    </a:srgbClr>
                  </a:gs>
                  <a:gs pos="83000">
                    <a:srgbClr val="B741FB"/>
                  </a:gs>
                </a:gsLst>
                <a:lin ang="10800000" scaled="1"/>
                <a:tileRect/>
              </a:gradFill>
              <a:ln w="114300" cap="sq" cmpd="sng">
                <a:solidFill>
                  <a:schemeClr val="tx1"/>
                </a:solidFill>
                <a:prstDash val="solid"/>
                <a:bevel/>
              </a:ln>
              <a:effectLst/>
            </c:spPr>
            <c:extLst>
              <c:ext xmlns:c16="http://schemas.microsoft.com/office/drawing/2014/chart" uri="{C3380CC4-5D6E-409C-BE32-E72D297353CC}">
                <c16:uniqueId val="{00000013-2DE2-4948-BF15-A204DD94E73B}"/>
              </c:ext>
            </c:extLst>
          </c:dPt>
          <c:dPt>
            <c:idx val="10"/>
            <c:bubble3D val="0"/>
            <c:spPr>
              <a:gradFill flip="none" rotWithShape="1">
                <a:gsLst>
                  <a:gs pos="23000">
                    <a:srgbClr val="FF00D9">
                      <a:alpha val="71000"/>
                    </a:srgbClr>
                  </a:gs>
                  <a:gs pos="83000">
                    <a:srgbClr val="B741FB"/>
                  </a:gs>
                </a:gsLst>
                <a:lin ang="10800000" scaled="1"/>
                <a:tileRect/>
              </a:gradFill>
              <a:ln w="114300" cap="sq" cmpd="sng">
                <a:solidFill>
                  <a:schemeClr val="tx1"/>
                </a:solidFill>
                <a:prstDash val="solid"/>
                <a:bevel/>
              </a:ln>
              <a:effectLst/>
            </c:spPr>
            <c:extLst>
              <c:ext xmlns:c16="http://schemas.microsoft.com/office/drawing/2014/chart" uri="{C3380CC4-5D6E-409C-BE32-E72D297353CC}">
                <c16:uniqueId val="{00000015-2DE2-4948-BF15-A204DD94E73B}"/>
              </c:ext>
            </c:extLst>
          </c:dPt>
          <c:dPt>
            <c:idx val="11"/>
            <c:bubble3D val="0"/>
            <c:spPr>
              <a:gradFill flip="none" rotWithShape="1">
                <a:gsLst>
                  <a:gs pos="23000">
                    <a:srgbClr val="FF00D9">
                      <a:alpha val="71000"/>
                    </a:srgbClr>
                  </a:gs>
                  <a:gs pos="83000">
                    <a:srgbClr val="B741FB"/>
                  </a:gs>
                </a:gsLst>
                <a:lin ang="10800000" scaled="1"/>
                <a:tileRect/>
              </a:gradFill>
              <a:ln w="114300" cap="sq" cmpd="sng">
                <a:solidFill>
                  <a:schemeClr val="tx1"/>
                </a:solidFill>
                <a:prstDash val="solid"/>
                <a:bevel/>
              </a:ln>
              <a:effectLst/>
            </c:spPr>
            <c:extLst>
              <c:ext xmlns:c16="http://schemas.microsoft.com/office/drawing/2014/chart" uri="{C3380CC4-5D6E-409C-BE32-E72D297353CC}">
                <c16:uniqueId val="{00000017-2DE2-4948-BF15-A204DD94E73B}"/>
              </c:ext>
            </c:extLst>
          </c:dPt>
          <c:dPt>
            <c:idx val="12"/>
            <c:bubble3D val="0"/>
            <c:spPr>
              <a:gradFill flip="none" rotWithShape="1">
                <a:gsLst>
                  <a:gs pos="23000">
                    <a:srgbClr val="FF00D9">
                      <a:alpha val="71000"/>
                    </a:srgbClr>
                  </a:gs>
                  <a:gs pos="83000">
                    <a:srgbClr val="B741FB"/>
                  </a:gs>
                </a:gsLst>
                <a:lin ang="10800000" scaled="1"/>
                <a:tileRect/>
              </a:gradFill>
              <a:ln w="114300" cap="sq" cmpd="sng">
                <a:solidFill>
                  <a:schemeClr val="tx1"/>
                </a:solidFill>
                <a:prstDash val="solid"/>
                <a:bevel/>
              </a:ln>
              <a:effectLst/>
            </c:spPr>
            <c:extLst>
              <c:ext xmlns:c16="http://schemas.microsoft.com/office/drawing/2014/chart" uri="{C3380CC4-5D6E-409C-BE32-E72D297353CC}">
                <c16:uniqueId val="{00000019-2DE2-4948-BF15-A204DD94E73B}"/>
              </c:ext>
            </c:extLst>
          </c:dPt>
          <c:dPt>
            <c:idx val="13"/>
            <c:bubble3D val="0"/>
            <c:spPr>
              <a:gradFill flip="none" rotWithShape="1">
                <a:gsLst>
                  <a:gs pos="23000">
                    <a:srgbClr val="FF00D9">
                      <a:alpha val="71000"/>
                    </a:srgbClr>
                  </a:gs>
                  <a:gs pos="83000">
                    <a:srgbClr val="B741FB"/>
                  </a:gs>
                </a:gsLst>
                <a:lin ang="10800000" scaled="1"/>
                <a:tileRect/>
              </a:gradFill>
              <a:ln w="114300" cap="sq" cmpd="sng">
                <a:solidFill>
                  <a:schemeClr val="tx1"/>
                </a:solidFill>
                <a:prstDash val="solid"/>
                <a:bevel/>
              </a:ln>
              <a:effectLst/>
            </c:spPr>
            <c:extLst>
              <c:ext xmlns:c16="http://schemas.microsoft.com/office/drawing/2014/chart" uri="{C3380CC4-5D6E-409C-BE32-E72D297353CC}">
                <c16:uniqueId val="{0000001B-2DE2-4948-BF15-A204DD94E73B}"/>
              </c:ext>
            </c:extLst>
          </c:dPt>
          <c:dPt>
            <c:idx val="14"/>
            <c:bubble3D val="0"/>
            <c:spPr>
              <a:gradFill flip="none" rotWithShape="1">
                <a:gsLst>
                  <a:gs pos="23000">
                    <a:srgbClr val="FF00D9">
                      <a:alpha val="71000"/>
                    </a:srgbClr>
                  </a:gs>
                  <a:gs pos="83000">
                    <a:srgbClr val="B741FB"/>
                  </a:gs>
                </a:gsLst>
                <a:lin ang="10800000" scaled="1"/>
                <a:tileRect/>
              </a:gradFill>
              <a:ln w="114300" cap="sq" cmpd="sng">
                <a:solidFill>
                  <a:schemeClr val="tx1"/>
                </a:solidFill>
                <a:prstDash val="solid"/>
                <a:bevel/>
              </a:ln>
              <a:effectLst/>
            </c:spPr>
            <c:extLst>
              <c:ext xmlns:c16="http://schemas.microsoft.com/office/drawing/2014/chart" uri="{C3380CC4-5D6E-409C-BE32-E72D297353CC}">
                <c16:uniqueId val="{0000001D-2DE2-4948-BF15-A204DD94E73B}"/>
              </c:ext>
            </c:extLst>
          </c:dPt>
          <c:dPt>
            <c:idx val="15"/>
            <c:bubble3D val="0"/>
            <c:spPr>
              <a:gradFill flip="none" rotWithShape="1">
                <a:gsLst>
                  <a:gs pos="23000">
                    <a:srgbClr val="FF00D9">
                      <a:alpha val="71000"/>
                    </a:srgbClr>
                  </a:gs>
                  <a:gs pos="83000">
                    <a:srgbClr val="B741FB"/>
                  </a:gs>
                </a:gsLst>
                <a:lin ang="10800000" scaled="1"/>
                <a:tileRect/>
              </a:gradFill>
              <a:ln w="114300" cap="sq" cmpd="sng">
                <a:solidFill>
                  <a:schemeClr val="tx1"/>
                </a:solidFill>
                <a:prstDash val="solid"/>
                <a:bevel/>
              </a:ln>
              <a:effectLst/>
            </c:spPr>
            <c:extLst>
              <c:ext xmlns:c16="http://schemas.microsoft.com/office/drawing/2014/chart" uri="{C3380CC4-5D6E-409C-BE32-E72D297353CC}">
                <c16:uniqueId val="{0000001F-2DE2-4948-BF15-A204DD94E73B}"/>
              </c:ext>
            </c:extLst>
          </c:dPt>
          <c:dPt>
            <c:idx val="16"/>
            <c:bubble3D val="0"/>
            <c:spPr>
              <a:gradFill flip="none" rotWithShape="1">
                <a:gsLst>
                  <a:gs pos="23000">
                    <a:srgbClr val="FF00D9">
                      <a:alpha val="71000"/>
                    </a:srgbClr>
                  </a:gs>
                  <a:gs pos="83000">
                    <a:srgbClr val="B741FB"/>
                  </a:gs>
                </a:gsLst>
                <a:lin ang="10800000" scaled="1"/>
                <a:tileRect/>
              </a:gradFill>
              <a:ln w="114300" cap="sq" cmpd="sng">
                <a:solidFill>
                  <a:schemeClr val="tx1"/>
                </a:solidFill>
                <a:prstDash val="solid"/>
                <a:bevel/>
              </a:ln>
              <a:effectLst/>
            </c:spPr>
            <c:extLst>
              <c:ext xmlns:c16="http://schemas.microsoft.com/office/drawing/2014/chart" uri="{C3380CC4-5D6E-409C-BE32-E72D297353CC}">
                <c16:uniqueId val="{00000021-2DE2-4948-BF15-A204DD94E73B}"/>
              </c:ext>
            </c:extLst>
          </c:dPt>
          <c:dPt>
            <c:idx val="17"/>
            <c:bubble3D val="0"/>
            <c:spPr>
              <a:gradFill flip="none" rotWithShape="1">
                <a:gsLst>
                  <a:gs pos="23000">
                    <a:srgbClr val="FF00D9">
                      <a:alpha val="71000"/>
                    </a:srgbClr>
                  </a:gs>
                  <a:gs pos="83000">
                    <a:srgbClr val="B741FB"/>
                  </a:gs>
                </a:gsLst>
                <a:lin ang="10800000" scaled="1"/>
                <a:tileRect/>
              </a:gradFill>
              <a:ln w="114300" cap="sq" cmpd="sng">
                <a:solidFill>
                  <a:schemeClr val="tx1"/>
                </a:solidFill>
                <a:prstDash val="solid"/>
                <a:bevel/>
              </a:ln>
              <a:effectLst/>
            </c:spPr>
            <c:extLst>
              <c:ext xmlns:c16="http://schemas.microsoft.com/office/drawing/2014/chart" uri="{C3380CC4-5D6E-409C-BE32-E72D297353CC}">
                <c16:uniqueId val="{00000023-2DE2-4948-BF15-A204DD94E73B}"/>
              </c:ext>
            </c:extLst>
          </c:dPt>
          <c:dPt>
            <c:idx val="18"/>
            <c:bubble3D val="0"/>
            <c:spPr>
              <a:gradFill flip="none" rotWithShape="1">
                <a:gsLst>
                  <a:gs pos="23000">
                    <a:srgbClr val="FF00D9">
                      <a:alpha val="71000"/>
                    </a:srgbClr>
                  </a:gs>
                  <a:gs pos="83000">
                    <a:srgbClr val="B741FB"/>
                  </a:gs>
                </a:gsLst>
                <a:lin ang="10800000" scaled="1"/>
                <a:tileRect/>
              </a:gradFill>
              <a:ln w="114300" cap="sq" cmpd="sng">
                <a:solidFill>
                  <a:schemeClr val="tx1"/>
                </a:solidFill>
                <a:prstDash val="solid"/>
                <a:bevel/>
              </a:ln>
              <a:effectLst/>
            </c:spPr>
            <c:extLst>
              <c:ext xmlns:c16="http://schemas.microsoft.com/office/drawing/2014/chart" uri="{C3380CC4-5D6E-409C-BE32-E72D297353CC}">
                <c16:uniqueId val="{00000025-2DE2-4948-BF15-A204DD94E73B}"/>
              </c:ext>
            </c:extLst>
          </c:dPt>
          <c:dPt>
            <c:idx val="19"/>
            <c:bubble3D val="0"/>
            <c:spPr>
              <a:gradFill flip="none" rotWithShape="1">
                <a:gsLst>
                  <a:gs pos="23000">
                    <a:srgbClr val="FF00D9">
                      <a:alpha val="71000"/>
                    </a:srgbClr>
                  </a:gs>
                  <a:gs pos="83000">
                    <a:srgbClr val="B741FB"/>
                  </a:gs>
                </a:gsLst>
                <a:lin ang="10800000" scaled="1"/>
                <a:tileRect/>
              </a:gradFill>
              <a:ln w="114300" cap="sq" cmpd="sng">
                <a:solidFill>
                  <a:schemeClr val="tx1"/>
                </a:solidFill>
                <a:prstDash val="solid"/>
                <a:bevel/>
              </a:ln>
              <a:effectLst/>
            </c:spPr>
            <c:extLst>
              <c:ext xmlns:c16="http://schemas.microsoft.com/office/drawing/2014/chart" uri="{C3380CC4-5D6E-409C-BE32-E72D297353CC}">
                <c16:uniqueId val="{00000027-2DE2-4948-BF15-A204DD94E73B}"/>
              </c:ext>
            </c:extLst>
          </c:dPt>
          <c:dPt>
            <c:idx val="20"/>
            <c:bubble3D val="0"/>
            <c:spPr>
              <a:gradFill flip="none" rotWithShape="1">
                <a:gsLst>
                  <a:gs pos="23000">
                    <a:srgbClr val="FF00D9">
                      <a:alpha val="71000"/>
                    </a:srgbClr>
                  </a:gs>
                  <a:gs pos="83000">
                    <a:srgbClr val="B741FB"/>
                  </a:gs>
                </a:gsLst>
                <a:lin ang="10800000" scaled="1"/>
                <a:tileRect/>
              </a:gradFill>
              <a:ln w="114300" cap="sq" cmpd="sng">
                <a:solidFill>
                  <a:schemeClr val="tx1"/>
                </a:solidFill>
                <a:prstDash val="solid"/>
                <a:bevel/>
              </a:ln>
              <a:effectLst/>
            </c:spPr>
            <c:extLst>
              <c:ext xmlns:c16="http://schemas.microsoft.com/office/drawing/2014/chart" uri="{C3380CC4-5D6E-409C-BE32-E72D297353CC}">
                <c16:uniqueId val="{00000029-2DE2-4948-BF15-A204DD94E73B}"/>
              </c:ext>
            </c:extLst>
          </c:dPt>
          <c:dPt>
            <c:idx val="21"/>
            <c:bubble3D val="0"/>
            <c:spPr>
              <a:gradFill flip="none" rotWithShape="1">
                <a:gsLst>
                  <a:gs pos="23000">
                    <a:srgbClr val="FF00D9">
                      <a:alpha val="71000"/>
                    </a:srgbClr>
                  </a:gs>
                  <a:gs pos="83000">
                    <a:srgbClr val="B741FB"/>
                  </a:gs>
                </a:gsLst>
                <a:lin ang="10800000" scaled="1"/>
                <a:tileRect/>
              </a:gradFill>
              <a:ln w="114300" cap="sq" cmpd="sng">
                <a:solidFill>
                  <a:schemeClr val="tx1"/>
                </a:solidFill>
                <a:prstDash val="solid"/>
                <a:bevel/>
              </a:ln>
              <a:effectLst/>
            </c:spPr>
            <c:extLst>
              <c:ext xmlns:c16="http://schemas.microsoft.com/office/drawing/2014/chart" uri="{C3380CC4-5D6E-409C-BE32-E72D297353CC}">
                <c16:uniqueId val="{0000002B-2DE2-4948-BF15-A204DD94E73B}"/>
              </c:ext>
            </c:extLst>
          </c:dPt>
          <c:dPt>
            <c:idx val="22"/>
            <c:bubble3D val="0"/>
            <c:spPr>
              <a:gradFill flip="none" rotWithShape="1">
                <a:gsLst>
                  <a:gs pos="23000">
                    <a:srgbClr val="FF00D9">
                      <a:alpha val="71000"/>
                    </a:srgbClr>
                  </a:gs>
                  <a:gs pos="83000">
                    <a:srgbClr val="B741FB"/>
                  </a:gs>
                </a:gsLst>
                <a:lin ang="10800000" scaled="1"/>
                <a:tileRect/>
              </a:gradFill>
              <a:ln w="114300" cap="sq" cmpd="sng">
                <a:solidFill>
                  <a:schemeClr val="tx1"/>
                </a:solidFill>
                <a:prstDash val="solid"/>
                <a:bevel/>
              </a:ln>
              <a:effectLst/>
            </c:spPr>
            <c:extLst>
              <c:ext xmlns:c16="http://schemas.microsoft.com/office/drawing/2014/chart" uri="{C3380CC4-5D6E-409C-BE32-E72D297353CC}">
                <c16:uniqueId val="{0000002D-2DE2-4948-BF15-A204DD94E73B}"/>
              </c:ext>
            </c:extLst>
          </c:dPt>
          <c:dPt>
            <c:idx val="23"/>
            <c:bubble3D val="0"/>
            <c:spPr>
              <a:gradFill flip="none" rotWithShape="1">
                <a:gsLst>
                  <a:gs pos="23000">
                    <a:srgbClr val="FF00D9">
                      <a:alpha val="71000"/>
                    </a:srgbClr>
                  </a:gs>
                  <a:gs pos="83000">
                    <a:srgbClr val="B741FB"/>
                  </a:gs>
                </a:gsLst>
                <a:lin ang="10800000" scaled="1"/>
                <a:tileRect/>
              </a:gradFill>
              <a:ln w="114300" cap="sq" cmpd="sng">
                <a:solidFill>
                  <a:schemeClr val="tx1"/>
                </a:solidFill>
                <a:prstDash val="solid"/>
                <a:bevel/>
              </a:ln>
              <a:effectLst/>
            </c:spPr>
            <c:extLst>
              <c:ext xmlns:c16="http://schemas.microsoft.com/office/drawing/2014/chart" uri="{C3380CC4-5D6E-409C-BE32-E72D297353CC}">
                <c16:uniqueId val="{0000002F-2DE2-4948-BF15-A204DD94E73B}"/>
              </c:ext>
            </c:extLst>
          </c:dPt>
          <c:dPt>
            <c:idx val="24"/>
            <c:bubble3D val="0"/>
            <c:spPr>
              <a:gradFill flip="none" rotWithShape="1">
                <a:gsLst>
                  <a:gs pos="23000">
                    <a:srgbClr val="FF00D9">
                      <a:alpha val="71000"/>
                    </a:srgbClr>
                  </a:gs>
                  <a:gs pos="83000">
                    <a:srgbClr val="B741FB"/>
                  </a:gs>
                </a:gsLst>
                <a:lin ang="10800000" scaled="1"/>
                <a:tileRect/>
              </a:gradFill>
              <a:ln w="114300" cap="sq" cmpd="sng">
                <a:solidFill>
                  <a:schemeClr val="tx1"/>
                </a:solidFill>
                <a:prstDash val="solid"/>
                <a:bevel/>
              </a:ln>
              <a:effectLst/>
            </c:spPr>
            <c:extLst>
              <c:ext xmlns:c16="http://schemas.microsoft.com/office/drawing/2014/chart" uri="{C3380CC4-5D6E-409C-BE32-E72D297353CC}">
                <c16:uniqueId val="{00000031-2DE2-4948-BF15-A204DD94E73B}"/>
              </c:ext>
            </c:extLst>
          </c:dPt>
          <c:dPt>
            <c:idx val="25"/>
            <c:bubble3D val="0"/>
            <c:spPr>
              <a:gradFill flip="none" rotWithShape="1">
                <a:gsLst>
                  <a:gs pos="23000">
                    <a:srgbClr val="FF00D9">
                      <a:alpha val="71000"/>
                    </a:srgbClr>
                  </a:gs>
                  <a:gs pos="83000">
                    <a:srgbClr val="B741FB"/>
                  </a:gs>
                </a:gsLst>
                <a:lin ang="10800000" scaled="1"/>
                <a:tileRect/>
              </a:gradFill>
              <a:ln w="114300" cap="sq" cmpd="sng">
                <a:solidFill>
                  <a:schemeClr val="tx1"/>
                </a:solidFill>
                <a:prstDash val="solid"/>
                <a:bevel/>
              </a:ln>
              <a:effectLst/>
            </c:spPr>
            <c:extLst>
              <c:ext xmlns:c16="http://schemas.microsoft.com/office/drawing/2014/chart" uri="{C3380CC4-5D6E-409C-BE32-E72D297353CC}">
                <c16:uniqueId val="{00000033-2DE2-4948-BF15-A204DD94E73B}"/>
              </c:ext>
            </c:extLst>
          </c:dPt>
          <c:dPt>
            <c:idx val="26"/>
            <c:bubble3D val="0"/>
            <c:spPr>
              <a:gradFill flip="none" rotWithShape="1">
                <a:gsLst>
                  <a:gs pos="23000">
                    <a:srgbClr val="FF00D9">
                      <a:alpha val="71000"/>
                    </a:srgbClr>
                  </a:gs>
                  <a:gs pos="83000">
                    <a:srgbClr val="B741FB"/>
                  </a:gs>
                </a:gsLst>
                <a:lin ang="10800000" scaled="1"/>
                <a:tileRect/>
              </a:gradFill>
              <a:ln w="114300" cap="sq" cmpd="sng">
                <a:solidFill>
                  <a:schemeClr val="tx1"/>
                </a:solidFill>
                <a:prstDash val="solid"/>
                <a:bevel/>
              </a:ln>
              <a:effectLst/>
            </c:spPr>
            <c:extLst>
              <c:ext xmlns:c16="http://schemas.microsoft.com/office/drawing/2014/chart" uri="{C3380CC4-5D6E-409C-BE32-E72D297353CC}">
                <c16:uniqueId val="{00000035-2DE2-4948-BF15-A204DD94E73B}"/>
              </c:ext>
            </c:extLst>
          </c:dPt>
          <c:dPt>
            <c:idx val="27"/>
            <c:bubble3D val="0"/>
            <c:spPr>
              <a:gradFill flip="none" rotWithShape="1">
                <a:gsLst>
                  <a:gs pos="23000">
                    <a:srgbClr val="FF00D9">
                      <a:alpha val="71000"/>
                    </a:srgbClr>
                  </a:gs>
                  <a:gs pos="83000">
                    <a:srgbClr val="B741FB"/>
                  </a:gs>
                </a:gsLst>
                <a:lin ang="10800000" scaled="1"/>
                <a:tileRect/>
              </a:gradFill>
              <a:ln w="114300" cap="sq" cmpd="sng">
                <a:solidFill>
                  <a:schemeClr val="tx1"/>
                </a:solidFill>
                <a:prstDash val="solid"/>
                <a:bevel/>
              </a:ln>
              <a:effectLst/>
            </c:spPr>
            <c:extLst>
              <c:ext xmlns:c16="http://schemas.microsoft.com/office/drawing/2014/chart" uri="{C3380CC4-5D6E-409C-BE32-E72D297353CC}">
                <c16:uniqueId val="{00000037-2DE2-4948-BF15-A204DD94E73B}"/>
              </c:ext>
            </c:extLst>
          </c:dPt>
          <c:dPt>
            <c:idx val="28"/>
            <c:bubble3D val="0"/>
            <c:spPr>
              <a:gradFill flip="none" rotWithShape="1">
                <a:gsLst>
                  <a:gs pos="23000">
                    <a:srgbClr val="FF00D9">
                      <a:alpha val="71000"/>
                    </a:srgbClr>
                  </a:gs>
                  <a:gs pos="83000">
                    <a:srgbClr val="B741FB"/>
                  </a:gs>
                </a:gsLst>
                <a:lin ang="10800000" scaled="1"/>
                <a:tileRect/>
              </a:gradFill>
              <a:ln w="114300" cap="sq" cmpd="sng">
                <a:solidFill>
                  <a:schemeClr val="tx1"/>
                </a:solidFill>
                <a:prstDash val="solid"/>
                <a:bevel/>
              </a:ln>
              <a:effectLst/>
            </c:spPr>
            <c:extLst>
              <c:ext xmlns:c16="http://schemas.microsoft.com/office/drawing/2014/chart" uri="{C3380CC4-5D6E-409C-BE32-E72D297353CC}">
                <c16:uniqueId val="{00000039-2DE2-4948-BF15-A204DD94E73B}"/>
              </c:ext>
            </c:extLst>
          </c:dPt>
          <c:dPt>
            <c:idx val="29"/>
            <c:bubble3D val="0"/>
            <c:spPr>
              <a:gradFill flip="none" rotWithShape="1">
                <a:gsLst>
                  <a:gs pos="23000">
                    <a:srgbClr val="FF00D9">
                      <a:alpha val="71000"/>
                    </a:srgbClr>
                  </a:gs>
                  <a:gs pos="83000">
                    <a:srgbClr val="B741FB"/>
                  </a:gs>
                </a:gsLst>
                <a:lin ang="10800000" scaled="1"/>
                <a:tileRect/>
              </a:gradFill>
              <a:ln w="114300" cap="sq" cmpd="sng">
                <a:solidFill>
                  <a:schemeClr val="tx1"/>
                </a:solidFill>
                <a:prstDash val="solid"/>
                <a:bevel/>
              </a:ln>
              <a:effectLst/>
            </c:spPr>
            <c:extLst>
              <c:ext xmlns:c16="http://schemas.microsoft.com/office/drawing/2014/chart" uri="{C3380CC4-5D6E-409C-BE32-E72D297353CC}">
                <c16:uniqueId val="{0000003B-2DE2-4948-BF15-A204DD94E73B}"/>
              </c:ext>
            </c:extLst>
          </c:dPt>
          <c:dPt>
            <c:idx val="30"/>
            <c:bubble3D val="0"/>
            <c:spPr>
              <a:gradFill flip="none" rotWithShape="1">
                <a:gsLst>
                  <a:gs pos="23000">
                    <a:srgbClr val="FF00D9">
                      <a:alpha val="71000"/>
                    </a:srgbClr>
                  </a:gs>
                  <a:gs pos="83000">
                    <a:srgbClr val="B741FB"/>
                  </a:gs>
                </a:gsLst>
                <a:lin ang="10800000" scaled="1"/>
                <a:tileRect/>
              </a:gradFill>
              <a:ln w="114300" cap="sq" cmpd="sng">
                <a:solidFill>
                  <a:schemeClr val="tx1"/>
                </a:solidFill>
                <a:prstDash val="solid"/>
                <a:bevel/>
              </a:ln>
              <a:effectLst/>
            </c:spPr>
            <c:extLst>
              <c:ext xmlns:c16="http://schemas.microsoft.com/office/drawing/2014/chart" uri="{C3380CC4-5D6E-409C-BE32-E72D297353CC}">
                <c16:uniqueId val="{0000003D-2DE2-4948-BF15-A204DD94E73B}"/>
              </c:ext>
            </c:extLst>
          </c:dPt>
          <c:dPt>
            <c:idx val="31"/>
            <c:bubble3D val="0"/>
            <c:spPr>
              <a:gradFill flip="none" rotWithShape="1">
                <a:gsLst>
                  <a:gs pos="23000">
                    <a:srgbClr val="FF00D9">
                      <a:alpha val="71000"/>
                    </a:srgbClr>
                  </a:gs>
                  <a:gs pos="83000">
                    <a:srgbClr val="B741FB"/>
                  </a:gs>
                </a:gsLst>
                <a:lin ang="10800000" scaled="1"/>
                <a:tileRect/>
              </a:gradFill>
              <a:ln w="114300" cap="sq" cmpd="sng">
                <a:solidFill>
                  <a:schemeClr val="tx1"/>
                </a:solidFill>
                <a:prstDash val="solid"/>
                <a:bevel/>
              </a:ln>
              <a:effectLst/>
            </c:spPr>
            <c:extLst>
              <c:ext xmlns:c16="http://schemas.microsoft.com/office/drawing/2014/chart" uri="{C3380CC4-5D6E-409C-BE32-E72D297353CC}">
                <c16:uniqueId val="{0000003F-2DE2-4948-BF15-A204DD94E73B}"/>
              </c:ext>
            </c:extLst>
          </c:dPt>
          <c:dPt>
            <c:idx val="32"/>
            <c:bubble3D val="0"/>
            <c:spPr>
              <a:gradFill flip="none" rotWithShape="1">
                <a:gsLst>
                  <a:gs pos="23000">
                    <a:srgbClr val="FF00D9">
                      <a:alpha val="71000"/>
                    </a:srgbClr>
                  </a:gs>
                  <a:gs pos="83000">
                    <a:srgbClr val="B741FB"/>
                  </a:gs>
                </a:gsLst>
                <a:lin ang="10800000" scaled="1"/>
                <a:tileRect/>
              </a:gradFill>
              <a:ln w="114300" cap="sq" cmpd="sng">
                <a:solidFill>
                  <a:schemeClr val="tx1"/>
                </a:solidFill>
                <a:prstDash val="solid"/>
                <a:bevel/>
              </a:ln>
              <a:effectLst/>
            </c:spPr>
            <c:extLst>
              <c:ext xmlns:c16="http://schemas.microsoft.com/office/drawing/2014/chart" uri="{C3380CC4-5D6E-409C-BE32-E72D297353CC}">
                <c16:uniqueId val="{00000041-2DE2-4948-BF15-A204DD94E73B}"/>
              </c:ext>
            </c:extLst>
          </c:dPt>
          <c:dPt>
            <c:idx val="33"/>
            <c:bubble3D val="0"/>
            <c:spPr>
              <a:gradFill flip="none" rotWithShape="1">
                <a:gsLst>
                  <a:gs pos="23000">
                    <a:srgbClr val="FF00D9">
                      <a:alpha val="71000"/>
                    </a:srgbClr>
                  </a:gs>
                  <a:gs pos="83000">
                    <a:srgbClr val="B741FB"/>
                  </a:gs>
                </a:gsLst>
                <a:lin ang="10800000" scaled="1"/>
                <a:tileRect/>
              </a:gradFill>
              <a:ln w="114300" cap="sq" cmpd="sng">
                <a:solidFill>
                  <a:schemeClr val="tx1"/>
                </a:solidFill>
                <a:prstDash val="solid"/>
                <a:bevel/>
              </a:ln>
              <a:effectLst/>
            </c:spPr>
            <c:extLst>
              <c:ext xmlns:c16="http://schemas.microsoft.com/office/drawing/2014/chart" uri="{C3380CC4-5D6E-409C-BE32-E72D297353CC}">
                <c16:uniqueId val="{00000043-2DE2-4948-BF15-A204DD94E73B}"/>
              </c:ext>
            </c:extLst>
          </c:dPt>
          <c:dPt>
            <c:idx val="34"/>
            <c:bubble3D val="0"/>
            <c:spPr>
              <a:gradFill flip="none" rotWithShape="1">
                <a:gsLst>
                  <a:gs pos="23000">
                    <a:srgbClr val="FF00D9">
                      <a:alpha val="71000"/>
                    </a:srgbClr>
                  </a:gs>
                  <a:gs pos="83000">
                    <a:srgbClr val="B741FB"/>
                  </a:gs>
                </a:gsLst>
                <a:lin ang="10800000" scaled="1"/>
                <a:tileRect/>
              </a:gradFill>
              <a:ln w="114300" cap="sq" cmpd="sng">
                <a:solidFill>
                  <a:schemeClr val="tx1"/>
                </a:solidFill>
                <a:prstDash val="solid"/>
                <a:bevel/>
              </a:ln>
              <a:effectLst/>
            </c:spPr>
            <c:extLst>
              <c:ext xmlns:c16="http://schemas.microsoft.com/office/drawing/2014/chart" uri="{C3380CC4-5D6E-409C-BE32-E72D297353CC}">
                <c16:uniqueId val="{00000045-2DE2-4948-BF15-A204DD94E73B}"/>
              </c:ext>
            </c:extLst>
          </c:dPt>
          <c:dPt>
            <c:idx val="35"/>
            <c:bubble3D val="0"/>
            <c:spPr>
              <a:gradFill flip="none" rotWithShape="1">
                <a:gsLst>
                  <a:gs pos="23000">
                    <a:srgbClr val="FF00D9">
                      <a:alpha val="71000"/>
                    </a:srgbClr>
                  </a:gs>
                  <a:gs pos="83000">
                    <a:srgbClr val="B741FB"/>
                  </a:gs>
                </a:gsLst>
                <a:lin ang="10800000" scaled="1"/>
                <a:tileRect/>
              </a:gradFill>
              <a:ln w="114300" cap="sq" cmpd="sng">
                <a:solidFill>
                  <a:schemeClr val="tx1"/>
                </a:solidFill>
                <a:prstDash val="solid"/>
                <a:bevel/>
              </a:ln>
              <a:effectLst/>
            </c:spPr>
            <c:extLst>
              <c:ext xmlns:c16="http://schemas.microsoft.com/office/drawing/2014/chart" uri="{C3380CC4-5D6E-409C-BE32-E72D297353CC}">
                <c16:uniqueId val="{00000047-2DE2-4948-BF15-A204DD94E73B}"/>
              </c:ext>
            </c:extLst>
          </c:dPt>
          <c:dPt>
            <c:idx val="36"/>
            <c:bubble3D val="0"/>
            <c:spPr>
              <a:gradFill flip="none" rotWithShape="1">
                <a:gsLst>
                  <a:gs pos="23000">
                    <a:srgbClr val="FF00D9">
                      <a:alpha val="71000"/>
                    </a:srgbClr>
                  </a:gs>
                  <a:gs pos="83000">
                    <a:srgbClr val="B741FB"/>
                  </a:gs>
                </a:gsLst>
                <a:lin ang="10800000" scaled="1"/>
                <a:tileRect/>
              </a:gradFill>
              <a:ln w="114300" cap="sq" cmpd="sng">
                <a:solidFill>
                  <a:schemeClr val="tx1"/>
                </a:solidFill>
                <a:prstDash val="solid"/>
                <a:bevel/>
              </a:ln>
              <a:effectLst/>
            </c:spPr>
            <c:extLst>
              <c:ext xmlns:c16="http://schemas.microsoft.com/office/drawing/2014/chart" uri="{C3380CC4-5D6E-409C-BE32-E72D297353CC}">
                <c16:uniqueId val="{00000049-2DE2-4948-BF15-A204DD94E73B}"/>
              </c:ext>
            </c:extLst>
          </c:dPt>
          <c:dPt>
            <c:idx val="37"/>
            <c:bubble3D val="0"/>
            <c:spPr>
              <a:gradFill flip="none" rotWithShape="1">
                <a:gsLst>
                  <a:gs pos="23000">
                    <a:srgbClr val="FF00D9">
                      <a:alpha val="71000"/>
                    </a:srgbClr>
                  </a:gs>
                  <a:gs pos="83000">
                    <a:srgbClr val="B741FB"/>
                  </a:gs>
                </a:gsLst>
                <a:lin ang="10800000" scaled="1"/>
                <a:tileRect/>
              </a:gradFill>
              <a:ln w="114300" cap="sq" cmpd="sng">
                <a:solidFill>
                  <a:schemeClr val="tx1"/>
                </a:solidFill>
                <a:prstDash val="solid"/>
                <a:bevel/>
              </a:ln>
              <a:effectLst/>
            </c:spPr>
            <c:extLst>
              <c:ext xmlns:c16="http://schemas.microsoft.com/office/drawing/2014/chart" uri="{C3380CC4-5D6E-409C-BE32-E72D297353CC}">
                <c16:uniqueId val="{0000004B-2DE2-4948-BF15-A204DD94E73B}"/>
              </c:ext>
            </c:extLst>
          </c:dPt>
          <c:dPt>
            <c:idx val="38"/>
            <c:bubble3D val="0"/>
            <c:spPr>
              <a:gradFill flip="none" rotWithShape="1">
                <a:gsLst>
                  <a:gs pos="23000">
                    <a:srgbClr val="FF00D9">
                      <a:alpha val="71000"/>
                    </a:srgbClr>
                  </a:gs>
                  <a:gs pos="83000">
                    <a:srgbClr val="B741FB"/>
                  </a:gs>
                </a:gsLst>
                <a:lin ang="10800000" scaled="1"/>
                <a:tileRect/>
              </a:gradFill>
              <a:ln w="114300" cap="sq" cmpd="sng">
                <a:solidFill>
                  <a:schemeClr val="tx1"/>
                </a:solidFill>
                <a:prstDash val="solid"/>
                <a:bevel/>
              </a:ln>
              <a:effectLst/>
            </c:spPr>
            <c:extLst>
              <c:ext xmlns:c16="http://schemas.microsoft.com/office/drawing/2014/chart" uri="{C3380CC4-5D6E-409C-BE32-E72D297353CC}">
                <c16:uniqueId val="{0000004D-2DE2-4948-BF15-A204DD94E73B}"/>
              </c:ext>
            </c:extLst>
          </c:dPt>
          <c:dPt>
            <c:idx val="39"/>
            <c:bubble3D val="0"/>
            <c:spPr>
              <a:gradFill flip="none" rotWithShape="1">
                <a:gsLst>
                  <a:gs pos="23000">
                    <a:srgbClr val="FF00D9">
                      <a:alpha val="71000"/>
                    </a:srgbClr>
                  </a:gs>
                  <a:gs pos="83000">
                    <a:srgbClr val="B741FB"/>
                  </a:gs>
                </a:gsLst>
                <a:lin ang="10800000" scaled="1"/>
                <a:tileRect/>
              </a:gradFill>
              <a:ln w="114300" cap="sq" cmpd="sng">
                <a:solidFill>
                  <a:schemeClr val="tx1"/>
                </a:solidFill>
                <a:prstDash val="solid"/>
                <a:bevel/>
              </a:ln>
              <a:effectLst/>
            </c:spPr>
            <c:extLst>
              <c:ext xmlns:c16="http://schemas.microsoft.com/office/drawing/2014/chart" uri="{C3380CC4-5D6E-409C-BE32-E72D297353CC}">
                <c16:uniqueId val="{0000004F-2DE2-4948-BF15-A204DD94E73B}"/>
              </c:ext>
            </c:extLst>
          </c:dPt>
          <c:dPt>
            <c:idx val="40"/>
            <c:bubble3D val="0"/>
            <c:spPr>
              <a:gradFill flip="none" rotWithShape="1">
                <a:gsLst>
                  <a:gs pos="23000">
                    <a:srgbClr val="FF00D9">
                      <a:alpha val="71000"/>
                    </a:srgbClr>
                  </a:gs>
                  <a:gs pos="83000">
                    <a:srgbClr val="B741FB"/>
                  </a:gs>
                </a:gsLst>
                <a:lin ang="10800000" scaled="1"/>
                <a:tileRect/>
              </a:gradFill>
              <a:ln w="114300" cap="sq" cmpd="sng">
                <a:solidFill>
                  <a:schemeClr val="tx1"/>
                </a:solidFill>
                <a:prstDash val="solid"/>
                <a:bevel/>
              </a:ln>
              <a:effectLst/>
            </c:spPr>
            <c:extLst>
              <c:ext xmlns:c16="http://schemas.microsoft.com/office/drawing/2014/chart" uri="{C3380CC4-5D6E-409C-BE32-E72D297353CC}">
                <c16:uniqueId val="{00000051-2DE2-4948-BF15-A204DD94E73B}"/>
              </c:ext>
            </c:extLst>
          </c:dPt>
          <c:dPt>
            <c:idx val="41"/>
            <c:bubble3D val="0"/>
            <c:spPr>
              <a:gradFill flip="none" rotWithShape="1">
                <a:gsLst>
                  <a:gs pos="23000">
                    <a:srgbClr val="FF00D9">
                      <a:alpha val="71000"/>
                    </a:srgbClr>
                  </a:gs>
                  <a:gs pos="83000">
                    <a:srgbClr val="B741FB"/>
                  </a:gs>
                </a:gsLst>
                <a:lin ang="10800000" scaled="1"/>
                <a:tileRect/>
              </a:gradFill>
              <a:ln w="114300" cap="sq" cmpd="sng">
                <a:solidFill>
                  <a:schemeClr val="tx1"/>
                </a:solidFill>
                <a:prstDash val="solid"/>
                <a:bevel/>
              </a:ln>
              <a:effectLst/>
            </c:spPr>
            <c:extLst>
              <c:ext xmlns:c16="http://schemas.microsoft.com/office/drawing/2014/chart" uri="{C3380CC4-5D6E-409C-BE32-E72D297353CC}">
                <c16:uniqueId val="{00000053-2DE2-4948-BF15-A204DD94E73B}"/>
              </c:ext>
            </c:extLst>
          </c:dPt>
          <c:dPt>
            <c:idx val="42"/>
            <c:bubble3D val="0"/>
            <c:spPr>
              <a:gradFill flip="none" rotWithShape="1">
                <a:gsLst>
                  <a:gs pos="23000">
                    <a:srgbClr val="FF00D9">
                      <a:alpha val="71000"/>
                    </a:srgbClr>
                  </a:gs>
                  <a:gs pos="83000">
                    <a:srgbClr val="B741FB"/>
                  </a:gs>
                </a:gsLst>
                <a:lin ang="10800000" scaled="1"/>
                <a:tileRect/>
              </a:gradFill>
              <a:ln w="114300" cap="sq" cmpd="sng">
                <a:solidFill>
                  <a:schemeClr val="tx1"/>
                </a:solidFill>
                <a:prstDash val="solid"/>
                <a:bevel/>
              </a:ln>
              <a:effectLst/>
            </c:spPr>
            <c:extLst>
              <c:ext xmlns:c16="http://schemas.microsoft.com/office/drawing/2014/chart" uri="{C3380CC4-5D6E-409C-BE32-E72D297353CC}">
                <c16:uniqueId val="{00000055-2DE2-4948-BF15-A204DD94E73B}"/>
              </c:ext>
            </c:extLst>
          </c:dPt>
          <c:dPt>
            <c:idx val="43"/>
            <c:bubble3D val="0"/>
            <c:spPr>
              <a:gradFill flip="none" rotWithShape="1">
                <a:gsLst>
                  <a:gs pos="23000">
                    <a:srgbClr val="FF00D9">
                      <a:alpha val="71000"/>
                    </a:srgbClr>
                  </a:gs>
                  <a:gs pos="83000">
                    <a:srgbClr val="B741FB"/>
                  </a:gs>
                </a:gsLst>
                <a:lin ang="10800000" scaled="1"/>
                <a:tileRect/>
              </a:gradFill>
              <a:ln w="114300" cap="sq" cmpd="sng">
                <a:solidFill>
                  <a:schemeClr val="tx1"/>
                </a:solidFill>
                <a:prstDash val="solid"/>
                <a:bevel/>
              </a:ln>
              <a:effectLst/>
            </c:spPr>
            <c:extLst>
              <c:ext xmlns:c16="http://schemas.microsoft.com/office/drawing/2014/chart" uri="{C3380CC4-5D6E-409C-BE32-E72D297353CC}">
                <c16:uniqueId val="{00000057-2DE2-4948-BF15-A204DD94E73B}"/>
              </c:ext>
            </c:extLst>
          </c:dPt>
          <c:dPt>
            <c:idx val="44"/>
            <c:bubble3D val="0"/>
            <c:spPr>
              <a:gradFill flip="none" rotWithShape="1">
                <a:gsLst>
                  <a:gs pos="23000">
                    <a:srgbClr val="FF00D9">
                      <a:alpha val="71000"/>
                    </a:srgbClr>
                  </a:gs>
                  <a:gs pos="83000">
                    <a:srgbClr val="B741FB"/>
                  </a:gs>
                </a:gsLst>
                <a:lin ang="10800000" scaled="1"/>
                <a:tileRect/>
              </a:gradFill>
              <a:ln w="114300" cap="sq" cmpd="sng">
                <a:solidFill>
                  <a:schemeClr val="tx1"/>
                </a:solidFill>
                <a:prstDash val="solid"/>
                <a:bevel/>
              </a:ln>
              <a:effectLst/>
            </c:spPr>
            <c:extLst>
              <c:ext xmlns:c16="http://schemas.microsoft.com/office/drawing/2014/chart" uri="{C3380CC4-5D6E-409C-BE32-E72D297353CC}">
                <c16:uniqueId val="{00000059-2DE2-4948-BF15-A204DD94E73B}"/>
              </c:ext>
            </c:extLst>
          </c:dPt>
          <c:dPt>
            <c:idx val="45"/>
            <c:bubble3D val="0"/>
            <c:spPr>
              <a:gradFill flip="none" rotWithShape="1">
                <a:gsLst>
                  <a:gs pos="23000">
                    <a:srgbClr val="FF00D9">
                      <a:alpha val="71000"/>
                    </a:srgbClr>
                  </a:gs>
                  <a:gs pos="83000">
                    <a:srgbClr val="B741FB"/>
                  </a:gs>
                </a:gsLst>
                <a:lin ang="10800000" scaled="1"/>
                <a:tileRect/>
              </a:gradFill>
              <a:ln w="114300" cap="sq" cmpd="sng">
                <a:solidFill>
                  <a:schemeClr val="tx1"/>
                </a:solidFill>
                <a:prstDash val="solid"/>
                <a:bevel/>
              </a:ln>
              <a:effectLst/>
            </c:spPr>
            <c:extLst>
              <c:ext xmlns:c16="http://schemas.microsoft.com/office/drawing/2014/chart" uri="{C3380CC4-5D6E-409C-BE32-E72D297353CC}">
                <c16:uniqueId val="{0000005B-2DE2-4948-BF15-A204DD94E73B}"/>
              </c:ext>
            </c:extLst>
          </c:dPt>
          <c:dPt>
            <c:idx val="46"/>
            <c:bubble3D val="0"/>
            <c:spPr>
              <a:gradFill flip="none" rotWithShape="1">
                <a:gsLst>
                  <a:gs pos="23000">
                    <a:srgbClr val="FF00D9">
                      <a:alpha val="71000"/>
                    </a:srgbClr>
                  </a:gs>
                  <a:gs pos="83000">
                    <a:srgbClr val="B741FB"/>
                  </a:gs>
                </a:gsLst>
                <a:lin ang="10800000" scaled="1"/>
                <a:tileRect/>
              </a:gradFill>
              <a:ln w="114300" cap="sq" cmpd="sng">
                <a:solidFill>
                  <a:schemeClr val="tx1"/>
                </a:solidFill>
                <a:prstDash val="solid"/>
                <a:bevel/>
              </a:ln>
              <a:effectLst/>
            </c:spPr>
            <c:extLst>
              <c:ext xmlns:c16="http://schemas.microsoft.com/office/drawing/2014/chart" uri="{C3380CC4-5D6E-409C-BE32-E72D297353CC}">
                <c16:uniqueId val="{0000005D-2DE2-4948-BF15-A204DD94E73B}"/>
              </c:ext>
            </c:extLst>
          </c:dPt>
          <c:dPt>
            <c:idx val="47"/>
            <c:bubble3D val="0"/>
            <c:spPr>
              <a:gradFill flip="none" rotWithShape="1">
                <a:gsLst>
                  <a:gs pos="23000">
                    <a:srgbClr val="FF00D9">
                      <a:alpha val="71000"/>
                    </a:srgbClr>
                  </a:gs>
                  <a:gs pos="83000">
                    <a:srgbClr val="B741FB"/>
                  </a:gs>
                </a:gsLst>
                <a:lin ang="10800000" scaled="1"/>
                <a:tileRect/>
              </a:gradFill>
              <a:ln w="114300" cap="sq" cmpd="sng">
                <a:solidFill>
                  <a:schemeClr val="tx1"/>
                </a:solidFill>
                <a:prstDash val="solid"/>
                <a:bevel/>
              </a:ln>
              <a:effectLst/>
            </c:spPr>
            <c:extLst>
              <c:ext xmlns:c16="http://schemas.microsoft.com/office/drawing/2014/chart" uri="{C3380CC4-5D6E-409C-BE32-E72D297353CC}">
                <c16:uniqueId val="{0000005F-2DE2-4948-BF15-A204DD94E73B}"/>
              </c:ext>
            </c:extLst>
          </c:dPt>
          <c:dPt>
            <c:idx val="48"/>
            <c:bubble3D val="0"/>
            <c:spPr>
              <a:gradFill flip="none" rotWithShape="1">
                <a:gsLst>
                  <a:gs pos="23000">
                    <a:srgbClr val="FF00D9">
                      <a:alpha val="71000"/>
                    </a:srgbClr>
                  </a:gs>
                  <a:gs pos="83000">
                    <a:srgbClr val="B741FB"/>
                  </a:gs>
                </a:gsLst>
                <a:lin ang="10800000" scaled="1"/>
                <a:tileRect/>
              </a:gradFill>
              <a:ln w="114300" cap="sq" cmpd="sng">
                <a:solidFill>
                  <a:schemeClr val="tx1"/>
                </a:solidFill>
                <a:prstDash val="solid"/>
                <a:bevel/>
              </a:ln>
              <a:effectLst/>
            </c:spPr>
            <c:extLst>
              <c:ext xmlns:c16="http://schemas.microsoft.com/office/drawing/2014/chart" uri="{C3380CC4-5D6E-409C-BE32-E72D297353CC}">
                <c16:uniqueId val="{00000061-2DE2-4948-BF15-A204DD94E73B}"/>
              </c:ext>
            </c:extLst>
          </c:dPt>
          <c:dPt>
            <c:idx val="49"/>
            <c:bubble3D val="0"/>
            <c:spPr>
              <a:gradFill flip="none" rotWithShape="1">
                <a:gsLst>
                  <a:gs pos="23000">
                    <a:srgbClr val="FF00D9">
                      <a:alpha val="71000"/>
                    </a:srgbClr>
                  </a:gs>
                  <a:gs pos="83000">
                    <a:srgbClr val="B741FB"/>
                  </a:gs>
                </a:gsLst>
                <a:lin ang="10800000" scaled="1"/>
                <a:tileRect/>
              </a:gradFill>
              <a:ln w="114300" cap="sq" cmpd="sng">
                <a:solidFill>
                  <a:schemeClr val="tx1"/>
                </a:solidFill>
                <a:prstDash val="solid"/>
                <a:bevel/>
              </a:ln>
              <a:effectLst/>
            </c:spPr>
            <c:extLst>
              <c:ext xmlns:c16="http://schemas.microsoft.com/office/drawing/2014/chart" uri="{C3380CC4-5D6E-409C-BE32-E72D297353CC}">
                <c16:uniqueId val="{00000063-2DE2-4948-BF15-A204DD94E73B}"/>
              </c:ext>
            </c:extLst>
          </c:dPt>
          <c:dPt>
            <c:idx val="50"/>
            <c:bubble3D val="0"/>
            <c:spPr>
              <a:gradFill flip="none" rotWithShape="1">
                <a:gsLst>
                  <a:gs pos="23000">
                    <a:srgbClr val="FF00D9">
                      <a:alpha val="71000"/>
                    </a:srgbClr>
                  </a:gs>
                  <a:gs pos="83000">
                    <a:srgbClr val="B741FB"/>
                  </a:gs>
                </a:gsLst>
                <a:lin ang="10800000" scaled="1"/>
                <a:tileRect/>
              </a:gradFill>
              <a:ln w="114300" cap="sq" cmpd="sng">
                <a:solidFill>
                  <a:schemeClr val="tx1"/>
                </a:solidFill>
                <a:prstDash val="solid"/>
                <a:bevel/>
              </a:ln>
              <a:effectLst/>
            </c:spPr>
            <c:extLst>
              <c:ext xmlns:c16="http://schemas.microsoft.com/office/drawing/2014/chart" uri="{C3380CC4-5D6E-409C-BE32-E72D297353CC}">
                <c16:uniqueId val="{00000065-2DE2-4948-BF15-A204DD94E73B}"/>
              </c:ext>
            </c:extLst>
          </c:dPt>
          <c:dPt>
            <c:idx val="51"/>
            <c:bubble3D val="0"/>
            <c:spPr>
              <a:gradFill flip="none" rotWithShape="1">
                <a:gsLst>
                  <a:gs pos="23000">
                    <a:srgbClr val="FF00D9">
                      <a:alpha val="71000"/>
                    </a:srgbClr>
                  </a:gs>
                  <a:gs pos="83000">
                    <a:srgbClr val="B741FB"/>
                  </a:gs>
                </a:gsLst>
                <a:lin ang="10800000" scaled="1"/>
                <a:tileRect/>
              </a:gradFill>
              <a:ln w="114300" cap="sq" cmpd="sng">
                <a:solidFill>
                  <a:schemeClr val="tx1"/>
                </a:solidFill>
                <a:prstDash val="solid"/>
                <a:bevel/>
              </a:ln>
              <a:effectLst/>
            </c:spPr>
            <c:extLst>
              <c:ext xmlns:c16="http://schemas.microsoft.com/office/drawing/2014/chart" uri="{C3380CC4-5D6E-409C-BE32-E72D297353CC}">
                <c16:uniqueId val="{00000067-2DE2-4948-BF15-A204DD94E73B}"/>
              </c:ext>
            </c:extLst>
          </c:dPt>
          <c:dPt>
            <c:idx val="52"/>
            <c:bubble3D val="0"/>
            <c:spPr>
              <a:gradFill flip="none" rotWithShape="1">
                <a:gsLst>
                  <a:gs pos="23000">
                    <a:srgbClr val="FF00D9">
                      <a:alpha val="71000"/>
                    </a:srgbClr>
                  </a:gs>
                  <a:gs pos="83000">
                    <a:srgbClr val="B741FB"/>
                  </a:gs>
                </a:gsLst>
                <a:lin ang="10800000" scaled="1"/>
                <a:tileRect/>
              </a:gradFill>
              <a:ln w="114300" cap="sq" cmpd="sng">
                <a:solidFill>
                  <a:schemeClr val="tx1"/>
                </a:solidFill>
                <a:prstDash val="solid"/>
                <a:bevel/>
              </a:ln>
              <a:effectLst/>
            </c:spPr>
            <c:extLst>
              <c:ext xmlns:c16="http://schemas.microsoft.com/office/drawing/2014/chart" uri="{C3380CC4-5D6E-409C-BE32-E72D297353CC}">
                <c16:uniqueId val="{00000069-2DE2-4948-BF15-A204DD94E73B}"/>
              </c:ext>
            </c:extLst>
          </c:dPt>
          <c:dPt>
            <c:idx val="53"/>
            <c:bubble3D val="0"/>
            <c:spPr>
              <a:gradFill flip="none" rotWithShape="1">
                <a:gsLst>
                  <a:gs pos="23000">
                    <a:srgbClr val="FF00D9">
                      <a:alpha val="71000"/>
                    </a:srgbClr>
                  </a:gs>
                  <a:gs pos="83000">
                    <a:srgbClr val="B741FB"/>
                  </a:gs>
                </a:gsLst>
                <a:lin ang="10800000" scaled="1"/>
                <a:tileRect/>
              </a:gradFill>
              <a:ln w="114300" cap="sq" cmpd="sng">
                <a:solidFill>
                  <a:schemeClr val="tx1"/>
                </a:solidFill>
                <a:prstDash val="solid"/>
                <a:bevel/>
              </a:ln>
              <a:effectLst/>
            </c:spPr>
            <c:extLst>
              <c:ext xmlns:c16="http://schemas.microsoft.com/office/drawing/2014/chart" uri="{C3380CC4-5D6E-409C-BE32-E72D297353CC}">
                <c16:uniqueId val="{0000006B-2DE2-4948-BF15-A204DD94E73B}"/>
              </c:ext>
            </c:extLst>
          </c:dPt>
          <c:dPt>
            <c:idx val="54"/>
            <c:bubble3D val="0"/>
            <c:spPr>
              <a:gradFill flip="none" rotWithShape="1">
                <a:gsLst>
                  <a:gs pos="23000">
                    <a:srgbClr val="FF00D9">
                      <a:alpha val="71000"/>
                    </a:srgbClr>
                  </a:gs>
                  <a:gs pos="83000">
                    <a:srgbClr val="B741FB"/>
                  </a:gs>
                </a:gsLst>
                <a:lin ang="10800000" scaled="1"/>
                <a:tileRect/>
              </a:gradFill>
              <a:ln w="114300" cap="sq" cmpd="sng">
                <a:solidFill>
                  <a:schemeClr val="tx1"/>
                </a:solidFill>
                <a:prstDash val="solid"/>
                <a:bevel/>
              </a:ln>
              <a:effectLst/>
            </c:spPr>
            <c:extLst>
              <c:ext xmlns:c16="http://schemas.microsoft.com/office/drawing/2014/chart" uri="{C3380CC4-5D6E-409C-BE32-E72D297353CC}">
                <c16:uniqueId val="{0000006D-2DE2-4948-BF15-A204DD94E73B}"/>
              </c:ext>
            </c:extLst>
          </c:dPt>
          <c:dPt>
            <c:idx val="55"/>
            <c:bubble3D val="0"/>
            <c:spPr>
              <a:gradFill flip="none" rotWithShape="1">
                <a:gsLst>
                  <a:gs pos="23000">
                    <a:srgbClr val="FF00D9">
                      <a:alpha val="71000"/>
                    </a:srgbClr>
                  </a:gs>
                  <a:gs pos="83000">
                    <a:srgbClr val="B741FB"/>
                  </a:gs>
                </a:gsLst>
                <a:lin ang="10800000" scaled="1"/>
                <a:tileRect/>
              </a:gradFill>
              <a:ln w="114300" cap="sq" cmpd="sng">
                <a:solidFill>
                  <a:schemeClr val="tx1"/>
                </a:solidFill>
                <a:prstDash val="solid"/>
                <a:bevel/>
              </a:ln>
              <a:effectLst/>
            </c:spPr>
            <c:extLst>
              <c:ext xmlns:c16="http://schemas.microsoft.com/office/drawing/2014/chart" uri="{C3380CC4-5D6E-409C-BE32-E72D297353CC}">
                <c16:uniqueId val="{0000006F-2DE2-4948-BF15-A204DD94E73B}"/>
              </c:ext>
            </c:extLst>
          </c:dPt>
          <c:dPt>
            <c:idx val="56"/>
            <c:bubble3D val="0"/>
            <c:spPr>
              <a:gradFill flip="none" rotWithShape="1">
                <a:gsLst>
                  <a:gs pos="23000">
                    <a:srgbClr val="FF00D9">
                      <a:alpha val="71000"/>
                    </a:srgbClr>
                  </a:gs>
                  <a:gs pos="83000">
                    <a:srgbClr val="B741FB"/>
                  </a:gs>
                </a:gsLst>
                <a:lin ang="10800000" scaled="1"/>
                <a:tileRect/>
              </a:gradFill>
              <a:ln w="114300" cap="sq" cmpd="sng">
                <a:solidFill>
                  <a:schemeClr val="tx1"/>
                </a:solidFill>
                <a:prstDash val="solid"/>
                <a:bevel/>
              </a:ln>
              <a:effectLst/>
            </c:spPr>
            <c:extLst>
              <c:ext xmlns:c16="http://schemas.microsoft.com/office/drawing/2014/chart" uri="{C3380CC4-5D6E-409C-BE32-E72D297353CC}">
                <c16:uniqueId val="{00000071-2DE2-4948-BF15-A204DD94E73B}"/>
              </c:ext>
            </c:extLst>
          </c:dPt>
          <c:dPt>
            <c:idx val="57"/>
            <c:bubble3D val="0"/>
            <c:spPr>
              <a:gradFill flip="none" rotWithShape="1">
                <a:gsLst>
                  <a:gs pos="23000">
                    <a:srgbClr val="FF00D9">
                      <a:alpha val="71000"/>
                    </a:srgbClr>
                  </a:gs>
                  <a:gs pos="83000">
                    <a:srgbClr val="B741FB"/>
                  </a:gs>
                </a:gsLst>
                <a:lin ang="10800000" scaled="1"/>
                <a:tileRect/>
              </a:gradFill>
              <a:ln w="114300" cap="sq" cmpd="sng">
                <a:solidFill>
                  <a:schemeClr val="tx1"/>
                </a:solidFill>
                <a:prstDash val="solid"/>
                <a:bevel/>
              </a:ln>
              <a:effectLst/>
            </c:spPr>
            <c:extLst>
              <c:ext xmlns:c16="http://schemas.microsoft.com/office/drawing/2014/chart" uri="{C3380CC4-5D6E-409C-BE32-E72D297353CC}">
                <c16:uniqueId val="{00000073-2DE2-4948-BF15-A204DD94E73B}"/>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74-2DE2-4948-BF15-A204DD94E73B}"/>
            </c:ext>
          </c:extLst>
        </c:ser>
        <c:dLbls>
          <c:showLegendKey val="0"/>
          <c:showVal val="0"/>
          <c:showCatName val="0"/>
          <c:showSerName val="0"/>
          <c:showPercent val="0"/>
          <c:showBubbleSize val="0"/>
          <c:showLeaderLines val="1"/>
        </c:dLbls>
        <c:firstSliceAng val="0"/>
        <c:holeSize val="77"/>
      </c:doughnutChart>
      <c:pieChart>
        <c:varyColors val="1"/>
        <c:ser>
          <c:idx val="1"/>
          <c:order val="1"/>
          <c:tx>
            <c:v>Second</c:v>
          </c:tx>
          <c:dPt>
            <c:idx val="0"/>
            <c:bubble3D val="0"/>
            <c:spPr>
              <a:noFill/>
              <a:ln w="19050">
                <a:noFill/>
              </a:ln>
              <a:effectLst/>
            </c:spPr>
            <c:extLst>
              <c:ext xmlns:c16="http://schemas.microsoft.com/office/drawing/2014/chart" uri="{C3380CC4-5D6E-409C-BE32-E72D297353CC}">
                <c16:uniqueId val="{00000076-2DE2-4948-BF15-A204DD94E73B}"/>
              </c:ext>
            </c:extLst>
          </c:dPt>
          <c:dPt>
            <c:idx val="1"/>
            <c:bubble3D val="0"/>
            <c:spPr>
              <a:solidFill>
                <a:schemeClr val="tx1">
                  <a:alpha val="80000"/>
                </a:schemeClr>
              </a:solidFill>
              <a:ln w="19050">
                <a:noFill/>
              </a:ln>
              <a:effectLst/>
            </c:spPr>
            <c:extLst>
              <c:ext xmlns:c16="http://schemas.microsoft.com/office/drawing/2014/chart" uri="{C3380CC4-5D6E-409C-BE32-E72D297353CC}">
                <c16:uniqueId val="{00000078-2DE2-4948-BF15-A204DD94E73B}"/>
              </c:ext>
            </c:extLst>
          </c:dPt>
          <c:val>
            <c:numRef>
              <c:f>'Pivot tables'!$CD$5:$CE$5</c:f>
              <c:numCache>
                <c:formatCode>0%</c:formatCode>
                <c:ptCount val="2"/>
                <c:pt idx="0">
                  <c:v>0.81764877657103074</c:v>
                </c:pt>
                <c:pt idx="1">
                  <c:v>0.18235122342896926</c:v>
                </c:pt>
              </c:numCache>
            </c:numRef>
          </c:val>
          <c:extLst>
            <c:ext xmlns:c16="http://schemas.microsoft.com/office/drawing/2014/chart" uri="{C3380CC4-5D6E-409C-BE32-E72D297353CC}">
              <c16:uniqueId val="{00000079-2DE2-4948-BF15-A204DD94E73B}"/>
            </c:ext>
          </c:extLst>
        </c:ser>
        <c:dLbls>
          <c:showLegendKey val="0"/>
          <c:showVal val="0"/>
          <c:showCatName val="0"/>
          <c:showSerName val="0"/>
          <c:showPercent val="0"/>
          <c:showBubbleSize val="0"/>
          <c:showLeaderLines val="1"/>
        </c:dLbls>
        <c:firstSliceAng val="0"/>
      </c:pieChart>
      <c:scatterChart>
        <c:scatterStyle val="lineMarker"/>
        <c:varyColors val="0"/>
        <c:ser>
          <c:idx val="2"/>
          <c:order val="2"/>
          <c:tx>
            <c:v>Third</c:v>
          </c:tx>
          <c:spPr>
            <a:ln w="25400" cap="rnd">
              <a:noFill/>
              <a:round/>
            </a:ln>
            <a:effectLst/>
          </c:spPr>
          <c:marker>
            <c:symbol val="circle"/>
            <c:size val="5"/>
            <c:spPr>
              <a:solidFill>
                <a:schemeClr val="tx1">
                  <a:alpha val="0"/>
                </a:schemeClr>
              </a:solidFill>
              <a:ln w="571500" cmpd="sng">
                <a:gradFill flip="none" rotWithShape="1">
                  <a:gsLst>
                    <a:gs pos="0">
                      <a:srgbClr val="FFE800"/>
                    </a:gs>
                    <a:gs pos="100000">
                      <a:schemeClr val="accent1">
                        <a:lumMod val="30000"/>
                        <a:lumOff val="70000"/>
                      </a:schemeClr>
                    </a:gs>
                  </a:gsLst>
                  <a:lin ang="8100000" scaled="1"/>
                  <a:tileRect/>
                </a:gradFill>
                <a:bevel/>
                <a:tailEnd type="none"/>
              </a:ln>
              <a:effectLst/>
            </c:spPr>
          </c:marker>
          <c:dPt>
            <c:idx val="0"/>
            <c:marker>
              <c:symbol val="circle"/>
              <c:size val="5"/>
              <c:spPr>
                <a:solidFill>
                  <a:schemeClr val="tx1">
                    <a:alpha val="0"/>
                  </a:schemeClr>
                </a:solidFill>
                <a:ln w="571500" cmpd="sng">
                  <a:noFill/>
                  <a:bevel/>
                  <a:tailEnd type="none"/>
                </a:ln>
                <a:effectLst/>
              </c:spPr>
            </c:marker>
            <c:bubble3D val="0"/>
            <c:extLst>
              <c:ext xmlns:c16="http://schemas.microsoft.com/office/drawing/2014/chart" uri="{C3380CC4-5D6E-409C-BE32-E72D297353CC}">
                <c16:uniqueId val="{0000007A-2DE2-4948-BF15-A204DD94E73B}"/>
              </c:ext>
            </c:extLst>
          </c:dPt>
          <c:dPt>
            <c:idx val="1"/>
            <c:marker>
              <c:symbol val="circle"/>
              <c:size val="53"/>
              <c:spPr>
                <a:solidFill>
                  <a:schemeClr val="tx1"/>
                </a:solidFill>
                <a:ln w="15875" cap="rnd" cmpd="sng">
                  <a:gradFill flip="none" rotWithShape="1">
                    <a:gsLst>
                      <a:gs pos="4000">
                        <a:srgbClr val="FFE800">
                          <a:alpha val="67000"/>
                        </a:srgbClr>
                      </a:gs>
                      <a:gs pos="74000">
                        <a:srgbClr val="A056E3"/>
                      </a:gs>
                    </a:gsLst>
                    <a:lin ang="8100000" scaled="1"/>
                    <a:tileRect/>
                  </a:gradFill>
                  <a:round/>
                  <a:headEnd w="sm" len="med"/>
                  <a:tailEnd type="none"/>
                </a:ln>
                <a:effectLst/>
              </c:spPr>
            </c:marker>
            <c:bubble3D val="0"/>
            <c:spPr>
              <a:ln w="25400" cap="rnd">
                <a:noFill/>
                <a:round/>
              </a:ln>
              <a:effectLst/>
            </c:spPr>
            <c:extLst>
              <c:ext xmlns:c16="http://schemas.microsoft.com/office/drawing/2014/chart" uri="{C3380CC4-5D6E-409C-BE32-E72D297353CC}">
                <c16:uniqueId val="{0000007B-2DE2-4948-BF15-A204DD94E73B}"/>
              </c:ext>
            </c:extLst>
          </c:dPt>
          <c:dLbls>
            <c:dLbl>
              <c:idx val="0"/>
              <c:delete val="1"/>
              <c:extLst>
                <c:ext xmlns:c15="http://schemas.microsoft.com/office/drawing/2012/chart" uri="{CE6537A1-D6FC-4f65-9D91-7224C49458BB}"/>
                <c:ext xmlns:c16="http://schemas.microsoft.com/office/drawing/2014/chart" uri="{C3380CC4-5D6E-409C-BE32-E72D297353CC}">
                  <c16:uniqueId val="{0000007A-2DE2-4948-BF15-A204DD94E73B}"/>
                </c:ext>
              </c:extLst>
            </c:dLbl>
            <c:dLbl>
              <c:idx val="1"/>
              <c:layout>
                <c:manualLayout>
                  <c:x val="-0.10026509516070935"/>
                  <c:y val="-2.5588770813498408E-4"/>
                </c:manualLayout>
              </c:layout>
              <c:tx>
                <c:rich>
                  <a:bodyPr rot="0" spcFirstLastPara="1" vertOverflow="ellipsis" vert="horz" wrap="square" lIns="38100" tIns="19050" rIns="38100" bIns="19050" anchor="ctr" anchorCtr="0">
                    <a:spAutoFit/>
                  </a:bodyPr>
                  <a:lstStyle/>
                  <a:p>
                    <a:pPr>
                      <a:defRPr sz="1800" b="0" i="0" u="none" strike="noStrike" kern="1200" baseline="0">
                        <a:solidFill>
                          <a:schemeClr val="bg1"/>
                        </a:solidFill>
                        <a:latin typeface="+mn-lt"/>
                        <a:ea typeface="+mn-ea"/>
                        <a:cs typeface="+mn-cs"/>
                      </a:defRPr>
                    </a:pPr>
                    <a:fld id="{48F58DBD-9885-ED4B-98A7-7294DA9E957F}" type="CELLRANGE">
                      <a:rPr lang="en-US"/>
                      <a:pPr>
                        <a:defRPr sz="1800">
                          <a:solidFill>
                            <a:schemeClr val="bg1"/>
                          </a:solidFill>
                        </a:defRPr>
                      </a:pPr>
                      <a:t>[CELLRANGE]</a:t>
                    </a:fld>
                    <a:endParaRPr lang="en-GB"/>
                  </a:p>
                </c:rich>
              </c:tx>
              <c:spPr>
                <a:noFill/>
                <a:ln>
                  <a:noFill/>
                </a:ln>
                <a:effectLst/>
              </c:spPr>
              <c:txPr>
                <a:bodyPr rot="0" spcFirstLastPara="1" vertOverflow="ellipsis" vert="horz" wrap="square" lIns="38100" tIns="19050" rIns="38100" bIns="19050" anchor="ctr" anchorCtr="0">
                  <a:spAutoFit/>
                </a:bodyPr>
                <a:lstStyle/>
                <a:p>
                  <a:pPr>
                    <a:defRPr sz="1800" b="0" i="0" u="none" strike="noStrike" kern="1200" baseline="0">
                      <a:solidFill>
                        <a:schemeClr val="bg1"/>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7B-2DE2-4948-BF15-A204DD94E73B}"/>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'Pivot tables'!$CD$9:$CD$10</c:f>
              <c:numCache>
                <c:formatCode>General</c:formatCode>
                <c:ptCount val="2"/>
                <c:pt idx="0">
                  <c:v>0</c:v>
                </c:pt>
                <c:pt idx="1">
                  <c:v>-0.91101819866186395</c:v>
                </c:pt>
              </c:numCache>
            </c:numRef>
          </c:xVal>
          <c:yVal>
            <c:numRef>
              <c:f>'Pivot tables'!$CE$9:$CE$10</c:f>
              <c:numCache>
                <c:formatCode>General</c:formatCode>
                <c:ptCount val="2"/>
                <c:pt idx="0">
                  <c:v>1</c:v>
                </c:pt>
                <c:pt idx="1">
                  <c:v>0.41236615004979799</c:v>
                </c:pt>
              </c:numCache>
            </c:numRef>
          </c:yVal>
          <c:smooth val="0"/>
          <c:extLst>
            <c:ext xmlns:c15="http://schemas.microsoft.com/office/drawing/2012/chart" uri="{02D57815-91ED-43cb-92C2-25804820EDAC}">
              <c15:datalabelsRange>
                <c15:f>'Pivot tables'!$CG$5:$CG$6</c15:f>
                <c15:dlblRangeCache>
                  <c:ptCount val="2"/>
                  <c:pt idx="0">
                    <c:v>18%</c:v>
                  </c:pt>
                  <c:pt idx="1">
                    <c:v>82%</c:v>
                  </c:pt>
                </c15:dlblRangeCache>
              </c15:datalabelsRange>
            </c:ext>
            <c:ext xmlns:c16="http://schemas.microsoft.com/office/drawing/2014/chart" uri="{C3380CC4-5D6E-409C-BE32-E72D297353CC}">
              <c16:uniqueId val="{0000007C-2DE2-4948-BF15-A204DD94E73B}"/>
            </c:ext>
          </c:extLst>
        </c:ser>
        <c:dLbls>
          <c:showLegendKey val="0"/>
          <c:showVal val="0"/>
          <c:showCatName val="0"/>
          <c:showSerName val="0"/>
          <c:showPercent val="0"/>
          <c:showBubbleSize val="0"/>
        </c:dLbls>
        <c:axId val="1928921343"/>
        <c:axId val="1928919231"/>
      </c:scatterChart>
      <c:valAx>
        <c:axId val="1928919231"/>
        <c:scaling>
          <c:orientation val="minMax"/>
          <c:max val="1.1499999999999999"/>
          <c:min val="-1.1499999999999999"/>
        </c:scaling>
        <c:delete val="1"/>
        <c:axPos val="l"/>
        <c:numFmt formatCode="General" sourceLinked="1"/>
        <c:majorTickMark val="out"/>
        <c:minorTickMark val="none"/>
        <c:tickLblPos val="nextTo"/>
        <c:crossAx val="1928921343"/>
        <c:crosses val="autoZero"/>
        <c:crossBetween val="midCat"/>
        <c:majorUnit val="0.5"/>
        <c:minorUnit val="0.01"/>
      </c:valAx>
      <c:valAx>
        <c:axId val="1928921343"/>
        <c:scaling>
          <c:orientation val="minMax"/>
          <c:max val="1.1499999999999999"/>
          <c:min val="-1.1499999999999999"/>
        </c:scaling>
        <c:delete val="1"/>
        <c:axPos val="b"/>
        <c:numFmt formatCode="General" sourceLinked="1"/>
        <c:majorTickMark val="out"/>
        <c:minorTickMark val="none"/>
        <c:tickLblPos val="nextTo"/>
        <c:crossAx val="19289192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3" Type="http://schemas.microsoft.com/office/2007/relationships/hdphoto" Target="../media/hdphoto1.wdp"/><Relationship Id="rId7" Type="http://schemas.microsoft.com/office/2007/relationships/hdphoto" Target="../media/hdphoto3.wdp"/><Relationship Id="rId12" Type="http://schemas.openxmlformats.org/officeDocument/2006/relationships/hyperlink" Target="https://nicon25.github.io/" TargetMode="Externa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4.png"/><Relationship Id="rId11" Type="http://schemas.openxmlformats.org/officeDocument/2006/relationships/image" Target="../media/image7.png"/><Relationship Id="rId5" Type="http://schemas.microsoft.com/office/2007/relationships/hdphoto" Target="../media/hdphoto2.wdp"/><Relationship Id="rId10" Type="http://schemas.openxmlformats.org/officeDocument/2006/relationships/image" Target="../media/image6.png"/><Relationship Id="rId4" Type="http://schemas.openxmlformats.org/officeDocument/2006/relationships/image" Target="../media/image3.png"/><Relationship Id="rId9" Type="http://schemas.microsoft.com/office/2007/relationships/hdphoto" Target="../media/hdphoto4.wdp"/></Relationships>
</file>

<file path=xl/drawings/_rels/drawing2.xml.rels><?xml version="1.0" encoding="UTF-8" standalone="yes"?>
<Relationships xmlns="http://schemas.openxmlformats.org/package/2006/relationships"><Relationship Id="rId8" Type="http://schemas.openxmlformats.org/officeDocument/2006/relationships/hyperlink" Target="#'Income Breakdown'!A1"/><Relationship Id="rId3" Type="http://schemas.openxmlformats.org/officeDocument/2006/relationships/chart" Target="../charts/chart3.xml"/><Relationship Id="rId7" Type="http://schemas.openxmlformats.org/officeDocument/2006/relationships/hyperlink" Target="https://nicon25.github.io/" TargetMode="Externa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8.png"/><Relationship Id="rId11" Type="http://schemas.openxmlformats.org/officeDocument/2006/relationships/image" Target="../media/image9.png"/><Relationship Id="rId5" Type="http://schemas.openxmlformats.org/officeDocument/2006/relationships/chart" Target="../charts/chart5.xml"/><Relationship Id="rId10" Type="http://schemas.openxmlformats.org/officeDocument/2006/relationships/hyperlink" Target="#'Sales Breakdown'!A1"/><Relationship Id="rId4" Type="http://schemas.openxmlformats.org/officeDocument/2006/relationships/chart" Target="../charts/chart4.xml"/><Relationship Id="rId9" Type="http://schemas.openxmlformats.org/officeDocument/2006/relationships/hyperlink" Target="#'Worldwide Sales Distribution'!A1"/></Relationships>
</file>

<file path=xl/drawings/_rels/drawing3.xml.rels><?xml version="1.0" encoding="UTF-8" standalone="yes"?>
<Relationships xmlns="http://schemas.openxmlformats.org/package/2006/relationships"><Relationship Id="rId8" Type="http://schemas.openxmlformats.org/officeDocument/2006/relationships/hyperlink" Target="#'Sales Breakdown'!A1"/><Relationship Id="rId3" Type="http://schemas.openxmlformats.org/officeDocument/2006/relationships/chart" Target="../charts/chart7.xml"/><Relationship Id="rId7" Type="http://schemas.openxmlformats.org/officeDocument/2006/relationships/hyperlink" Target="#'Worldwide Sales Distribution'!A1"/><Relationship Id="rId2" Type="http://schemas.openxmlformats.org/officeDocument/2006/relationships/image" Target="../media/image10.png"/><Relationship Id="rId1" Type="http://schemas.openxmlformats.org/officeDocument/2006/relationships/chart" Target="../charts/chart6.xml"/><Relationship Id="rId6" Type="http://schemas.openxmlformats.org/officeDocument/2006/relationships/hyperlink" Target="#'Income Breakdown'!A1"/><Relationship Id="rId5" Type="http://schemas.openxmlformats.org/officeDocument/2006/relationships/hyperlink" Target="https://nicon25.github.io/" TargetMode="External"/><Relationship Id="rId4" Type="http://schemas.openxmlformats.org/officeDocument/2006/relationships/image" Target="../media/image11.png"/><Relationship Id="rId9" Type="http://schemas.openxmlformats.org/officeDocument/2006/relationships/image" Target="../media/image9.png"/></Relationships>
</file>

<file path=xl/drawings/_rels/drawing4.xml.rels><?xml version="1.0" encoding="UTF-8" standalone="yes"?>
<Relationships xmlns="http://schemas.openxmlformats.org/package/2006/relationships"><Relationship Id="rId8" Type="http://schemas.openxmlformats.org/officeDocument/2006/relationships/image" Target="../media/image18.png"/><Relationship Id="rId13" Type="http://schemas.openxmlformats.org/officeDocument/2006/relationships/image" Target="../media/image23.svg"/><Relationship Id="rId18" Type="http://schemas.openxmlformats.org/officeDocument/2006/relationships/image" Target="../media/image28.png"/><Relationship Id="rId26" Type="http://schemas.openxmlformats.org/officeDocument/2006/relationships/image" Target="../media/image34.png"/><Relationship Id="rId3" Type="http://schemas.openxmlformats.org/officeDocument/2006/relationships/image" Target="../media/image13.png"/><Relationship Id="rId21" Type="http://schemas.openxmlformats.org/officeDocument/2006/relationships/image" Target="../media/image31.png"/><Relationship Id="rId7" Type="http://schemas.openxmlformats.org/officeDocument/2006/relationships/image" Target="../media/image17.png"/><Relationship Id="rId12" Type="http://schemas.openxmlformats.org/officeDocument/2006/relationships/image" Target="../media/image22.png"/><Relationship Id="rId17" Type="http://schemas.openxmlformats.org/officeDocument/2006/relationships/image" Target="../media/image27.svg"/><Relationship Id="rId25" Type="http://schemas.openxmlformats.org/officeDocument/2006/relationships/image" Target="../media/image33.png"/><Relationship Id="rId2" Type="http://schemas.openxmlformats.org/officeDocument/2006/relationships/image" Target="../media/image12.png"/><Relationship Id="rId16" Type="http://schemas.openxmlformats.org/officeDocument/2006/relationships/image" Target="../media/image26.png"/><Relationship Id="rId20" Type="http://schemas.openxmlformats.org/officeDocument/2006/relationships/image" Target="../media/image30.svg"/><Relationship Id="rId29" Type="http://schemas.openxmlformats.org/officeDocument/2006/relationships/hyperlink" Target="#'Income Breakdown'!A1"/><Relationship Id="rId1" Type="http://schemas.openxmlformats.org/officeDocument/2006/relationships/chart" Target="../charts/chart8.xml"/><Relationship Id="rId6" Type="http://schemas.openxmlformats.org/officeDocument/2006/relationships/image" Target="../media/image16.png"/><Relationship Id="rId11" Type="http://schemas.openxmlformats.org/officeDocument/2006/relationships/image" Target="../media/image21.png"/><Relationship Id="rId24" Type="http://schemas.openxmlformats.org/officeDocument/2006/relationships/image" Target="../media/image32.png"/><Relationship Id="rId32" Type="http://schemas.openxmlformats.org/officeDocument/2006/relationships/image" Target="../media/image9.png"/><Relationship Id="rId5" Type="http://schemas.openxmlformats.org/officeDocument/2006/relationships/image" Target="../media/image15.png"/><Relationship Id="rId15" Type="http://schemas.openxmlformats.org/officeDocument/2006/relationships/image" Target="../media/image25.svg"/><Relationship Id="rId23" Type="http://schemas.openxmlformats.org/officeDocument/2006/relationships/chart" Target="../charts/chart9.xml"/><Relationship Id="rId28" Type="http://schemas.openxmlformats.org/officeDocument/2006/relationships/hyperlink" Target="https://nicon25.github.io/" TargetMode="External"/><Relationship Id="rId10" Type="http://schemas.openxmlformats.org/officeDocument/2006/relationships/image" Target="../media/image20.png"/><Relationship Id="rId19" Type="http://schemas.openxmlformats.org/officeDocument/2006/relationships/image" Target="../media/image29.png"/><Relationship Id="rId31" Type="http://schemas.openxmlformats.org/officeDocument/2006/relationships/hyperlink" Target="#'Sales Breakdown'!A1"/><Relationship Id="rId4" Type="http://schemas.openxmlformats.org/officeDocument/2006/relationships/image" Target="../media/image14.png"/><Relationship Id="rId9" Type="http://schemas.openxmlformats.org/officeDocument/2006/relationships/image" Target="../media/image19.png"/><Relationship Id="rId14" Type="http://schemas.openxmlformats.org/officeDocument/2006/relationships/image" Target="../media/image24.png"/><Relationship Id="rId22" Type="http://schemas.openxmlformats.org/officeDocument/2006/relationships/image" Target="../media/image8.png"/><Relationship Id="rId27" Type="http://schemas.openxmlformats.org/officeDocument/2006/relationships/chart" Target="../charts/chart10.xml"/><Relationship Id="rId30" Type="http://schemas.openxmlformats.org/officeDocument/2006/relationships/hyperlink" Target="#'Worldwide Sales Distribution'!A1"/></Relationships>
</file>

<file path=xl/drawings/drawing1.xml><?xml version="1.0" encoding="utf-8"?>
<xdr:wsDr xmlns:xdr="http://schemas.openxmlformats.org/drawingml/2006/spreadsheetDrawing" xmlns:a="http://schemas.openxmlformats.org/drawingml/2006/main">
  <xdr:twoCellAnchor editAs="absolute">
    <xdr:from>
      <xdr:col>0</xdr:col>
      <xdr:colOff>298463</xdr:colOff>
      <xdr:row>8</xdr:row>
      <xdr:rowOff>226438</xdr:rowOff>
    </xdr:from>
    <xdr:to>
      <xdr:col>13</xdr:col>
      <xdr:colOff>414088</xdr:colOff>
      <xdr:row>13</xdr:row>
      <xdr:rowOff>0</xdr:rowOff>
    </xdr:to>
    <xdr:sp macro="" textlink="">
      <xdr:nvSpPr>
        <xdr:cNvPr id="2" name="TextBox 1">
          <a:extLst>
            <a:ext uri="{FF2B5EF4-FFF2-40B4-BE49-F238E27FC236}">
              <a16:creationId xmlns:a16="http://schemas.microsoft.com/office/drawing/2014/main" id="{C9DB8432-9A39-5F07-2E2B-5000742693F2}"/>
            </a:ext>
          </a:extLst>
        </xdr:cNvPr>
        <xdr:cNvSpPr txBox="1"/>
      </xdr:nvSpPr>
      <xdr:spPr>
        <a:xfrm>
          <a:off x="298463" y="1911859"/>
          <a:ext cx="10916560" cy="818048"/>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600" b="0" i="0">
              <a:solidFill>
                <a:schemeClr val="bg1"/>
              </a:solidFill>
              <a:effectLst/>
              <a:latin typeface="Arial" panose="020B0604020202020204" pitchFamily="34" charset="0"/>
              <a:ea typeface="+mn-ea"/>
              <a:cs typeface="Arial" panose="020B0604020202020204" pitchFamily="34" charset="0"/>
            </a:rPr>
            <a:t>The file features three tabs: “</a:t>
          </a:r>
          <a:r>
            <a:rPr lang="en-IE" sz="1600" b="0" i="1">
              <a:solidFill>
                <a:schemeClr val="bg1"/>
              </a:solidFill>
              <a:effectLst/>
              <a:latin typeface="Arial" panose="020B0604020202020204" pitchFamily="34" charset="0"/>
              <a:ea typeface="+mn-ea"/>
              <a:cs typeface="Arial" panose="020B0604020202020204" pitchFamily="34" charset="0"/>
            </a:rPr>
            <a:t>Income Breakdown</a:t>
          </a:r>
          <a:r>
            <a:rPr lang="en-IE" sz="1600" b="0" i="0">
              <a:solidFill>
                <a:schemeClr val="bg1"/>
              </a:solidFill>
              <a:effectLst/>
              <a:latin typeface="Arial" panose="020B0604020202020204" pitchFamily="34" charset="0"/>
              <a:ea typeface="+mn-ea"/>
              <a:cs typeface="Arial" panose="020B0604020202020204" pitchFamily="34" charset="0"/>
            </a:rPr>
            <a:t>“, </a:t>
          </a:r>
          <a:r>
            <a:rPr lang="en-IE" sz="1600" b="0" i="1">
              <a:solidFill>
                <a:schemeClr val="bg1"/>
              </a:solidFill>
              <a:effectLst/>
              <a:latin typeface="Arial" panose="020B0604020202020204" pitchFamily="34" charset="0"/>
              <a:ea typeface="+mn-ea"/>
              <a:cs typeface="Arial" panose="020B0604020202020204" pitchFamily="34" charset="0"/>
            </a:rPr>
            <a:t>"Worldwide</a:t>
          </a:r>
          <a:r>
            <a:rPr lang="en-IE" sz="1600" b="0" i="1" baseline="0">
              <a:solidFill>
                <a:schemeClr val="bg1"/>
              </a:solidFill>
              <a:effectLst/>
              <a:latin typeface="Arial" panose="020B0604020202020204" pitchFamily="34" charset="0"/>
              <a:ea typeface="+mn-ea"/>
              <a:cs typeface="Arial" panose="020B0604020202020204" pitchFamily="34" charset="0"/>
            </a:rPr>
            <a:t> Sales Distribution"</a:t>
          </a:r>
          <a:r>
            <a:rPr lang="en-IE" sz="1600" b="0" i="1">
              <a:solidFill>
                <a:schemeClr val="bg1"/>
              </a:solidFill>
              <a:effectLst/>
              <a:latin typeface="Arial" panose="020B0604020202020204" pitchFamily="34" charset="0"/>
              <a:ea typeface="+mn-ea"/>
              <a:cs typeface="Arial" panose="020B0604020202020204" pitchFamily="34" charset="0"/>
            </a:rPr>
            <a:t> </a:t>
          </a:r>
          <a:r>
            <a:rPr lang="en-IE" sz="1600" b="0" i="0">
              <a:solidFill>
                <a:schemeClr val="bg1"/>
              </a:solidFill>
              <a:effectLst/>
              <a:latin typeface="Arial" panose="020B0604020202020204" pitchFamily="34" charset="0"/>
              <a:ea typeface="+mn-ea"/>
              <a:cs typeface="Arial" panose="020B0604020202020204" pitchFamily="34" charset="0"/>
            </a:rPr>
            <a:t>and “</a:t>
          </a:r>
          <a:r>
            <a:rPr lang="en-IE" sz="1600" b="0" i="1">
              <a:solidFill>
                <a:schemeClr val="bg1"/>
              </a:solidFill>
              <a:effectLst/>
              <a:latin typeface="Arial" panose="020B0604020202020204" pitchFamily="34" charset="0"/>
              <a:ea typeface="+mn-ea"/>
              <a:cs typeface="Arial" panose="020B0604020202020204" pitchFamily="34" charset="0"/>
            </a:rPr>
            <a:t>Sales Breakdown</a:t>
          </a:r>
          <a:r>
            <a:rPr lang="en-IE" sz="1600" b="0" i="0">
              <a:solidFill>
                <a:schemeClr val="bg1"/>
              </a:solidFill>
              <a:effectLst/>
              <a:latin typeface="Arial" panose="020B0604020202020204" pitchFamily="34" charset="0"/>
              <a:ea typeface="+mn-ea"/>
              <a:cs typeface="Arial" panose="020B0604020202020204" pitchFamily="34" charset="0"/>
            </a:rPr>
            <a:t>“, containing comprehensive interactive dynamic dashboards presenting the financial statistics of a mobile game, a “</a:t>
          </a:r>
          <a:r>
            <a:rPr lang="en-IE" sz="1600" b="0" i="1">
              <a:solidFill>
                <a:schemeClr val="bg1"/>
              </a:solidFill>
              <a:effectLst/>
              <a:latin typeface="Arial" panose="020B0604020202020204" pitchFamily="34" charset="0"/>
              <a:ea typeface="+mn-ea"/>
              <a:cs typeface="Arial" panose="020B0604020202020204" pitchFamily="34" charset="0"/>
            </a:rPr>
            <a:t>Dataset</a:t>
          </a:r>
          <a:r>
            <a:rPr lang="en-IE" sz="1600" b="0" i="0">
              <a:solidFill>
                <a:schemeClr val="bg1"/>
              </a:solidFill>
              <a:effectLst/>
              <a:latin typeface="Arial" panose="020B0604020202020204" pitchFamily="34" charset="0"/>
              <a:ea typeface="+mn-ea"/>
              <a:cs typeface="Arial" panose="020B0604020202020204" pitchFamily="34" charset="0"/>
            </a:rPr>
            <a:t>” tab with raw statistical data, and a </a:t>
          </a:r>
          <a:r>
            <a:rPr lang="en-IE" sz="1600" b="0" i="1">
              <a:solidFill>
                <a:schemeClr val="bg1"/>
              </a:solidFill>
              <a:effectLst/>
              <a:latin typeface="Arial" panose="020B0604020202020204" pitchFamily="34" charset="0"/>
              <a:ea typeface="+mn-ea"/>
              <a:cs typeface="Arial" panose="020B0604020202020204" pitchFamily="34" charset="0"/>
            </a:rPr>
            <a:t>“Pivot tables” </a:t>
          </a:r>
          <a:r>
            <a:rPr lang="en-IE" sz="1600" b="0" i="0">
              <a:solidFill>
                <a:schemeClr val="bg1"/>
              </a:solidFill>
              <a:effectLst/>
              <a:latin typeface="Arial" panose="020B0604020202020204" pitchFamily="34" charset="0"/>
              <a:ea typeface="+mn-ea"/>
              <a:cs typeface="Arial" panose="020B0604020202020204" pitchFamily="34" charset="0"/>
            </a:rPr>
            <a:t>tab </a:t>
          </a:r>
          <a:r>
            <a:rPr lang="en-US" sz="1600" b="0" i="0">
              <a:solidFill>
                <a:schemeClr val="bg1"/>
              </a:solidFill>
              <a:effectLst/>
              <a:latin typeface="Arial" panose="020B0604020202020204" pitchFamily="34" charset="0"/>
              <a:ea typeface="+mn-ea"/>
              <a:cs typeface="Arial" panose="020B0604020202020204" pitchFamily="34" charset="0"/>
            </a:rPr>
            <a:t>with</a:t>
          </a:r>
          <a:r>
            <a:rPr lang="en-IE" sz="1600" b="0" i="0">
              <a:solidFill>
                <a:schemeClr val="bg1"/>
              </a:solidFill>
              <a:effectLst/>
              <a:latin typeface="Arial" panose="020B0604020202020204" pitchFamily="34" charset="0"/>
              <a:ea typeface="+mn-ea"/>
              <a:cs typeface="Arial" panose="020B0604020202020204" pitchFamily="34" charset="0"/>
            </a:rPr>
            <a:t> customizable views for grouping and calculating data.</a:t>
          </a:r>
          <a:endParaRPr lang="en-GB" sz="1600">
            <a:solidFill>
              <a:schemeClr val="bg1"/>
            </a:solidFill>
            <a:latin typeface="Arial" panose="020B0604020202020204" pitchFamily="34" charset="0"/>
            <a:cs typeface="Arial" panose="020B0604020202020204" pitchFamily="34" charset="0"/>
          </a:endParaRPr>
        </a:p>
      </xdr:txBody>
    </xdr:sp>
    <xdr:clientData/>
  </xdr:twoCellAnchor>
  <xdr:twoCellAnchor editAs="absolute">
    <xdr:from>
      <xdr:col>8</xdr:col>
      <xdr:colOff>237454</xdr:colOff>
      <xdr:row>17</xdr:row>
      <xdr:rowOff>60987</xdr:rowOff>
    </xdr:from>
    <xdr:to>
      <xdr:col>12</xdr:col>
      <xdr:colOff>326354</xdr:colOff>
      <xdr:row>19</xdr:row>
      <xdr:rowOff>162588</xdr:rowOff>
    </xdr:to>
    <xdr:pic>
      <xdr:nvPicPr>
        <xdr:cNvPr id="4" name="Picture 3">
          <a:extLst>
            <a:ext uri="{FF2B5EF4-FFF2-40B4-BE49-F238E27FC236}">
              <a16:creationId xmlns:a16="http://schemas.microsoft.com/office/drawing/2014/main" id="{7472057C-DD3F-EFDB-4237-933C2DFAD4F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884183" y="3597996"/>
          <a:ext cx="3412264" cy="505153"/>
        </a:xfrm>
        <a:prstGeom prst="rect">
          <a:avLst/>
        </a:prstGeom>
      </xdr:spPr>
    </xdr:pic>
    <xdr:clientData/>
  </xdr:twoCellAnchor>
  <xdr:twoCellAnchor editAs="absolute">
    <xdr:from>
      <xdr:col>0</xdr:col>
      <xdr:colOff>298463</xdr:colOff>
      <xdr:row>22</xdr:row>
      <xdr:rowOff>12699</xdr:rowOff>
    </xdr:from>
    <xdr:to>
      <xdr:col>13</xdr:col>
      <xdr:colOff>557329</xdr:colOff>
      <xdr:row>46</xdr:row>
      <xdr:rowOff>148616</xdr:rowOff>
    </xdr:to>
    <xdr:sp macro="" textlink="">
      <xdr:nvSpPr>
        <xdr:cNvPr id="5" name="TextBox 4">
          <a:extLst>
            <a:ext uri="{FF2B5EF4-FFF2-40B4-BE49-F238E27FC236}">
              <a16:creationId xmlns:a16="http://schemas.microsoft.com/office/drawing/2014/main" id="{8353592C-DF96-7E8D-E9D5-1E9DA9817D4F}"/>
            </a:ext>
          </a:extLst>
        </xdr:cNvPr>
        <xdr:cNvSpPr txBox="1"/>
      </xdr:nvSpPr>
      <xdr:spPr>
        <a:xfrm>
          <a:off x="298463" y="4760363"/>
          <a:ext cx="11059801" cy="4978533"/>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latin typeface="Arial" panose="020B0604020202020204" pitchFamily="34" charset="0"/>
              <a:cs typeface="Arial" panose="020B0604020202020204" pitchFamily="34" charset="0"/>
            </a:rPr>
            <a:t>1) Income</a:t>
          </a:r>
          <a:r>
            <a:rPr lang="en-US" sz="1600" b="1" baseline="0">
              <a:solidFill>
                <a:schemeClr val="bg1"/>
              </a:solidFill>
              <a:latin typeface="Arial" panose="020B0604020202020204" pitchFamily="34" charset="0"/>
              <a:cs typeface="Arial" panose="020B0604020202020204" pitchFamily="34" charset="0"/>
            </a:rPr>
            <a:t> Breakdown dashboard</a:t>
          </a:r>
          <a:endParaRPr lang="ru-RU" sz="1600" b="1" baseline="0">
            <a:solidFill>
              <a:schemeClr val="bg1"/>
            </a:solidFill>
            <a:latin typeface="Arial" panose="020B0604020202020204" pitchFamily="34" charset="0"/>
            <a:cs typeface="Arial" panose="020B0604020202020204" pitchFamily="34" charset="0"/>
          </a:endParaRPr>
        </a:p>
        <a:p>
          <a:endParaRPr lang="en-US" sz="1600" b="1" baseline="0">
            <a:solidFill>
              <a:schemeClr val="bg1"/>
            </a:solidFill>
            <a:latin typeface="Arial" panose="020B0604020202020204" pitchFamily="34" charset="0"/>
            <a:cs typeface="Arial" panose="020B0604020202020204" pitchFamily="34" charset="0"/>
          </a:endParaRPr>
        </a:p>
        <a:p>
          <a:endParaRPr lang="en-US" sz="1600" baseline="0">
            <a:solidFill>
              <a:schemeClr val="bg1"/>
            </a:solidFill>
            <a:latin typeface="Arial" panose="020B0604020202020204" pitchFamily="34" charset="0"/>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600" baseline="0">
              <a:solidFill>
                <a:schemeClr val="bg1"/>
              </a:solidFill>
              <a:latin typeface="Arial" panose="020B0604020202020204" pitchFamily="34" charset="0"/>
              <a:cs typeface="Arial" panose="020B0604020202020204" pitchFamily="34" charset="0"/>
            </a:rPr>
            <a:t>The dashboard represents </a:t>
          </a:r>
          <a:r>
            <a:rPr lang="en-IE" sz="1600" baseline="0">
              <a:solidFill>
                <a:schemeClr val="bg1"/>
              </a:solidFill>
              <a:latin typeface="Arial" panose="020B0604020202020204" pitchFamily="34" charset="0"/>
              <a:cs typeface="Arial" panose="020B0604020202020204" pitchFamily="34" charset="0"/>
            </a:rPr>
            <a:t>an o</a:t>
          </a:r>
          <a:r>
            <a:rPr lang="en-IE" sz="1600">
              <a:solidFill>
                <a:schemeClr val="bg1"/>
              </a:solidFill>
              <a:latin typeface="Arial" panose="020B0604020202020204" pitchFamily="34" charset="0"/>
              <a:cs typeface="Arial" panose="020B0604020202020204" pitchFamily="34" charset="0"/>
            </a:rPr>
            <a:t>verview of total income, a detailed percentage breakdown of income generated, EBITDA, and the sources of funds, categorized as player funds or third-party funds.</a:t>
          </a:r>
        </a:p>
        <a:p>
          <a:pPr marL="0" marR="0" lvl="0" indent="0" algn="l" defTabSz="914400" eaLnBrk="1" fontAlgn="auto" latinLnBrk="0" hangingPunct="1">
            <a:lnSpc>
              <a:spcPct val="100000"/>
            </a:lnSpc>
            <a:spcBef>
              <a:spcPts val="0"/>
            </a:spcBef>
            <a:spcAft>
              <a:spcPts val="0"/>
            </a:spcAft>
            <a:buClrTx/>
            <a:buSzTx/>
            <a:buFontTx/>
            <a:buNone/>
            <a:tabLst/>
            <a:defRPr/>
          </a:pPr>
          <a:endParaRPr lang="en-IE" sz="1600">
            <a:solidFill>
              <a:schemeClr val="bg1"/>
            </a:solidFill>
            <a:latin typeface="Arial" panose="020B0604020202020204" pitchFamily="34" charset="0"/>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ru-RU" sz="1600">
            <a:solidFill>
              <a:schemeClr val="bg1"/>
            </a:solidFill>
            <a:latin typeface="Arial" panose="020B0604020202020204" pitchFamily="34" charset="0"/>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GB" sz="1600">
            <a:solidFill>
              <a:schemeClr val="bg1"/>
            </a:solidFill>
            <a:latin typeface="Arial" panose="020B0604020202020204" pitchFamily="34" charset="0"/>
            <a:cs typeface="Arial" panose="020B0604020202020204" pitchFamily="34" charset="0"/>
          </a:endParaRPr>
        </a:p>
        <a:p>
          <a:r>
            <a:rPr lang="en-GB" sz="1600" b="1">
              <a:solidFill>
                <a:schemeClr val="bg1"/>
              </a:solidFill>
              <a:latin typeface="Arial" panose="020B0604020202020204" pitchFamily="34" charset="0"/>
              <a:cs typeface="Arial" panose="020B0604020202020204" pitchFamily="34" charset="0"/>
            </a:rPr>
            <a:t>2) Worldwide Sales Distribution</a:t>
          </a:r>
          <a:r>
            <a:rPr lang="en-GB" sz="1600" b="1" baseline="0">
              <a:solidFill>
                <a:schemeClr val="bg1"/>
              </a:solidFill>
              <a:latin typeface="Arial" panose="020B0604020202020204" pitchFamily="34" charset="0"/>
              <a:cs typeface="Arial" panose="020B0604020202020204" pitchFamily="34" charset="0"/>
            </a:rPr>
            <a:t> dashboard</a:t>
          </a:r>
          <a:endParaRPr lang="ru-RU" sz="1600" b="1" baseline="0">
            <a:solidFill>
              <a:schemeClr val="bg1"/>
            </a:solidFill>
            <a:latin typeface="Arial" panose="020B0604020202020204" pitchFamily="34" charset="0"/>
            <a:cs typeface="Arial" panose="020B0604020202020204" pitchFamily="34" charset="0"/>
          </a:endParaRPr>
        </a:p>
        <a:p>
          <a:endParaRPr lang="en-GB" sz="1600" b="1" baseline="0">
            <a:solidFill>
              <a:schemeClr val="bg1"/>
            </a:solidFill>
            <a:latin typeface="Arial" panose="020B0604020202020204" pitchFamily="34" charset="0"/>
            <a:cs typeface="Arial" panose="020B0604020202020204" pitchFamily="34" charset="0"/>
          </a:endParaRPr>
        </a:p>
        <a:p>
          <a:endParaRPr lang="en-GB" sz="1600" baseline="0">
            <a:solidFill>
              <a:schemeClr val="bg1"/>
            </a:solidFill>
            <a:latin typeface="Arial" panose="020B0604020202020204" pitchFamily="34" charset="0"/>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GB" sz="1600" baseline="0">
              <a:solidFill>
                <a:schemeClr val="bg1"/>
              </a:solidFill>
              <a:latin typeface="Arial" panose="020B0604020202020204" pitchFamily="34" charset="0"/>
              <a:cs typeface="Arial" panose="020B0604020202020204" pitchFamily="34" charset="0"/>
            </a:rPr>
            <a:t>The dashboard represents </a:t>
          </a:r>
          <a:r>
            <a:rPr lang="en-IE" sz="1600" baseline="0">
              <a:solidFill>
                <a:schemeClr val="bg1"/>
              </a:solidFill>
              <a:latin typeface="Arial" panose="020B0604020202020204" pitchFamily="34" charset="0"/>
              <a:cs typeface="Arial" panose="020B0604020202020204" pitchFamily="34" charset="0"/>
            </a:rPr>
            <a:t>an o</a:t>
          </a:r>
          <a:r>
            <a:rPr lang="en-IE" sz="1600">
              <a:solidFill>
                <a:schemeClr val="bg1"/>
              </a:solidFill>
              <a:latin typeface="Arial" panose="020B0604020202020204" pitchFamily="34" charset="0"/>
              <a:cs typeface="Arial" panose="020B0604020202020204" pitchFamily="34" charset="0"/>
            </a:rPr>
            <a:t>verview of the leading countries by sales volume and the percentage of sales achieved.</a:t>
          </a:r>
          <a:endParaRPr lang="en-GB" sz="1600">
            <a:solidFill>
              <a:schemeClr val="bg1"/>
            </a:solidFill>
            <a:latin typeface="Arial" panose="020B0604020202020204" pitchFamily="34" charset="0"/>
            <a:cs typeface="Arial" panose="020B0604020202020204" pitchFamily="34" charset="0"/>
          </a:endParaRPr>
        </a:p>
        <a:p>
          <a:endParaRPr lang="en-GB" sz="1600">
            <a:solidFill>
              <a:schemeClr val="bg1"/>
            </a:solidFill>
            <a:latin typeface="Arial" panose="020B0604020202020204" pitchFamily="34" charset="0"/>
            <a:cs typeface="Arial" panose="020B0604020202020204" pitchFamily="34" charset="0"/>
          </a:endParaRPr>
        </a:p>
        <a:p>
          <a:endParaRPr lang="ru-RU" sz="1600">
            <a:solidFill>
              <a:schemeClr val="bg1"/>
            </a:solidFill>
            <a:latin typeface="Arial" panose="020B0604020202020204" pitchFamily="34" charset="0"/>
            <a:cs typeface="Arial" panose="020B0604020202020204" pitchFamily="34" charset="0"/>
          </a:endParaRPr>
        </a:p>
        <a:p>
          <a:endParaRPr lang="en-GB" sz="1600">
            <a:solidFill>
              <a:schemeClr val="bg1"/>
            </a:solidFill>
            <a:latin typeface="Arial" panose="020B0604020202020204" pitchFamily="34" charset="0"/>
            <a:cs typeface="Arial" panose="020B0604020202020204" pitchFamily="34" charset="0"/>
          </a:endParaRPr>
        </a:p>
        <a:p>
          <a:r>
            <a:rPr lang="en-GB" sz="1600" b="1">
              <a:solidFill>
                <a:schemeClr val="bg1"/>
              </a:solidFill>
              <a:latin typeface="Arial" panose="020B0604020202020204" pitchFamily="34" charset="0"/>
              <a:cs typeface="Arial" panose="020B0604020202020204" pitchFamily="34" charset="0"/>
            </a:rPr>
            <a:t>3) Sales Breakdown dashboard</a:t>
          </a:r>
          <a:endParaRPr lang="ru-RU" sz="1600" b="1">
            <a:solidFill>
              <a:schemeClr val="bg1"/>
            </a:solidFill>
            <a:latin typeface="Arial" panose="020B0604020202020204" pitchFamily="34" charset="0"/>
            <a:cs typeface="Arial" panose="020B0604020202020204" pitchFamily="34" charset="0"/>
          </a:endParaRPr>
        </a:p>
        <a:p>
          <a:endParaRPr lang="en-GB" sz="1000" b="1">
            <a:solidFill>
              <a:schemeClr val="bg1"/>
            </a:solidFill>
            <a:latin typeface="Arial" panose="020B0604020202020204" pitchFamily="34" charset="0"/>
            <a:cs typeface="Arial" panose="020B0604020202020204" pitchFamily="34" charset="0"/>
          </a:endParaRPr>
        </a:p>
        <a:p>
          <a:endParaRPr lang="en-GB" sz="1600">
            <a:solidFill>
              <a:schemeClr val="bg1"/>
            </a:solidFill>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600">
              <a:solidFill>
                <a:schemeClr val="bg1"/>
              </a:solidFill>
              <a:latin typeface="Arial" panose="020B0604020202020204" pitchFamily="34" charset="0"/>
              <a:cs typeface="Arial" panose="020B0604020202020204" pitchFamily="34" charset="0"/>
            </a:rPr>
            <a:t>The</a:t>
          </a:r>
          <a:r>
            <a:rPr lang="en-GB" sz="1600" baseline="0">
              <a:solidFill>
                <a:schemeClr val="bg1"/>
              </a:solidFill>
              <a:latin typeface="Arial" panose="020B0604020202020204" pitchFamily="34" charset="0"/>
              <a:cs typeface="Arial" panose="020B0604020202020204" pitchFamily="34" charset="0"/>
            </a:rPr>
            <a:t> dashboard represents an </a:t>
          </a:r>
          <a:r>
            <a:rPr lang="en-IE" sz="1600" baseline="0">
              <a:solidFill>
                <a:schemeClr val="bg1"/>
              </a:solidFill>
              <a:latin typeface="Arial" panose="020B0604020202020204" pitchFamily="34" charset="0"/>
              <a:cs typeface="Arial" panose="020B0604020202020204" pitchFamily="34" charset="0"/>
            </a:rPr>
            <a:t>o</a:t>
          </a:r>
          <a:r>
            <a:rPr lang="en-IE" sz="1600">
              <a:solidFill>
                <a:schemeClr val="bg1"/>
              </a:solidFill>
              <a:latin typeface="Arial" panose="020B0604020202020204" pitchFamily="34" charset="0"/>
              <a:cs typeface="Arial" panose="020B0604020202020204" pitchFamily="34" charset="0"/>
            </a:rPr>
            <a:t>verview of installations by app stores, device types, and user payment types, total</a:t>
          </a:r>
          <a:r>
            <a:rPr lang="en-IE" sz="1600" baseline="0">
              <a:solidFill>
                <a:schemeClr val="bg1"/>
              </a:solidFill>
              <a:latin typeface="Arial" panose="020B0604020202020204" pitchFamily="34" charset="0"/>
              <a:cs typeface="Arial" panose="020B0604020202020204" pitchFamily="34" charset="0"/>
            </a:rPr>
            <a:t> </a:t>
          </a:r>
          <a:r>
            <a:rPr lang="en-IE" sz="1600">
              <a:solidFill>
                <a:schemeClr val="bg1"/>
              </a:solidFill>
              <a:latin typeface="Arial" panose="020B0604020202020204" pitchFamily="34" charset="0"/>
              <a:cs typeface="Arial" panose="020B0604020202020204" pitchFamily="34" charset="0"/>
            </a:rPr>
            <a:t>sales, ARPPU, ARPU, free-to-pay conversion rate, and percentage of refunded payments.</a:t>
          </a:r>
          <a:endParaRPr lang="en-GB" sz="1600">
            <a:solidFill>
              <a:schemeClr val="bg1"/>
            </a:solidFill>
            <a:latin typeface="Arial" panose="020B0604020202020204" pitchFamily="34" charset="0"/>
            <a:cs typeface="Arial" panose="020B0604020202020204" pitchFamily="34" charset="0"/>
          </a:endParaRPr>
        </a:p>
        <a:p>
          <a:endParaRPr lang="en-GB" sz="1600">
            <a:solidFill>
              <a:schemeClr val="bg1"/>
            </a:solidFill>
            <a:latin typeface="Arial" panose="020B0604020202020204" pitchFamily="34" charset="0"/>
            <a:cs typeface="Arial" panose="020B0604020202020204" pitchFamily="34" charset="0"/>
          </a:endParaRPr>
        </a:p>
      </xdr:txBody>
    </xdr:sp>
    <xdr:clientData/>
  </xdr:twoCellAnchor>
  <xdr:twoCellAnchor editAs="absolute">
    <xdr:from>
      <xdr:col>5</xdr:col>
      <xdr:colOff>448609</xdr:colOff>
      <xdr:row>30</xdr:row>
      <xdr:rowOff>108085</xdr:rowOff>
    </xdr:from>
    <xdr:to>
      <xdr:col>7</xdr:col>
      <xdr:colOff>93073</xdr:colOff>
      <xdr:row>33</xdr:row>
      <xdr:rowOff>171584</xdr:rowOff>
    </xdr:to>
    <xdr:pic>
      <xdr:nvPicPr>
        <xdr:cNvPr id="11" name="Picture 10">
          <a:extLst>
            <a:ext uri="{FF2B5EF4-FFF2-40B4-BE49-F238E27FC236}">
              <a16:creationId xmlns:a16="http://schemas.microsoft.com/office/drawing/2014/main" id="{DD4E6CD9-806E-D7A1-E796-AD6033752160}"/>
            </a:ext>
          </a:extLst>
        </xdr:cNvPr>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4569354" y="6512128"/>
          <a:ext cx="1292762" cy="671478"/>
        </a:xfrm>
        <a:prstGeom prst="rect">
          <a:avLst/>
        </a:prstGeom>
      </xdr:spPr>
    </xdr:pic>
    <xdr:clientData/>
  </xdr:twoCellAnchor>
  <xdr:twoCellAnchor editAs="absolute">
    <xdr:from>
      <xdr:col>4</xdr:col>
      <xdr:colOff>283302</xdr:colOff>
      <xdr:row>20</xdr:row>
      <xdr:rowOff>169152</xdr:rowOff>
    </xdr:from>
    <xdr:to>
      <xdr:col>5</xdr:col>
      <xdr:colOff>684990</xdr:colOff>
      <xdr:row>25</xdr:row>
      <xdr:rowOff>9239</xdr:rowOff>
    </xdr:to>
    <xdr:pic>
      <xdr:nvPicPr>
        <xdr:cNvPr id="19" name="Picture 18">
          <a:extLst>
            <a:ext uri="{FF2B5EF4-FFF2-40B4-BE49-F238E27FC236}">
              <a16:creationId xmlns:a16="http://schemas.microsoft.com/office/drawing/2014/main" id="{1A3FE89E-D3BE-1269-2347-651871AF4EEE}"/>
            </a:ext>
          </a:extLst>
        </xdr:cNvPr>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rightnessContrast bright="40000"/>
                  </a14:imgEffect>
                </a14:imgLayer>
              </a14:imgProps>
            </a:ext>
            <a:ext uri="{28A0092B-C50C-407E-A947-70E740481C1C}">
              <a14:useLocalDpi xmlns:a14="http://schemas.microsoft.com/office/drawing/2010/main" val="0"/>
            </a:ext>
          </a:extLst>
        </a:blip>
        <a:stretch>
          <a:fillRect/>
        </a:stretch>
      </xdr:blipFill>
      <xdr:spPr>
        <a:xfrm>
          <a:off x="3579898" y="4546599"/>
          <a:ext cx="1225837" cy="853385"/>
        </a:xfrm>
        <a:prstGeom prst="rect">
          <a:avLst/>
        </a:prstGeom>
      </xdr:spPr>
    </xdr:pic>
    <xdr:clientData/>
  </xdr:twoCellAnchor>
  <xdr:twoCellAnchor editAs="absolute">
    <xdr:from>
      <xdr:col>4</xdr:col>
      <xdr:colOff>190500</xdr:colOff>
      <xdr:row>37</xdr:row>
      <xdr:rowOff>61439</xdr:rowOff>
    </xdr:from>
    <xdr:to>
      <xdr:col>6</xdr:col>
      <xdr:colOff>632503</xdr:colOff>
      <xdr:row>42</xdr:row>
      <xdr:rowOff>137637</xdr:rowOff>
    </xdr:to>
    <xdr:pic>
      <xdr:nvPicPr>
        <xdr:cNvPr id="27" name="Picture 26">
          <a:extLst>
            <a:ext uri="{FF2B5EF4-FFF2-40B4-BE49-F238E27FC236}">
              <a16:creationId xmlns:a16="http://schemas.microsoft.com/office/drawing/2014/main" id="{C23EF2B1-7F11-6AAC-A654-23186CDBDD07}"/>
            </a:ext>
          </a:extLst>
        </xdr:cNvPr>
        <xdr:cNvPicPr>
          <a:picLocks noChangeAspect="1"/>
        </xdr:cNvPicPr>
      </xdr:nvPicPr>
      <xdr:blipFill rotWithShape="1">
        <a:blip xmlns:r="http://schemas.openxmlformats.org/officeDocument/2006/relationships" r:embed="rId6" cstate="print">
          <a:extLst>
            <a:ext uri="{BEBA8EAE-BF5A-486C-A8C5-ECC9F3942E4B}">
              <a14:imgProps xmlns:a14="http://schemas.microsoft.com/office/drawing/2010/main">
                <a14:imgLayer r:embed="rId7">
                  <a14:imgEffect>
                    <a14:sharpenSoften amount="7000"/>
                  </a14:imgEffect>
                  <a14:imgEffect>
                    <a14:brightnessContrast bright="60000" contrast="17000"/>
                  </a14:imgEffect>
                </a14:imgLayer>
              </a14:imgProps>
            </a:ext>
            <a:ext uri="{28A0092B-C50C-407E-A947-70E740481C1C}">
              <a14:useLocalDpi xmlns:a14="http://schemas.microsoft.com/office/drawing/2010/main" val="0"/>
            </a:ext>
          </a:extLst>
        </a:blip>
        <a:srcRect t="20371"/>
        <a:stretch/>
      </xdr:blipFill>
      <xdr:spPr>
        <a:xfrm>
          <a:off x="3513864" y="7633962"/>
          <a:ext cx="2103686" cy="1085077"/>
        </a:xfrm>
        <a:prstGeom prst="rect">
          <a:avLst/>
        </a:prstGeom>
      </xdr:spPr>
    </xdr:pic>
    <xdr:clientData/>
  </xdr:twoCellAnchor>
  <xdr:twoCellAnchor editAs="absolute">
    <xdr:from>
      <xdr:col>0</xdr:col>
      <xdr:colOff>298463</xdr:colOff>
      <xdr:row>1</xdr:row>
      <xdr:rowOff>67554</xdr:rowOff>
    </xdr:from>
    <xdr:to>
      <xdr:col>13</xdr:col>
      <xdr:colOff>71214</xdr:colOff>
      <xdr:row>3</xdr:row>
      <xdr:rowOff>148617</xdr:rowOff>
    </xdr:to>
    <xdr:sp macro="" textlink="">
      <xdr:nvSpPr>
        <xdr:cNvPr id="28" name="TextBox 27">
          <a:extLst>
            <a:ext uri="{FF2B5EF4-FFF2-40B4-BE49-F238E27FC236}">
              <a16:creationId xmlns:a16="http://schemas.microsoft.com/office/drawing/2014/main" id="{5603373A-674B-005A-3333-044B78947B1F}"/>
            </a:ext>
          </a:extLst>
        </xdr:cNvPr>
        <xdr:cNvSpPr txBox="1"/>
      </xdr:nvSpPr>
      <xdr:spPr>
        <a:xfrm>
          <a:off x="298463" y="269330"/>
          <a:ext cx="10573686" cy="484614"/>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i="1">
              <a:solidFill>
                <a:schemeClr val="bg1"/>
              </a:solidFill>
              <a:latin typeface="Arial" panose="020B0604020202020204" pitchFamily="34" charset="0"/>
              <a:cs typeface="Arial" panose="020B0604020202020204" pitchFamily="34" charset="0"/>
            </a:rPr>
            <a:t>Disclaimer</a:t>
          </a:r>
          <a:endParaRPr lang="en-US" sz="1600" b="1" i="1">
            <a:solidFill>
              <a:schemeClr val="bg1"/>
            </a:solidFill>
            <a:latin typeface="Arial" panose="020B0604020202020204" pitchFamily="34" charset="0"/>
            <a:cs typeface="Arial" panose="020B0604020202020204" pitchFamily="34" charset="0"/>
          </a:endParaRPr>
        </a:p>
      </xdr:txBody>
    </xdr:sp>
    <xdr:clientData/>
  </xdr:twoCellAnchor>
  <xdr:twoCellAnchor editAs="absolute">
    <xdr:from>
      <xdr:col>0</xdr:col>
      <xdr:colOff>298463</xdr:colOff>
      <xdr:row>50</xdr:row>
      <xdr:rowOff>91331</xdr:rowOff>
    </xdr:from>
    <xdr:to>
      <xdr:col>13</xdr:col>
      <xdr:colOff>534422</xdr:colOff>
      <xdr:row>53</xdr:row>
      <xdr:rowOff>121595</xdr:rowOff>
    </xdr:to>
    <xdr:sp macro="" textlink="">
      <xdr:nvSpPr>
        <xdr:cNvPr id="29" name="TextBox 28">
          <a:extLst>
            <a:ext uri="{FF2B5EF4-FFF2-40B4-BE49-F238E27FC236}">
              <a16:creationId xmlns:a16="http://schemas.microsoft.com/office/drawing/2014/main" id="{49E8E762-1290-595D-B3AB-AFF7E94EDA61}"/>
            </a:ext>
          </a:extLst>
        </xdr:cNvPr>
        <xdr:cNvSpPr txBox="1"/>
      </xdr:nvSpPr>
      <xdr:spPr>
        <a:xfrm>
          <a:off x="298463" y="10488714"/>
          <a:ext cx="11036894" cy="635591"/>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600">
              <a:solidFill>
                <a:schemeClr val="bg1"/>
              </a:solidFill>
              <a:latin typeface="Arial" panose="020B0604020202020204" pitchFamily="34" charset="0"/>
              <a:cs typeface="Arial" panose="020B0604020202020204" pitchFamily="34" charset="0"/>
            </a:rPr>
            <a:t>For a better experience, it is recommended to disable the Formula Bar, Headings, and hide the Toolbar. To do this, go to the View tab, uncheck Formula Bar</a:t>
          </a:r>
          <a:r>
            <a:rPr lang="ru-RU" sz="1600">
              <a:solidFill>
                <a:schemeClr val="bg1"/>
              </a:solidFill>
              <a:latin typeface="Arial" panose="020B0604020202020204" pitchFamily="34" charset="0"/>
              <a:cs typeface="Arial" panose="020B0604020202020204" pitchFamily="34" charset="0"/>
            </a:rPr>
            <a:t> (1)</a:t>
          </a:r>
          <a:r>
            <a:rPr lang="en-IE" sz="1600">
              <a:solidFill>
                <a:schemeClr val="bg1"/>
              </a:solidFill>
              <a:latin typeface="Arial" panose="020B0604020202020204" pitchFamily="34" charset="0"/>
              <a:cs typeface="Arial" panose="020B0604020202020204" pitchFamily="34" charset="0"/>
            </a:rPr>
            <a:t> and Headings</a:t>
          </a:r>
          <a:r>
            <a:rPr lang="ru-RU" sz="1600">
              <a:solidFill>
                <a:schemeClr val="bg1"/>
              </a:solidFill>
              <a:latin typeface="Arial" panose="020B0604020202020204" pitchFamily="34" charset="0"/>
              <a:cs typeface="Arial" panose="020B0604020202020204" pitchFamily="34" charset="0"/>
            </a:rPr>
            <a:t> (2)</a:t>
          </a:r>
          <a:r>
            <a:rPr lang="ru-RU" sz="1600" baseline="0">
              <a:solidFill>
                <a:schemeClr val="bg1"/>
              </a:solidFill>
              <a:latin typeface="Arial" panose="020B0604020202020204" pitchFamily="34" charset="0"/>
              <a:cs typeface="Arial" panose="020B0604020202020204" pitchFamily="34" charset="0"/>
            </a:rPr>
            <a:t> </a:t>
          </a:r>
          <a:r>
            <a:rPr lang="en-IE" sz="1600">
              <a:solidFill>
                <a:schemeClr val="bg1"/>
              </a:solidFill>
              <a:latin typeface="Arial" panose="020B0604020202020204" pitchFamily="34" charset="0"/>
              <a:cs typeface="Arial" panose="020B0604020202020204" pitchFamily="34" charset="0"/>
            </a:rPr>
            <a:t>, and click on the View tab again</a:t>
          </a:r>
          <a:r>
            <a:rPr lang="ru-RU" sz="1600">
              <a:solidFill>
                <a:schemeClr val="bg1"/>
              </a:solidFill>
              <a:latin typeface="Arial" panose="020B0604020202020204" pitchFamily="34" charset="0"/>
              <a:cs typeface="Arial" panose="020B0604020202020204" pitchFamily="34" charset="0"/>
            </a:rPr>
            <a:t> (3)</a:t>
          </a:r>
          <a:r>
            <a:rPr lang="en-IE" sz="1600">
              <a:solidFill>
                <a:schemeClr val="bg1"/>
              </a:solidFill>
              <a:latin typeface="Arial" panose="020B0604020202020204" pitchFamily="34" charset="0"/>
              <a:cs typeface="Arial" panose="020B0604020202020204" pitchFamily="34" charset="0"/>
            </a:rPr>
            <a:t>.</a:t>
          </a:r>
          <a:endParaRPr lang="en-GB" sz="1600">
            <a:solidFill>
              <a:schemeClr val="bg1"/>
            </a:solidFill>
            <a:latin typeface="Arial" panose="020B0604020202020204" pitchFamily="34" charset="0"/>
            <a:cs typeface="Arial" panose="020B0604020202020204" pitchFamily="34" charset="0"/>
          </a:endParaRPr>
        </a:p>
      </xdr:txBody>
    </xdr:sp>
    <xdr:clientData/>
  </xdr:twoCellAnchor>
  <xdr:twoCellAnchor editAs="absolute">
    <xdr:from>
      <xdr:col>0</xdr:col>
      <xdr:colOff>298463</xdr:colOff>
      <xdr:row>3</xdr:row>
      <xdr:rowOff>81065</xdr:rowOff>
    </xdr:from>
    <xdr:to>
      <xdr:col>13</xdr:col>
      <xdr:colOff>365510</xdr:colOff>
      <xdr:row>6</xdr:row>
      <xdr:rowOff>216172</xdr:rowOff>
    </xdr:to>
    <xdr:sp macro="" textlink="">
      <xdr:nvSpPr>
        <xdr:cNvPr id="32" name="TextBox 31">
          <a:extLst>
            <a:ext uri="{FF2B5EF4-FFF2-40B4-BE49-F238E27FC236}">
              <a16:creationId xmlns:a16="http://schemas.microsoft.com/office/drawing/2014/main" id="{48846349-F7BD-1913-D694-69C689E2035F}"/>
            </a:ext>
          </a:extLst>
        </xdr:cNvPr>
        <xdr:cNvSpPr txBox="1"/>
      </xdr:nvSpPr>
      <xdr:spPr>
        <a:xfrm>
          <a:off x="298463" y="686392"/>
          <a:ext cx="10867982" cy="740434"/>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i="1">
              <a:solidFill>
                <a:schemeClr val="bg1"/>
              </a:solidFill>
              <a:latin typeface="Arial" panose="020B0604020202020204" pitchFamily="34" charset="0"/>
              <a:cs typeface="Arial" panose="020B0604020202020204" pitchFamily="34" charset="0"/>
            </a:rPr>
            <a:t>The data provided for analysis are purely illustrative and do not represent any actual company data or similar entities.</a:t>
          </a:r>
        </a:p>
      </xdr:txBody>
    </xdr:sp>
    <xdr:clientData/>
  </xdr:twoCellAnchor>
  <xdr:twoCellAnchor editAs="absolute">
    <xdr:from>
      <xdr:col>1</xdr:col>
      <xdr:colOff>206447</xdr:colOff>
      <xdr:row>54</xdr:row>
      <xdr:rowOff>87630</xdr:rowOff>
    </xdr:from>
    <xdr:to>
      <xdr:col>12</xdr:col>
      <xdr:colOff>389357</xdr:colOff>
      <xdr:row>61</xdr:row>
      <xdr:rowOff>37004</xdr:rowOff>
    </xdr:to>
    <xdr:pic>
      <xdr:nvPicPr>
        <xdr:cNvPr id="34" name="Picture 33">
          <a:extLst>
            <a:ext uri="{FF2B5EF4-FFF2-40B4-BE49-F238E27FC236}">
              <a16:creationId xmlns:a16="http://schemas.microsoft.com/office/drawing/2014/main" id="{EBB3DEF1-74C4-1A32-B01F-FFBC50DBE558}"/>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sharpenSoften amount="9000"/>
                  </a14:imgEffect>
                </a14:imgLayer>
              </a14:imgProps>
            </a:ext>
            <a:ext uri="{28A0092B-C50C-407E-A947-70E740481C1C}">
              <a14:useLocalDpi xmlns:a14="http://schemas.microsoft.com/office/drawing/2010/main" val="0"/>
            </a:ext>
          </a:extLst>
        </a:blip>
        <a:srcRect r="12738"/>
        <a:stretch/>
      </xdr:blipFill>
      <xdr:spPr>
        <a:xfrm>
          <a:off x="1037288" y="11090340"/>
          <a:ext cx="9322162" cy="1361804"/>
        </a:xfrm>
        <a:prstGeom prst="rect">
          <a:avLst/>
        </a:prstGeom>
      </xdr:spPr>
    </xdr:pic>
    <xdr:clientData/>
  </xdr:twoCellAnchor>
  <xdr:twoCellAnchor editAs="absolute">
    <xdr:from>
      <xdr:col>0</xdr:col>
      <xdr:colOff>298463</xdr:colOff>
      <xdr:row>48</xdr:row>
      <xdr:rowOff>94575</xdr:rowOff>
    </xdr:from>
    <xdr:to>
      <xdr:col>13</xdr:col>
      <xdr:colOff>64521</xdr:colOff>
      <xdr:row>50</xdr:row>
      <xdr:rowOff>175638</xdr:rowOff>
    </xdr:to>
    <xdr:sp macro="" textlink="">
      <xdr:nvSpPr>
        <xdr:cNvPr id="35" name="TextBox 34">
          <a:extLst>
            <a:ext uri="{FF2B5EF4-FFF2-40B4-BE49-F238E27FC236}">
              <a16:creationId xmlns:a16="http://schemas.microsoft.com/office/drawing/2014/main" id="{FF9B3CD8-14DA-3D87-D1F0-91C2396962E9}"/>
            </a:ext>
          </a:extLst>
        </xdr:cNvPr>
        <xdr:cNvSpPr txBox="1"/>
      </xdr:nvSpPr>
      <xdr:spPr>
        <a:xfrm>
          <a:off x="298463" y="10088407"/>
          <a:ext cx="10566993" cy="484614"/>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i="0">
              <a:solidFill>
                <a:schemeClr val="bg1"/>
              </a:solidFill>
              <a:latin typeface="Arial" panose="020B0604020202020204" pitchFamily="34" charset="0"/>
              <a:cs typeface="Arial" panose="020B0604020202020204" pitchFamily="34" charset="0"/>
            </a:rPr>
            <a:t>Viewing</a:t>
          </a:r>
          <a:r>
            <a:rPr lang="en-US" sz="2000" b="1" i="0" baseline="0">
              <a:solidFill>
                <a:schemeClr val="bg1"/>
              </a:solidFill>
              <a:latin typeface="Arial" panose="020B0604020202020204" pitchFamily="34" charset="0"/>
              <a:cs typeface="Arial" panose="020B0604020202020204" pitchFamily="34" charset="0"/>
            </a:rPr>
            <a:t> optimization</a:t>
          </a:r>
          <a:endParaRPr lang="en-US" sz="1600" b="1" i="0">
            <a:solidFill>
              <a:schemeClr val="bg1"/>
            </a:solidFill>
            <a:latin typeface="Arial" panose="020B0604020202020204" pitchFamily="34" charset="0"/>
            <a:cs typeface="Arial" panose="020B0604020202020204" pitchFamily="34" charset="0"/>
          </a:endParaRPr>
        </a:p>
      </xdr:txBody>
    </xdr:sp>
    <xdr:clientData/>
  </xdr:twoCellAnchor>
  <xdr:twoCellAnchor editAs="absolute">
    <xdr:from>
      <xdr:col>0</xdr:col>
      <xdr:colOff>298463</xdr:colOff>
      <xdr:row>14</xdr:row>
      <xdr:rowOff>146976</xdr:rowOff>
    </xdr:from>
    <xdr:to>
      <xdr:col>13</xdr:col>
      <xdr:colOff>64521</xdr:colOff>
      <xdr:row>17</xdr:row>
      <xdr:rowOff>25379</xdr:rowOff>
    </xdr:to>
    <xdr:sp macro="" textlink="">
      <xdr:nvSpPr>
        <xdr:cNvPr id="37" name="TextBox 36">
          <a:extLst>
            <a:ext uri="{FF2B5EF4-FFF2-40B4-BE49-F238E27FC236}">
              <a16:creationId xmlns:a16="http://schemas.microsoft.com/office/drawing/2014/main" id="{E6145D16-7427-E6A4-DBDD-C2D8386B7413}"/>
            </a:ext>
          </a:extLst>
        </xdr:cNvPr>
        <xdr:cNvSpPr txBox="1"/>
      </xdr:nvSpPr>
      <xdr:spPr>
        <a:xfrm>
          <a:off x="298463" y="3078658"/>
          <a:ext cx="10566993" cy="48373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i="0">
              <a:solidFill>
                <a:schemeClr val="bg1"/>
              </a:solidFill>
              <a:latin typeface="Arial" panose="020B0604020202020204" pitchFamily="34" charset="0"/>
              <a:cs typeface="Arial" panose="020B0604020202020204" pitchFamily="34" charset="0"/>
            </a:rPr>
            <a:t>Dashboards</a:t>
          </a:r>
          <a:r>
            <a:rPr lang="en-US" sz="1800" b="1" i="0" baseline="0">
              <a:solidFill>
                <a:schemeClr val="bg1"/>
              </a:solidFill>
              <a:latin typeface="Arial" panose="020B0604020202020204" pitchFamily="34" charset="0"/>
              <a:cs typeface="Arial" panose="020B0604020202020204" pitchFamily="34" charset="0"/>
            </a:rPr>
            <a:t> </a:t>
          </a:r>
          <a:r>
            <a:rPr lang="en-US" sz="2000" b="1" i="0" baseline="0">
              <a:solidFill>
                <a:schemeClr val="bg1"/>
              </a:solidFill>
              <a:latin typeface="Arial" panose="020B0604020202020204" pitchFamily="34" charset="0"/>
              <a:cs typeface="Arial" panose="020B0604020202020204" pitchFamily="34" charset="0"/>
            </a:rPr>
            <a:t>Overview</a:t>
          </a:r>
          <a:endParaRPr lang="en-US" sz="1400" b="1" i="0">
            <a:solidFill>
              <a:schemeClr val="bg1"/>
            </a:solidFill>
            <a:latin typeface="Arial" panose="020B0604020202020204" pitchFamily="34" charset="0"/>
            <a:cs typeface="Arial" panose="020B0604020202020204" pitchFamily="34" charset="0"/>
          </a:endParaRPr>
        </a:p>
      </xdr:txBody>
    </xdr:sp>
    <xdr:clientData/>
  </xdr:twoCellAnchor>
  <xdr:twoCellAnchor editAs="absolute">
    <xdr:from>
      <xdr:col>0</xdr:col>
      <xdr:colOff>298462</xdr:colOff>
      <xdr:row>17</xdr:row>
      <xdr:rowOff>13511</xdr:rowOff>
    </xdr:from>
    <xdr:to>
      <xdr:col>7</xdr:col>
      <xdr:colOff>534111</xdr:colOff>
      <xdr:row>20</xdr:row>
      <xdr:rowOff>0</xdr:rowOff>
    </xdr:to>
    <xdr:sp macro="" textlink="">
      <xdr:nvSpPr>
        <xdr:cNvPr id="38" name="TextBox 37">
          <a:extLst>
            <a:ext uri="{FF2B5EF4-FFF2-40B4-BE49-F238E27FC236}">
              <a16:creationId xmlns:a16="http://schemas.microsoft.com/office/drawing/2014/main" id="{C9CDFF1F-2653-AE79-68EE-06F63540630E}"/>
            </a:ext>
          </a:extLst>
        </xdr:cNvPr>
        <xdr:cNvSpPr txBox="1"/>
      </xdr:nvSpPr>
      <xdr:spPr>
        <a:xfrm>
          <a:off x="298462" y="3550520"/>
          <a:ext cx="6051537" cy="659368"/>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600">
              <a:solidFill>
                <a:schemeClr val="bg1"/>
              </a:solidFill>
              <a:latin typeface="Arial" panose="020B0604020202020204" pitchFamily="34" charset="0"/>
              <a:cs typeface="Arial" panose="020B0604020202020204" pitchFamily="34" charset="0"/>
            </a:rPr>
            <a:t>To navigate through yearly statistics, please use the year slicer as shown in the image on the right.</a:t>
          </a:r>
          <a:endParaRPr lang="en-GB" sz="1600">
            <a:solidFill>
              <a:schemeClr val="bg1"/>
            </a:solidFill>
            <a:latin typeface="Arial" panose="020B0604020202020204" pitchFamily="34" charset="0"/>
            <a:cs typeface="Arial" panose="020B0604020202020204" pitchFamily="34" charset="0"/>
          </a:endParaRPr>
        </a:p>
      </xdr:txBody>
    </xdr:sp>
    <xdr:clientData/>
  </xdr:twoCellAnchor>
  <xdr:twoCellAnchor editAs="absolute">
    <xdr:from>
      <xdr:col>0</xdr:col>
      <xdr:colOff>298463</xdr:colOff>
      <xdr:row>6</xdr:row>
      <xdr:rowOff>142052</xdr:rowOff>
    </xdr:from>
    <xdr:to>
      <xdr:col>13</xdr:col>
      <xdr:colOff>71214</xdr:colOff>
      <xdr:row>8</xdr:row>
      <xdr:rowOff>142051</xdr:rowOff>
    </xdr:to>
    <xdr:sp macro="" textlink="">
      <xdr:nvSpPr>
        <xdr:cNvPr id="39" name="TextBox 38">
          <a:extLst>
            <a:ext uri="{FF2B5EF4-FFF2-40B4-BE49-F238E27FC236}">
              <a16:creationId xmlns:a16="http://schemas.microsoft.com/office/drawing/2014/main" id="{D12D0627-3057-992B-F588-B77F57A74215}"/>
            </a:ext>
          </a:extLst>
        </xdr:cNvPr>
        <xdr:cNvSpPr txBox="1"/>
      </xdr:nvSpPr>
      <xdr:spPr>
        <a:xfrm>
          <a:off x="298463" y="1352706"/>
          <a:ext cx="10573686" cy="474766"/>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i="0">
              <a:solidFill>
                <a:schemeClr val="bg1"/>
              </a:solidFill>
              <a:latin typeface="Arial" panose="020B0604020202020204" pitchFamily="34" charset="0"/>
              <a:cs typeface="Arial" panose="020B0604020202020204" pitchFamily="34" charset="0"/>
            </a:rPr>
            <a:t>Content overview</a:t>
          </a:r>
          <a:endParaRPr lang="en-US" sz="1600" b="1" i="0">
            <a:solidFill>
              <a:schemeClr val="bg1"/>
            </a:solidFill>
            <a:latin typeface="Arial" panose="020B0604020202020204" pitchFamily="34" charset="0"/>
            <a:cs typeface="Arial" panose="020B0604020202020204" pitchFamily="34" charset="0"/>
          </a:endParaRPr>
        </a:p>
      </xdr:txBody>
    </xdr:sp>
    <xdr:clientData/>
  </xdr:twoCellAnchor>
  <xdr:twoCellAnchor editAs="absolute">
    <xdr:from>
      <xdr:col>0</xdr:col>
      <xdr:colOff>298463</xdr:colOff>
      <xdr:row>62</xdr:row>
      <xdr:rowOff>160526</xdr:rowOff>
    </xdr:from>
    <xdr:to>
      <xdr:col>8</xdr:col>
      <xdr:colOff>676540</xdr:colOff>
      <xdr:row>67</xdr:row>
      <xdr:rowOff>47478</xdr:rowOff>
    </xdr:to>
    <xdr:sp macro="" textlink="">
      <xdr:nvSpPr>
        <xdr:cNvPr id="40" name="TextBox 39">
          <a:extLst>
            <a:ext uri="{FF2B5EF4-FFF2-40B4-BE49-F238E27FC236}">
              <a16:creationId xmlns:a16="http://schemas.microsoft.com/office/drawing/2014/main" id="{A68FE2D1-4BC9-2B2E-C99B-DBC49A25AE14}"/>
            </a:ext>
          </a:extLst>
        </xdr:cNvPr>
        <xdr:cNvSpPr txBox="1"/>
      </xdr:nvSpPr>
      <xdr:spPr>
        <a:xfrm>
          <a:off x="298463" y="12777442"/>
          <a:ext cx="7024806" cy="89583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600">
              <a:solidFill>
                <a:schemeClr val="bg1"/>
              </a:solidFill>
              <a:latin typeface="Arial" panose="020B0604020202020204" pitchFamily="34" charset="0"/>
              <a:cs typeface="Arial" panose="020B0604020202020204" pitchFamily="34" charset="0"/>
            </a:rPr>
            <a:t>Dashboards have been optimized for a 13</a:t>
          </a:r>
          <a:r>
            <a:rPr lang="en-US" sz="1600">
              <a:solidFill>
                <a:schemeClr val="bg1"/>
              </a:solidFill>
              <a:latin typeface="Arial" panose="020B0604020202020204" pitchFamily="34" charset="0"/>
              <a:cs typeface="Arial" panose="020B0604020202020204" pitchFamily="34" charset="0"/>
            </a:rPr>
            <a:t>.6</a:t>
          </a:r>
          <a:r>
            <a:rPr lang="en-IE" sz="1600">
              <a:solidFill>
                <a:schemeClr val="bg1"/>
              </a:solidFill>
              <a:latin typeface="Arial" panose="020B0604020202020204" pitchFamily="34" charset="0"/>
              <a:cs typeface="Arial" panose="020B0604020202020204" pitchFamily="34" charset="0"/>
            </a:rPr>
            <a:t>-inch screen (2560 x</a:t>
          </a:r>
          <a:r>
            <a:rPr lang="en-IE" sz="1600" baseline="0">
              <a:solidFill>
                <a:schemeClr val="bg1"/>
              </a:solidFill>
              <a:latin typeface="Arial" panose="020B0604020202020204" pitchFamily="34" charset="0"/>
              <a:cs typeface="Arial" panose="020B0604020202020204" pitchFamily="34" charset="0"/>
            </a:rPr>
            <a:t> 1664)</a:t>
          </a:r>
          <a:r>
            <a:rPr lang="en-IE" sz="1600">
              <a:solidFill>
                <a:schemeClr val="bg1"/>
              </a:solidFill>
              <a:latin typeface="Arial" panose="020B0604020202020204" pitchFamily="34" charset="0"/>
              <a:cs typeface="Arial" panose="020B0604020202020204" pitchFamily="34" charset="0"/>
            </a:rPr>
            <a:t>. </a:t>
          </a:r>
        </a:p>
        <a:p>
          <a:r>
            <a:rPr lang="en-IE" sz="1600">
              <a:solidFill>
                <a:schemeClr val="bg1"/>
              </a:solidFill>
              <a:latin typeface="Arial" panose="020B0604020202020204" pitchFamily="34" charset="0"/>
              <a:cs typeface="Arial" panose="020B0604020202020204" pitchFamily="34" charset="0"/>
            </a:rPr>
            <a:t>If needed, you can adjust the dashboard to fit your monitor's resolution using the scaling tool in the bottom right corner of the document.</a:t>
          </a:r>
        </a:p>
      </xdr:txBody>
    </xdr:sp>
    <xdr:clientData/>
  </xdr:twoCellAnchor>
  <xdr:twoCellAnchor editAs="absolute">
    <xdr:from>
      <xdr:col>1</xdr:col>
      <xdr:colOff>250983</xdr:colOff>
      <xdr:row>71</xdr:row>
      <xdr:rowOff>195250</xdr:rowOff>
    </xdr:from>
    <xdr:to>
      <xdr:col>4</xdr:col>
      <xdr:colOff>381000</xdr:colOff>
      <xdr:row>74</xdr:row>
      <xdr:rowOff>154299</xdr:rowOff>
    </xdr:to>
    <xdr:sp macro="" textlink="">
      <xdr:nvSpPr>
        <xdr:cNvPr id="41" name="TextBox 40">
          <a:extLst>
            <a:ext uri="{FF2B5EF4-FFF2-40B4-BE49-F238E27FC236}">
              <a16:creationId xmlns:a16="http://schemas.microsoft.com/office/drawing/2014/main" id="{2E3E78A4-D497-2318-56BF-653B678C8AED}"/>
            </a:ext>
          </a:extLst>
        </xdr:cNvPr>
        <xdr:cNvSpPr txBox="1"/>
      </xdr:nvSpPr>
      <xdr:spPr>
        <a:xfrm>
          <a:off x="1076483" y="14736750"/>
          <a:ext cx="2606517" cy="568649"/>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2800">
              <a:solidFill>
                <a:schemeClr val="bg1"/>
              </a:solidFill>
              <a:latin typeface="Arial" panose="020B0604020202020204" pitchFamily="34" charset="0"/>
              <a:cs typeface="Arial" panose="020B0604020202020204" pitchFamily="34" charset="0"/>
            </a:rPr>
            <a:t>Enjoy using it!</a:t>
          </a:r>
        </a:p>
      </xdr:txBody>
    </xdr:sp>
    <xdr:clientData/>
  </xdr:twoCellAnchor>
  <xdr:twoCellAnchor editAs="absolute">
    <xdr:from>
      <xdr:col>9</xdr:col>
      <xdr:colOff>415423</xdr:colOff>
      <xdr:row>63</xdr:row>
      <xdr:rowOff>189906</xdr:rowOff>
    </xdr:from>
    <xdr:to>
      <xdr:col>12</xdr:col>
      <xdr:colOff>399400</xdr:colOff>
      <xdr:row>65</xdr:row>
      <xdr:rowOff>78455</xdr:rowOff>
    </xdr:to>
    <xdr:pic>
      <xdr:nvPicPr>
        <xdr:cNvPr id="43" name="Picture 42">
          <a:extLst>
            <a:ext uri="{FF2B5EF4-FFF2-40B4-BE49-F238E27FC236}">
              <a16:creationId xmlns:a16="http://schemas.microsoft.com/office/drawing/2014/main" id="{25E711FB-17A5-FD56-43C4-06D964FD3B3A}"/>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7892993" y="13008598"/>
          <a:ext cx="2476500" cy="292100"/>
        </a:xfrm>
        <a:prstGeom prst="rect">
          <a:avLst/>
        </a:prstGeom>
      </xdr:spPr>
    </xdr:pic>
    <xdr:clientData/>
  </xdr:twoCellAnchor>
  <xdr:twoCellAnchor editAs="absolute">
    <xdr:from>
      <xdr:col>4</xdr:col>
      <xdr:colOff>174233</xdr:colOff>
      <xdr:row>70</xdr:row>
      <xdr:rowOff>94954</xdr:rowOff>
    </xdr:from>
    <xdr:to>
      <xdr:col>5</xdr:col>
      <xdr:colOff>611491</xdr:colOff>
      <xdr:row>76</xdr:row>
      <xdr:rowOff>152399</xdr:rowOff>
    </xdr:to>
    <xdr:pic>
      <xdr:nvPicPr>
        <xdr:cNvPr id="45" name="Picture 44">
          <a:extLst>
            <a:ext uri="{FF2B5EF4-FFF2-40B4-BE49-F238E27FC236}">
              <a16:creationId xmlns:a16="http://schemas.microsoft.com/office/drawing/2014/main" id="{D1D3AAA2-7BA2-8F1E-87AF-4E1D74F7DC29}"/>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3497597" y="14326075"/>
          <a:ext cx="1268100" cy="1268100"/>
        </a:xfrm>
        <a:prstGeom prst="rect">
          <a:avLst/>
        </a:prstGeom>
      </xdr:spPr>
    </xdr:pic>
    <xdr:clientData/>
  </xdr:twoCellAnchor>
  <xdr:twoCellAnchor editAs="absolute">
    <xdr:from>
      <xdr:col>5</xdr:col>
      <xdr:colOff>607057</xdr:colOff>
      <xdr:row>72</xdr:row>
      <xdr:rowOff>76560</xdr:rowOff>
    </xdr:from>
    <xdr:to>
      <xdr:col>10</xdr:col>
      <xdr:colOff>486632</xdr:colOff>
      <xdr:row>74</xdr:row>
      <xdr:rowOff>94954</xdr:rowOff>
    </xdr:to>
    <xdr:sp macro="" textlink="">
      <xdr:nvSpPr>
        <xdr:cNvPr id="46" name="TextBox 45">
          <a:extLst>
            <a:ext uri="{FF2B5EF4-FFF2-40B4-BE49-F238E27FC236}">
              <a16:creationId xmlns:a16="http://schemas.microsoft.com/office/drawing/2014/main" id="{76351551-EFDB-BE19-8746-3FE6139610D5}"/>
            </a:ext>
          </a:extLst>
        </xdr:cNvPr>
        <xdr:cNvSpPr txBox="1"/>
      </xdr:nvSpPr>
      <xdr:spPr>
        <a:xfrm>
          <a:off x="4761263" y="14711233"/>
          <a:ext cx="4033780" cy="421945"/>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600" b="0" i="0">
              <a:solidFill>
                <a:schemeClr val="bg1"/>
              </a:solidFill>
              <a:effectLst/>
              <a:latin typeface="Arial" panose="020B0604020202020204" pitchFamily="34" charset="0"/>
              <a:ea typeface="+mn-ea"/>
              <a:cs typeface="Arial" panose="020B0604020202020204" pitchFamily="34" charset="0"/>
            </a:rPr>
            <a:t>Please take a moment to explore my</a:t>
          </a:r>
          <a:r>
            <a:rPr lang="en-IE" sz="1600" b="0" i="0" baseline="0">
              <a:solidFill>
                <a:schemeClr val="bg1"/>
              </a:solidFill>
              <a:effectLst/>
              <a:latin typeface="Arial" panose="020B0604020202020204" pitchFamily="34" charset="0"/>
              <a:ea typeface="+mn-ea"/>
              <a:cs typeface="Arial" panose="020B0604020202020204" pitchFamily="34" charset="0"/>
            </a:rPr>
            <a:t> other </a:t>
          </a:r>
          <a:endParaRPr lang="en-IE" sz="1600">
            <a:solidFill>
              <a:schemeClr val="bg1"/>
            </a:solidFill>
            <a:latin typeface="Arial" panose="020B0604020202020204" pitchFamily="34" charset="0"/>
            <a:cs typeface="Arial" panose="020B0604020202020204" pitchFamily="34" charset="0"/>
          </a:endParaRPr>
        </a:p>
      </xdr:txBody>
    </xdr:sp>
    <xdr:clientData/>
  </xdr:twoCellAnchor>
  <xdr:twoCellAnchor editAs="absolute">
    <xdr:from>
      <xdr:col>10</xdr:col>
      <xdr:colOff>415417</xdr:colOff>
      <xdr:row>71</xdr:row>
      <xdr:rowOff>106822</xdr:rowOff>
    </xdr:from>
    <xdr:to>
      <xdr:col>12</xdr:col>
      <xdr:colOff>498500</xdr:colOff>
      <xdr:row>74</xdr:row>
      <xdr:rowOff>23738</xdr:rowOff>
    </xdr:to>
    <xdr:sp macro="" textlink="">
      <xdr:nvSpPr>
        <xdr:cNvPr id="47" name="TextBox 46">
          <a:hlinkClick xmlns:r="http://schemas.openxmlformats.org/officeDocument/2006/relationships" r:id="rId12" tooltip="Portfolio projects"/>
          <a:extLst>
            <a:ext uri="{FF2B5EF4-FFF2-40B4-BE49-F238E27FC236}">
              <a16:creationId xmlns:a16="http://schemas.microsoft.com/office/drawing/2014/main" id="{6DC46A77-C4AE-2F55-E5A3-13831CDD2B12}"/>
            </a:ext>
          </a:extLst>
        </xdr:cNvPr>
        <xdr:cNvSpPr txBox="1"/>
      </xdr:nvSpPr>
      <xdr:spPr>
        <a:xfrm>
          <a:off x="8723828" y="14539719"/>
          <a:ext cx="1744765" cy="522243"/>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3200" b="0" i="0">
              <a:solidFill>
                <a:schemeClr val="bg1"/>
              </a:solidFill>
              <a:effectLst/>
              <a:latin typeface="Arial" panose="020B0604020202020204" pitchFamily="34" charset="0"/>
              <a:ea typeface="+mn-ea"/>
              <a:cs typeface="Arial" panose="020B0604020202020204" pitchFamily="34" charset="0"/>
            </a:rPr>
            <a:t>projects</a:t>
          </a:r>
          <a:endParaRPr lang="en-IE" sz="3200">
            <a:solidFill>
              <a:schemeClr val="bg1"/>
            </a:solidFill>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5</xdr:col>
      <xdr:colOff>495335</xdr:colOff>
      <xdr:row>6</xdr:row>
      <xdr:rowOff>119363</xdr:rowOff>
    </xdr:from>
    <xdr:to>
      <xdr:col>6</xdr:col>
      <xdr:colOff>530664</xdr:colOff>
      <xdr:row>8</xdr:row>
      <xdr:rowOff>148104</xdr:rowOff>
    </xdr:to>
    <xdr:grpSp>
      <xdr:nvGrpSpPr>
        <xdr:cNvPr id="287" name="Group 286">
          <a:extLst>
            <a:ext uri="{FF2B5EF4-FFF2-40B4-BE49-F238E27FC236}">
              <a16:creationId xmlns:a16="http://schemas.microsoft.com/office/drawing/2014/main" id="{6ED8A3F4-7BF5-BD9F-D915-4D9F28069D75}"/>
            </a:ext>
          </a:extLst>
        </xdr:cNvPr>
        <xdr:cNvGrpSpPr>
          <a:grpSpLocks noChangeAspect="1"/>
        </xdr:cNvGrpSpPr>
      </xdr:nvGrpSpPr>
      <xdr:grpSpPr>
        <a:xfrm rot="15461590">
          <a:off x="4866479" y="1113079"/>
          <a:ext cx="432293" cy="866170"/>
          <a:chOff x="16271242" y="1145541"/>
          <a:chExt cx="432308" cy="861051"/>
        </a:xfrm>
      </xdr:grpSpPr>
      <xdr:cxnSp macro="">
        <xdr:nvCxnSpPr>
          <xdr:cNvPr id="288" name="Straight Connector 287">
            <a:extLst>
              <a:ext uri="{FF2B5EF4-FFF2-40B4-BE49-F238E27FC236}">
                <a16:creationId xmlns:a16="http://schemas.microsoft.com/office/drawing/2014/main" id="{20E87B81-77C0-2614-11FA-43E3A90B673C}"/>
              </a:ext>
            </a:extLst>
          </xdr:cNvPr>
          <xdr:cNvCxnSpPr/>
        </xdr:nvCxnSpPr>
        <xdr:spPr>
          <a:xfrm rot="13882094" flipH="1" flipV="1">
            <a:off x="16259375" y="1606751"/>
            <a:ext cx="415930" cy="383751"/>
          </a:xfrm>
          <a:prstGeom prst="line">
            <a:avLst/>
          </a:prstGeom>
          <a:ln w="9525">
            <a:solidFill>
              <a:srgbClr val="074548"/>
            </a:solidFill>
          </a:ln>
        </xdr:spPr>
        <xdr:style>
          <a:lnRef idx="2">
            <a:schemeClr val="accent1"/>
          </a:lnRef>
          <a:fillRef idx="0">
            <a:schemeClr val="accent1"/>
          </a:fillRef>
          <a:effectRef idx="1">
            <a:schemeClr val="accent1"/>
          </a:effectRef>
          <a:fontRef idx="minor">
            <a:schemeClr val="tx1"/>
          </a:fontRef>
        </xdr:style>
      </xdr:cxnSp>
      <xdr:sp macro="" textlink="">
        <xdr:nvSpPr>
          <xdr:cNvPr id="289" name="Oval 288">
            <a:extLst>
              <a:ext uri="{FF2B5EF4-FFF2-40B4-BE49-F238E27FC236}">
                <a16:creationId xmlns:a16="http://schemas.microsoft.com/office/drawing/2014/main" id="{6EC71F37-32E9-2283-D5B8-1AECE10CF1F9}"/>
              </a:ext>
            </a:extLst>
          </xdr:cNvPr>
          <xdr:cNvSpPr/>
        </xdr:nvSpPr>
        <xdr:spPr>
          <a:xfrm>
            <a:off x="16271242" y="1145541"/>
            <a:ext cx="432308" cy="429768"/>
          </a:xfrm>
          <a:prstGeom prst="ellipse">
            <a:avLst/>
          </a:prstGeom>
          <a:solidFill>
            <a:srgbClr val="062D2F"/>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editAs="absolute">
    <xdr:from>
      <xdr:col>6</xdr:col>
      <xdr:colOff>262018</xdr:colOff>
      <xdr:row>6</xdr:row>
      <xdr:rowOff>108710</xdr:rowOff>
    </xdr:from>
    <xdr:to>
      <xdr:col>7</xdr:col>
      <xdr:colOff>53261</xdr:colOff>
      <xdr:row>13</xdr:row>
      <xdr:rowOff>9081</xdr:rowOff>
    </xdr:to>
    <xdr:grpSp>
      <xdr:nvGrpSpPr>
        <xdr:cNvPr id="291" name="Group 290">
          <a:extLst>
            <a:ext uri="{FF2B5EF4-FFF2-40B4-BE49-F238E27FC236}">
              <a16:creationId xmlns:a16="http://schemas.microsoft.com/office/drawing/2014/main" id="{F7083A35-1F6A-A20E-C92A-EB0ADACD26FC}"/>
            </a:ext>
          </a:extLst>
        </xdr:cNvPr>
        <xdr:cNvGrpSpPr>
          <a:grpSpLocks noChangeAspect="1"/>
        </xdr:cNvGrpSpPr>
      </xdr:nvGrpSpPr>
      <xdr:grpSpPr>
        <a:xfrm rot="12134786">
          <a:off x="5247065" y="1319364"/>
          <a:ext cx="622084" cy="1312801"/>
          <a:chOff x="16152305" y="1145540"/>
          <a:chExt cx="612703" cy="1324277"/>
        </a:xfrm>
      </xdr:grpSpPr>
      <xdr:cxnSp macro="">
        <xdr:nvCxnSpPr>
          <xdr:cNvPr id="292" name="Straight Connector 291">
            <a:extLst>
              <a:ext uri="{FF2B5EF4-FFF2-40B4-BE49-F238E27FC236}">
                <a16:creationId xmlns:a16="http://schemas.microsoft.com/office/drawing/2014/main" id="{CEA103F5-3EE1-5F23-823A-9FEFF2246018}"/>
              </a:ext>
            </a:extLst>
          </xdr:cNvPr>
          <xdr:cNvCxnSpPr/>
        </xdr:nvCxnSpPr>
        <xdr:spPr>
          <a:xfrm rot="7735317" flipV="1">
            <a:off x="16030841" y="1735649"/>
            <a:ext cx="855632" cy="612703"/>
          </a:xfrm>
          <a:prstGeom prst="line">
            <a:avLst/>
          </a:prstGeom>
          <a:ln w="9525">
            <a:solidFill>
              <a:srgbClr val="074548"/>
            </a:solidFill>
          </a:ln>
        </xdr:spPr>
        <xdr:style>
          <a:lnRef idx="2">
            <a:schemeClr val="accent1"/>
          </a:lnRef>
          <a:fillRef idx="0">
            <a:schemeClr val="accent1"/>
          </a:fillRef>
          <a:effectRef idx="1">
            <a:schemeClr val="accent1"/>
          </a:effectRef>
          <a:fontRef idx="minor">
            <a:schemeClr val="tx1"/>
          </a:fontRef>
        </xdr:style>
      </xdr:cxnSp>
      <xdr:sp macro="" textlink="">
        <xdr:nvSpPr>
          <xdr:cNvPr id="293" name="Oval 292">
            <a:extLst>
              <a:ext uri="{FF2B5EF4-FFF2-40B4-BE49-F238E27FC236}">
                <a16:creationId xmlns:a16="http://schemas.microsoft.com/office/drawing/2014/main" id="{200D284C-2F4B-F2E9-5DFD-BB05ECCA4E2E}"/>
              </a:ext>
            </a:extLst>
          </xdr:cNvPr>
          <xdr:cNvSpPr/>
        </xdr:nvSpPr>
        <xdr:spPr>
          <a:xfrm>
            <a:off x="16271240" y="1145540"/>
            <a:ext cx="432308" cy="429768"/>
          </a:xfrm>
          <a:prstGeom prst="ellipse">
            <a:avLst/>
          </a:prstGeom>
          <a:solidFill>
            <a:srgbClr val="062D2F"/>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editAs="absolute">
    <xdr:from>
      <xdr:col>7</xdr:col>
      <xdr:colOff>251305</xdr:colOff>
      <xdr:row>5</xdr:row>
      <xdr:rowOff>191341</xdr:rowOff>
    </xdr:from>
    <xdr:to>
      <xdr:col>8</xdr:col>
      <xdr:colOff>286752</xdr:colOff>
      <xdr:row>8</xdr:row>
      <xdr:rowOff>14540</xdr:rowOff>
    </xdr:to>
    <xdr:grpSp>
      <xdr:nvGrpSpPr>
        <xdr:cNvPr id="26" name="Group 25">
          <a:extLst>
            <a:ext uri="{FF2B5EF4-FFF2-40B4-BE49-F238E27FC236}">
              <a16:creationId xmlns:a16="http://schemas.microsoft.com/office/drawing/2014/main" id="{5FAB0BBC-D51B-0044-A03F-EF08D5F39439}"/>
            </a:ext>
          </a:extLst>
        </xdr:cNvPr>
        <xdr:cNvGrpSpPr>
          <a:grpSpLocks noChangeAspect="1"/>
        </xdr:cNvGrpSpPr>
      </xdr:nvGrpSpPr>
      <xdr:grpSpPr>
        <a:xfrm rot="4795877">
          <a:off x="6286074" y="981339"/>
          <a:ext cx="428526" cy="866288"/>
          <a:chOff x="16271250" y="1145540"/>
          <a:chExt cx="432308" cy="861052"/>
        </a:xfrm>
      </xdr:grpSpPr>
      <xdr:cxnSp macro="">
        <xdr:nvCxnSpPr>
          <xdr:cNvPr id="27" name="Straight Connector 26">
            <a:extLst>
              <a:ext uri="{FF2B5EF4-FFF2-40B4-BE49-F238E27FC236}">
                <a16:creationId xmlns:a16="http://schemas.microsoft.com/office/drawing/2014/main" id="{9A3236D2-3366-B681-3411-3A6A637598A3}"/>
              </a:ext>
            </a:extLst>
          </xdr:cNvPr>
          <xdr:cNvCxnSpPr/>
        </xdr:nvCxnSpPr>
        <xdr:spPr>
          <a:xfrm rot="13882094" flipH="1" flipV="1">
            <a:off x="16259375" y="1606751"/>
            <a:ext cx="415930" cy="383751"/>
          </a:xfrm>
          <a:prstGeom prst="line">
            <a:avLst/>
          </a:prstGeom>
          <a:ln w="9525">
            <a:solidFill>
              <a:srgbClr val="074548"/>
            </a:solidFill>
          </a:ln>
        </xdr:spPr>
        <xdr:style>
          <a:lnRef idx="2">
            <a:schemeClr val="accent1"/>
          </a:lnRef>
          <a:fillRef idx="0">
            <a:schemeClr val="accent1"/>
          </a:fillRef>
          <a:effectRef idx="1">
            <a:schemeClr val="accent1"/>
          </a:effectRef>
          <a:fontRef idx="minor">
            <a:schemeClr val="tx1"/>
          </a:fontRef>
        </xdr:style>
      </xdr:cxnSp>
      <xdr:sp macro="" textlink="">
        <xdr:nvSpPr>
          <xdr:cNvPr id="28" name="Oval 27">
            <a:extLst>
              <a:ext uri="{FF2B5EF4-FFF2-40B4-BE49-F238E27FC236}">
                <a16:creationId xmlns:a16="http://schemas.microsoft.com/office/drawing/2014/main" id="{B97CE9D4-3068-533A-5FE2-E1B0EF4A43FE}"/>
              </a:ext>
            </a:extLst>
          </xdr:cNvPr>
          <xdr:cNvSpPr/>
        </xdr:nvSpPr>
        <xdr:spPr>
          <a:xfrm>
            <a:off x="16271250" y="1145540"/>
            <a:ext cx="432308" cy="429768"/>
          </a:xfrm>
          <a:prstGeom prst="ellipse">
            <a:avLst/>
          </a:prstGeom>
          <a:solidFill>
            <a:srgbClr val="062D2F"/>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editAs="absolute">
    <xdr:from>
      <xdr:col>6</xdr:col>
      <xdr:colOff>724093</xdr:colOff>
      <xdr:row>7</xdr:row>
      <xdr:rowOff>104939</xdr:rowOff>
    </xdr:from>
    <xdr:to>
      <xdr:col>8</xdr:col>
      <xdr:colOff>602366</xdr:colOff>
      <xdr:row>11</xdr:row>
      <xdr:rowOff>87047</xdr:rowOff>
    </xdr:to>
    <xdr:cxnSp macro="">
      <xdr:nvCxnSpPr>
        <xdr:cNvPr id="60" name="Straight Connector 59">
          <a:extLst>
            <a:ext uri="{FF2B5EF4-FFF2-40B4-BE49-F238E27FC236}">
              <a16:creationId xmlns:a16="http://schemas.microsoft.com/office/drawing/2014/main" id="{81947AA2-850A-045A-9667-AE86225BC524}"/>
            </a:ext>
          </a:extLst>
        </xdr:cNvPr>
        <xdr:cNvCxnSpPr>
          <a:endCxn id="199" idx="0"/>
        </xdr:cNvCxnSpPr>
      </xdr:nvCxnSpPr>
      <xdr:spPr>
        <a:xfrm>
          <a:off x="5709140" y="1517369"/>
          <a:ext cx="1539955" cy="789211"/>
        </a:xfrm>
        <a:prstGeom prst="line">
          <a:avLst/>
        </a:prstGeom>
        <a:ln w="15875">
          <a:gradFill>
            <a:gsLst>
              <a:gs pos="66000">
                <a:srgbClr val="0A0D80"/>
              </a:gs>
              <a:gs pos="17000">
                <a:srgbClr val="9BF8F2"/>
              </a:gs>
            </a:gsLst>
            <a:lin ang="5400000" scaled="1"/>
          </a:gradFill>
        </a:ln>
      </xdr:spPr>
      <xdr:style>
        <a:lnRef idx="2">
          <a:schemeClr val="accent1"/>
        </a:lnRef>
        <a:fillRef idx="0">
          <a:schemeClr val="accent1"/>
        </a:fillRef>
        <a:effectRef idx="1">
          <a:schemeClr val="accent1"/>
        </a:effectRef>
        <a:fontRef idx="minor">
          <a:schemeClr val="tx1"/>
        </a:fontRef>
      </xdr:style>
    </xdr:cxnSp>
    <xdr:clientData/>
  </xdr:twoCellAnchor>
  <xdr:twoCellAnchor editAs="absolute">
    <xdr:from>
      <xdr:col>7</xdr:col>
      <xdr:colOff>584549</xdr:colOff>
      <xdr:row>5</xdr:row>
      <xdr:rowOff>184789</xdr:rowOff>
    </xdr:from>
    <xdr:to>
      <xdr:col>8</xdr:col>
      <xdr:colOff>402234</xdr:colOff>
      <xdr:row>7</xdr:row>
      <xdr:rowOff>129689</xdr:rowOff>
    </xdr:to>
    <xdr:sp macro="" textlink="'Pivot tables'!AW19">
      <xdr:nvSpPr>
        <xdr:cNvPr id="175" name="TextBox 174">
          <a:extLst>
            <a:ext uri="{FF2B5EF4-FFF2-40B4-BE49-F238E27FC236}">
              <a16:creationId xmlns:a16="http://schemas.microsoft.com/office/drawing/2014/main" id="{55280DFD-DDD1-0347-A0F7-7568E2509D54}"/>
            </a:ext>
          </a:extLst>
        </xdr:cNvPr>
        <xdr:cNvSpPr txBox="1">
          <a:spLocks noChangeAspect="1"/>
        </xdr:cNvSpPr>
      </xdr:nvSpPr>
      <xdr:spPr>
        <a:xfrm>
          <a:off x="6363049" y="2216789"/>
          <a:ext cx="643185" cy="35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976C668-63BD-944A-9DE3-1CFCF271E5C2}" type="TxLink">
            <a:rPr lang="en-US" sz="1200" b="0" i="0" u="none" strike="noStrike">
              <a:solidFill>
                <a:schemeClr val="bg1"/>
              </a:solidFill>
              <a:latin typeface="Arial" panose="020B0604020202020204" pitchFamily="34" charset="0"/>
              <a:ea typeface="+mn-ea"/>
              <a:cs typeface="Arial" panose="020B0604020202020204" pitchFamily="34" charset="0"/>
            </a:rPr>
            <a:pPr marL="0" indent="0" algn="ctr"/>
            <a:t>12%</a:t>
          </a:fld>
          <a:endParaRPr lang="en-GB" sz="1200" b="0" i="0" u="none" strike="noStrike">
            <a:solidFill>
              <a:schemeClr val="bg1"/>
            </a:solidFill>
            <a:latin typeface="Arial" panose="020B0604020202020204" pitchFamily="34" charset="0"/>
            <a:ea typeface="+mn-ea"/>
            <a:cs typeface="Arial" panose="020B0604020202020204" pitchFamily="34" charset="0"/>
          </a:endParaRPr>
        </a:p>
      </xdr:txBody>
    </xdr:sp>
    <xdr:clientData/>
  </xdr:twoCellAnchor>
  <xdr:twoCellAnchor editAs="absolute">
    <xdr:from>
      <xdr:col>5</xdr:col>
      <xdr:colOff>365596</xdr:colOff>
      <xdr:row>7</xdr:row>
      <xdr:rowOff>3344</xdr:rowOff>
    </xdr:from>
    <xdr:to>
      <xdr:col>6</xdr:col>
      <xdr:colOff>183279</xdr:colOff>
      <xdr:row>8</xdr:row>
      <xdr:rowOff>151745</xdr:rowOff>
    </xdr:to>
    <xdr:sp macro="" textlink="'Pivot tables'!AW18">
      <xdr:nvSpPr>
        <xdr:cNvPr id="284" name="TextBox 283">
          <a:extLst>
            <a:ext uri="{FF2B5EF4-FFF2-40B4-BE49-F238E27FC236}">
              <a16:creationId xmlns:a16="http://schemas.microsoft.com/office/drawing/2014/main" id="{D1D09CBF-B0B0-5F8B-E474-2C983D93D4AB}"/>
            </a:ext>
          </a:extLst>
        </xdr:cNvPr>
        <xdr:cNvSpPr txBox="1">
          <a:spLocks noChangeAspect="1"/>
        </xdr:cNvSpPr>
      </xdr:nvSpPr>
      <xdr:spPr>
        <a:xfrm>
          <a:off x="4493096" y="2441744"/>
          <a:ext cx="643183" cy="351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A2A05D4-0A1A-6847-8607-94503D276848}" type="TxLink">
            <a:rPr lang="en-US" sz="1200" b="0" i="0" u="none" strike="noStrike">
              <a:solidFill>
                <a:schemeClr val="bg1"/>
              </a:solidFill>
              <a:latin typeface="Arial" panose="020B0604020202020204" pitchFamily="34" charset="0"/>
              <a:ea typeface="+mn-ea"/>
              <a:cs typeface="Arial" panose="020B0604020202020204" pitchFamily="34" charset="0"/>
            </a:rPr>
            <a:pPr marL="0" indent="0" algn="ctr"/>
            <a:t>8%</a:t>
          </a:fld>
          <a:endParaRPr lang="en-GB" sz="1200" b="0" i="0" u="none" strike="noStrike">
            <a:solidFill>
              <a:schemeClr val="bg1"/>
            </a:solidFill>
            <a:latin typeface="Arial" panose="020B0604020202020204" pitchFamily="34" charset="0"/>
            <a:ea typeface="+mn-ea"/>
            <a:cs typeface="Arial" panose="020B0604020202020204" pitchFamily="34" charset="0"/>
          </a:endParaRPr>
        </a:p>
      </xdr:txBody>
    </xdr:sp>
    <xdr:clientData/>
  </xdr:twoCellAnchor>
  <xdr:twoCellAnchor editAs="absolute">
    <xdr:from>
      <xdr:col>6</xdr:col>
      <xdr:colOff>71402</xdr:colOff>
      <xdr:row>10</xdr:row>
      <xdr:rowOff>184107</xdr:rowOff>
    </xdr:from>
    <xdr:to>
      <xdr:col>6</xdr:col>
      <xdr:colOff>714585</xdr:colOff>
      <xdr:row>12</xdr:row>
      <xdr:rowOff>129166</xdr:rowOff>
    </xdr:to>
    <xdr:sp macro="" textlink="'Pivot tables'!AW17">
      <xdr:nvSpPr>
        <xdr:cNvPr id="295" name="TextBox 294">
          <a:extLst>
            <a:ext uri="{FF2B5EF4-FFF2-40B4-BE49-F238E27FC236}">
              <a16:creationId xmlns:a16="http://schemas.microsoft.com/office/drawing/2014/main" id="{B062D408-CB15-B60C-AAB4-7E0552ABCE16}"/>
            </a:ext>
          </a:extLst>
        </xdr:cNvPr>
        <xdr:cNvSpPr txBox="1">
          <a:spLocks noChangeAspect="1"/>
        </xdr:cNvSpPr>
      </xdr:nvSpPr>
      <xdr:spPr>
        <a:xfrm>
          <a:off x="5024402" y="3232107"/>
          <a:ext cx="643183" cy="3514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C939064-089D-044E-9B24-61B956F94B46}" type="TxLink">
            <a:rPr lang="en-US" sz="1200" b="0" i="0" u="none" strike="noStrike">
              <a:solidFill>
                <a:schemeClr val="bg1"/>
              </a:solidFill>
              <a:latin typeface="Arial" panose="020B0604020202020204" pitchFamily="34" charset="0"/>
              <a:ea typeface="+mn-ea"/>
              <a:cs typeface="Arial" panose="020B0604020202020204" pitchFamily="34" charset="0"/>
            </a:rPr>
            <a:pPr marL="0" indent="0" algn="ctr"/>
            <a:t>6%</a:t>
          </a:fld>
          <a:endParaRPr lang="en-GB" sz="1200" b="0" i="0" u="none" strike="noStrike">
            <a:solidFill>
              <a:schemeClr val="bg1"/>
            </a:solidFill>
            <a:latin typeface="Arial" panose="020B0604020202020204" pitchFamily="34" charset="0"/>
            <a:ea typeface="+mn-ea"/>
            <a:cs typeface="Arial" panose="020B0604020202020204" pitchFamily="34" charset="0"/>
          </a:endParaRPr>
        </a:p>
      </xdr:txBody>
    </xdr:sp>
    <xdr:clientData/>
  </xdr:twoCellAnchor>
  <xdr:twoCellAnchor editAs="absolute">
    <xdr:from>
      <xdr:col>4</xdr:col>
      <xdr:colOff>472103</xdr:colOff>
      <xdr:row>20</xdr:row>
      <xdr:rowOff>141592</xdr:rowOff>
    </xdr:from>
    <xdr:to>
      <xdr:col>7</xdr:col>
      <xdr:colOff>552318</xdr:colOff>
      <xdr:row>32</xdr:row>
      <xdr:rowOff>165819</xdr:rowOff>
    </xdr:to>
    <xdr:grpSp>
      <xdr:nvGrpSpPr>
        <xdr:cNvPr id="488" name="Group 487">
          <a:extLst>
            <a:ext uri="{FF2B5EF4-FFF2-40B4-BE49-F238E27FC236}">
              <a16:creationId xmlns:a16="http://schemas.microsoft.com/office/drawing/2014/main" id="{ABF2AFF2-B995-0BF3-247F-5D0C7F80FB7F}"/>
            </a:ext>
          </a:extLst>
        </xdr:cNvPr>
        <xdr:cNvGrpSpPr/>
      </xdr:nvGrpSpPr>
      <xdr:grpSpPr>
        <a:xfrm>
          <a:off x="3795467" y="4177106"/>
          <a:ext cx="2572739" cy="2445535"/>
          <a:chOff x="20286377" y="14465134"/>
          <a:chExt cx="2552840" cy="2478551"/>
        </a:xfrm>
      </xdr:grpSpPr>
      <xdr:grpSp>
        <xdr:nvGrpSpPr>
          <xdr:cNvPr id="309" name="Group 308">
            <a:extLst>
              <a:ext uri="{FF2B5EF4-FFF2-40B4-BE49-F238E27FC236}">
                <a16:creationId xmlns:a16="http://schemas.microsoft.com/office/drawing/2014/main" id="{4EB1A5FC-476A-3F3E-4C6C-66BA31A9BC82}"/>
              </a:ext>
            </a:extLst>
          </xdr:cNvPr>
          <xdr:cNvGrpSpPr>
            <a:grpSpLocks noChangeAspect="1"/>
          </xdr:cNvGrpSpPr>
        </xdr:nvGrpSpPr>
        <xdr:grpSpPr>
          <a:xfrm rot="10800000">
            <a:off x="21005014" y="15782417"/>
            <a:ext cx="439026" cy="1161268"/>
            <a:chOff x="16271240" y="1145540"/>
            <a:chExt cx="432308" cy="1150967"/>
          </a:xfrm>
        </xdr:grpSpPr>
        <xdr:cxnSp macro="">
          <xdr:nvCxnSpPr>
            <xdr:cNvPr id="310" name="Straight Connector 309">
              <a:extLst>
                <a:ext uri="{FF2B5EF4-FFF2-40B4-BE49-F238E27FC236}">
                  <a16:creationId xmlns:a16="http://schemas.microsoft.com/office/drawing/2014/main" id="{60608CE6-D120-B588-C1E0-3620BADCDCE8}"/>
                </a:ext>
              </a:extLst>
            </xdr:cNvPr>
            <xdr:cNvCxnSpPr>
              <a:endCxn id="273" idx="2"/>
            </xdr:cNvCxnSpPr>
          </xdr:nvCxnSpPr>
          <xdr:spPr>
            <a:xfrm rot="10800000" flipV="1">
              <a:off x="16461189" y="1518934"/>
              <a:ext cx="23375" cy="777573"/>
            </a:xfrm>
            <a:prstGeom prst="line">
              <a:avLst/>
            </a:prstGeom>
            <a:ln w="9525">
              <a:solidFill>
                <a:srgbClr val="074548"/>
              </a:solidFill>
            </a:ln>
          </xdr:spPr>
          <xdr:style>
            <a:lnRef idx="2">
              <a:schemeClr val="accent1"/>
            </a:lnRef>
            <a:fillRef idx="0">
              <a:schemeClr val="accent1"/>
            </a:fillRef>
            <a:effectRef idx="1">
              <a:schemeClr val="accent1"/>
            </a:effectRef>
            <a:fontRef idx="minor">
              <a:schemeClr val="tx1"/>
            </a:fontRef>
          </xdr:style>
        </xdr:cxnSp>
        <xdr:sp macro="" textlink="">
          <xdr:nvSpPr>
            <xdr:cNvPr id="311" name="Oval 310">
              <a:extLst>
                <a:ext uri="{FF2B5EF4-FFF2-40B4-BE49-F238E27FC236}">
                  <a16:creationId xmlns:a16="http://schemas.microsoft.com/office/drawing/2014/main" id="{D9A47661-4EF8-57B5-E6C2-D4873347795B}"/>
                </a:ext>
              </a:extLst>
            </xdr:cNvPr>
            <xdr:cNvSpPr/>
          </xdr:nvSpPr>
          <xdr:spPr>
            <a:xfrm>
              <a:off x="16271240" y="1145540"/>
              <a:ext cx="432308" cy="429768"/>
            </a:xfrm>
            <a:prstGeom prst="ellipse">
              <a:avLst/>
            </a:prstGeom>
            <a:solidFill>
              <a:srgbClr val="062D2F"/>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grpSp>
        <xdr:nvGrpSpPr>
          <xdr:cNvPr id="302" name="Group 301">
            <a:extLst>
              <a:ext uri="{FF2B5EF4-FFF2-40B4-BE49-F238E27FC236}">
                <a16:creationId xmlns:a16="http://schemas.microsoft.com/office/drawing/2014/main" id="{F745D333-2F2E-D138-3A8B-3B3C460D9384}"/>
              </a:ext>
            </a:extLst>
          </xdr:cNvPr>
          <xdr:cNvGrpSpPr>
            <a:grpSpLocks noChangeAspect="1"/>
          </xdr:cNvGrpSpPr>
        </xdr:nvGrpSpPr>
        <xdr:grpSpPr>
          <a:xfrm rot="14254689">
            <a:off x="20521010" y="15570393"/>
            <a:ext cx="426646" cy="781375"/>
            <a:chOff x="16271240" y="1145541"/>
            <a:chExt cx="432308" cy="768606"/>
          </a:xfrm>
        </xdr:grpSpPr>
        <xdr:cxnSp macro="">
          <xdr:nvCxnSpPr>
            <xdr:cNvPr id="303" name="Straight Connector 302">
              <a:extLst>
                <a:ext uri="{FF2B5EF4-FFF2-40B4-BE49-F238E27FC236}">
                  <a16:creationId xmlns:a16="http://schemas.microsoft.com/office/drawing/2014/main" id="{4A1CDD66-6F11-C2D2-5638-608B7CF8A147}"/>
                </a:ext>
              </a:extLst>
            </xdr:cNvPr>
            <xdr:cNvCxnSpPr/>
          </xdr:nvCxnSpPr>
          <xdr:spPr>
            <a:xfrm rot="7068427" flipV="1">
              <a:off x="16290434" y="1633949"/>
              <a:ext cx="374361" cy="186036"/>
            </a:xfrm>
            <a:prstGeom prst="line">
              <a:avLst/>
            </a:prstGeom>
            <a:ln w="9525">
              <a:solidFill>
                <a:srgbClr val="074548"/>
              </a:solidFill>
            </a:ln>
          </xdr:spPr>
          <xdr:style>
            <a:lnRef idx="2">
              <a:schemeClr val="accent1"/>
            </a:lnRef>
            <a:fillRef idx="0">
              <a:schemeClr val="accent1"/>
            </a:fillRef>
            <a:effectRef idx="1">
              <a:schemeClr val="accent1"/>
            </a:effectRef>
            <a:fontRef idx="minor">
              <a:schemeClr val="tx1"/>
            </a:fontRef>
          </xdr:style>
        </xdr:cxnSp>
        <xdr:sp macro="" textlink="">
          <xdr:nvSpPr>
            <xdr:cNvPr id="304" name="Oval 303">
              <a:extLst>
                <a:ext uri="{FF2B5EF4-FFF2-40B4-BE49-F238E27FC236}">
                  <a16:creationId xmlns:a16="http://schemas.microsoft.com/office/drawing/2014/main" id="{CF0F09EE-3C2D-5868-BE15-D93ABD1AA209}"/>
                </a:ext>
              </a:extLst>
            </xdr:cNvPr>
            <xdr:cNvSpPr/>
          </xdr:nvSpPr>
          <xdr:spPr>
            <a:xfrm>
              <a:off x="16271240" y="1145541"/>
              <a:ext cx="432308" cy="429768"/>
            </a:xfrm>
            <a:prstGeom prst="ellipse">
              <a:avLst/>
            </a:prstGeom>
            <a:solidFill>
              <a:srgbClr val="062D2F"/>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grpSp>
        <xdr:nvGrpSpPr>
          <xdr:cNvPr id="297" name="Group 296">
            <a:extLst>
              <a:ext uri="{FF2B5EF4-FFF2-40B4-BE49-F238E27FC236}">
                <a16:creationId xmlns:a16="http://schemas.microsoft.com/office/drawing/2014/main" id="{BC1A6E75-5509-FB33-874B-23EEA28CBC50}"/>
              </a:ext>
            </a:extLst>
          </xdr:cNvPr>
          <xdr:cNvGrpSpPr>
            <a:grpSpLocks noChangeAspect="1"/>
          </xdr:cNvGrpSpPr>
        </xdr:nvGrpSpPr>
        <xdr:grpSpPr>
          <a:xfrm rot="20633693">
            <a:off x="20860758" y="14465134"/>
            <a:ext cx="432024" cy="868707"/>
            <a:chOff x="16271240" y="1145540"/>
            <a:chExt cx="432308" cy="861052"/>
          </a:xfrm>
        </xdr:grpSpPr>
        <xdr:cxnSp macro="">
          <xdr:nvCxnSpPr>
            <xdr:cNvPr id="298" name="Straight Connector 297">
              <a:extLst>
                <a:ext uri="{FF2B5EF4-FFF2-40B4-BE49-F238E27FC236}">
                  <a16:creationId xmlns:a16="http://schemas.microsoft.com/office/drawing/2014/main" id="{21999A48-47C7-2785-B088-F6EC82F4EDA5}"/>
                </a:ext>
              </a:extLst>
            </xdr:cNvPr>
            <xdr:cNvCxnSpPr/>
          </xdr:nvCxnSpPr>
          <xdr:spPr>
            <a:xfrm rot="13882094" flipH="1" flipV="1">
              <a:off x="16259375" y="1606751"/>
              <a:ext cx="415930" cy="383751"/>
            </a:xfrm>
            <a:prstGeom prst="line">
              <a:avLst/>
            </a:prstGeom>
            <a:ln w="9525">
              <a:solidFill>
                <a:srgbClr val="074548"/>
              </a:solidFill>
            </a:ln>
          </xdr:spPr>
          <xdr:style>
            <a:lnRef idx="2">
              <a:schemeClr val="accent1"/>
            </a:lnRef>
            <a:fillRef idx="0">
              <a:schemeClr val="accent1"/>
            </a:fillRef>
            <a:effectRef idx="1">
              <a:schemeClr val="accent1"/>
            </a:effectRef>
            <a:fontRef idx="minor">
              <a:schemeClr val="tx1"/>
            </a:fontRef>
          </xdr:style>
        </xdr:cxnSp>
        <xdr:sp macro="" textlink="">
          <xdr:nvSpPr>
            <xdr:cNvPr id="299" name="Oval 298">
              <a:extLst>
                <a:ext uri="{FF2B5EF4-FFF2-40B4-BE49-F238E27FC236}">
                  <a16:creationId xmlns:a16="http://schemas.microsoft.com/office/drawing/2014/main" id="{0D748E45-9D9F-3C49-8F67-5A6CD3A734FE}"/>
                </a:ext>
              </a:extLst>
            </xdr:cNvPr>
            <xdr:cNvSpPr/>
          </xdr:nvSpPr>
          <xdr:spPr>
            <a:xfrm>
              <a:off x="16271240" y="1145540"/>
              <a:ext cx="432308" cy="429768"/>
            </a:xfrm>
            <a:prstGeom prst="ellipse">
              <a:avLst/>
            </a:prstGeom>
            <a:solidFill>
              <a:srgbClr val="062D2F"/>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xnSp macro="">
        <xdr:nvCxnSpPr>
          <xdr:cNvPr id="275" name="Straight Connector 274">
            <a:extLst>
              <a:ext uri="{FF2B5EF4-FFF2-40B4-BE49-F238E27FC236}">
                <a16:creationId xmlns:a16="http://schemas.microsoft.com/office/drawing/2014/main" id="{6BC079B1-F22C-536C-4A08-8EAD00E010B8}"/>
              </a:ext>
            </a:extLst>
          </xdr:cNvPr>
          <xdr:cNvCxnSpPr/>
        </xdr:nvCxnSpPr>
        <xdr:spPr>
          <a:xfrm>
            <a:off x="21261910" y="15636854"/>
            <a:ext cx="1577307" cy="276531"/>
          </a:xfrm>
          <a:prstGeom prst="line">
            <a:avLst/>
          </a:prstGeom>
          <a:ln w="15875">
            <a:gradFill>
              <a:gsLst>
                <a:gs pos="66000">
                  <a:srgbClr val="0A0D80"/>
                </a:gs>
                <a:gs pos="17000">
                  <a:srgbClr val="9BF8F2"/>
                </a:gs>
              </a:gsLst>
              <a:lin ang="5400000" scaled="1"/>
            </a:gradFill>
          </a:ln>
        </xdr:spPr>
        <xdr:style>
          <a:lnRef idx="2">
            <a:schemeClr val="accent1"/>
          </a:lnRef>
          <a:fillRef idx="0">
            <a:schemeClr val="accent1"/>
          </a:fillRef>
          <a:effectRef idx="1">
            <a:schemeClr val="accent1"/>
          </a:effectRef>
          <a:fontRef idx="minor">
            <a:schemeClr val="tx1"/>
          </a:fontRef>
        </xdr:style>
      </xdr:cxnSp>
      <xdr:sp macro="" textlink="'Pivot tables'!AW6">
        <xdr:nvSpPr>
          <xdr:cNvPr id="300" name="TextBox 299">
            <a:extLst>
              <a:ext uri="{FF2B5EF4-FFF2-40B4-BE49-F238E27FC236}">
                <a16:creationId xmlns:a16="http://schemas.microsoft.com/office/drawing/2014/main" id="{1ECD1A45-D1C8-9FE8-5C98-2B1E1B69B013}"/>
              </a:ext>
            </a:extLst>
          </xdr:cNvPr>
          <xdr:cNvSpPr txBox="1">
            <a:spLocks noChangeAspect="1"/>
          </xdr:cNvSpPr>
        </xdr:nvSpPr>
        <xdr:spPr>
          <a:xfrm>
            <a:off x="20712830" y="14516025"/>
            <a:ext cx="637217" cy="354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1A73E51-04C1-AD45-A6BC-C3BCB5F647F6}" type="TxLink">
              <a:rPr lang="en-US" sz="1200" b="0" i="0" u="none" strike="noStrike">
                <a:solidFill>
                  <a:schemeClr val="bg1"/>
                </a:solidFill>
                <a:latin typeface="Arial" panose="020B0604020202020204" pitchFamily="34" charset="0"/>
                <a:ea typeface="+mn-ea"/>
                <a:cs typeface="Arial" panose="020B0604020202020204" pitchFamily="34" charset="0"/>
              </a:rPr>
              <a:pPr marL="0" indent="0" algn="ctr"/>
              <a:t>8%</a:t>
            </a:fld>
            <a:endParaRPr lang="en-GB" sz="1200" b="0" i="0" u="none" strike="noStrike">
              <a:solidFill>
                <a:schemeClr val="bg1"/>
              </a:solidFill>
              <a:latin typeface="Arial" panose="020B0604020202020204" pitchFamily="34" charset="0"/>
              <a:ea typeface="+mn-ea"/>
              <a:cs typeface="Arial" panose="020B0604020202020204" pitchFamily="34" charset="0"/>
            </a:endParaRPr>
          </a:p>
        </xdr:txBody>
      </xdr:sp>
      <xdr:sp macro="" textlink="'Pivot tables'!AW7">
        <xdr:nvSpPr>
          <xdr:cNvPr id="307" name="TextBox 306">
            <a:extLst>
              <a:ext uri="{FF2B5EF4-FFF2-40B4-BE49-F238E27FC236}">
                <a16:creationId xmlns:a16="http://schemas.microsoft.com/office/drawing/2014/main" id="{4398CFAF-A509-0ECC-AB39-07547748A802}"/>
              </a:ext>
            </a:extLst>
          </xdr:cNvPr>
          <xdr:cNvSpPr txBox="1">
            <a:spLocks noChangeAspect="1"/>
          </xdr:cNvSpPr>
        </xdr:nvSpPr>
        <xdr:spPr>
          <a:xfrm>
            <a:off x="20894003" y="16550640"/>
            <a:ext cx="642459" cy="354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31986FA-E098-904B-9244-4283924587FF}" type="TxLink">
              <a:rPr lang="en-US" sz="1200" b="0" i="0" u="none" strike="noStrike">
                <a:solidFill>
                  <a:schemeClr val="bg1"/>
                </a:solidFill>
                <a:latin typeface="Arial" panose="020B0604020202020204" pitchFamily="34" charset="0"/>
                <a:ea typeface="+mn-ea"/>
                <a:cs typeface="Arial" panose="020B0604020202020204" pitchFamily="34" charset="0"/>
              </a:rPr>
              <a:pPr marL="0" indent="0" algn="ctr"/>
              <a:t>10%</a:t>
            </a:fld>
            <a:endParaRPr lang="en-GB" sz="1200" b="0" i="0" u="none" strike="noStrike">
              <a:solidFill>
                <a:schemeClr val="bg1"/>
              </a:solidFill>
              <a:latin typeface="Arial" panose="020B0604020202020204" pitchFamily="34" charset="0"/>
              <a:ea typeface="+mn-ea"/>
              <a:cs typeface="Arial" panose="020B0604020202020204" pitchFamily="34" charset="0"/>
            </a:endParaRPr>
          </a:p>
        </xdr:txBody>
      </xdr:sp>
      <xdr:sp macro="" textlink="'Pivot tables'!AW8">
        <xdr:nvSpPr>
          <xdr:cNvPr id="313" name="TextBox 312">
            <a:extLst>
              <a:ext uri="{FF2B5EF4-FFF2-40B4-BE49-F238E27FC236}">
                <a16:creationId xmlns:a16="http://schemas.microsoft.com/office/drawing/2014/main" id="{C876D9A6-9091-FA9F-5109-688BD83BFB5C}"/>
              </a:ext>
            </a:extLst>
          </xdr:cNvPr>
          <xdr:cNvSpPr txBox="1">
            <a:spLocks noChangeAspect="1"/>
          </xdr:cNvSpPr>
        </xdr:nvSpPr>
        <xdr:spPr>
          <a:xfrm>
            <a:off x="20286377" y="15868425"/>
            <a:ext cx="642459" cy="354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F0BF766-DDB5-D345-8AC3-1D7D8410E7FD}" type="TxLink">
              <a:rPr lang="en-US" sz="1200" b="0" i="0" u="none" strike="noStrike">
                <a:solidFill>
                  <a:schemeClr val="bg1"/>
                </a:solidFill>
                <a:latin typeface="Arial" panose="020B0604020202020204" pitchFamily="34" charset="0"/>
                <a:ea typeface="+mn-ea"/>
                <a:cs typeface="Arial" panose="020B0604020202020204" pitchFamily="34" charset="0"/>
              </a:rPr>
              <a:pPr marL="0" indent="0" algn="ctr"/>
              <a:t>1%</a:t>
            </a:fld>
            <a:endParaRPr lang="en-GB" sz="1200" b="0" i="0" u="none" strike="noStrike">
              <a:solidFill>
                <a:schemeClr val="bg1"/>
              </a:solidFill>
              <a:latin typeface="Arial" panose="020B0604020202020204" pitchFamily="34" charset="0"/>
              <a:ea typeface="+mn-ea"/>
              <a:cs typeface="Arial" panose="020B0604020202020204" pitchFamily="34" charset="0"/>
            </a:endParaRPr>
          </a:p>
        </xdr:txBody>
      </xdr:sp>
    </xdr:grpSp>
    <xdr:clientData/>
  </xdr:twoCellAnchor>
  <xdr:twoCellAnchor editAs="absolute">
    <xdr:from>
      <xdr:col>7</xdr:col>
      <xdr:colOff>797083</xdr:colOff>
      <xdr:row>38</xdr:row>
      <xdr:rowOff>42514</xdr:rowOff>
    </xdr:from>
    <xdr:to>
      <xdr:col>9</xdr:col>
      <xdr:colOff>21440</xdr:colOff>
      <xdr:row>40</xdr:row>
      <xdr:rowOff>69953</xdr:rowOff>
    </xdr:to>
    <xdr:grpSp>
      <xdr:nvGrpSpPr>
        <xdr:cNvPr id="320" name="Group 319">
          <a:extLst>
            <a:ext uri="{FF2B5EF4-FFF2-40B4-BE49-F238E27FC236}">
              <a16:creationId xmlns:a16="http://schemas.microsoft.com/office/drawing/2014/main" id="{4D1B8358-AAC3-D5DB-5209-AA331CF0F307}"/>
            </a:ext>
          </a:extLst>
        </xdr:cNvPr>
        <xdr:cNvGrpSpPr>
          <a:grpSpLocks noChangeAspect="1"/>
        </xdr:cNvGrpSpPr>
      </xdr:nvGrpSpPr>
      <xdr:grpSpPr>
        <a:xfrm rot="16200000">
          <a:off x="6840496" y="7482466"/>
          <a:ext cx="430990" cy="886039"/>
          <a:chOff x="16271239" y="1145539"/>
          <a:chExt cx="419167" cy="895763"/>
        </a:xfrm>
      </xdr:grpSpPr>
      <xdr:cxnSp macro="">
        <xdr:nvCxnSpPr>
          <xdr:cNvPr id="321" name="Straight Connector 320">
            <a:extLst>
              <a:ext uri="{FF2B5EF4-FFF2-40B4-BE49-F238E27FC236}">
                <a16:creationId xmlns:a16="http://schemas.microsoft.com/office/drawing/2014/main" id="{0605DEC6-9855-0F83-A5F0-3417F736B153}"/>
              </a:ext>
            </a:extLst>
          </xdr:cNvPr>
          <xdr:cNvCxnSpPr/>
        </xdr:nvCxnSpPr>
        <xdr:spPr>
          <a:xfrm rot="14624545" flipH="1" flipV="1">
            <a:off x="16140861" y="1551496"/>
            <a:ext cx="638176" cy="341436"/>
          </a:xfrm>
          <a:prstGeom prst="line">
            <a:avLst/>
          </a:prstGeom>
          <a:ln w="9525">
            <a:solidFill>
              <a:srgbClr val="074548"/>
            </a:solidFill>
          </a:ln>
        </xdr:spPr>
        <xdr:style>
          <a:lnRef idx="2">
            <a:schemeClr val="accent1"/>
          </a:lnRef>
          <a:fillRef idx="0">
            <a:schemeClr val="accent1"/>
          </a:fillRef>
          <a:effectRef idx="1">
            <a:schemeClr val="accent1"/>
          </a:effectRef>
          <a:fontRef idx="minor">
            <a:schemeClr val="tx1"/>
          </a:fontRef>
        </xdr:style>
      </xdr:cxnSp>
      <xdr:sp macro="" textlink="">
        <xdr:nvSpPr>
          <xdr:cNvPr id="322" name="Oval 321">
            <a:extLst>
              <a:ext uri="{FF2B5EF4-FFF2-40B4-BE49-F238E27FC236}">
                <a16:creationId xmlns:a16="http://schemas.microsoft.com/office/drawing/2014/main" id="{C9A3D427-4C50-92B8-CA05-9EE0BDB7F9B2}"/>
              </a:ext>
            </a:extLst>
          </xdr:cNvPr>
          <xdr:cNvSpPr/>
        </xdr:nvSpPr>
        <xdr:spPr>
          <a:xfrm>
            <a:off x="16271239" y="1145539"/>
            <a:ext cx="419167" cy="438532"/>
          </a:xfrm>
          <a:prstGeom prst="ellipse">
            <a:avLst/>
          </a:prstGeom>
          <a:solidFill>
            <a:srgbClr val="062D2F"/>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editAs="absolute">
    <xdr:from>
      <xdr:col>8</xdr:col>
      <xdr:colOff>619702</xdr:colOff>
      <xdr:row>34</xdr:row>
      <xdr:rowOff>138294</xdr:rowOff>
    </xdr:from>
    <xdr:to>
      <xdr:col>9</xdr:col>
      <xdr:colOff>227496</xdr:colOff>
      <xdr:row>38</xdr:row>
      <xdr:rowOff>169880</xdr:rowOff>
    </xdr:to>
    <xdr:grpSp>
      <xdr:nvGrpSpPr>
        <xdr:cNvPr id="315" name="Group 314">
          <a:extLst>
            <a:ext uri="{FF2B5EF4-FFF2-40B4-BE49-F238E27FC236}">
              <a16:creationId xmlns:a16="http://schemas.microsoft.com/office/drawing/2014/main" id="{481F5D6E-E2BC-12AA-9E9A-99585E406F6E}"/>
            </a:ext>
          </a:extLst>
        </xdr:cNvPr>
        <xdr:cNvGrpSpPr>
          <a:grpSpLocks noChangeAspect="1"/>
        </xdr:cNvGrpSpPr>
      </xdr:nvGrpSpPr>
      <xdr:grpSpPr>
        <a:xfrm rot="20665035">
          <a:off x="7266431" y="6998668"/>
          <a:ext cx="438635" cy="838689"/>
          <a:chOff x="16271241" y="1145539"/>
          <a:chExt cx="419167" cy="861053"/>
        </a:xfrm>
      </xdr:grpSpPr>
      <xdr:cxnSp macro="">
        <xdr:nvCxnSpPr>
          <xdr:cNvPr id="316" name="Straight Connector 315">
            <a:extLst>
              <a:ext uri="{FF2B5EF4-FFF2-40B4-BE49-F238E27FC236}">
                <a16:creationId xmlns:a16="http://schemas.microsoft.com/office/drawing/2014/main" id="{D7BFBA1B-2A36-05AC-389F-5E90FD7E4D5E}"/>
              </a:ext>
            </a:extLst>
          </xdr:cNvPr>
          <xdr:cNvCxnSpPr/>
        </xdr:nvCxnSpPr>
        <xdr:spPr>
          <a:xfrm rot="13882094" flipH="1" flipV="1">
            <a:off x="16259375" y="1606751"/>
            <a:ext cx="415930" cy="383751"/>
          </a:xfrm>
          <a:prstGeom prst="line">
            <a:avLst/>
          </a:prstGeom>
          <a:ln w="9525">
            <a:solidFill>
              <a:srgbClr val="074548"/>
            </a:solidFill>
          </a:ln>
        </xdr:spPr>
        <xdr:style>
          <a:lnRef idx="2">
            <a:schemeClr val="accent1"/>
          </a:lnRef>
          <a:fillRef idx="0">
            <a:schemeClr val="accent1"/>
          </a:fillRef>
          <a:effectRef idx="1">
            <a:schemeClr val="accent1"/>
          </a:effectRef>
          <a:fontRef idx="minor">
            <a:schemeClr val="tx1"/>
          </a:fontRef>
        </xdr:style>
      </xdr:cxnSp>
      <xdr:sp macro="" textlink="">
        <xdr:nvSpPr>
          <xdr:cNvPr id="317" name="Oval 316">
            <a:extLst>
              <a:ext uri="{FF2B5EF4-FFF2-40B4-BE49-F238E27FC236}">
                <a16:creationId xmlns:a16="http://schemas.microsoft.com/office/drawing/2014/main" id="{4343D619-2C4C-D307-8330-A5B96FEA2914}"/>
              </a:ext>
            </a:extLst>
          </xdr:cNvPr>
          <xdr:cNvSpPr/>
        </xdr:nvSpPr>
        <xdr:spPr>
          <a:xfrm>
            <a:off x="16271241" y="1145539"/>
            <a:ext cx="419167" cy="438532"/>
          </a:xfrm>
          <a:prstGeom prst="ellipse">
            <a:avLst/>
          </a:prstGeom>
          <a:solidFill>
            <a:srgbClr val="062D2F"/>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editAs="absolute">
    <xdr:from>
      <xdr:col>9</xdr:col>
      <xdr:colOff>26042</xdr:colOff>
      <xdr:row>35</xdr:row>
      <xdr:rowOff>87919</xdr:rowOff>
    </xdr:from>
    <xdr:to>
      <xdr:col>10</xdr:col>
      <xdr:colOff>155685</xdr:colOff>
      <xdr:row>39</xdr:row>
      <xdr:rowOff>154901</xdr:rowOff>
    </xdr:to>
    <xdr:cxnSp macro="">
      <xdr:nvCxnSpPr>
        <xdr:cNvPr id="52" name="Straight Connector 51">
          <a:extLst>
            <a:ext uri="{FF2B5EF4-FFF2-40B4-BE49-F238E27FC236}">
              <a16:creationId xmlns:a16="http://schemas.microsoft.com/office/drawing/2014/main" id="{07345AE7-1FF3-78EF-DCA2-A7A39491E3FD}"/>
            </a:ext>
          </a:extLst>
        </xdr:cNvPr>
        <xdr:cNvCxnSpPr>
          <a:endCxn id="155" idx="0"/>
        </xdr:cNvCxnSpPr>
      </xdr:nvCxnSpPr>
      <xdr:spPr>
        <a:xfrm flipV="1">
          <a:off x="7503612" y="7150069"/>
          <a:ext cx="960484" cy="874084"/>
        </a:xfrm>
        <a:prstGeom prst="line">
          <a:avLst/>
        </a:prstGeom>
        <a:ln w="15875">
          <a:gradFill>
            <a:gsLst>
              <a:gs pos="66000">
                <a:srgbClr val="0A0D80"/>
              </a:gs>
              <a:gs pos="17000">
                <a:srgbClr val="9BF8F2"/>
              </a:gs>
            </a:gsLst>
            <a:lin ang="5400000" scaled="1"/>
          </a:gradFill>
        </a:ln>
      </xdr:spPr>
      <xdr:style>
        <a:lnRef idx="2">
          <a:schemeClr val="accent1"/>
        </a:lnRef>
        <a:fillRef idx="0">
          <a:schemeClr val="accent1"/>
        </a:fillRef>
        <a:effectRef idx="1">
          <a:schemeClr val="accent1"/>
        </a:effectRef>
        <a:fontRef idx="minor">
          <a:schemeClr val="tx1"/>
        </a:fontRef>
      </xdr:style>
    </xdr:cxnSp>
    <xdr:clientData/>
  </xdr:twoCellAnchor>
  <xdr:twoCellAnchor editAs="absolute">
    <xdr:from>
      <xdr:col>8</xdr:col>
      <xdr:colOff>456413</xdr:colOff>
      <xdr:row>34</xdr:row>
      <xdr:rowOff>188216</xdr:rowOff>
    </xdr:from>
    <xdr:to>
      <xdr:col>9</xdr:col>
      <xdr:colOff>273571</xdr:colOff>
      <xdr:row>36</xdr:row>
      <xdr:rowOff>127201</xdr:rowOff>
    </xdr:to>
    <xdr:sp macro="" textlink="'Pivot tables'!AW14">
      <xdr:nvSpPr>
        <xdr:cNvPr id="318" name="TextBox 317">
          <a:extLst>
            <a:ext uri="{FF2B5EF4-FFF2-40B4-BE49-F238E27FC236}">
              <a16:creationId xmlns:a16="http://schemas.microsoft.com/office/drawing/2014/main" id="{54C26905-D8BD-4D8E-0968-A6CF0B375E14}"/>
            </a:ext>
          </a:extLst>
        </xdr:cNvPr>
        <xdr:cNvSpPr txBox="1">
          <a:spLocks noChangeAspect="1"/>
        </xdr:cNvSpPr>
      </xdr:nvSpPr>
      <xdr:spPr>
        <a:xfrm>
          <a:off x="7084862" y="8134205"/>
          <a:ext cx="645714" cy="3464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F176FF5-B762-4745-B954-6E4025FF2C21}" type="TxLink">
            <a:rPr lang="en-US" sz="1200" b="0" i="0" u="none" strike="noStrike">
              <a:solidFill>
                <a:schemeClr val="bg1"/>
              </a:solidFill>
              <a:latin typeface="Arial" panose="020B0604020202020204" pitchFamily="34" charset="0"/>
              <a:ea typeface="+mn-ea"/>
              <a:cs typeface="Arial" panose="020B0604020202020204" pitchFamily="34" charset="0"/>
            </a:rPr>
            <a:pPr marL="0" indent="0" algn="ctr"/>
            <a:t>6%</a:t>
          </a:fld>
          <a:endParaRPr lang="en-GB" sz="1200" b="0" i="0" u="none" strike="noStrike">
            <a:solidFill>
              <a:schemeClr val="bg1"/>
            </a:solidFill>
            <a:latin typeface="Arial" panose="020B0604020202020204" pitchFamily="34" charset="0"/>
            <a:ea typeface="+mn-ea"/>
            <a:cs typeface="Arial" panose="020B0604020202020204" pitchFamily="34" charset="0"/>
          </a:endParaRPr>
        </a:p>
      </xdr:txBody>
    </xdr:sp>
    <xdr:clientData/>
  </xdr:twoCellAnchor>
  <xdr:twoCellAnchor editAs="absolute">
    <xdr:from>
      <xdr:col>7</xdr:col>
      <xdr:colOff>692260</xdr:colOff>
      <xdr:row>38</xdr:row>
      <xdr:rowOff>82672</xdr:rowOff>
    </xdr:from>
    <xdr:to>
      <xdr:col>8</xdr:col>
      <xdr:colOff>509418</xdr:colOff>
      <xdr:row>40</xdr:row>
      <xdr:rowOff>27332</xdr:rowOff>
    </xdr:to>
    <xdr:sp macro="" textlink="'Pivot tables'!AW15">
      <xdr:nvSpPr>
        <xdr:cNvPr id="323" name="TextBox 322">
          <a:extLst>
            <a:ext uri="{FF2B5EF4-FFF2-40B4-BE49-F238E27FC236}">
              <a16:creationId xmlns:a16="http://schemas.microsoft.com/office/drawing/2014/main" id="{BD06D636-EDC2-CC96-95EB-A39FB8A73235}"/>
            </a:ext>
          </a:extLst>
        </xdr:cNvPr>
        <xdr:cNvSpPr txBox="1">
          <a:spLocks noChangeAspect="1"/>
        </xdr:cNvSpPr>
      </xdr:nvSpPr>
      <xdr:spPr>
        <a:xfrm>
          <a:off x="6492153" y="8843635"/>
          <a:ext cx="645714" cy="3521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0B9FEBC-4663-C649-88F2-CF2DFA57AC62}" type="TxLink">
            <a:rPr lang="en-US" sz="1200" b="0" i="0" u="none" strike="noStrike">
              <a:solidFill>
                <a:schemeClr val="bg1"/>
              </a:solidFill>
              <a:latin typeface="Arial" panose="020B0604020202020204" pitchFamily="34" charset="0"/>
              <a:ea typeface="+mn-ea"/>
              <a:cs typeface="Arial" panose="020B0604020202020204" pitchFamily="34" charset="0"/>
            </a:rPr>
            <a:pPr marL="0" indent="0" algn="ctr"/>
            <a:t>6%</a:t>
          </a:fld>
          <a:endParaRPr lang="en-GB" sz="1200" b="0" i="0" u="none" strike="noStrike">
            <a:solidFill>
              <a:schemeClr val="bg1"/>
            </a:solidFill>
            <a:latin typeface="Arial" panose="020B0604020202020204" pitchFamily="34" charset="0"/>
            <a:ea typeface="+mn-ea"/>
            <a:cs typeface="Arial" panose="020B0604020202020204" pitchFamily="34" charset="0"/>
          </a:endParaRPr>
        </a:p>
      </xdr:txBody>
    </xdr:sp>
    <xdr:clientData/>
  </xdr:twoCellAnchor>
  <xdr:twoCellAnchor editAs="absolute">
    <xdr:from>
      <xdr:col>16</xdr:col>
      <xdr:colOff>245546</xdr:colOff>
      <xdr:row>13</xdr:row>
      <xdr:rowOff>19927</xdr:rowOff>
    </xdr:from>
    <xdr:to>
      <xdr:col>17</xdr:col>
      <xdr:colOff>509765</xdr:colOff>
      <xdr:row>15</xdr:row>
      <xdr:rowOff>152745</xdr:rowOff>
    </xdr:to>
    <xdr:grpSp>
      <xdr:nvGrpSpPr>
        <xdr:cNvPr id="342" name="Group 341">
          <a:extLst>
            <a:ext uri="{FF2B5EF4-FFF2-40B4-BE49-F238E27FC236}">
              <a16:creationId xmlns:a16="http://schemas.microsoft.com/office/drawing/2014/main" id="{9A54EC47-D860-9FA6-4DF9-F7DAB2B1C7E3}"/>
            </a:ext>
          </a:extLst>
        </xdr:cNvPr>
        <xdr:cNvGrpSpPr>
          <a:grpSpLocks noChangeAspect="1"/>
        </xdr:cNvGrpSpPr>
      </xdr:nvGrpSpPr>
      <xdr:grpSpPr>
        <a:xfrm rot="2908737">
          <a:off x="13818349" y="2363666"/>
          <a:ext cx="536370" cy="1095060"/>
          <a:chOff x="16306816" y="1554751"/>
          <a:chExt cx="528670" cy="1109549"/>
        </a:xfrm>
      </xdr:grpSpPr>
      <xdr:cxnSp macro="">
        <xdr:nvCxnSpPr>
          <xdr:cNvPr id="343" name="Straight Connector 342">
            <a:extLst>
              <a:ext uri="{FF2B5EF4-FFF2-40B4-BE49-F238E27FC236}">
                <a16:creationId xmlns:a16="http://schemas.microsoft.com/office/drawing/2014/main" id="{C561664D-7501-064C-F913-146DFD6E8999}"/>
              </a:ext>
            </a:extLst>
          </xdr:cNvPr>
          <xdr:cNvCxnSpPr/>
        </xdr:nvCxnSpPr>
        <xdr:spPr>
          <a:xfrm rot="18691263" flipH="1">
            <a:off x="16047435" y="2048793"/>
            <a:ext cx="874888" cy="356126"/>
          </a:xfrm>
          <a:prstGeom prst="line">
            <a:avLst/>
          </a:prstGeom>
          <a:ln w="9525">
            <a:solidFill>
              <a:srgbClr val="074548"/>
            </a:solidFill>
          </a:ln>
        </xdr:spPr>
        <xdr:style>
          <a:lnRef idx="2">
            <a:schemeClr val="accent1"/>
          </a:lnRef>
          <a:fillRef idx="0">
            <a:schemeClr val="accent1"/>
          </a:fillRef>
          <a:effectRef idx="1">
            <a:schemeClr val="accent1"/>
          </a:effectRef>
          <a:fontRef idx="minor">
            <a:schemeClr val="tx1"/>
          </a:fontRef>
        </xdr:style>
      </xdr:cxnSp>
      <xdr:sp macro="" textlink="">
        <xdr:nvSpPr>
          <xdr:cNvPr id="344" name="Oval 343">
            <a:extLst>
              <a:ext uri="{FF2B5EF4-FFF2-40B4-BE49-F238E27FC236}">
                <a16:creationId xmlns:a16="http://schemas.microsoft.com/office/drawing/2014/main" id="{32716C94-4138-98E9-BB92-F76E8E0F9D40}"/>
              </a:ext>
            </a:extLst>
          </xdr:cNvPr>
          <xdr:cNvSpPr/>
        </xdr:nvSpPr>
        <xdr:spPr>
          <a:xfrm>
            <a:off x="16403178" y="1554751"/>
            <a:ext cx="432308" cy="429768"/>
          </a:xfrm>
          <a:prstGeom prst="ellipse">
            <a:avLst/>
          </a:prstGeom>
          <a:solidFill>
            <a:srgbClr val="062D2F"/>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editAs="absolute">
    <xdr:from>
      <xdr:col>16</xdr:col>
      <xdr:colOff>237375</xdr:colOff>
      <xdr:row>15</xdr:row>
      <xdr:rowOff>102884</xdr:rowOff>
    </xdr:from>
    <xdr:to>
      <xdr:col>17</xdr:col>
      <xdr:colOff>825681</xdr:colOff>
      <xdr:row>17</xdr:row>
      <xdr:rowOff>170535</xdr:rowOff>
    </xdr:to>
    <xdr:grpSp>
      <xdr:nvGrpSpPr>
        <xdr:cNvPr id="345" name="Group 344">
          <a:extLst>
            <a:ext uri="{FF2B5EF4-FFF2-40B4-BE49-F238E27FC236}">
              <a16:creationId xmlns:a16="http://schemas.microsoft.com/office/drawing/2014/main" id="{3F08527C-8713-D6DC-B2EE-C35E00008F18}"/>
            </a:ext>
          </a:extLst>
        </xdr:cNvPr>
        <xdr:cNvGrpSpPr>
          <a:grpSpLocks noChangeAspect="1"/>
        </xdr:cNvGrpSpPr>
      </xdr:nvGrpSpPr>
      <xdr:grpSpPr>
        <a:xfrm rot="6151686">
          <a:off x="14004806" y="2655547"/>
          <a:ext cx="471202" cy="1419147"/>
          <a:chOff x="16239422" y="1145540"/>
          <a:chExt cx="464126" cy="1439602"/>
        </a:xfrm>
      </xdr:grpSpPr>
      <xdr:cxnSp macro="">
        <xdr:nvCxnSpPr>
          <xdr:cNvPr id="346" name="Straight Connector 345">
            <a:extLst>
              <a:ext uri="{FF2B5EF4-FFF2-40B4-BE49-F238E27FC236}">
                <a16:creationId xmlns:a16="http://schemas.microsoft.com/office/drawing/2014/main" id="{D3CEEA5B-0678-30D1-248E-43E718220F05}"/>
              </a:ext>
            </a:extLst>
          </xdr:cNvPr>
          <xdr:cNvCxnSpPr/>
        </xdr:nvCxnSpPr>
        <xdr:spPr>
          <a:xfrm rot="15448314" flipH="1" flipV="1">
            <a:off x="15829976" y="1779558"/>
            <a:ext cx="1215030" cy="396138"/>
          </a:xfrm>
          <a:prstGeom prst="line">
            <a:avLst/>
          </a:prstGeom>
          <a:ln w="9525">
            <a:solidFill>
              <a:srgbClr val="074548"/>
            </a:solidFill>
          </a:ln>
        </xdr:spPr>
        <xdr:style>
          <a:lnRef idx="2">
            <a:schemeClr val="accent1"/>
          </a:lnRef>
          <a:fillRef idx="0">
            <a:schemeClr val="accent1"/>
          </a:fillRef>
          <a:effectRef idx="1">
            <a:schemeClr val="accent1"/>
          </a:effectRef>
          <a:fontRef idx="minor">
            <a:schemeClr val="tx1"/>
          </a:fontRef>
        </xdr:style>
      </xdr:cxnSp>
      <xdr:sp macro="" textlink="">
        <xdr:nvSpPr>
          <xdr:cNvPr id="347" name="Oval 346">
            <a:extLst>
              <a:ext uri="{FF2B5EF4-FFF2-40B4-BE49-F238E27FC236}">
                <a16:creationId xmlns:a16="http://schemas.microsoft.com/office/drawing/2014/main" id="{A28D5293-999A-E6E1-36BA-0B4A341B91FB}"/>
              </a:ext>
            </a:extLst>
          </xdr:cNvPr>
          <xdr:cNvSpPr/>
        </xdr:nvSpPr>
        <xdr:spPr>
          <a:xfrm>
            <a:off x="16271240" y="1145540"/>
            <a:ext cx="432308" cy="429768"/>
          </a:xfrm>
          <a:prstGeom prst="ellipse">
            <a:avLst/>
          </a:prstGeom>
          <a:solidFill>
            <a:srgbClr val="062D2F"/>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editAs="absolute">
    <xdr:from>
      <xdr:col>15</xdr:col>
      <xdr:colOff>254081</xdr:colOff>
      <xdr:row>12</xdr:row>
      <xdr:rowOff>122110</xdr:rowOff>
    </xdr:from>
    <xdr:to>
      <xdr:col>16</xdr:col>
      <xdr:colOff>272387</xdr:colOff>
      <xdr:row>14</xdr:row>
      <xdr:rowOff>150340</xdr:rowOff>
    </xdr:to>
    <xdr:grpSp>
      <xdr:nvGrpSpPr>
        <xdr:cNvPr id="348" name="Group 347">
          <a:extLst>
            <a:ext uri="{FF2B5EF4-FFF2-40B4-BE49-F238E27FC236}">
              <a16:creationId xmlns:a16="http://schemas.microsoft.com/office/drawing/2014/main" id="{94ADA41E-3D26-8ABE-CA11-AF4B36018A19}"/>
            </a:ext>
          </a:extLst>
        </xdr:cNvPr>
        <xdr:cNvGrpSpPr>
          <a:grpSpLocks noChangeAspect="1"/>
        </xdr:cNvGrpSpPr>
      </xdr:nvGrpSpPr>
      <xdr:grpSpPr>
        <a:xfrm rot="18626149">
          <a:off x="12925381" y="2334735"/>
          <a:ext cx="431782" cy="849147"/>
          <a:chOff x="16271239" y="1145540"/>
          <a:chExt cx="424571" cy="861052"/>
        </a:xfrm>
      </xdr:grpSpPr>
      <xdr:cxnSp macro="">
        <xdr:nvCxnSpPr>
          <xdr:cNvPr id="349" name="Straight Connector 348">
            <a:extLst>
              <a:ext uri="{FF2B5EF4-FFF2-40B4-BE49-F238E27FC236}">
                <a16:creationId xmlns:a16="http://schemas.microsoft.com/office/drawing/2014/main" id="{1EF45F80-5E04-E42C-4AC7-3B2F1B7E4D72}"/>
              </a:ext>
            </a:extLst>
          </xdr:cNvPr>
          <xdr:cNvCxnSpPr/>
        </xdr:nvCxnSpPr>
        <xdr:spPr>
          <a:xfrm rot="13882094" flipH="1" flipV="1">
            <a:off x="16259375" y="1606751"/>
            <a:ext cx="415930" cy="383751"/>
          </a:xfrm>
          <a:prstGeom prst="line">
            <a:avLst/>
          </a:prstGeom>
          <a:ln w="9525">
            <a:solidFill>
              <a:srgbClr val="074548"/>
            </a:solidFill>
          </a:ln>
        </xdr:spPr>
        <xdr:style>
          <a:lnRef idx="2">
            <a:schemeClr val="accent1"/>
          </a:lnRef>
          <a:fillRef idx="0">
            <a:schemeClr val="accent1"/>
          </a:fillRef>
          <a:effectRef idx="1">
            <a:schemeClr val="accent1"/>
          </a:effectRef>
          <a:fontRef idx="minor">
            <a:schemeClr val="tx1"/>
          </a:fontRef>
        </xdr:style>
      </xdr:cxnSp>
      <xdr:sp macro="" textlink="">
        <xdr:nvSpPr>
          <xdr:cNvPr id="350" name="Oval 349">
            <a:extLst>
              <a:ext uri="{FF2B5EF4-FFF2-40B4-BE49-F238E27FC236}">
                <a16:creationId xmlns:a16="http://schemas.microsoft.com/office/drawing/2014/main" id="{5F35CD15-0F82-C0EC-480D-761BD39CAD5D}"/>
              </a:ext>
            </a:extLst>
          </xdr:cNvPr>
          <xdr:cNvSpPr/>
        </xdr:nvSpPr>
        <xdr:spPr>
          <a:xfrm>
            <a:off x="16271239" y="1145540"/>
            <a:ext cx="424571" cy="437671"/>
          </a:xfrm>
          <a:prstGeom prst="ellipse">
            <a:avLst/>
          </a:prstGeom>
          <a:solidFill>
            <a:srgbClr val="062D2F"/>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editAs="absolute">
    <xdr:from>
      <xdr:col>16</xdr:col>
      <xdr:colOff>159239</xdr:colOff>
      <xdr:row>7</xdr:row>
      <xdr:rowOff>141551</xdr:rowOff>
    </xdr:from>
    <xdr:to>
      <xdr:col>16</xdr:col>
      <xdr:colOff>595962</xdr:colOff>
      <xdr:row>15</xdr:row>
      <xdr:rowOff>49877</xdr:rowOff>
    </xdr:to>
    <xdr:grpSp>
      <xdr:nvGrpSpPr>
        <xdr:cNvPr id="351" name="Group 350">
          <a:extLst>
            <a:ext uri="{FF2B5EF4-FFF2-40B4-BE49-F238E27FC236}">
              <a16:creationId xmlns:a16="http://schemas.microsoft.com/office/drawing/2014/main" id="{600C8210-4264-2AEA-A880-2EC27ACEBFC1}"/>
            </a:ext>
          </a:extLst>
        </xdr:cNvPr>
        <xdr:cNvGrpSpPr>
          <a:grpSpLocks noChangeAspect="1"/>
        </xdr:cNvGrpSpPr>
      </xdr:nvGrpSpPr>
      <xdr:grpSpPr>
        <a:xfrm>
          <a:off x="13452697" y="1553981"/>
          <a:ext cx="436723" cy="1522532"/>
          <a:chOff x="16271240" y="1145540"/>
          <a:chExt cx="432308" cy="1524228"/>
        </a:xfrm>
      </xdr:grpSpPr>
      <xdr:cxnSp macro="">
        <xdr:nvCxnSpPr>
          <xdr:cNvPr id="352" name="Straight Connector 351">
            <a:extLst>
              <a:ext uri="{FF2B5EF4-FFF2-40B4-BE49-F238E27FC236}">
                <a16:creationId xmlns:a16="http://schemas.microsoft.com/office/drawing/2014/main" id="{7284146F-F5AF-8667-0981-6DFD2B59E085}"/>
              </a:ext>
            </a:extLst>
          </xdr:cNvPr>
          <xdr:cNvCxnSpPr/>
        </xdr:nvCxnSpPr>
        <xdr:spPr>
          <a:xfrm flipH="1">
            <a:off x="16343341" y="1345699"/>
            <a:ext cx="152366" cy="1324069"/>
          </a:xfrm>
          <a:prstGeom prst="line">
            <a:avLst/>
          </a:prstGeom>
          <a:ln w="9525">
            <a:solidFill>
              <a:srgbClr val="074548"/>
            </a:solidFill>
          </a:ln>
        </xdr:spPr>
        <xdr:style>
          <a:lnRef idx="2">
            <a:schemeClr val="accent1"/>
          </a:lnRef>
          <a:fillRef idx="0">
            <a:schemeClr val="accent1"/>
          </a:fillRef>
          <a:effectRef idx="1">
            <a:schemeClr val="accent1"/>
          </a:effectRef>
          <a:fontRef idx="minor">
            <a:schemeClr val="tx1"/>
          </a:fontRef>
        </xdr:style>
      </xdr:cxnSp>
      <xdr:sp macro="" textlink="">
        <xdr:nvSpPr>
          <xdr:cNvPr id="353" name="Oval 352">
            <a:extLst>
              <a:ext uri="{FF2B5EF4-FFF2-40B4-BE49-F238E27FC236}">
                <a16:creationId xmlns:a16="http://schemas.microsoft.com/office/drawing/2014/main" id="{FB2EAEEB-C810-BB4C-F2C0-EEEA97A7BDE8}"/>
              </a:ext>
            </a:extLst>
          </xdr:cNvPr>
          <xdr:cNvSpPr/>
        </xdr:nvSpPr>
        <xdr:spPr>
          <a:xfrm>
            <a:off x="16271240" y="1145540"/>
            <a:ext cx="432308" cy="429768"/>
          </a:xfrm>
          <a:prstGeom prst="ellipse">
            <a:avLst/>
          </a:prstGeom>
          <a:solidFill>
            <a:srgbClr val="062D2F"/>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editAs="absolute">
    <xdr:from>
      <xdr:col>16</xdr:col>
      <xdr:colOff>51492</xdr:colOff>
      <xdr:row>16</xdr:row>
      <xdr:rowOff>127786</xdr:rowOff>
    </xdr:from>
    <xdr:to>
      <xdr:col>16</xdr:col>
      <xdr:colOff>488215</xdr:colOff>
      <xdr:row>20</xdr:row>
      <xdr:rowOff>177841</xdr:rowOff>
    </xdr:to>
    <xdr:grpSp>
      <xdr:nvGrpSpPr>
        <xdr:cNvPr id="354" name="Group 353">
          <a:extLst>
            <a:ext uri="{FF2B5EF4-FFF2-40B4-BE49-F238E27FC236}">
              <a16:creationId xmlns:a16="http://schemas.microsoft.com/office/drawing/2014/main" id="{020F7459-CB75-1213-268C-7C3391317C1F}"/>
            </a:ext>
          </a:extLst>
        </xdr:cNvPr>
        <xdr:cNvGrpSpPr>
          <a:grpSpLocks noChangeAspect="1"/>
        </xdr:cNvGrpSpPr>
      </xdr:nvGrpSpPr>
      <xdr:grpSpPr>
        <a:xfrm rot="10374633">
          <a:off x="13344950" y="3356197"/>
          <a:ext cx="436723" cy="857158"/>
          <a:chOff x="16271240" y="1145540"/>
          <a:chExt cx="432308" cy="861052"/>
        </a:xfrm>
      </xdr:grpSpPr>
      <xdr:cxnSp macro="">
        <xdr:nvCxnSpPr>
          <xdr:cNvPr id="355" name="Straight Connector 354">
            <a:extLst>
              <a:ext uri="{FF2B5EF4-FFF2-40B4-BE49-F238E27FC236}">
                <a16:creationId xmlns:a16="http://schemas.microsoft.com/office/drawing/2014/main" id="{6CAEAEF3-F03D-327B-D037-68EFAD826A59}"/>
              </a:ext>
            </a:extLst>
          </xdr:cNvPr>
          <xdr:cNvCxnSpPr/>
        </xdr:nvCxnSpPr>
        <xdr:spPr>
          <a:xfrm rot="13882094" flipH="1" flipV="1">
            <a:off x="16259375" y="1606751"/>
            <a:ext cx="415930" cy="383751"/>
          </a:xfrm>
          <a:prstGeom prst="line">
            <a:avLst/>
          </a:prstGeom>
          <a:ln w="9525">
            <a:solidFill>
              <a:srgbClr val="074548"/>
            </a:solidFill>
          </a:ln>
        </xdr:spPr>
        <xdr:style>
          <a:lnRef idx="2">
            <a:schemeClr val="accent1"/>
          </a:lnRef>
          <a:fillRef idx="0">
            <a:schemeClr val="accent1"/>
          </a:fillRef>
          <a:effectRef idx="1">
            <a:schemeClr val="accent1"/>
          </a:effectRef>
          <a:fontRef idx="minor">
            <a:schemeClr val="tx1"/>
          </a:fontRef>
        </xdr:style>
      </xdr:cxnSp>
      <xdr:sp macro="" textlink="">
        <xdr:nvSpPr>
          <xdr:cNvPr id="356" name="Oval 355">
            <a:extLst>
              <a:ext uri="{FF2B5EF4-FFF2-40B4-BE49-F238E27FC236}">
                <a16:creationId xmlns:a16="http://schemas.microsoft.com/office/drawing/2014/main" id="{0B45C4B1-CECE-72E0-7A6C-878B9B0050E5}"/>
              </a:ext>
            </a:extLst>
          </xdr:cNvPr>
          <xdr:cNvSpPr/>
        </xdr:nvSpPr>
        <xdr:spPr>
          <a:xfrm>
            <a:off x="16271240" y="1145540"/>
            <a:ext cx="432308" cy="429768"/>
          </a:xfrm>
          <a:prstGeom prst="ellipse">
            <a:avLst/>
          </a:prstGeom>
          <a:solidFill>
            <a:srgbClr val="062D2F"/>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editAs="absolute">
    <xdr:from>
      <xdr:col>14</xdr:col>
      <xdr:colOff>539546</xdr:colOff>
      <xdr:row>15</xdr:row>
      <xdr:rowOff>40048</xdr:rowOff>
    </xdr:from>
    <xdr:to>
      <xdr:col>16</xdr:col>
      <xdr:colOff>211457</xdr:colOff>
      <xdr:row>17</xdr:row>
      <xdr:rowOff>63989</xdr:rowOff>
    </xdr:to>
    <xdr:cxnSp macro="">
      <xdr:nvCxnSpPr>
        <xdr:cNvPr id="48" name="Straight Connector 47">
          <a:extLst>
            <a:ext uri="{FF2B5EF4-FFF2-40B4-BE49-F238E27FC236}">
              <a16:creationId xmlns:a16="http://schemas.microsoft.com/office/drawing/2014/main" id="{86E489D3-0752-BF8D-3854-5E8495F4C0EF}"/>
            </a:ext>
          </a:extLst>
        </xdr:cNvPr>
        <xdr:cNvCxnSpPr/>
      </xdr:nvCxnSpPr>
      <xdr:spPr>
        <a:xfrm flipH="1">
          <a:off x="12171322" y="3066684"/>
          <a:ext cx="1333593" cy="427492"/>
        </a:xfrm>
        <a:prstGeom prst="line">
          <a:avLst/>
        </a:prstGeom>
        <a:ln w="15875">
          <a:gradFill>
            <a:gsLst>
              <a:gs pos="66000">
                <a:srgbClr val="0A0D80"/>
              </a:gs>
              <a:gs pos="17000">
                <a:srgbClr val="9BF8F2"/>
              </a:gs>
            </a:gsLst>
            <a:lin ang="5400000" scaled="1"/>
          </a:gradFill>
        </a:ln>
      </xdr:spPr>
      <xdr:style>
        <a:lnRef idx="2">
          <a:schemeClr val="accent1"/>
        </a:lnRef>
        <a:fillRef idx="0">
          <a:schemeClr val="accent1"/>
        </a:fillRef>
        <a:effectRef idx="1">
          <a:schemeClr val="accent1"/>
        </a:effectRef>
        <a:fontRef idx="minor">
          <a:schemeClr val="tx1"/>
        </a:fontRef>
      </xdr:style>
    </xdr:cxnSp>
    <xdr:clientData/>
  </xdr:twoCellAnchor>
  <xdr:twoCellAnchor editAs="absolute">
    <xdr:from>
      <xdr:col>15</xdr:col>
      <xdr:colOff>220618</xdr:colOff>
      <xdr:row>12</xdr:row>
      <xdr:rowOff>27399</xdr:rowOff>
    </xdr:from>
    <xdr:to>
      <xdr:col>16</xdr:col>
      <xdr:colOff>36059</xdr:colOff>
      <xdr:row>13</xdr:row>
      <xdr:rowOff>169777</xdr:rowOff>
    </xdr:to>
    <xdr:sp macro="" textlink="'Pivot tables'!AW28">
      <xdr:nvSpPr>
        <xdr:cNvPr id="363" name="TextBox 362">
          <a:extLst>
            <a:ext uri="{FF2B5EF4-FFF2-40B4-BE49-F238E27FC236}">
              <a16:creationId xmlns:a16="http://schemas.microsoft.com/office/drawing/2014/main" id="{64053398-1B0F-CD3A-EDFC-BDB3AD2CA202}"/>
            </a:ext>
          </a:extLst>
        </xdr:cNvPr>
        <xdr:cNvSpPr txBox="1">
          <a:spLocks noChangeAspect="1"/>
        </xdr:cNvSpPr>
      </xdr:nvSpPr>
      <xdr:spPr>
        <a:xfrm>
          <a:off x="12683235" y="2448707"/>
          <a:ext cx="646282" cy="3441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8D51F13-C486-F94E-AE61-0E90F9B5E745}" type="TxLink">
            <a:rPr lang="en-US" sz="1200" b="0" i="0" u="none" strike="noStrike">
              <a:solidFill>
                <a:schemeClr val="bg1"/>
              </a:solidFill>
              <a:latin typeface="Arial" panose="020B0604020202020204" pitchFamily="34" charset="0"/>
              <a:ea typeface="+mn-ea"/>
              <a:cs typeface="Arial" panose="020B0604020202020204" pitchFamily="34" charset="0"/>
            </a:rPr>
            <a:pPr marL="0" indent="0" algn="ctr"/>
            <a:t>1%</a:t>
          </a:fld>
          <a:endParaRPr lang="en-GB" sz="1200" b="0" i="0" u="none" strike="noStrike">
            <a:solidFill>
              <a:schemeClr val="bg1"/>
            </a:solidFill>
            <a:latin typeface="Arial" panose="020B0604020202020204" pitchFamily="34" charset="0"/>
            <a:ea typeface="+mn-ea"/>
            <a:cs typeface="Arial" panose="020B0604020202020204" pitchFamily="34" charset="0"/>
          </a:endParaRPr>
        </a:p>
      </xdr:txBody>
    </xdr:sp>
    <xdr:clientData/>
  </xdr:twoCellAnchor>
  <xdr:twoCellAnchor editAs="absolute">
    <xdr:from>
      <xdr:col>16</xdr:col>
      <xdr:colOff>64259</xdr:colOff>
      <xdr:row>7</xdr:row>
      <xdr:rowOff>181382</xdr:rowOff>
    </xdr:from>
    <xdr:to>
      <xdr:col>16</xdr:col>
      <xdr:colOff>712218</xdr:colOff>
      <xdr:row>9</xdr:row>
      <xdr:rowOff>127638</xdr:rowOff>
    </xdr:to>
    <xdr:sp macro="" textlink="'Pivot tables'!AW29">
      <xdr:nvSpPr>
        <xdr:cNvPr id="364" name="TextBox 363">
          <a:extLst>
            <a:ext uri="{FF2B5EF4-FFF2-40B4-BE49-F238E27FC236}">
              <a16:creationId xmlns:a16="http://schemas.microsoft.com/office/drawing/2014/main" id="{769E1794-9EF5-B746-1B21-BC3E30D65F0A}"/>
            </a:ext>
          </a:extLst>
        </xdr:cNvPr>
        <xdr:cNvSpPr txBox="1">
          <a:spLocks noChangeAspect="1"/>
        </xdr:cNvSpPr>
      </xdr:nvSpPr>
      <xdr:spPr>
        <a:xfrm>
          <a:off x="13357717" y="1593812"/>
          <a:ext cx="647959" cy="349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00734DA-7B32-8748-8C9D-2D6135DFC9E1}" type="TxLink">
            <a:rPr lang="en-US" sz="1200" b="0" i="0" u="none" strike="noStrike">
              <a:solidFill>
                <a:schemeClr val="bg1"/>
              </a:solidFill>
              <a:latin typeface="Arial" panose="020B0604020202020204" pitchFamily="34" charset="0"/>
              <a:ea typeface="+mn-ea"/>
              <a:cs typeface="Arial" panose="020B0604020202020204" pitchFamily="34" charset="0"/>
            </a:rPr>
            <a:pPr marL="0" indent="0" algn="ctr"/>
            <a:t>13%</a:t>
          </a:fld>
          <a:endParaRPr lang="en-GB" sz="1200" b="0" i="0" u="none" strike="noStrike">
            <a:solidFill>
              <a:schemeClr val="bg1"/>
            </a:solidFill>
            <a:latin typeface="Arial" panose="020B0604020202020204" pitchFamily="34" charset="0"/>
            <a:ea typeface="+mn-ea"/>
            <a:cs typeface="Arial" panose="020B0604020202020204" pitchFamily="34" charset="0"/>
          </a:endParaRPr>
        </a:p>
      </xdr:txBody>
    </xdr:sp>
    <xdr:clientData/>
  </xdr:twoCellAnchor>
  <xdr:twoCellAnchor editAs="absolute">
    <xdr:from>
      <xdr:col>16</xdr:col>
      <xdr:colOff>753536</xdr:colOff>
      <xdr:row>12</xdr:row>
      <xdr:rowOff>119254</xdr:rowOff>
    </xdr:from>
    <xdr:to>
      <xdr:col>17</xdr:col>
      <xdr:colOff>569265</xdr:colOff>
      <xdr:row>14</xdr:row>
      <xdr:rowOff>65509</xdr:rowOff>
    </xdr:to>
    <xdr:sp macro="" textlink="'Pivot tables'!AW27">
      <xdr:nvSpPr>
        <xdr:cNvPr id="365" name="TextBox 364">
          <a:extLst>
            <a:ext uri="{FF2B5EF4-FFF2-40B4-BE49-F238E27FC236}">
              <a16:creationId xmlns:a16="http://schemas.microsoft.com/office/drawing/2014/main" id="{2FF7E0D0-5067-04B0-10CC-B05D1C850259}"/>
            </a:ext>
          </a:extLst>
        </xdr:cNvPr>
        <xdr:cNvSpPr txBox="1">
          <a:spLocks noChangeAspect="1"/>
        </xdr:cNvSpPr>
      </xdr:nvSpPr>
      <xdr:spPr>
        <a:xfrm>
          <a:off x="14046994" y="2540562"/>
          <a:ext cx="646570" cy="349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770BA7C-13D5-1F48-B328-34F921D8B0CB}" type="TxLink">
            <a:rPr lang="en-US" sz="1200" b="0" i="0" u="none" strike="noStrike">
              <a:solidFill>
                <a:schemeClr val="bg1"/>
              </a:solidFill>
              <a:latin typeface="Arial" panose="020B0604020202020204" pitchFamily="34" charset="0"/>
              <a:ea typeface="+mn-ea"/>
              <a:cs typeface="Arial" panose="020B0604020202020204" pitchFamily="34" charset="0"/>
            </a:rPr>
            <a:pPr marL="0" indent="0" algn="ctr"/>
            <a:t>1%</a:t>
          </a:fld>
          <a:endParaRPr lang="en-GB" sz="1200" b="0" i="0" u="none" strike="noStrike">
            <a:solidFill>
              <a:schemeClr val="bg1"/>
            </a:solidFill>
            <a:latin typeface="Arial" panose="020B0604020202020204" pitchFamily="34" charset="0"/>
            <a:ea typeface="+mn-ea"/>
            <a:cs typeface="Arial" panose="020B0604020202020204" pitchFamily="34" charset="0"/>
          </a:endParaRPr>
        </a:p>
      </xdr:txBody>
    </xdr:sp>
    <xdr:clientData/>
  </xdr:twoCellAnchor>
  <xdr:twoCellAnchor editAs="absolute">
    <xdr:from>
      <xdr:col>17</xdr:col>
      <xdr:colOff>294789</xdr:colOff>
      <xdr:row>16</xdr:row>
      <xdr:rowOff>82708</xdr:rowOff>
    </xdr:from>
    <xdr:to>
      <xdr:col>18</xdr:col>
      <xdr:colOff>110229</xdr:colOff>
      <xdr:row>18</xdr:row>
      <xdr:rowOff>28963</xdr:rowOff>
    </xdr:to>
    <xdr:sp macro="" textlink="'Pivot tables'!AW26">
      <xdr:nvSpPr>
        <xdr:cNvPr id="366" name="TextBox 365">
          <a:extLst>
            <a:ext uri="{FF2B5EF4-FFF2-40B4-BE49-F238E27FC236}">
              <a16:creationId xmlns:a16="http://schemas.microsoft.com/office/drawing/2014/main" id="{532BC2BA-19F7-EF74-9FF3-3898A3DE3E82}"/>
            </a:ext>
          </a:extLst>
        </xdr:cNvPr>
        <xdr:cNvSpPr txBox="1">
          <a:spLocks noChangeAspect="1"/>
        </xdr:cNvSpPr>
      </xdr:nvSpPr>
      <xdr:spPr>
        <a:xfrm>
          <a:off x="14419088" y="3311119"/>
          <a:ext cx="646281" cy="349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81AC8D1-88D7-3F44-BBEB-EBF2FD99F6DB}" type="TxLink">
            <a:rPr lang="en-US" sz="1200" b="0" i="0" u="none" strike="noStrike">
              <a:solidFill>
                <a:schemeClr val="bg1"/>
              </a:solidFill>
              <a:latin typeface="Arial" panose="020B0604020202020204" pitchFamily="34" charset="0"/>
              <a:ea typeface="+mn-ea"/>
              <a:cs typeface="Arial" panose="020B0604020202020204" pitchFamily="34" charset="0"/>
            </a:rPr>
            <a:pPr marL="0" indent="0" algn="ctr"/>
            <a:t>3%</a:t>
          </a:fld>
          <a:endParaRPr lang="en-GB" sz="1200" b="0" i="0" u="none" strike="noStrike">
            <a:solidFill>
              <a:schemeClr val="bg1"/>
            </a:solidFill>
            <a:latin typeface="Arial" panose="020B0604020202020204" pitchFamily="34" charset="0"/>
            <a:ea typeface="+mn-ea"/>
            <a:cs typeface="Arial" panose="020B0604020202020204" pitchFamily="34" charset="0"/>
          </a:endParaRPr>
        </a:p>
      </xdr:txBody>
    </xdr:sp>
    <xdr:clientData/>
  </xdr:twoCellAnchor>
  <xdr:twoCellAnchor editAs="absolute">
    <xdr:from>
      <xdr:col>15</xdr:col>
      <xdr:colOff>823925</xdr:colOff>
      <xdr:row>18</xdr:row>
      <xdr:rowOff>188686</xdr:rowOff>
    </xdr:from>
    <xdr:to>
      <xdr:col>16</xdr:col>
      <xdr:colOff>641043</xdr:colOff>
      <xdr:row>20</xdr:row>
      <xdr:rowOff>134942</xdr:rowOff>
    </xdr:to>
    <xdr:sp macro="" textlink="'Pivot tables'!AW25">
      <xdr:nvSpPr>
        <xdr:cNvPr id="367" name="TextBox 366">
          <a:extLst>
            <a:ext uri="{FF2B5EF4-FFF2-40B4-BE49-F238E27FC236}">
              <a16:creationId xmlns:a16="http://schemas.microsoft.com/office/drawing/2014/main" id="{F8F247E1-F0E5-EE19-0F8E-0BA00942C0F9}"/>
            </a:ext>
          </a:extLst>
        </xdr:cNvPr>
        <xdr:cNvSpPr txBox="1">
          <a:spLocks noChangeAspect="1"/>
        </xdr:cNvSpPr>
      </xdr:nvSpPr>
      <xdr:spPr>
        <a:xfrm>
          <a:off x="13286542" y="3820649"/>
          <a:ext cx="647959" cy="349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BADD072-A963-A04C-BC5F-AEB278630DE9}" type="TxLink">
            <a:rPr lang="en-US" sz="1200" b="0" i="0" u="none" strike="noStrike">
              <a:solidFill>
                <a:schemeClr val="bg1"/>
              </a:solidFill>
              <a:latin typeface="Arial" panose="020B0604020202020204" pitchFamily="34" charset="0"/>
              <a:ea typeface="+mn-ea"/>
              <a:cs typeface="Arial" panose="020B0604020202020204" pitchFamily="34" charset="0"/>
            </a:rPr>
            <a:pPr marL="0" indent="0" algn="ctr"/>
            <a:t>7%</a:t>
          </a:fld>
          <a:endParaRPr lang="en-GB" sz="1200" b="0" i="0" u="none" strike="noStrike">
            <a:solidFill>
              <a:schemeClr val="bg1"/>
            </a:solidFill>
            <a:latin typeface="Arial" panose="020B0604020202020204" pitchFamily="34" charset="0"/>
            <a:ea typeface="+mn-ea"/>
            <a:cs typeface="Arial" panose="020B0604020202020204" pitchFamily="34" charset="0"/>
          </a:endParaRPr>
        </a:p>
      </xdr:txBody>
    </xdr:sp>
    <xdr:clientData/>
  </xdr:twoCellAnchor>
  <xdr:twoCellAnchor editAs="absolute">
    <xdr:from>
      <xdr:col>12</xdr:col>
      <xdr:colOff>182346</xdr:colOff>
      <xdr:row>3</xdr:row>
      <xdr:rowOff>95257</xdr:rowOff>
    </xdr:from>
    <xdr:to>
      <xdr:col>13</xdr:col>
      <xdr:colOff>215051</xdr:colOff>
      <xdr:row>5</xdr:row>
      <xdr:rowOff>123349</xdr:rowOff>
    </xdr:to>
    <xdr:grpSp>
      <xdr:nvGrpSpPr>
        <xdr:cNvPr id="281" name="Group 280">
          <a:extLst>
            <a:ext uri="{FF2B5EF4-FFF2-40B4-BE49-F238E27FC236}">
              <a16:creationId xmlns:a16="http://schemas.microsoft.com/office/drawing/2014/main" id="{32682BCB-2C99-07C5-64F6-CC753783DCCD}"/>
            </a:ext>
          </a:extLst>
        </xdr:cNvPr>
        <xdr:cNvGrpSpPr>
          <a:grpSpLocks noChangeAspect="1"/>
        </xdr:cNvGrpSpPr>
      </xdr:nvGrpSpPr>
      <xdr:grpSpPr>
        <a:xfrm rot="15795995">
          <a:off x="10368391" y="484632"/>
          <a:ext cx="431644" cy="863547"/>
          <a:chOff x="16271240" y="1145540"/>
          <a:chExt cx="432308" cy="861052"/>
        </a:xfrm>
      </xdr:grpSpPr>
      <xdr:cxnSp macro="">
        <xdr:nvCxnSpPr>
          <xdr:cNvPr id="282" name="Straight Connector 281">
            <a:extLst>
              <a:ext uri="{FF2B5EF4-FFF2-40B4-BE49-F238E27FC236}">
                <a16:creationId xmlns:a16="http://schemas.microsoft.com/office/drawing/2014/main" id="{0E6A0AF2-279D-5D90-D5FD-A81B2ABCF8D3}"/>
              </a:ext>
            </a:extLst>
          </xdr:cNvPr>
          <xdr:cNvCxnSpPr/>
        </xdr:nvCxnSpPr>
        <xdr:spPr>
          <a:xfrm rot="13882094" flipH="1" flipV="1">
            <a:off x="16259375" y="1606751"/>
            <a:ext cx="415930" cy="383751"/>
          </a:xfrm>
          <a:prstGeom prst="line">
            <a:avLst/>
          </a:prstGeom>
          <a:ln w="9525">
            <a:solidFill>
              <a:srgbClr val="074548"/>
            </a:solidFill>
          </a:ln>
        </xdr:spPr>
        <xdr:style>
          <a:lnRef idx="2">
            <a:schemeClr val="accent1"/>
          </a:lnRef>
          <a:fillRef idx="0">
            <a:schemeClr val="accent1"/>
          </a:fillRef>
          <a:effectRef idx="1">
            <a:schemeClr val="accent1"/>
          </a:effectRef>
          <a:fontRef idx="minor">
            <a:schemeClr val="tx1"/>
          </a:fontRef>
        </xdr:style>
      </xdr:cxnSp>
      <xdr:sp macro="" textlink="">
        <xdr:nvSpPr>
          <xdr:cNvPr id="283" name="Oval 282">
            <a:extLst>
              <a:ext uri="{FF2B5EF4-FFF2-40B4-BE49-F238E27FC236}">
                <a16:creationId xmlns:a16="http://schemas.microsoft.com/office/drawing/2014/main" id="{854D32DE-AF4F-0D98-3E4B-13339AAB61CB}"/>
              </a:ext>
            </a:extLst>
          </xdr:cNvPr>
          <xdr:cNvSpPr/>
        </xdr:nvSpPr>
        <xdr:spPr>
          <a:xfrm>
            <a:off x="16271240" y="1145540"/>
            <a:ext cx="432308" cy="429768"/>
          </a:xfrm>
          <a:prstGeom prst="ellipse">
            <a:avLst/>
          </a:prstGeom>
          <a:solidFill>
            <a:srgbClr val="062D2F"/>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editAs="absolute">
    <xdr:from>
      <xdr:col>13</xdr:col>
      <xdr:colOff>198844</xdr:colOff>
      <xdr:row>4</xdr:row>
      <xdr:rowOff>134440</xdr:rowOff>
    </xdr:from>
    <xdr:to>
      <xdr:col>13</xdr:col>
      <xdr:colOff>622727</xdr:colOff>
      <xdr:row>9</xdr:row>
      <xdr:rowOff>190938</xdr:rowOff>
    </xdr:to>
    <xdr:grpSp>
      <xdr:nvGrpSpPr>
        <xdr:cNvPr id="373" name="Group 372">
          <a:extLst>
            <a:ext uri="{FF2B5EF4-FFF2-40B4-BE49-F238E27FC236}">
              <a16:creationId xmlns:a16="http://schemas.microsoft.com/office/drawing/2014/main" id="{FF3A1FC5-5964-90E1-4857-2553DDEA513E}"/>
            </a:ext>
          </a:extLst>
        </xdr:cNvPr>
        <xdr:cNvGrpSpPr>
          <a:grpSpLocks noChangeAspect="1"/>
        </xdr:cNvGrpSpPr>
      </xdr:nvGrpSpPr>
      <xdr:grpSpPr>
        <a:xfrm rot="9185648">
          <a:off x="10999779" y="941543"/>
          <a:ext cx="423883" cy="1065376"/>
          <a:chOff x="16271240" y="1145540"/>
          <a:chExt cx="432308" cy="1055607"/>
        </a:xfrm>
      </xdr:grpSpPr>
      <xdr:cxnSp macro="">
        <xdr:nvCxnSpPr>
          <xdr:cNvPr id="374" name="Straight Connector 373">
            <a:extLst>
              <a:ext uri="{FF2B5EF4-FFF2-40B4-BE49-F238E27FC236}">
                <a16:creationId xmlns:a16="http://schemas.microsoft.com/office/drawing/2014/main" id="{4D34B6EA-5998-E9A7-75BA-5B00ABB1160A}"/>
              </a:ext>
            </a:extLst>
          </xdr:cNvPr>
          <xdr:cNvCxnSpPr/>
        </xdr:nvCxnSpPr>
        <xdr:spPr>
          <a:xfrm rot="17491514" flipH="1">
            <a:off x="15966091" y="1717657"/>
            <a:ext cx="847162" cy="119818"/>
          </a:xfrm>
          <a:prstGeom prst="line">
            <a:avLst/>
          </a:prstGeom>
          <a:ln w="9525">
            <a:solidFill>
              <a:srgbClr val="074548"/>
            </a:solidFill>
          </a:ln>
        </xdr:spPr>
        <xdr:style>
          <a:lnRef idx="2">
            <a:schemeClr val="accent1"/>
          </a:lnRef>
          <a:fillRef idx="0">
            <a:schemeClr val="accent1"/>
          </a:fillRef>
          <a:effectRef idx="1">
            <a:schemeClr val="accent1"/>
          </a:effectRef>
          <a:fontRef idx="minor">
            <a:schemeClr val="tx1"/>
          </a:fontRef>
        </xdr:style>
      </xdr:cxnSp>
      <xdr:sp macro="" textlink="">
        <xdr:nvSpPr>
          <xdr:cNvPr id="375" name="Oval 374">
            <a:extLst>
              <a:ext uri="{FF2B5EF4-FFF2-40B4-BE49-F238E27FC236}">
                <a16:creationId xmlns:a16="http://schemas.microsoft.com/office/drawing/2014/main" id="{18955D93-7ABF-AE83-1243-B77352A37634}"/>
              </a:ext>
            </a:extLst>
          </xdr:cNvPr>
          <xdr:cNvSpPr/>
        </xdr:nvSpPr>
        <xdr:spPr>
          <a:xfrm>
            <a:off x="16271240" y="1145540"/>
            <a:ext cx="432308" cy="429768"/>
          </a:xfrm>
          <a:prstGeom prst="ellipse">
            <a:avLst/>
          </a:prstGeom>
          <a:solidFill>
            <a:srgbClr val="062D2F"/>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editAs="absolute">
    <xdr:from>
      <xdr:col>13</xdr:col>
      <xdr:colOff>365321</xdr:colOff>
      <xdr:row>3</xdr:row>
      <xdr:rowOff>123320</xdr:rowOff>
    </xdr:from>
    <xdr:to>
      <xdr:col>14</xdr:col>
      <xdr:colOff>587169</xdr:colOff>
      <xdr:row>5</xdr:row>
      <xdr:rowOff>150689</xdr:rowOff>
    </xdr:to>
    <xdr:grpSp>
      <xdr:nvGrpSpPr>
        <xdr:cNvPr id="376" name="Group 375">
          <a:extLst>
            <a:ext uri="{FF2B5EF4-FFF2-40B4-BE49-F238E27FC236}">
              <a16:creationId xmlns:a16="http://schemas.microsoft.com/office/drawing/2014/main" id="{02E4D70E-C5D6-ED0D-82C6-374842425241}"/>
            </a:ext>
          </a:extLst>
        </xdr:cNvPr>
        <xdr:cNvGrpSpPr>
          <a:grpSpLocks noChangeAspect="1"/>
        </xdr:cNvGrpSpPr>
      </xdr:nvGrpSpPr>
      <xdr:grpSpPr>
        <a:xfrm rot="5670430">
          <a:off x="11477140" y="417763"/>
          <a:ext cx="430921" cy="1052689"/>
          <a:chOff x="16271240" y="1145540"/>
          <a:chExt cx="432308" cy="1040979"/>
        </a:xfrm>
      </xdr:grpSpPr>
      <xdr:cxnSp macro="">
        <xdr:nvCxnSpPr>
          <xdr:cNvPr id="377" name="Straight Connector 376">
            <a:extLst>
              <a:ext uri="{FF2B5EF4-FFF2-40B4-BE49-F238E27FC236}">
                <a16:creationId xmlns:a16="http://schemas.microsoft.com/office/drawing/2014/main" id="{177FF167-B8E2-E99D-EBDE-66C0A52ADD3F}"/>
              </a:ext>
            </a:extLst>
          </xdr:cNvPr>
          <xdr:cNvCxnSpPr>
            <a:endCxn id="267" idx="0"/>
          </xdr:cNvCxnSpPr>
        </xdr:nvCxnSpPr>
        <xdr:spPr>
          <a:xfrm rot="21251775" flipH="1">
            <a:off x="16449898" y="1520065"/>
            <a:ext cx="69802" cy="666454"/>
          </a:xfrm>
          <a:prstGeom prst="line">
            <a:avLst/>
          </a:prstGeom>
          <a:ln w="9525">
            <a:solidFill>
              <a:srgbClr val="074548"/>
            </a:solidFill>
          </a:ln>
        </xdr:spPr>
        <xdr:style>
          <a:lnRef idx="2">
            <a:schemeClr val="accent1"/>
          </a:lnRef>
          <a:fillRef idx="0">
            <a:schemeClr val="accent1"/>
          </a:fillRef>
          <a:effectRef idx="1">
            <a:schemeClr val="accent1"/>
          </a:effectRef>
          <a:fontRef idx="minor">
            <a:schemeClr val="tx1"/>
          </a:fontRef>
        </xdr:style>
      </xdr:cxnSp>
      <xdr:sp macro="" textlink="">
        <xdr:nvSpPr>
          <xdr:cNvPr id="378" name="Oval 377">
            <a:extLst>
              <a:ext uri="{FF2B5EF4-FFF2-40B4-BE49-F238E27FC236}">
                <a16:creationId xmlns:a16="http://schemas.microsoft.com/office/drawing/2014/main" id="{4F42F27C-B8EB-F394-ACF4-5C6009DB240E}"/>
              </a:ext>
            </a:extLst>
          </xdr:cNvPr>
          <xdr:cNvSpPr/>
        </xdr:nvSpPr>
        <xdr:spPr>
          <a:xfrm>
            <a:off x="16271240" y="1145540"/>
            <a:ext cx="432308" cy="429768"/>
          </a:xfrm>
          <a:prstGeom prst="ellipse">
            <a:avLst/>
          </a:prstGeom>
          <a:solidFill>
            <a:srgbClr val="062D2F"/>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editAs="absolute">
    <xdr:from>
      <xdr:col>12</xdr:col>
      <xdr:colOff>375877</xdr:colOff>
      <xdr:row>4</xdr:row>
      <xdr:rowOff>73991</xdr:rowOff>
    </xdr:from>
    <xdr:to>
      <xdr:col>13</xdr:col>
      <xdr:colOff>315559</xdr:colOff>
      <xdr:row>8</xdr:row>
      <xdr:rowOff>158639</xdr:rowOff>
    </xdr:to>
    <xdr:cxnSp macro="">
      <xdr:nvCxnSpPr>
        <xdr:cNvPr id="269" name="Straight Connector 268">
          <a:extLst>
            <a:ext uri="{FF2B5EF4-FFF2-40B4-BE49-F238E27FC236}">
              <a16:creationId xmlns:a16="http://schemas.microsoft.com/office/drawing/2014/main" id="{15F53DE7-9F65-88D7-6881-0893D9C23F42}"/>
            </a:ext>
          </a:extLst>
        </xdr:cNvPr>
        <xdr:cNvCxnSpPr/>
      </xdr:nvCxnSpPr>
      <xdr:spPr>
        <a:xfrm flipH="1">
          <a:off x="10281877" y="1902791"/>
          <a:ext cx="765182" cy="897448"/>
        </a:xfrm>
        <a:prstGeom prst="line">
          <a:avLst/>
        </a:prstGeom>
        <a:ln w="15875">
          <a:gradFill>
            <a:gsLst>
              <a:gs pos="66000">
                <a:srgbClr val="0A0D80"/>
              </a:gs>
              <a:gs pos="17000">
                <a:srgbClr val="9BF8F2"/>
              </a:gs>
            </a:gsLst>
            <a:lin ang="5400000" scaled="1"/>
          </a:gradFill>
        </a:ln>
      </xdr:spPr>
      <xdr:style>
        <a:lnRef idx="2">
          <a:schemeClr val="accent1"/>
        </a:lnRef>
        <a:fillRef idx="0">
          <a:schemeClr val="accent1"/>
        </a:fillRef>
        <a:effectRef idx="1">
          <a:schemeClr val="accent1"/>
        </a:effectRef>
        <a:fontRef idx="minor">
          <a:schemeClr val="tx1"/>
        </a:fontRef>
      </xdr:style>
    </xdr:cxnSp>
    <xdr:clientData/>
  </xdr:twoCellAnchor>
  <xdr:twoCellAnchor editAs="absolute">
    <xdr:from>
      <xdr:col>13</xdr:col>
      <xdr:colOff>255657</xdr:colOff>
      <xdr:row>7</xdr:row>
      <xdr:rowOff>163501</xdr:rowOff>
    </xdr:from>
    <xdr:to>
      <xdr:col>14</xdr:col>
      <xdr:colOff>73734</xdr:colOff>
      <xdr:row>9</xdr:row>
      <xdr:rowOff>108870</xdr:rowOff>
    </xdr:to>
    <xdr:sp macro="" textlink="'Pivot tables'!AW21">
      <xdr:nvSpPr>
        <xdr:cNvPr id="382" name="TextBox 381">
          <a:extLst>
            <a:ext uri="{FF2B5EF4-FFF2-40B4-BE49-F238E27FC236}">
              <a16:creationId xmlns:a16="http://schemas.microsoft.com/office/drawing/2014/main" id="{8B359C1F-2057-58F2-DBE2-C9DEAE677571}"/>
            </a:ext>
          </a:extLst>
        </xdr:cNvPr>
        <xdr:cNvSpPr txBox="1">
          <a:spLocks noChangeAspect="1"/>
        </xdr:cNvSpPr>
      </xdr:nvSpPr>
      <xdr:spPr>
        <a:xfrm>
          <a:off x="10987157" y="2601901"/>
          <a:ext cx="643577" cy="351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3A67840-DC64-C845-BE1F-70BDA359419F}" type="TxLink">
            <a:rPr lang="en-US" sz="1200" b="0" i="0" u="none" strike="noStrike">
              <a:solidFill>
                <a:schemeClr val="bg1"/>
              </a:solidFill>
              <a:latin typeface="Arial" panose="020B0604020202020204" pitchFamily="34" charset="0"/>
              <a:ea typeface="+mn-ea"/>
              <a:cs typeface="Arial" panose="020B0604020202020204" pitchFamily="34" charset="0"/>
            </a:rPr>
            <a:pPr marL="0" indent="0" algn="ctr"/>
            <a:t>4%</a:t>
          </a:fld>
          <a:endParaRPr lang="en-GB" sz="1200" b="0" i="0" u="none" strike="noStrike">
            <a:solidFill>
              <a:schemeClr val="bg1"/>
            </a:solidFill>
            <a:latin typeface="Arial" panose="020B0604020202020204" pitchFamily="34" charset="0"/>
            <a:ea typeface="+mn-ea"/>
            <a:cs typeface="Arial" panose="020B0604020202020204" pitchFamily="34" charset="0"/>
          </a:endParaRPr>
        </a:p>
      </xdr:txBody>
    </xdr:sp>
    <xdr:clientData/>
  </xdr:twoCellAnchor>
  <xdr:twoCellAnchor editAs="absolute">
    <xdr:from>
      <xdr:col>14</xdr:col>
      <xdr:colOff>63823</xdr:colOff>
      <xdr:row>3</xdr:row>
      <xdr:rowOff>183652</xdr:rowOff>
    </xdr:from>
    <xdr:to>
      <xdr:col>14</xdr:col>
      <xdr:colOff>707400</xdr:colOff>
      <xdr:row>5</xdr:row>
      <xdr:rowOff>129021</xdr:rowOff>
    </xdr:to>
    <xdr:sp macro="" textlink="'Pivot tables'!AW22">
      <xdr:nvSpPr>
        <xdr:cNvPr id="383" name="TextBox 382">
          <a:extLst>
            <a:ext uri="{FF2B5EF4-FFF2-40B4-BE49-F238E27FC236}">
              <a16:creationId xmlns:a16="http://schemas.microsoft.com/office/drawing/2014/main" id="{CC8654AC-1B4C-43E6-D270-AFDC52D8D2FD}"/>
            </a:ext>
          </a:extLst>
        </xdr:cNvPr>
        <xdr:cNvSpPr txBox="1">
          <a:spLocks noChangeAspect="1"/>
        </xdr:cNvSpPr>
      </xdr:nvSpPr>
      <xdr:spPr>
        <a:xfrm>
          <a:off x="11620823" y="1809252"/>
          <a:ext cx="643577" cy="351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DCCA1B9-54EE-4640-BE43-EC20454322EA}" type="TxLink">
            <a:rPr lang="en-US" sz="1200" b="0" i="0" u="none" strike="noStrike">
              <a:solidFill>
                <a:schemeClr val="bg1"/>
              </a:solidFill>
              <a:latin typeface="Arial" panose="020B0604020202020204" pitchFamily="34" charset="0"/>
              <a:ea typeface="+mn-ea"/>
              <a:cs typeface="Arial" panose="020B0604020202020204" pitchFamily="34" charset="0"/>
            </a:rPr>
            <a:pPr marL="0" indent="0" algn="ctr"/>
            <a:t>1%</a:t>
          </a:fld>
          <a:endParaRPr lang="en-GB" sz="1200" b="0" i="0" u="none" strike="noStrike">
            <a:solidFill>
              <a:schemeClr val="bg1"/>
            </a:solidFill>
            <a:latin typeface="Arial" panose="020B0604020202020204" pitchFamily="34" charset="0"/>
            <a:ea typeface="+mn-ea"/>
            <a:cs typeface="Arial" panose="020B0604020202020204" pitchFamily="34" charset="0"/>
          </a:endParaRPr>
        </a:p>
      </xdr:txBody>
    </xdr:sp>
    <xdr:clientData/>
  </xdr:twoCellAnchor>
  <xdr:twoCellAnchor editAs="absolute">
    <xdr:from>
      <xdr:col>12</xdr:col>
      <xdr:colOff>79092</xdr:colOff>
      <xdr:row>3</xdr:row>
      <xdr:rowOff>176719</xdr:rowOff>
    </xdr:from>
    <xdr:to>
      <xdr:col>12</xdr:col>
      <xdr:colOff>720151</xdr:colOff>
      <xdr:row>5</xdr:row>
      <xdr:rowOff>118047</xdr:rowOff>
    </xdr:to>
    <xdr:sp macro="" textlink="'Pivot tables'!AW23">
      <xdr:nvSpPr>
        <xdr:cNvPr id="384" name="TextBox 383">
          <a:extLst>
            <a:ext uri="{FF2B5EF4-FFF2-40B4-BE49-F238E27FC236}">
              <a16:creationId xmlns:a16="http://schemas.microsoft.com/office/drawing/2014/main" id="{E41007DC-CF87-134C-BED3-AC1AA86D477D}"/>
            </a:ext>
          </a:extLst>
        </xdr:cNvPr>
        <xdr:cNvSpPr txBox="1">
          <a:spLocks noChangeAspect="1"/>
        </xdr:cNvSpPr>
      </xdr:nvSpPr>
      <xdr:spPr>
        <a:xfrm>
          <a:off x="9985092" y="1802319"/>
          <a:ext cx="641059" cy="3477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B8C3125-9620-704B-AE72-8F1A10CA3C34}" type="TxLink">
            <a:rPr lang="en-US" sz="1200" b="0" i="0" u="none" strike="noStrike">
              <a:solidFill>
                <a:schemeClr val="bg1"/>
              </a:solidFill>
              <a:latin typeface="Arial" panose="020B0604020202020204" pitchFamily="34" charset="0"/>
              <a:ea typeface="+mn-ea"/>
              <a:cs typeface="Arial" panose="020B0604020202020204" pitchFamily="34" charset="0"/>
            </a:rPr>
            <a:pPr marL="0" indent="0" algn="ctr"/>
            <a:t>4%</a:t>
          </a:fld>
          <a:endParaRPr lang="en-GB" sz="1200" b="0" i="0" u="none" strike="noStrike">
            <a:solidFill>
              <a:schemeClr val="bg1"/>
            </a:solidFill>
            <a:latin typeface="Arial" panose="020B0604020202020204" pitchFamily="34" charset="0"/>
            <a:ea typeface="+mn-ea"/>
            <a:cs typeface="Arial" panose="020B0604020202020204" pitchFamily="34" charset="0"/>
          </a:endParaRPr>
        </a:p>
      </xdr:txBody>
    </xdr:sp>
    <xdr:clientData/>
  </xdr:twoCellAnchor>
  <xdr:twoCellAnchor editAs="absolute">
    <xdr:from>
      <xdr:col>14</xdr:col>
      <xdr:colOff>169073</xdr:colOff>
      <xdr:row>35</xdr:row>
      <xdr:rowOff>60322</xdr:rowOff>
    </xdr:from>
    <xdr:to>
      <xdr:col>16</xdr:col>
      <xdr:colOff>156645</xdr:colOff>
      <xdr:row>37</xdr:row>
      <xdr:rowOff>92803</xdr:rowOff>
    </xdr:to>
    <xdr:grpSp>
      <xdr:nvGrpSpPr>
        <xdr:cNvPr id="325" name="Group 324">
          <a:extLst>
            <a:ext uri="{FF2B5EF4-FFF2-40B4-BE49-F238E27FC236}">
              <a16:creationId xmlns:a16="http://schemas.microsoft.com/office/drawing/2014/main" id="{CDBA30B1-FE8F-77EB-30BE-5B7CDFBF7CE3}"/>
            </a:ext>
          </a:extLst>
        </xdr:cNvPr>
        <xdr:cNvGrpSpPr>
          <a:grpSpLocks noChangeAspect="1"/>
        </xdr:cNvGrpSpPr>
      </xdr:nvGrpSpPr>
      <xdr:grpSpPr>
        <a:xfrm rot="15004276">
          <a:off x="12407460" y="6515861"/>
          <a:ext cx="436032" cy="1649254"/>
          <a:chOff x="16267078" y="1145540"/>
          <a:chExt cx="428584" cy="1666746"/>
        </a:xfrm>
      </xdr:grpSpPr>
      <xdr:cxnSp macro="">
        <xdr:nvCxnSpPr>
          <xdr:cNvPr id="326" name="Straight Connector 325">
            <a:extLst>
              <a:ext uri="{FF2B5EF4-FFF2-40B4-BE49-F238E27FC236}">
                <a16:creationId xmlns:a16="http://schemas.microsoft.com/office/drawing/2014/main" id="{FF47A45B-3837-D34B-F933-70FB8C7C28CB}"/>
              </a:ext>
            </a:extLst>
          </xdr:cNvPr>
          <xdr:cNvCxnSpPr/>
        </xdr:nvCxnSpPr>
        <xdr:spPr>
          <a:xfrm rot="6595724" flipV="1">
            <a:off x="15831203" y="1980589"/>
            <a:ext cx="1267572" cy="395821"/>
          </a:xfrm>
          <a:prstGeom prst="line">
            <a:avLst/>
          </a:prstGeom>
          <a:ln w="9525">
            <a:solidFill>
              <a:srgbClr val="074548"/>
            </a:solidFill>
          </a:ln>
        </xdr:spPr>
        <xdr:style>
          <a:lnRef idx="2">
            <a:schemeClr val="accent1"/>
          </a:lnRef>
          <a:fillRef idx="0">
            <a:schemeClr val="accent1"/>
          </a:fillRef>
          <a:effectRef idx="1">
            <a:schemeClr val="accent1"/>
          </a:effectRef>
          <a:fontRef idx="minor">
            <a:schemeClr val="tx1"/>
          </a:fontRef>
        </xdr:style>
      </xdr:cxnSp>
      <xdr:sp macro="" textlink="">
        <xdr:nvSpPr>
          <xdr:cNvPr id="327" name="Oval 326">
            <a:extLst>
              <a:ext uri="{FF2B5EF4-FFF2-40B4-BE49-F238E27FC236}">
                <a16:creationId xmlns:a16="http://schemas.microsoft.com/office/drawing/2014/main" id="{DD39470F-8FC1-E4A5-B4D6-203C3EED1E1E}"/>
              </a:ext>
            </a:extLst>
          </xdr:cNvPr>
          <xdr:cNvSpPr/>
        </xdr:nvSpPr>
        <xdr:spPr>
          <a:xfrm>
            <a:off x="16271239" y="1145540"/>
            <a:ext cx="424423" cy="439941"/>
          </a:xfrm>
          <a:prstGeom prst="ellipse">
            <a:avLst/>
          </a:prstGeom>
          <a:solidFill>
            <a:srgbClr val="062D2F"/>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editAs="absolute">
    <xdr:from>
      <xdr:col>16</xdr:col>
      <xdr:colOff>166024</xdr:colOff>
      <xdr:row>32</xdr:row>
      <xdr:rowOff>104017</xdr:rowOff>
    </xdr:from>
    <xdr:to>
      <xdr:col>17</xdr:col>
      <xdr:colOff>187076</xdr:colOff>
      <xdr:row>34</xdr:row>
      <xdr:rowOff>132501</xdr:rowOff>
    </xdr:to>
    <xdr:grpSp>
      <xdr:nvGrpSpPr>
        <xdr:cNvPr id="328" name="Group 327">
          <a:extLst>
            <a:ext uri="{FF2B5EF4-FFF2-40B4-BE49-F238E27FC236}">
              <a16:creationId xmlns:a16="http://schemas.microsoft.com/office/drawing/2014/main" id="{A346877F-0CAD-BEF6-47B0-F221EFAAED6B}"/>
            </a:ext>
          </a:extLst>
        </xdr:cNvPr>
        <xdr:cNvGrpSpPr>
          <a:grpSpLocks noChangeAspect="1"/>
        </xdr:cNvGrpSpPr>
      </xdr:nvGrpSpPr>
      <xdr:grpSpPr>
        <a:xfrm rot="3444562">
          <a:off x="13669411" y="6350910"/>
          <a:ext cx="432036" cy="851893"/>
          <a:chOff x="16271240" y="1145540"/>
          <a:chExt cx="424572" cy="861052"/>
        </a:xfrm>
      </xdr:grpSpPr>
      <xdr:cxnSp macro="">
        <xdr:nvCxnSpPr>
          <xdr:cNvPr id="329" name="Straight Connector 328">
            <a:extLst>
              <a:ext uri="{FF2B5EF4-FFF2-40B4-BE49-F238E27FC236}">
                <a16:creationId xmlns:a16="http://schemas.microsoft.com/office/drawing/2014/main" id="{E3EA7CE0-3F23-AD0E-E804-149F24EA0C2C}"/>
              </a:ext>
            </a:extLst>
          </xdr:cNvPr>
          <xdr:cNvCxnSpPr/>
        </xdr:nvCxnSpPr>
        <xdr:spPr>
          <a:xfrm rot="13882094" flipH="1" flipV="1">
            <a:off x="16259375" y="1606751"/>
            <a:ext cx="415930" cy="383751"/>
          </a:xfrm>
          <a:prstGeom prst="line">
            <a:avLst/>
          </a:prstGeom>
          <a:ln w="9525">
            <a:solidFill>
              <a:srgbClr val="074548"/>
            </a:solidFill>
          </a:ln>
        </xdr:spPr>
        <xdr:style>
          <a:lnRef idx="2">
            <a:schemeClr val="accent1"/>
          </a:lnRef>
          <a:fillRef idx="0">
            <a:schemeClr val="accent1"/>
          </a:fillRef>
          <a:effectRef idx="1">
            <a:schemeClr val="accent1"/>
          </a:effectRef>
          <a:fontRef idx="minor">
            <a:schemeClr val="tx1"/>
          </a:fontRef>
        </xdr:style>
      </xdr:cxnSp>
      <xdr:sp macro="" textlink="">
        <xdr:nvSpPr>
          <xdr:cNvPr id="330" name="Oval 329">
            <a:extLst>
              <a:ext uri="{FF2B5EF4-FFF2-40B4-BE49-F238E27FC236}">
                <a16:creationId xmlns:a16="http://schemas.microsoft.com/office/drawing/2014/main" id="{640F7CE5-EF6E-AD73-42AA-087E243690D8}"/>
              </a:ext>
            </a:extLst>
          </xdr:cNvPr>
          <xdr:cNvSpPr/>
        </xdr:nvSpPr>
        <xdr:spPr>
          <a:xfrm>
            <a:off x="16271240" y="1145540"/>
            <a:ext cx="424572" cy="437671"/>
          </a:xfrm>
          <a:prstGeom prst="ellipse">
            <a:avLst/>
          </a:prstGeom>
          <a:solidFill>
            <a:srgbClr val="062D2F"/>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editAs="absolute">
    <xdr:from>
      <xdr:col>15</xdr:col>
      <xdr:colOff>652960</xdr:colOff>
      <xdr:row>35</xdr:row>
      <xdr:rowOff>133890</xdr:rowOff>
    </xdr:from>
    <xdr:to>
      <xdr:col>16</xdr:col>
      <xdr:colOff>261177</xdr:colOff>
      <xdr:row>39</xdr:row>
      <xdr:rowOff>184403</xdr:rowOff>
    </xdr:to>
    <xdr:grpSp>
      <xdr:nvGrpSpPr>
        <xdr:cNvPr id="331" name="Group 330">
          <a:extLst>
            <a:ext uri="{FF2B5EF4-FFF2-40B4-BE49-F238E27FC236}">
              <a16:creationId xmlns:a16="http://schemas.microsoft.com/office/drawing/2014/main" id="{550A7010-6F36-5E3D-3B47-7E62F6241388}"/>
            </a:ext>
          </a:extLst>
        </xdr:cNvPr>
        <xdr:cNvGrpSpPr>
          <a:grpSpLocks noChangeAspect="1"/>
        </xdr:cNvGrpSpPr>
      </xdr:nvGrpSpPr>
      <xdr:grpSpPr>
        <a:xfrm rot="10800000">
          <a:off x="13115577" y="7196040"/>
          <a:ext cx="439058" cy="857615"/>
          <a:chOff x="16271237" y="1145541"/>
          <a:chExt cx="432308" cy="861051"/>
        </a:xfrm>
      </xdr:grpSpPr>
      <xdr:cxnSp macro="">
        <xdr:nvCxnSpPr>
          <xdr:cNvPr id="332" name="Straight Connector 331">
            <a:extLst>
              <a:ext uri="{FF2B5EF4-FFF2-40B4-BE49-F238E27FC236}">
                <a16:creationId xmlns:a16="http://schemas.microsoft.com/office/drawing/2014/main" id="{6FA5D9C0-1BC6-D8E1-053C-CE6150DB989C}"/>
              </a:ext>
            </a:extLst>
          </xdr:cNvPr>
          <xdr:cNvCxnSpPr/>
        </xdr:nvCxnSpPr>
        <xdr:spPr>
          <a:xfrm rot="13882094" flipH="1" flipV="1">
            <a:off x="16259375" y="1606751"/>
            <a:ext cx="415930" cy="383751"/>
          </a:xfrm>
          <a:prstGeom prst="line">
            <a:avLst/>
          </a:prstGeom>
          <a:ln w="9525">
            <a:solidFill>
              <a:srgbClr val="074548"/>
            </a:solidFill>
          </a:ln>
        </xdr:spPr>
        <xdr:style>
          <a:lnRef idx="2">
            <a:schemeClr val="accent1"/>
          </a:lnRef>
          <a:fillRef idx="0">
            <a:schemeClr val="accent1"/>
          </a:fillRef>
          <a:effectRef idx="1">
            <a:schemeClr val="accent1"/>
          </a:effectRef>
          <a:fontRef idx="minor">
            <a:schemeClr val="tx1"/>
          </a:fontRef>
        </xdr:style>
      </xdr:cxnSp>
      <xdr:sp macro="" textlink="">
        <xdr:nvSpPr>
          <xdr:cNvPr id="333" name="Oval 332">
            <a:extLst>
              <a:ext uri="{FF2B5EF4-FFF2-40B4-BE49-F238E27FC236}">
                <a16:creationId xmlns:a16="http://schemas.microsoft.com/office/drawing/2014/main" id="{98A4F260-C3C8-A5EF-66A8-4A6985B708A9}"/>
              </a:ext>
            </a:extLst>
          </xdr:cNvPr>
          <xdr:cNvSpPr/>
        </xdr:nvSpPr>
        <xdr:spPr>
          <a:xfrm>
            <a:off x="16271237" y="1145541"/>
            <a:ext cx="432308" cy="429768"/>
          </a:xfrm>
          <a:prstGeom prst="ellipse">
            <a:avLst/>
          </a:prstGeom>
          <a:solidFill>
            <a:srgbClr val="062D2F"/>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editAs="absolute">
    <xdr:from>
      <xdr:col>14</xdr:col>
      <xdr:colOff>795538</xdr:colOff>
      <xdr:row>31</xdr:row>
      <xdr:rowOff>53298</xdr:rowOff>
    </xdr:from>
    <xdr:to>
      <xdr:col>16</xdr:col>
      <xdr:colOff>73400</xdr:colOff>
      <xdr:row>34</xdr:row>
      <xdr:rowOff>188447</xdr:rowOff>
    </xdr:to>
    <xdr:cxnSp macro="">
      <xdr:nvCxnSpPr>
        <xdr:cNvPr id="263" name="Straight Connector 262">
          <a:extLst>
            <a:ext uri="{FF2B5EF4-FFF2-40B4-BE49-F238E27FC236}">
              <a16:creationId xmlns:a16="http://schemas.microsoft.com/office/drawing/2014/main" id="{716730AB-7B1F-F645-C7A4-DD723BB027D2}"/>
            </a:ext>
          </a:extLst>
        </xdr:cNvPr>
        <xdr:cNvCxnSpPr/>
      </xdr:nvCxnSpPr>
      <xdr:spPr>
        <a:xfrm flipH="1" flipV="1">
          <a:off x="12352538" y="7368498"/>
          <a:ext cx="928862" cy="744749"/>
        </a:xfrm>
        <a:prstGeom prst="line">
          <a:avLst/>
        </a:prstGeom>
        <a:ln w="15875">
          <a:gradFill>
            <a:gsLst>
              <a:gs pos="66000">
                <a:srgbClr val="0A0D80"/>
              </a:gs>
              <a:gs pos="17000">
                <a:srgbClr val="9BF8F2"/>
              </a:gs>
            </a:gsLst>
            <a:lin ang="5400000" scaled="1"/>
          </a:gradFill>
        </a:ln>
      </xdr:spPr>
      <xdr:style>
        <a:lnRef idx="2">
          <a:schemeClr val="accent1"/>
        </a:lnRef>
        <a:fillRef idx="0">
          <a:schemeClr val="accent1"/>
        </a:fillRef>
        <a:effectRef idx="1">
          <a:schemeClr val="accent1"/>
        </a:effectRef>
        <a:fontRef idx="minor">
          <a:schemeClr val="tx1"/>
        </a:fontRef>
      </xdr:style>
    </xdr:cxnSp>
    <xdr:clientData/>
  </xdr:twoCellAnchor>
  <xdr:twoCellAnchor editAs="absolute">
    <xdr:from>
      <xdr:col>14</xdr:col>
      <xdr:colOff>115492</xdr:colOff>
      <xdr:row>36</xdr:row>
      <xdr:rowOff>99290</xdr:rowOff>
    </xdr:from>
    <xdr:to>
      <xdr:col>14</xdr:col>
      <xdr:colOff>760273</xdr:colOff>
      <xdr:row>38</xdr:row>
      <xdr:rowOff>42983</xdr:rowOff>
    </xdr:to>
    <xdr:sp macro="" textlink="'Pivot tables'!AW10">
      <xdr:nvSpPr>
        <xdr:cNvPr id="335" name="TextBox 334">
          <a:extLst>
            <a:ext uri="{FF2B5EF4-FFF2-40B4-BE49-F238E27FC236}">
              <a16:creationId xmlns:a16="http://schemas.microsoft.com/office/drawing/2014/main" id="{3169397A-7ED4-5056-0F61-438EE83404C1}"/>
            </a:ext>
          </a:extLst>
        </xdr:cNvPr>
        <xdr:cNvSpPr txBox="1">
          <a:spLocks noChangeAspect="1"/>
        </xdr:cNvSpPr>
      </xdr:nvSpPr>
      <xdr:spPr>
        <a:xfrm>
          <a:off x="11672492" y="8430490"/>
          <a:ext cx="644781" cy="3500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2ED36EE-4C05-6743-A991-0B404A9792E9}" type="TxLink">
            <a:rPr lang="en-US" sz="1200" b="0" i="0" u="none" strike="noStrike">
              <a:solidFill>
                <a:schemeClr val="bg1"/>
              </a:solidFill>
              <a:latin typeface="Arial" panose="020B0604020202020204" pitchFamily="34" charset="0"/>
              <a:ea typeface="+mn-ea"/>
              <a:cs typeface="Arial" panose="020B0604020202020204" pitchFamily="34" charset="0"/>
            </a:rPr>
            <a:pPr marL="0" indent="0" algn="ctr"/>
            <a:t>3%</a:t>
          </a:fld>
          <a:endParaRPr lang="en-GB" sz="1200" b="0" i="0" u="none" strike="noStrike">
            <a:solidFill>
              <a:schemeClr val="bg1"/>
            </a:solidFill>
            <a:latin typeface="Arial" panose="020B0604020202020204" pitchFamily="34" charset="0"/>
            <a:ea typeface="+mn-ea"/>
            <a:cs typeface="Arial" panose="020B0604020202020204" pitchFamily="34" charset="0"/>
          </a:endParaRPr>
        </a:p>
      </xdr:txBody>
    </xdr:sp>
    <xdr:clientData/>
  </xdr:twoCellAnchor>
  <xdr:twoCellAnchor editAs="absolute">
    <xdr:from>
      <xdr:col>15</xdr:col>
      <xdr:colOff>570824</xdr:colOff>
      <xdr:row>37</xdr:row>
      <xdr:rowOff>196062</xdr:rowOff>
    </xdr:from>
    <xdr:to>
      <xdr:col>16</xdr:col>
      <xdr:colOff>389632</xdr:colOff>
      <xdr:row>39</xdr:row>
      <xdr:rowOff>141983</xdr:rowOff>
    </xdr:to>
    <xdr:sp macro="" textlink="'Pivot tables'!AW11">
      <xdr:nvSpPr>
        <xdr:cNvPr id="336" name="TextBox 335">
          <a:extLst>
            <a:ext uri="{FF2B5EF4-FFF2-40B4-BE49-F238E27FC236}">
              <a16:creationId xmlns:a16="http://schemas.microsoft.com/office/drawing/2014/main" id="{0C5C607D-E195-60E5-AD4F-A1EEBA1BE0EE}"/>
            </a:ext>
          </a:extLst>
        </xdr:cNvPr>
        <xdr:cNvSpPr txBox="1">
          <a:spLocks noChangeAspect="1"/>
        </xdr:cNvSpPr>
      </xdr:nvSpPr>
      <xdr:spPr>
        <a:xfrm>
          <a:off x="12953324" y="8730462"/>
          <a:ext cx="644308" cy="3523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346E8C9-A156-5D47-BD9B-5D549371DE1C}" type="TxLink">
            <a:rPr lang="en-US" sz="1200" b="0" i="0" u="none" strike="noStrike">
              <a:solidFill>
                <a:schemeClr val="bg1"/>
              </a:solidFill>
              <a:latin typeface="Arial" panose="020B0604020202020204" pitchFamily="34" charset="0"/>
              <a:ea typeface="+mn-ea"/>
              <a:cs typeface="Arial" panose="020B0604020202020204" pitchFamily="34" charset="0"/>
            </a:rPr>
            <a:pPr marL="0" indent="0" algn="ctr"/>
            <a:t>4%</a:t>
          </a:fld>
          <a:endParaRPr lang="en-GB" sz="1200" b="0" i="0" u="none" strike="noStrike">
            <a:solidFill>
              <a:schemeClr val="bg1"/>
            </a:solidFill>
            <a:latin typeface="Arial" panose="020B0604020202020204" pitchFamily="34" charset="0"/>
            <a:ea typeface="+mn-ea"/>
            <a:cs typeface="Arial" panose="020B0604020202020204" pitchFamily="34" charset="0"/>
          </a:endParaRPr>
        </a:p>
      </xdr:txBody>
    </xdr:sp>
    <xdr:clientData/>
  </xdr:twoCellAnchor>
  <xdr:twoCellAnchor editAs="absolute">
    <xdr:from>
      <xdr:col>16</xdr:col>
      <xdr:colOff>458974</xdr:colOff>
      <xdr:row>32</xdr:row>
      <xdr:rowOff>28856</xdr:rowOff>
    </xdr:from>
    <xdr:to>
      <xdr:col>17</xdr:col>
      <xdr:colOff>277781</xdr:colOff>
      <xdr:row>33</xdr:row>
      <xdr:rowOff>172144</xdr:rowOff>
    </xdr:to>
    <xdr:sp macro="" textlink="'Pivot tables'!AW12">
      <xdr:nvSpPr>
        <xdr:cNvPr id="337" name="TextBox 336">
          <a:extLst>
            <a:ext uri="{FF2B5EF4-FFF2-40B4-BE49-F238E27FC236}">
              <a16:creationId xmlns:a16="http://schemas.microsoft.com/office/drawing/2014/main" id="{4666A894-85F9-1E30-4567-36D688F62C56}"/>
            </a:ext>
          </a:extLst>
        </xdr:cNvPr>
        <xdr:cNvSpPr txBox="1">
          <a:spLocks noChangeAspect="1"/>
        </xdr:cNvSpPr>
      </xdr:nvSpPr>
      <xdr:spPr>
        <a:xfrm>
          <a:off x="13666974" y="7547256"/>
          <a:ext cx="644307" cy="3464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594A305-3137-8947-976E-538F37DBF5BB}" type="TxLink">
            <a:rPr lang="en-US" sz="1200" b="0" i="0" u="none" strike="noStrike">
              <a:solidFill>
                <a:schemeClr val="bg1"/>
              </a:solidFill>
              <a:latin typeface="Arial" panose="020B0604020202020204" pitchFamily="34" charset="0"/>
              <a:ea typeface="+mn-ea"/>
              <a:cs typeface="Arial" panose="020B0604020202020204" pitchFamily="34" charset="0"/>
            </a:rPr>
            <a:pPr marL="0" indent="0" algn="ctr"/>
            <a:t>4%</a:t>
          </a:fld>
          <a:endParaRPr lang="en-GB" sz="1200" b="0" i="0" u="none" strike="noStrike">
            <a:solidFill>
              <a:schemeClr val="bg1"/>
            </a:solidFill>
            <a:latin typeface="Arial" panose="020B0604020202020204" pitchFamily="34" charset="0"/>
            <a:ea typeface="+mn-ea"/>
            <a:cs typeface="Arial" panose="020B0604020202020204" pitchFamily="34" charset="0"/>
          </a:endParaRPr>
        </a:p>
      </xdr:txBody>
    </xdr:sp>
    <xdr:clientData/>
  </xdr:twoCellAnchor>
  <xdr:twoCellAnchor editAs="absolute">
    <xdr:from>
      <xdr:col>16</xdr:col>
      <xdr:colOff>630103</xdr:colOff>
      <xdr:row>28</xdr:row>
      <xdr:rowOff>124302</xdr:rowOff>
    </xdr:from>
    <xdr:to>
      <xdr:col>18</xdr:col>
      <xdr:colOff>536549</xdr:colOff>
      <xdr:row>32</xdr:row>
      <xdr:rowOff>65553</xdr:rowOff>
    </xdr:to>
    <xdr:sp macro="" textlink="'Pivot tables'!AU12">
      <xdr:nvSpPr>
        <xdr:cNvPr id="338" name="TextBox 337">
          <a:extLst>
            <a:ext uri="{FF2B5EF4-FFF2-40B4-BE49-F238E27FC236}">
              <a16:creationId xmlns:a16="http://schemas.microsoft.com/office/drawing/2014/main" id="{2712BB94-1284-785F-8095-50E0C0EE8C68}"/>
            </a:ext>
          </a:extLst>
        </xdr:cNvPr>
        <xdr:cNvSpPr txBox="1">
          <a:spLocks noChangeAspect="1"/>
        </xdr:cNvSpPr>
      </xdr:nvSpPr>
      <xdr:spPr>
        <a:xfrm>
          <a:off x="13838103" y="6829902"/>
          <a:ext cx="1557446" cy="7540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CD18F02-91CB-FD47-B5DC-DA3FB6F7C2E7}" type="TxLink">
            <a:rPr lang="en-US" sz="1100" b="0" i="0" u="none" strike="noStrike">
              <a:solidFill>
                <a:schemeClr val="bg1"/>
              </a:solidFill>
              <a:latin typeface="Arial" panose="020B0604020202020204" pitchFamily="34" charset="0"/>
              <a:ea typeface="+mn-ea"/>
              <a:cs typeface="Arial" panose="020B0604020202020204" pitchFamily="34" charset="0"/>
            </a:rPr>
            <a:pPr marL="0" indent="0" algn="ctr"/>
            <a:t>Sponsored Missions or Challenges</a:t>
          </a:fld>
          <a:endParaRPr lang="en-GB" sz="1100" b="0" i="0" u="none" strike="noStrike">
            <a:solidFill>
              <a:schemeClr val="bg1"/>
            </a:solidFill>
            <a:latin typeface="Arial" panose="020B0604020202020204" pitchFamily="34" charset="0"/>
            <a:ea typeface="+mn-ea"/>
            <a:cs typeface="Arial" panose="020B0604020202020204" pitchFamily="34" charset="0"/>
          </a:endParaRPr>
        </a:p>
      </xdr:txBody>
    </xdr:sp>
    <xdr:clientData/>
  </xdr:twoCellAnchor>
  <xdr:twoCellAnchor editAs="absolute">
    <xdr:from>
      <xdr:col>17</xdr:col>
      <xdr:colOff>219009</xdr:colOff>
      <xdr:row>31</xdr:row>
      <xdr:rowOff>132864</xdr:rowOff>
    </xdr:from>
    <xdr:to>
      <xdr:col>18</xdr:col>
      <xdr:colOff>121642</xdr:colOff>
      <xdr:row>33</xdr:row>
      <xdr:rowOff>79323</xdr:rowOff>
    </xdr:to>
    <xdr:sp macro="" textlink="'Pivot tables'!AV12">
      <xdr:nvSpPr>
        <xdr:cNvPr id="464" name="TextBox 463">
          <a:extLst>
            <a:ext uri="{FF2B5EF4-FFF2-40B4-BE49-F238E27FC236}">
              <a16:creationId xmlns:a16="http://schemas.microsoft.com/office/drawing/2014/main" id="{55174B59-6AF9-935B-C3E6-04DE64A450EE}"/>
            </a:ext>
          </a:extLst>
        </xdr:cNvPr>
        <xdr:cNvSpPr txBox="1">
          <a:spLocks noChangeAspect="1"/>
        </xdr:cNvSpPr>
      </xdr:nvSpPr>
      <xdr:spPr>
        <a:xfrm>
          <a:off x="14252509" y="7448064"/>
          <a:ext cx="728133" cy="3528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D10BA65-CFF9-EC44-98A7-35B9ED0647E3}" type="TxLink">
            <a:rPr lang="en-US" sz="1100" b="0" i="0" u="none" strike="noStrike">
              <a:solidFill>
                <a:schemeClr val="bg1"/>
              </a:solidFill>
              <a:latin typeface="Arial" panose="020B0604020202020204" pitchFamily="34" charset="0"/>
              <a:ea typeface="+mn-ea"/>
              <a:cs typeface="Arial" panose="020B0604020202020204" pitchFamily="34" charset="0"/>
            </a:rPr>
            <a:pPr marL="0" indent="0" algn="ctr"/>
            <a:t> 450,789 </a:t>
          </a:fld>
          <a:endParaRPr lang="en-GB" sz="1100" b="0" i="0" u="none" strike="noStrike">
            <a:solidFill>
              <a:schemeClr val="bg1"/>
            </a:solidFill>
            <a:latin typeface="Arial" panose="020B0604020202020204" pitchFamily="34" charset="0"/>
            <a:ea typeface="+mn-ea"/>
            <a:cs typeface="Arial" panose="020B0604020202020204" pitchFamily="34" charset="0"/>
          </a:endParaRPr>
        </a:p>
      </xdr:txBody>
    </xdr:sp>
    <xdr:clientData/>
  </xdr:twoCellAnchor>
  <xdr:twoCellAnchor editAs="absolute">
    <xdr:from>
      <xdr:col>6</xdr:col>
      <xdr:colOff>626530</xdr:colOff>
      <xdr:row>4</xdr:row>
      <xdr:rowOff>85446</xdr:rowOff>
    </xdr:from>
    <xdr:to>
      <xdr:col>15</xdr:col>
      <xdr:colOff>660545</xdr:colOff>
      <xdr:row>39</xdr:row>
      <xdr:rowOff>145144</xdr:rowOff>
    </xdr:to>
    <xdr:grpSp>
      <xdr:nvGrpSpPr>
        <xdr:cNvPr id="3" name="Group 2">
          <a:extLst>
            <a:ext uri="{FF2B5EF4-FFF2-40B4-BE49-F238E27FC236}">
              <a16:creationId xmlns:a16="http://schemas.microsoft.com/office/drawing/2014/main" id="{7E3293BF-37F0-5C3A-4666-033D4F40072C}"/>
            </a:ext>
          </a:extLst>
        </xdr:cNvPr>
        <xdr:cNvGrpSpPr/>
      </xdr:nvGrpSpPr>
      <xdr:grpSpPr>
        <a:xfrm>
          <a:off x="5611577" y="892549"/>
          <a:ext cx="7511585" cy="7121847"/>
          <a:chOff x="4314225" y="97397"/>
          <a:chExt cx="9778812" cy="9440044"/>
        </a:xfrm>
      </xdr:grpSpPr>
      <xdr:sp macro="" textlink="">
        <xdr:nvSpPr>
          <xdr:cNvPr id="5" name="Oval 4">
            <a:extLst>
              <a:ext uri="{FF2B5EF4-FFF2-40B4-BE49-F238E27FC236}">
                <a16:creationId xmlns:a16="http://schemas.microsoft.com/office/drawing/2014/main" id="{DE99B989-9926-1B40-0E6A-5425540BA25E}"/>
              </a:ext>
            </a:extLst>
          </xdr:cNvPr>
          <xdr:cNvSpPr/>
        </xdr:nvSpPr>
        <xdr:spPr>
          <a:xfrm>
            <a:off x="7444550" y="97397"/>
            <a:ext cx="3556068" cy="9440044"/>
          </a:xfrm>
          <a:prstGeom prst="ellipse">
            <a:avLst/>
          </a:prstGeom>
          <a:noFill/>
          <a:ln>
            <a:gradFill>
              <a:gsLst>
                <a:gs pos="7000">
                  <a:srgbClr val="1E90FF">
                    <a:alpha val="59742"/>
                  </a:srgbClr>
                </a:gs>
                <a:gs pos="100000">
                  <a:srgbClr val="39FF14">
                    <a:alpha val="30000"/>
                  </a:srgbClr>
                </a:gs>
              </a:gsLst>
              <a:lin ang="5400000" scaled="0"/>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6" name="Oval 5">
            <a:extLst>
              <a:ext uri="{FF2B5EF4-FFF2-40B4-BE49-F238E27FC236}">
                <a16:creationId xmlns:a16="http://schemas.microsoft.com/office/drawing/2014/main" id="{C93CBF5B-C726-179D-68F4-734A48F51B1B}"/>
              </a:ext>
            </a:extLst>
          </xdr:cNvPr>
          <xdr:cNvSpPr/>
        </xdr:nvSpPr>
        <xdr:spPr>
          <a:xfrm rot="3377939">
            <a:off x="7343028" y="17254"/>
            <a:ext cx="3504812" cy="9562418"/>
          </a:xfrm>
          <a:prstGeom prst="ellipse">
            <a:avLst/>
          </a:prstGeom>
          <a:noFill/>
          <a:ln>
            <a:gradFill>
              <a:gsLst>
                <a:gs pos="83000">
                  <a:srgbClr val="40E0D0">
                    <a:alpha val="40218"/>
                  </a:srgbClr>
                </a:gs>
                <a:gs pos="17000">
                  <a:srgbClr val="8A2BE2">
                    <a:alpha val="75000"/>
                  </a:srgbClr>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7" name="Oval 6">
            <a:extLst>
              <a:ext uri="{FF2B5EF4-FFF2-40B4-BE49-F238E27FC236}">
                <a16:creationId xmlns:a16="http://schemas.microsoft.com/office/drawing/2014/main" id="{BC2E76D9-EC1F-A0A4-DEC9-935FF2ACEC3A}"/>
              </a:ext>
            </a:extLst>
          </xdr:cNvPr>
          <xdr:cNvSpPr/>
        </xdr:nvSpPr>
        <xdr:spPr>
          <a:xfrm rot="18253759">
            <a:off x="7562303" y="58045"/>
            <a:ext cx="3510120" cy="9551349"/>
          </a:xfrm>
          <a:prstGeom prst="ellipse">
            <a:avLst/>
          </a:prstGeom>
          <a:noFill/>
          <a:ln>
            <a:gradFill>
              <a:gsLst>
                <a:gs pos="12000">
                  <a:srgbClr val="FF45E5">
                    <a:alpha val="56960"/>
                  </a:srgbClr>
                </a:gs>
                <a:gs pos="100000">
                  <a:srgbClr val="5F80D0">
                    <a:alpha val="50000"/>
                  </a:srgbClr>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editAs="absolute">
    <xdr:from>
      <xdr:col>0</xdr:col>
      <xdr:colOff>362990</xdr:colOff>
      <xdr:row>5</xdr:row>
      <xdr:rowOff>21336</xdr:rowOff>
    </xdr:from>
    <xdr:to>
      <xdr:col>4</xdr:col>
      <xdr:colOff>486635</xdr:colOff>
      <xdr:row>11</xdr:row>
      <xdr:rowOff>11961</xdr:rowOff>
    </xdr:to>
    <xdr:sp macro="" textlink="">
      <xdr:nvSpPr>
        <xdr:cNvPr id="81" name="TextBox 80">
          <a:extLst>
            <a:ext uri="{FF2B5EF4-FFF2-40B4-BE49-F238E27FC236}">
              <a16:creationId xmlns:a16="http://schemas.microsoft.com/office/drawing/2014/main" id="{0FC8A6DF-83B5-054B-86C7-025F58186AE3}"/>
            </a:ext>
          </a:extLst>
        </xdr:cNvPr>
        <xdr:cNvSpPr txBox="1">
          <a:spLocks noChangeAspect="1"/>
        </xdr:cNvSpPr>
      </xdr:nvSpPr>
      <xdr:spPr>
        <a:xfrm>
          <a:off x="362990" y="1030215"/>
          <a:ext cx="3447009" cy="12012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E" sz="1200">
              <a:solidFill>
                <a:schemeClr val="bg1"/>
              </a:solidFill>
              <a:latin typeface="Arial" panose="020B0604020202020204" pitchFamily="34" charset="0"/>
              <a:cs typeface="Arial" panose="020B0604020202020204" pitchFamily="34" charset="0"/>
            </a:rPr>
            <a:t>Overview of total income, a detailed percentage breakdown of income generated, EBITDA, and the sources of funds, categorized as player funds or third-party funds.</a:t>
          </a:r>
          <a:endParaRPr lang="en-GB" sz="1200">
            <a:solidFill>
              <a:schemeClr val="bg1"/>
            </a:solidFill>
            <a:latin typeface="Arial" panose="020B0604020202020204" pitchFamily="34" charset="0"/>
            <a:cs typeface="Arial" panose="020B0604020202020204" pitchFamily="34" charset="0"/>
          </a:endParaRPr>
        </a:p>
      </xdr:txBody>
    </xdr:sp>
    <xdr:clientData/>
  </xdr:twoCellAnchor>
  <xdr:twoCellAnchor editAs="absolute">
    <xdr:from>
      <xdr:col>0</xdr:col>
      <xdr:colOff>118685</xdr:colOff>
      <xdr:row>13</xdr:row>
      <xdr:rowOff>133419</xdr:rowOff>
    </xdr:from>
    <xdr:to>
      <xdr:col>4</xdr:col>
      <xdr:colOff>814171</xdr:colOff>
      <xdr:row>21</xdr:row>
      <xdr:rowOff>44519</xdr:rowOff>
    </xdr:to>
    <xdr:grpSp>
      <xdr:nvGrpSpPr>
        <xdr:cNvPr id="82" name="Group 81">
          <a:extLst>
            <a:ext uri="{FF2B5EF4-FFF2-40B4-BE49-F238E27FC236}">
              <a16:creationId xmlns:a16="http://schemas.microsoft.com/office/drawing/2014/main" id="{AEE4B81A-E3A0-614A-92C9-644A93ED8200}"/>
            </a:ext>
          </a:extLst>
        </xdr:cNvPr>
        <xdr:cNvGrpSpPr>
          <a:grpSpLocks noChangeAspect="1"/>
        </xdr:cNvGrpSpPr>
      </xdr:nvGrpSpPr>
      <xdr:grpSpPr>
        <a:xfrm>
          <a:off x="118685" y="2756503"/>
          <a:ext cx="4018850" cy="1525306"/>
          <a:chOff x="208222" y="3276600"/>
          <a:chExt cx="3459655" cy="1536700"/>
        </a:xfrm>
      </xdr:grpSpPr>
      <xdr:sp macro="" textlink="">
        <xdr:nvSpPr>
          <xdr:cNvPr id="83" name="TextBox 82">
            <a:extLst>
              <a:ext uri="{FF2B5EF4-FFF2-40B4-BE49-F238E27FC236}">
                <a16:creationId xmlns:a16="http://schemas.microsoft.com/office/drawing/2014/main" id="{D7DA5EB0-15E0-FDE9-332D-D4C095129773}"/>
              </a:ext>
            </a:extLst>
          </xdr:cNvPr>
          <xdr:cNvSpPr txBox="1"/>
        </xdr:nvSpPr>
        <xdr:spPr>
          <a:xfrm>
            <a:off x="408941" y="3276600"/>
            <a:ext cx="2782839"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2800">
                <a:solidFill>
                  <a:schemeClr val="bg1"/>
                </a:solidFill>
                <a:latin typeface="Arial" panose="020B0604020202020204" pitchFamily="34" charset="0"/>
                <a:cs typeface="Arial" panose="020B0604020202020204" pitchFamily="34" charset="0"/>
              </a:rPr>
              <a:t>Income Generated</a:t>
            </a:r>
          </a:p>
        </xdr:txBody>
      </xdr:sp>
      <xdr:sp macro="" textlink="'Pivot tables'!P5">
        <xdr:nvSpPr>
          <xdr:cNvPr id="84" name="TextBox 83">
            <a:extLst>
              <a:ext uri="{FF2B5EF4-FFF2-40B4-BE49-F238E27FC236}">
                <a16:creationId xmlns:a16="http://schemas.microsoft.com/office/drawing/2014/main" id="{07F2330D-9D14-1F64-110F-879205E923EA}"/>
              </a:ext>
            </a:extLst>
          </xdr:cNvPr>
          <xdr:cNvSpPr txBox="1"/>
        </xdr:nvSpPr>
        <xdr:spPr>
          <a:xfrm>
            <a:off x="208222" y="3721100"/>
            <a:ext cx="3459655"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46386D67-0B45-0246-81E0-D144A14D9DFE}" type="TxLink">
              <a:rPr lang="en-US" sz="4400" b="0" i="0" u="none" strike="noStrike">
                <a:solidFill>
                  <a:schemeClr val="bg1"/>
                </a:solidFill>
                <a:latin typeface="Arial" panose="020B0604020202020204" pitchFamily="34" charset="0"/>
                <a:cs typeface="Arial" panose="020B0604020202020204" pitchFamily="34" charset="0"/>
              </a:rPr>
              <a:pPr/>
              <a:t> $10,414,186 </a:t>
            </a:fld>
            <a:endParaRPr lang="en-GB" sz="4400">
              <a:solidFill>
                <a:schemeClr val="bg1"/>
              </a:solidFill>
              <a:latin typeface="Arial" panose="020B0604020202020204" pitchFamily="34" charset="0"/>
              <a:cs typeface="Arial" panose="020B0604020202020204" pitchFamily="34" charset="0"/>
            </a:endParaRPr>
          </a:p>
        </xdr:txBody>
      </xdr:sp>
      <xdr:sp macro="" textlink="">
        <xdr:nvSpPr>
          <xdr:cNvPr id="85" name="TextBox 84">
            <a:extLst>
              <a:ext uri="{FF2B5EF4-FFF2-40B4-BE49-F238E27FC236}">
                <a16:creationId xmlns:a16="http://schemas.microsoft.com/office/drawing/2014/main" id="{DB85FF42-E6A4-83FC-CE6F-B919BCC55F34}"/>
              </a:ext>
            </a:extLst>
          </xdr:cNvPr>
          <xdr:cNvSpPr txBox="1"/>
        </xdr:nvSpPr>
        <xdr:spPr>
          <a:xfrm>
            <a:off x="396240" y="4381500"/>
            <a:ext cx="144526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400">
                <a:solidFill>
                  <a:schemeClr val="bg1"/>
                </a:solidFill>
                <a:latin typeface="Arial" panose="020B0604020202020204" pitchFamily="34" charset="0"/>
                <a:cs typeface="Arial" panose="020B0604020202020204" pitchFamily="34" charset="0"/>
              </a:rPr>
              <a:t>Income Target</a:t>
            </a:r>
          </a:p>
        </xdr:txBody>
      </xdr:sp>
      <xdr:sp macro="" textlink="'Pivot tables'!Q5">
        <xdr:nvSpPr>
          <xdr:cNvPr id="86" name="TextBox 85">
            <a:extLst>
              <a:ext uri="{FF2B5EF4-FFF2-40B4-BE49-F238E27FC236}">
                <a16:creationId xmlns:a16="http://schemas.microsoft.com/office/drawing/2014/main" id="{C1A34426-6F5B-35AA-9671-F182A2764122}"/>
              </a:ext>
            </a:extLst>
          </xdr:cNvPr>
          <xdr:cNvSpPr txBox="1"/>
        </xdr:nvSpPr>
        <xdr:spPr>
          <a:xfrm>
            <a:off x="1704340" y="4381500"/>
            <a:ext cx="1109386"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2E29BDF8-94B2-F64A-807C-ECF2B95C592D}" type="TxLink">
              <a:rPr lang="en-US" sz="1400" b="0" i="0" u="none" strike="noStrike">
                <a:solidFill>
                  <a:schemeClr val="bg1"/>
                </a:solidFill>
                <a:latin typeface="Aptos Narrow"/>
                <a:cs typeface="Arial" panose="020B0604020202020204" pitchFamily="34" charset="0"/>
              </a:rPr>
              <a:pPr/>
              <a:t> 12,072,024 </a:t>
            </a:fld>
            <a:endParaRPr lang="en-US" sz="1400">
              <a:solidFill>
                <a:schemeClr val="bg1"/>
              </a:solidFill>
              <a:latin typeface="Arial" panose="020B0604020202020204" pitchFamily="34" charset="0"/>
              <a:cs typeface="Arial" panose="020B0604020202020204" pitchFamily="34" charset="0"/>
            </a:endParaRPr>
          </a:p>
        </xdr:txBody>
      </xdr:sp>
    </xdr:grpSp>
    <xdr:clientData/>
  </xdr:twoCellAnchor>
  <xdr:twoCellAnchor editAs="absolute">
    <xdr:from>
      <xdr:col>0</xdr:col>
      <xdr:colOff>175276</xdr:colOff>
      <xdr:row>21</xdr:row>
      <xdr:rowOff>1</xdr:rowOff>
    </xdr:from>
    <xdr:to>
      <xdr:col>4</xdr:col>
      <xdr:colOff>297262</xdr:colOff>
      <xdr:row>28</xdr:row>
      <xdr:rowOff>14499</xdr:rowOff>
    </xdr:to>
    <xdr:graphicFrame macro="">
      <xdr:nvGraphicFramePr>
        <xdr:cNvPr id="87" name="Chart 86">
          <a:extLst>
            <a:ext uri="{FF2B5EF4-FFF2-40B4-BE49-F238E27FC236}">
              <a16:creationId xmlns:a16="http://schemas.microsoft.com/office/drawing/2014/main" id="{01761B23-DA4F-0147-AC06-CFA26629E144}"/>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17</xdr:col>
      <xdr:colOff>617197</xdr:colOff>
      <xdr:row>3</xdr:row>
      <xdr:rowOff>35608</xdr:rowOff>
    </xdr:from>
    <xdr:to>
      <xdr:col>20</xdr:col>
      <xdr:colOff>714903</xdr:colOff>
      <xdr:row>15</xdr:row>
      <xdr:rowOff>118690</xdr:rowOff>
    </xdr:to>
    <xdr:grpSp>
      <xdr:nvGrpSpPr>
        <xdr:cNvPr id="19" name="Group 18">
          <a:extLst>
            <a:ext uri="{FF2B5EF4-FFF2-40B4-BE49-F238E27FC236}">
              <a16:creationId xmlns:a16="http://schemas.microsoft.com/office/drawing/2014/main" id="{3EF9EB10-4CA3-7B8B-062C-8E66C9E6FD31}"/>
            </a:ext>
          </a:extLst>
        </xdr:cNvPr>
        <xdr:cNvGrpSpPr/>
      </xdr:nvGrpSpPr>
      <xdr:grpSpPr>
        <a:xfrm>
          <a:off x="14741496" y="640935"/>
          <a:ext cx="2590229" cy="2504391"/>
          <a:chOff x="16070842" y="2741776"/>
          <a:chExt cx="2590229" cy="2504391"/>
        </a:xfrm>
      </xdr:grpSpPr>
      <xdr:sp macro="" textlink="">
        <xdr:nvSpPr>
          <xdr:cNvPr id="18" name="Rounded Rectangle 17">
            <a:extLst>
              <a:ext uri="{FF2B5EF4-FFF2-40B4-BE49-F238E27FC236}">
                <a16:creationId xmlns:a16="http://schemas.microsoft.com/office/drawing/2014/main" id="{09EACCD9-542A-D940-B321-21E7E224F14A}"/>
              </a:ext>
            </a:extLst>
          </xdr:cNvPr>
          <xdr:cNvSpPr/>
        </xdr:nvSpPr>
        <xdr:spPr>
          <a:xfrm>
            <a:off x="16070842" y="2741776"/>
            <a:ext cx="2516261" cy="2504391"/>
          </a:xfrm>
          <a:prstGeom prst="roundRect">
            <a:avLst/>
          </a:prstGeom>
          <a:solidFill>
            <a:srgbClr val="03222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nvGrpSpPr>
          <xdr:cNvPr id="12" name="Group 11">
            <a:extLst>
              <a:ext uri="{FF2B5EF4-FFF2-40B4-BE49-F238E27FC236}">
                <a16:creationId xmlns:a16="http://schemas.microsoft.com/office/drawing/2014/main" id="{F45ADA6D-90A7-E84E-6253-1E4FA25978E7}"/>
              </a:ext>
            </a:extLst>
          </xdr:cNvPr>
          <xdr:cNvGrpSpPr/>
        </xdr:nvGrpSpPr>
        <xdr:grpSpPr>
          <a:xfrm>
            <a:off x="16096348" y="2795899"/>
            <a:ext cx="2564723" cy="2423801"/>
            <a:chOff x="262890" y="6462054"/>
            <a:chExt cx="2587765" cy="2440646"/>
          </a:xfrm>
        </xdr:grpSpPr>
        <xdr:sp macro="" textlink="">
          <xdr:nvSpPr>
            <xdr:cNvPr id="88" name="TextBox 87">
              <a:extLst>
                <a:ext uri="{FF2B5EF4-FFF2-40B4-BE49-F238E27FC236}">
                  <a16:creationId xmlns:a16="http://schemas.microsoft.com/office/drawing/2014/main" id="{450EDD14-1C04-5247-8490-BEFB0729C65F}"/>
                </a:ext>
              </a:extLst>
            </xdr:cNvPr>
            <xdr:cNvSpPr txBox="1">
              <a:spLocks noChangeAspect="1"/>
            </xdr:cNvSpPr>
          </xdr:nvSpPr>
          <xdr:spPr>
            <a:xfrm>
              <a:off x="463025" y="6462054"/>
              <a:ext cx="213336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800">
                  <a:solidFill>
                    <a:schemeClr val="bg1"/>
                  </a:solidFill>
                  <a:latin typeface="Arial" panose="020B0604020202020204" pitchFamily="34" charset="0"/>
                  <a:cs typeface="Arial" panose="020B0604020202020204" pitchFamily="34" charset="0"/>
                </a:rPr>
                <a:t>Quantity</a:t>
              </a:r>
              <a:r>
                <a:rPr lang="en-GB" sz="1800" baseline="0">
                  <a:solidFill>
                    <a:schemeClr val="bg1"/>
                  </a:solidFill>
                  <a:latin typeface="Arial" panose="020B0604020202020204" pitchFamily="34" charset="0"/>
                  <a:cs typeface="Arial" panose="020B0604020202020204" pitchFamily="34" charset="0"/>
                </a:rPr>
                <a:t> o</a:t>
              </a:r>
              <a:r>
                <a:rPr lang="en-GB" sz="1800">
                  <a:solidFill>
                    <a:schemeClr val="bg1"/>
                  </a:solidFill>
                  <a:latin typeface="Arial" panose="020B0604020202020204" pitchFamily="34" charset="0"/>
                  <a:cs typeface="Arial" panose="020B0604020202020204" pitchFamily="34" charset="0"/>
                </a:rPr>
                <a:t>f Events</a:t>
              </a:r>
            </a:p>
          </xdr:txBody>
        </xdr:sp>
        <xdr:grpSp>
          <xdr:nvGrpSpPr>
            <xdr:cNvPr id="89" name="Group 88">
              <a:extLst>
                <a:ext uri="{FF2B5EF4-FFF2-40B4-BE49-F238E27FC236}">
                  <a16:creationId xmlns:a16="http://schemas.microsoft.com/office/drawing/2014/main" id="{3823F6A4-122C-EE42-8E70-178A42B33BC3}"/>
                </a:ext>
              </a:extLst>
            </xdr:cNvPr>
            <xdr:cNvGrpSpPr/>
          </xdr:nvGrpSpPr>
          <xdr:grpSpPr>
            <a:xfrm>
              <a:off x="486283" y="6819900"/>
              <a:ext cx="2316183" cy="2082800"/>
              <a:chOff x="269240" y="6908800"/>
              <a:chExt cx="1127760" cy="2082800"/>
            </a:xfrm>
          </xdr:grpSpPr>
          <xdr:sp macro="" textlink="'Pivot tables'!G5">
            <xdr:nvSpPr>
              <xdr:cNvPr id="90" name="TextBox 89">
                <a:extLst>
                  <a:ext uri="{FF2B5EF4-FFF2-40B4-BE49-F238E27FC236}">
                    <a16:creationId xmlns:a16="http://schemas.microsoft.com/office/drawing/2014/main" id="{914BD3A8-5CFE-EEEF-2B23-9F6BFBABEDEE}"/>
                  </a:ext>
                </a:extLst>
              </xdr:cNvPr>
              <xdr:cNvSpPr txBox="1"/>
            </xdr:nvSpPr>
            <xdr:spPr>
              <a:xfrm>
                <a:off x="269240" y="6908800"/>
                <a:ext cx="112776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E29292DB-A2C0-8C43-8804-ACFFEE6A7EC0}" type="TxLink">
                  <a:rPr lang="en-US" sz="1100" b="0" i="0" u="none" strike="noStrike">
                    <a:solidFill>
                      <a:schemeClr val="bg1"/>
                    </a:solidFill>
                    <a:latin typeface="Aptos Narrow"/>
                    <a:cs typeface="Arial" panose="020B0604020202020204" pitchFamily="34" charset="0"/>
                  </a:rPr>
                  <a:pPr/>
                  <a:t>Subscriptions</a:t>
                </a:fld>
                <a:endParaRPr lang="en-GB" sz="1100">
                  <a:solidFill>
                    <a:schemeClr val="bg1"/>
                  </a:solidFill>
                  <a:latin typeface="Arial" panose="020B0604020202020204" pitchFamily="34" charset="0"/>
                  <a:cs typeface="Arial" panose="020B0604020202020204" pitchFamily="34" charset="0"/>
                </a:endParaRPr>
              </a:p>
            </xdr:txBody>
          </xdr:sp>
          <xdr:sp macro="" textlink="'Pivot tables'!G6">
            <xdr:nvSpPr>
              <xdr:cNvPr id="91" name="TextBox 90">
                <a:extLst>
                  <a:ext uri="{FF2B5EF4-FFF2-40B4-BE49-F238E27FC236}">
                    <a16:creationId xmlns:a16="http://schemas.microsoft.com/office/drawing/2014/main" id="{20451E87-1E21-E593-6919-BB85B6060028}"/>
                  </a:ext>
                </a:extLst>
              </xdr:cNvPr>
              <xdr:cNvSpPr txBox="1"/>
            </xdr:nvSpPr>
            <xdr:spPr>
              <a:xfrm>
                <a:off x="269240" y="7239000"/>
                <a:ext cx="112776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CF2F625F-F7FE-F34A-9753-391797E04E9D}" type="TxLink">
                  <a:rPr lang="en-US" sz="1100" b="0" i="0" u="none" strike="noStrike">
                    <a:solidFill>
                      <a:schemeClr val="bg1"/>
                    </a:solidFill>
                    <a:latin typeface="Aptos Narrow"/>
                    <a:cs typeface="Arial" panose="020B0604020202020204" pitchFamily="34" charset="0"/>
                  </a:rPr>
                  <a:pPr/>
                  <a:t>Sponsorships</a:t>
                </a:fld>
                <a:endParaRPr lang="en-GB" sz="1050">
                  <a:solidFill>
                    <a:schemeClr val="bg1"/>
                  </a:solidFill>
                  <a:latin typeface="Arial" panose="020B0604020202020204" pitchFamily="34" charset="0"/>
                  <a:cs typeface="Arial" panose="020B0604020202020204" pitchFamily="34" charset="0"/>
                </a:endParaRPr>
              </a:p>
            </xdr:txBody>
          </xdr:sp>
          <xdr:sp macro="" textlink="'Pivot tables'!G7">
            <xdr:nvSpPr>
              <xdr:cNvPr id="92" name="TextBox 91">
                <a:extLst>
                  <a:ext uri="{FF2B5EF4-FFF2-40B4-BE49-F238E27FC236}">
                    <a16:creationId xmlns:a16="http://schemas.microsoft.com/office/drawing/2014/main" id="{50DBF1A9-D23D-6A21-D2BF-B5D6DD9EC521}"/>
                  </a:ext>
                </a:extLst>
              </xdr:cNvPr>
              <xdr:cNvSpPr txBox="1"/>
            </xdr:nvSpPr>
            <xdr:spPr>
              <a:xfrm>
                <a:off x="269240" y="7581900"/>
                <a:ext cx="112776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F0A551F4-A171-3348-9B5E-97E32B1E3C2D}" type="TxLink">
                  <a:rPr lang="en-US" sz="1100" b="0" i="0" u="none" strike="noStrike">
                    <a:solidFill>
                      <a:schemeClr val="bg1"/>
                    </a:solidFill>
                    <a:latin typeface="Aptos Narrow"/>
                    <a:cs typeface="Arial" panose="020B0604020202020204" pitchFamily="34" charset="0"/>
                  </a:rPr>
                  <a:pPr/>
                  <a:t>Merchandising</a:t>
                </a:fld>
                <a:endParaRPr lang="en-GB" sz="1050">
                  <a:solidFill>
                    <a:schemeClr val="bg1"/>
                  </a:solidFill>
                  <a:latin typeface="Arial" panose="020B0604020202020204" pitchFamily="34" charset="0"/>
                  <a:cs typeface="Arial" panose="020B0604020202020204" pitchFamily="34" charset="0"/>
                </a:endParaRPr>
              </a:p>
            </xdr:txBody>
          </xdr:sp>
          <xdr:sp macro="" textlink="">
            <xdr:nvSpPr>
              <xdr:cNvPr id="93" name="TextBox 92">
                <a:extLst>
                  <a:ext uri="{FF2B5EF4-FFF2-40B4-BE49-F238E27FC236}">
                    <a16:creationId xmlns:a16="http://schemas.microsoft.com/office/drawing/2014/main" id="{F0DF894C-622D-7405-B2F2-01544E31F4C7}"/>
                  </a:ext>
                </a:extLst>
              </xdr:cNvPr>
              <xdr:cNvSpPr txBox="1"/>
            </xdr:nvSpPr>
            <xdr:spPr>
              <a:xfrm>
                <a:off x="269240" y="8216900"/>
                <a:ext cx="112776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a:solidFill>
                      <a:schemeClr val="bg1"/>
                    </a:solidFill>
                    <a:cs typeface="Arial" panose="020B0604020202020204" pitchFamily="34" charset="0"/>
                  </a:rPr>
                  <a:t>Events</a:t>
                </a:r>
              </a:p>
            </xdr:txBody>
          </xdr:sp>
          <xdr:sp macro="" textlink="'Pivot tables'!G8">
            <xdr:nvSpPr>
              <xdr:cNvPr id="94" name="TextBox 93">
                <a:extLst>
                  <a:ext uri="{FF2B5EF4-FFF2-40B4-BE49-F238E27FC236}">
                    <a16:creationId xmlns:a16="http://schemas.microsoft.com/office/drawing/2014/main" id="{AD69B376-A990-85A8-A4B2-0FA93EA961FC}"/>
                  </a:ext>
                </a:extLst>
              </xdr:cNvPr>
              <xdr:cNvSpPr txBox="1"/>
            </xdr:nvSpPr>
            <xdr:spPr>
              <a:xfrm>
                <a:off x="269240" y="7899400"/>
                <a:ext cx="112776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5164B742-47F1-1049-9438-D4D61F63F080}" type="TxLink">
                  <a:rPr lang="en-US" sz="1100" b="0" i="0" u="none" strike="noStrike">
                    <a:solidFill>
                      <a:schemeClr val="bg1"/>
                    </a:solidFill>
                    <a:latin typeface="Aptos Narrow"/>
                    <a:cs typeface="Arial" panose="020B0604020202020204" pitchFamily="34" charset="0"/>
                  </a:rPr>
                  <a:pPr/>
                  <a:t>In-app Purchases</a:t>
                </a:fld>
                <a:endParaRPr lang="en-GB" sz="1050">
                  <a:solidFill>
                    <a:schemeClr val="bg1"/>
                  </a:solidFill>
                  <a:latin typeface="Arial" panose="020B0604020202020204" pitchFamily="34" charset="0"/>
                  <a:cs typeface="Arial" panose="020B0604020202020204" pitchFamily="34" charset="0"/>
                </a:endParaRPr>
              </a:p>
            </xdr:txBody>
          </xdr:sp>
          <xdr:sp macro="" textlink="'Pivot tables'!G10">
            <xdr:nvSpPr>
              <xdr:cNvPr id="95" name="TextBox 94">
                <a:extLst>
                  <a:ext uri="{FF2B5EF4-FFF2-40B4-BE49-F238E27FC236}">
                    <a16:creationId xmlns:a16="http://schemas.microsoft.com/office/drawing/2014/main" id="{E650B489-67FF-100C-14C1-C8B8AD832D41}"/>
                  </a:ext>
                </a:extLst>
              </xdr:cNvPr>
              <xdr:cNvSpPr txBox="1"/>
            </xdr:nvSpPr>
            <xdr:spPr>
              <a:xfrm>
                <a:off x="269240" y="8559800"/>
                <a:ext cx="112776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639CADC1-6F62-0C49-88FC-4A6F2E17132A}" type="TxLink">
                  <a:rPr lang="en-US" sz="1100" b="0" i="0" u="none" strike="noStrike">
                    <a:solidFill>
                      <a:schemeClr val="bg1"/>
                    </a:solidFill>
                    <a:latin typeface="Aptos Narrow"/>
                    <a:cs typeface="Arial" panose="020B0604020202020204" pitchFamily="34" charset="0"/>
                  </a:rPr>
                  <a:pPr/>
                  <a:t>Ad Revenue</a:t>
                </a:fld>
                <a:endParaRPr lang="en-GB" sz="1050">
                  <a:solidFill>
                    <a:schemeClr val="bg1"/>
                  </a:solidFill>
                  <a:latin typeface="Arial" panose="020B0604020202020204" pitchFamily="34" charset="0"/>
                  <a:cs typeface="Arial" panose="020B0604020202020204" pitchFamily="34" charset="0"/>
                </a:endParaRPr>
              </a:p>
            </xdr:txBody>
          </xdr:sp>
        </xdr:grpSp>
        <xdr:grpSp>
          <xdr:nvGrpSpPr>
            <xdr:cNvPr id="96" name="Group 95">
              <a:extLst>
                <a:ext uri="{FF2B5EF4-FFF2-40B4-BE49-F238E27FC236}">
                  <a16:creationId xmlns:a16="http://schemas.microsoft.com/office/drawing/2014/main" id="{495C8B72-BC03-A44E-818A-22AE4066F59D}"/>
                </a:ext>
              </a:extLst>
            </xdr:cNvPr>
            <xdr:cNvGrpSpPr/>
          </xdr:nvGrpSpPr>
          <xdr:grpSpPr>
            <a:xfrm>
              <a:off x="1419331" y="6819900"/>
              <a:ext cx="784601" cy="2082800"/>
              <a:chOff x="-574218" y="6908800"/>
              <a:chExt cx="1127760" cy="2082800"/>
            </a:xfrm>
          </xdr:grpSpPr>
          <xdr:sp macro="" textlink="'Pivot tables'!N5">
            <xdr:nvSpPr>
              <xdr:cNvPr id="97" name="TextBox 96">
                <a:extLst>
                  <a:ext uri="{FF2B5EF4-FFF2-40B4-BE49-F238E27FC236}">
                    <a16:creationId xmlns:a16="http://schemas.microsoft.com/office/drawing/2014/main" id="{B905281B-9D69-892F-024C-D4820D13DAB0}"/>
                  </a:ext>
                </a:extLst>
              </xdr:cNvPr>
              <xdr:cNvSpPr txBox="1"/>
            </xdr:nvSpPr>
            <xdr:spPr>
              <a:xfrm>
                <a:off x="-574218" y="6908800"/>
                <a:ext cx="112776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E242BF0-46BE-6745-AF35-8C8789781D63}" type="TxLink">
                  <a:rPr lang="en-US" sz="1100" b="0" i="0" u="none" strike="noStrike">
                    <a:solidFill>
                      <a:schemeClr val="bg1"/>
                    </a:solidFill>
                    <a:latin typeface="Aptos Narrow"/>
                    <a:cs typeface="Arial" panose="020B0604020202020204" pitchFamily="34" charset="0"/>
                  </a:rPr>
                  <a:pPr algn="ctr"/>
                  <a:t>4%</a:t>
                </a:fld>
                <a:endParaRPr lang="en-GB" sz="1050">
                  <a:solidFill>
                    <a:schemeClr val="bg1"/>
                  </a:solidFill>
                  <a:latin typeface="Arial" panose="020B0604020202020204" pitchFamily="34" charset="0"/>
                  <a:cs typeface="Arial" panose="020B0604020202020204" pitchFamily="34" charset="0"/>
                </a:endParaRPr>
              </a:p>
            </xdr:txBody>
          </xdr:sp>
          <xdr:sp macro="" textlink="'Pivot tables'!N6">
            <xdr:nvSpPr>
              <xdr:cNvPr id="98" name="TextBox 97">
                <a:extLst>
                  <a:ext uri="{FF2B5EF4-FFF2-40B4-BE49-F238E27FC236}">
                    <a16:creationId xmlns:a16="http://schemas.microsoft.com/office/drawing/2014/main" id="{4042D6EF-2CD8-E180-B9F0-D46AB7C341D3}"/>
                  </a:ext>
                </a:extLst>
              </xdr:cNvPr>
              <xdr:cNvSpPr txBox="1"/>
            </xdr:nvSpPr>
            <xdr:spPr>
              <a:xfrm>
                <a:off x="-574218" y="7239000"/>
                <a:ext cx="112776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F4E91C6-4DA5-3941-8048-884DC670B4E0}" type="TxLink">
                  <a:rPr lang="en-US" sz="1100" b="0" i="0" u="none" strike="noStrike">
                    <a:solidFill>
                      <a:schemeClr val="bg1"/>
                    </a:solidFill>
                    <a:latin typeface="Aptos Narrow"/>
                    <a:cs typeface="Arial" panose="020B0604020202020204" pitchFamily="34" charset="0"/>
                  </a:rPr>
                  <a:pPr algn="ctr"/>
                  <a:t>2%</a:t>
                </a:fld>
                <a:endParaRPr lang="en-GB" sz="1000">
                  <a:solidFill>
                    <a:schemeClr val="bg1"/>
                  </a:solidFill>
                  <a:latin typeface="Arial" panose="020B0604020202020204" pitchFamily="34" charset="0"/>
                  <a:cs typeface="Arial" panose="020B0604020202020204" pitchFamily="34" charset="0"/>
                </a:endParaRPr>
              </a:p>
            </xdr:txBody>
          </xdr:sp>
          <xdr:sp macro="" textlink="'Pivot tables'!N7">
            <xdr:nvSpPr>
              <xdr:cNvPr id="99" name="TextBox 98">
                <a:extLst>
                  <a:ext uri="{FF2B5EF4-FFF2-40B4-BE49-F238E27FC236}">
                    <a16:creationId xmlns:a16="http://schemas.microsoft.com/office/drawing/2014/main" id="{70B7F1C7-029A-FA42-5EDD-BEB3FCB5A91A}"/>
                  </a:ext>
                </a:extLst>
              </xdr:cNvPr>
              <xdr:cNvSpPr txBox="1"/>
            </xdr:nvSpPr>
            <xdr:spPr>
              <a:xfrm>
                <a:off x="-574218" y="7581900"/>
                <a:ext cx="112776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FB73DC9-E8EC-1F43-93B9-C3186F1610F6}" type="TxLink">
                  <a:rPr lang="en-US" sz="1100" b="0" i="0" u="none" strike="noStrike">
                    <a:solidFill>
                      <a:schemeClr val="bg1"/>
                    </a:solidFill>
                    <a:latin typeface="Aptos Narrow"/>
                    <a:cs typeface="Arial" panose="020B0604020202020204" pitchFamily="34" charset="0"/>
                  </a:rPr>
                  <a:pPr algn="ctr"/>
                  <a:t>12%</a:t>
                </a:fld>
                <a:endParaRPr lang="en-GB" sz="1000">
                  <a:solidFill>
                    <a:schemeClr val="bg1"/>
                  </a:solidFill>
                  <a:latin typeface="Arial" panose="020B0604020202020204" pitchFamily="34" charset="0"/>
                  <a:cs typeface="Arial" panose="020B0604020202020204" pitchFamily="34" charset="0"/>
                </a:endParaRPr>
              </a:p>
            </xdr:txBody>
          </xdr:sp>
          <xdr:sp macro="" textlink="'Pivot tables'!N9">
            <xdr:nvSpPr>
              <xdr:cNvPr id="100" name="TextBox 99">
                <a:extLst>
                  <a:ext uri="{FF2B5EF4-FFF2-40B4-BE49-F238E27FC236}">
                    <a16:creationId xmlns:a16="http://schemas.microsoft.com/office/drawing/2014/main" id="{7153430F-74D4-04DC-DA90-E2C6159B3C7A}"/>
                  </a:ext>
                </a:extLst>
              </xdr:cNvPr>
              <xdr:cNvSpPr txBox="1"/>
            </xdr:nvSpPr>
            <xdr:spPr>
              <a:xfrm>
                <a:off x="-574218" y="8216900"/>
                <a:ext cx="112776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47E54A9-5A64-2C43-B352-0EDF9B2B704D}" type="TxLink">
                  <a:rPr lang="en-US" sz="1100" b="0" i="0" u="none" strike="noStrike">
                    <a:solidFill>
                      <a:schemeClr val="bg1"/>
                    </a:solidFill>
                    <a:latin typeface="Aptos Narrow"/>
                    <a:cs typeface="Arial" panose="020B0604020202020204" pitchFamily="34" charset="0"/>
                  </a:rPr>
                  <a:pPr algn="ctr"/>
                  <a:t>12%</a:t>
                </a:fld>
                <a:endParaRPr lang="en-GB" sz="1000">
                  <a:solidFill>
                    <a:schemeClr val="bg1"/>
                  </a:solidFill>
                  <a:latin typeface="Arial" panose="020B0604020202020204" pitchFamily="34" charset="0"/>
                  <a:cs typeface="Arial" panose="020B0604020202020204" pitchFamily="34" charset="0"/>
                </a:endParaRPr>
              </a:p>
            </xdr:txBody>
          </xdr:sp>
          <xdr:sp macro="" textlink="'Pivot tables'!N8">
            <xdr:nvSpPr>
              <xdr:cNvPr id="101" name="TextBox 100">
                <a:extLst>
                  <a:ext uri="{FF2B5EF4-FFF2-40B4-BE49-F238E27FC236}">
                    <a16:creationId xmlns:a16="http://schemas.microsoft.com/office/drawing/2014/main" id="{9F9FE6CC-4DF3-DBF9-52DD-30B6DBD5565B}"/>
                  </a:ext>
                </a:extLst>
              </xdr:cNvPr>
              <xdr:cNvSpPr txBox="1"/>
            </xdr:nvSpPr>
            <xdr:spPr>
              <a:xfrm>
                <a:off x="-574218" y="7899400"/>
                <a:ext cx="112776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C184408-1E9D-E647-A9CA-ED8DE1C505D0}" type="TxLink">
                  <a:rPr lang="en-US" sz="1100" b="0" i="0" u="none" strike="noStrike">
                    <a:solidFill>
                      <a:schemeClr val="bg1"/>
                    </a:solidFill>
                    <a:latin typeface="Aptos Narrow"/>
                    <a:cs typeface="Arial" panose="020B0604020202020204" pitchFamily="34" charset="0"/>
                  </a:rPr>
                  <a:pPr algn="ctr"/>
                  <a:t>35%</a:t>
                </a:fld>
                <a:endParaRPr lang="en-GB" sz="1000">
                  <a:solidFill>
                    <a:schemeClr val="bg1"/>
                  </a:solidFill>
                  <a:latin typeface="Arial" panose="020B0604020202020204" pitchFamily="34" charset="0"/>
                  <a:cs typeface="Arial" panose="020B0604020202020204" pitchFamily="34" charset="0"/>
                </a:endParaRPr>
              </a:p>
            </xdr:txBody>
          </xdr:sp>
          <xdr:sp macro="" textlink="'Pivot tables'!N10">
            <xdr:nvSpPr>
              <xdr:cNvPr id="102" name="TextBox 101">
                <a:extLst>
                  <a:ext uri="{FF2B5EF4-FFF2-40B4-BE49-F238E27FC236}">
                    <a16:creationId xmlns:a16="http://schemas.microsoft.com/office/drawing/2014/main" id="{070A3CCB-4B3C-C01C-3845-62CB55423F28}"/>
                  </a:ext>
                </a:extLst>
              </xdr:cNvPr>
              <xdr:cNvSpPr txBox="1"/>
            </xdr:nvSpPr>
            <xdr:spPr>
              <a:xfrm>
                <a:off x="-574218" y="8559800"/>
                <a:ext cx="112776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8A315D-5265-B040-A06F-B3A0B8BF06E1}" type="TxLink">
                  <a:rPr lang="en-US" sz="1100" b="0" i="0" u="none" strike="noStrike">
                    <a:solidFill>
                      <a:schemeClr val="bg1"/>
                    </a:solidFill>
                    <a:latin typeface="Aptos Narrow"/>
                    <a:cs typeface="Arial" panose="020B0604020202020204" pitchFamily="34" charset="0"/>
                  </a:rPr>
                  <a:pPr algn="ctr"/>
                  <a:t>34%</a:t>
                </a:fld>
                <a:endParaRPr lang="en-GB" sz="1000">
                  <a:solidFill>
                    <a:schemeClr val="bg1"/>
                  </a:solidFill>
                  <a:latin typeface="Arial" panose="020B0604020202020204" pitchFamily="34" charset="0"/>
                  <a:cs typeface="Arial" panose="020B0604020202020204" pitchFamily="34" charset="0"/>
                </a:endParaRPr>
              </a:p>
            </xdr:txBody>
          </xdr:sp>
        </xdr:grpSp>
        <xdr:grpSp>
          <xdr:nvGrpSpPr>
            <xdr:cNvPr id="103" name="Group 102">
              <a:extLst>
                <a:ext uri="{FF2B5EF4-FFF2-40B4-BE49-F238E27FC236}">
                  <a16:creationId xmlns:a16="http://schemas.microsoft.com/office/drawing/2014/main" id="{A3D0DE15-3B8E-0243-AAD4-A84F5AB2F7C9}"/>
                </a:ext>
              </a:extLst>
            </xdr:cNvPr>
            <xdr:cNvGrpSpPr/>
          </xdr:nvGrpSpPr>
          <xdr:grpSpPr>
            <a:xfrm>
              <a:off x="1938400" y="6819900"/>
              <a:ext cx="912255" cy="2082800"/>
              <a:chOff x="-456199" y="6908800"/>
              <a:chExt cx="1127760" cy="2082800"/>
            </a:xfrm>
          </xdr:grpSpPr>
          <xdr:sp macro="" textlink="'Pivot tables'!M5">
            <xdr:nvSpPr>
              <xdr:cNvPr id="104" name="TextBox 103">
                <a:extLst>
                  <a:ext uri="{FF2B5EF4-FFF2-40B4-BE49-F238E27FC236}">
                    <a16:creationId xmlns:a16="http://schemas.microsoft.com/office/drawing/2014/main" id="{AB27B4E6-0FA6-F82F-4C12-446FE62105C3}"/>
                  </a:ext>
                </a:extLst>
              </xdr:cNvPr>
              <xdr:cNvSpPr txBox="1"/>
            </xdr:nvSpPr>
            <xdr:spPr>
              <a:xfrm>
                <a:off x="-456199" y="6908800"/>
                <a:ext cx="112776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E78E7F9-742A-9949-BD8D-6C307E4F1CFA}" type="TxLink">
                  <a:rPr lang="en-US" sz="1100" b="0" i="0" u="none" strike="noStrike">
                    <a:solidFill>
                      <a:schemeClr val="bg1"/>
                    </a:solidFill>
                    <a:latin typeface="Aptos Narrow"/>
                    <a:cs typeface="Arial" panose="020B0604020202020204" pitchFamily="34" charset="0"/>
                  </a:rPr>
                  <a:pPr algn="ctr"/>
                  <a:t> 122,253 </a:t>
                </a:fld>
                <a:endParaRPr lang="en-GB" sz="1000">
                  <a:solidFill>
                    <a:schemeClr val="bg1"/>
                  </a:solidFill>
                  <a:latin typeface="Arial" panose="020B0604020202020204" pitchFamily="34" charset="0"/>
                  <a:cs typeface="Arial" panose="020B0604020202020204" pitchFamily="34" charset="0"/>
                </a:endParaRPr>
              </a:p>
            </xdr:txBody>
          </xdr:sp>
          <xdr:sp macro="" textlink="'Pivot tables'!M6">
            <xdr:nvSpPr>
              <xdr:cNvPr id="105" name="TextBox 104">
                <a:extLst>
                  <a:ext uri="{FF2B5EF4-FFF2-40B4-BE49-F238E27FC236}">
                    <a16:creationId xmlns:a16="http://schemas.microsoft.com/office/drawing/2014/main" id="{6F82E350-5490-2EE9-ED06-3405307C3BC0}"/>
                  </a:ext>
                </a:extLst>
              </xdr:cNvPr>
              <xdr:cNvSpPr txBox="1"/>
            </xdr:nvSpPr>
            <xdr:spPr>
              <a:xfrm>
                <a:off x="-456199" y="7239000"/>
                <a:ext cx="112776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CCC0EF2-4489-9D47-95C0-144AD345A146}" type="TxLink">
                  <a:rPr lang="en-US" sz="1100" b="0" i="0" u="none" strike="noStrike">
                    <a:solidFill>
                      <a:schemeClr val="bg1"/>
                    </a:solidFill>
                    <a:latin typeface="Aptos Narrow"/>
                    <a:cs typeface="Arial" panose="020B0604020202020204" pitchFamily="34" charset="0"/>
                  </a:rPr>
                  <a:pPr algn="ctr"/>
                  <a:t> 52,269 </a:t>
                </a:fld>
                <a:endParaRPr lang="en-GB" sz="900">
                  <a:solidFill>
                    <a:schemeClr val="bg1"/>
                  </a:solidFill>
                  <a:latin typeface="Arial" panose="020B0604020202020204" pitchFamily="34" charset="0"/>
                  <a:cs typeface="Arial" panose="020B0604020202020204" pitchFamily="34" charset="0"/>
                </a:endParaRPr>
              </a:p>
            </xdr:txBody>
          </xdr:sp>
          <xdr:sp macro="" textlink="'Pivot tables'!M7">
            <xdr:nvSpPr>
              <xdr:cNvPr id="106" name="TextBox 105">
                <a:extLst>
                  <a:ext uri="{FF2B5EF4-FFF2-40B4-BE49-F238E27FC236}">
                    <a16:creationId xmlns:a16="http://schemas.microsoft.com/office/drawing/2014/main" id="{7088E439-5A37-7F73-939F-EAD7FCA03A85}"/>
                  </a:ext>
                </a:extLst>
              </xdr:cNvPr>
              <xdr:cNvSpPr txBox="1"/>
            </xdr:nvSpPr>
            <xdr:spPr>
              <a:xfrm>
                <a:off x="-456199" y="7581900"/>
                <a:ext cx="112776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F99DEF-38DD-EE40-93C2-290926FFA5F0}" type="TxLink">
                  <a:rPr lang="en-US" sz="1100" b="0" i="0" u="none" strike="noStrike">
                    <a:solidFill>
                      <a:schemeClr val="bg1"/>
                    </a:solidFill>
                    <a:latin typeface="Aptos Narrow"/>
                    <a:cs typeface="Arial" panose="020B0604020202020204" pitchFamily="34" charset="0"/>
                  </a:rPr>
                  <a:pPr algn="ctr"/>
                  <a:t> 393,842 </a:t>
                </a:fld>
                <a:endParaRPr lang="en-GB" sz="900">
                  <a:solidFill>
                    <a:schemeClr val="bg1"/>
                  </a:solidFill>
                  <a:latin typeface="Arial" panose="020B0604020202020204" pitchFamily="34" charset="0"/>
                  <a:cs typeface="Arial" panose="020B0604020202020204" pitchFamily="34" charset="0"/>
                </a:endParaRPr>
              </a:p>
            </xdr:txBody>
          </xdr:sp>
          <xdr:sp macro="" textlink="'Pivot tables'!M9">
            <xdr:nvSpPr>
              <xdr:cNvPr id="107" name="TextBox 106">
                <a:extLst>
                  <a:ext uri="{FF2B5EF4-FFF2-40B4-BE49-F238E27FC236}">
                    <a16:creationId xmlns:a16="http://schemas.microsoft.com/office/drawing/2014/main" id="{0C77F274-E9F7-AD86-F057-119881F93355}"/>
                  </a:ext>
                </a:extLst>
              </xdr:cNvPr>
              <xdr:cNvSpPr txBox="1"/>
            </xdr:nvSpPr>
            <xdr:spPr>
              <a:xfrm>
                <a:off x="-456199" y="8216900"/>
                <a:ext cx="112776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48C16B5-FB82-0548-A890-6413D0DFCE27}" type="TxLink">
                  <a:rPr lang="en-US" sz="1100" b="0" i="0" u="none" strike="noStrike">
                    <a:solidFill>
                      <a:schemeClr val="bg1"/>
                    </a:solidFill>
                    <a:latin typeface="Aptos Narrow"/>
                    <a:cs typeface="Arial" panose="020B0604020202020204" pitchFamily="34" charset="0"/>
                  </a:rPr>
                  <a:pPr algn="ctr"/>
                  <a:t> 392,187 </a:t>
                </a:fld>
                <a:endParaRPr lang="en-GB" sz="900">
                  <a:solidFill>
                    <a:schemeClr val="bg1"/>
                  </a:solidFill>
                  <a:latin typeface="Arial" panose="020B0604020202020204" pitchFamily="34" charset="0"/>
                  <a:cs typeface="Arial" panose="020B0604020202020204" pitchFamily="34" charset="0"/>
                </a:endParaRPr>
              </a:p>
            </xdr:txBody>
          </xdr:sp>
          <xdr:sp macro="" textlink="'Pivot tables'!M8">
            <xdr:nvSpPr>
              <xdr:cNvPr id="108" name="TextBox 107">
                <a:extLst>
                  <a:ext uri="{FF2B5EF4-FFF2-40B4-BE49-F238E27FC236}">
                    <a16:creationId xmlns:a16="http://schemas.microsoft.com/office/drawing/2014/main" id="{12CDB506-5134-0062-E4DE-88888ACC4D32}"/>
                  </a:ext>
                </a:extLst>
              </xdr:cNvPr>
              <xdr:cNvSpPr txBox="1"/>
            </xdr:nvSpPr>
            <xdr:spPr>
              <a:xfrm>
                <a:off x="-456199" y="7899400"/>
                <a:ext cx="112776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0B33177-53BA-D740-91F6-B2345D30C1F3}" type="TxLink">
                  <a:rPr lang="en-US" sz="1100" b="0" i="0" u="none" strike="noStrike">
                    <a:solidFill>
                      <a:schemeClr val="bg1"/>
                    </a:solidFill>
                    <a:latin typeface="Aptos Narrow"/>
                    <a:cs typeface="Arial" panose="020B0604020202020204" pitchFamily="34" charset="0"/>
                  </a:rPr>
                  <a:pPr algn="ctr"/>
                  <a:t> 1,130,847 </a:t>
                </a:fld>
                <a:endParaRPr lang="en-GB" sz="900">
                  <a:solidFill>
                    <a:schemeClr val="bg1"/>
                  </a:solidFill>
                  <a:latin typeface="Arial" panose="020B0604020202020204" pitchFamily="34" charset="0"/>
                  <a:cs typeface="Arial" panose="020B0604020202020204" pitchFamily="34" charset="0"/>
                </a:endParaRPr>
              </a:p>
            </xdr:txBody>
          </xdr:sp>
          <xdr:sp macro="" textlink="'Pivot tables'!M10">
            <xdr:nvSpPr>
              <xdr:cNvPr id="109" name="TextBox 108">
                <a:extLst>
                  <a:ext uri="{FF2B5EF4-FFF2-40B4-BE49-F238E27FC236}">
                    <a16:creationId xmlns:a16="http://schemas.microsoft.com/office/drawing/2014/main" id="{EE950348-671F-3D06-BAE6-F01B5BF6527C}"/>
                  </a:ext>
                </a:extLst>
              </xdr:cNvPr>
              <xdr:cNvSpPr txBox="1"/>
            </xdr:nvSpPr>
            <xdr:spPr>
              <a:xfrm>
                <a:off x="-456199" y="8559800"/>
                <a:ext cx="112776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C3C5ADF-8635-0341-9D62-1C494E068049}" type="TxLink">
                  <a:rPr lang="en-US" sz="1100" b="0" i="0" u="none" strike="noStrike">
                    <a:solidFill>
                      <a:schemeClr val="bg1"/>
                    </a:solidFill>
                    <a:latin typeface="Aptos Narrow"/>
                    <a:cs typeface="Arial" panose="020B0604020202020204" pitchFamily="34" charset="0"/>
                  </a:rPr>
                  <a:pPr algn="ctr"/>
                  <a:t> 1,096,443 </a:t>
                </a:fld>
                <a:endParaRPr lang="en-GB" sz="900">
                  <a:solidFill>
                    <a:schemeClr val="bg1"/>
                  </a:solidFill>
                  <a:latin typeface="Arial" panose="020B0604020202020204" pitchFamily="34" charset="0"/>
                  <a:cs typeface="Arial" panose="020B0604020202020204" pitchFamily="34" charset="0"/>
                </a:endParaRPr>
              </a:p>
            </xdr:txBody>
          </xdr:sp>
        </xdr:grpSp>
        <xdr:grpSp>
          <xdr:nvGrpSpPr>
            <xdr:cNvPr id="110" name="Group 109">
              <a:extLst>
                <a:ext uri="{FF2B5EF4-FFF2-40B4-BE49-F238E27FC236}">
                  <a16:creationId xmlns:a16="http://schemas.microsoft.com/office/drawing/2014/main" id="{DFA1DAFA-07E9-3040-827C-BD5B0C6DE61E}"/>
                </a:ext>
              </a:extLst>
            </xdr:cNvPr>
            <xdr:cNvGrpSpPr/>
          </xdr:nvGrpSpPr>
          <xdr:grpSpPr>
            <a:xfrm>
              <a:off x="262890" y="6794500"/>
              <a:ext cx="380408" cy="2095500"/>
              <a:chOff x="46990" y="6883400"/>
              <a:chExt cx="378460" cy="2095500"/>
            </a:xfrm>
          </xdr:grpSpPr>
          <xdr:sp macro="" textlink="">
            <xdr:nvSpPr>
              <xdr:cNvPr id="111" name="TextBox 110">
                <a:extLst>
                  <a:ext uri="{FF2B5EF4-FFF2-40B4-BE49-F238E27FC236}">
                    <a16:creationId xmlns:a16="http://schemas.microsoft.com/office/drawing/2014/main" id="{84EE582A-6767-308F-C95C-AE8A248D7129}"/>
                  </a:ext>
                </a:extLst>
              </xdr:cNvPr>
              <xdr:cNvSpPr txBox="1"/>
            </xdr:nvSpPr>
            <xdr:spPr>
              <a:xfrm>
                <a:off x="46990" y="6883400"/>
                <a:ext cx="37846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400">
                    <a:gradFill flip="none" rotWithShape="1">
                      <a:gsLst>
                        <a:gs pos="0">
                          <a:srgbClr val="FF257F"/>
                        </a:gs>
                        <a:gs pos="100000">
                          <a:srgbClr val="FF00FC"/>
                        </a:gs>
                      </a:gsLst>
                      <a:lin ang="8100000" scaled="1"/>
                      <a:tileRect/>
                    </a:gradFill>
                    <a:latin typeface="Arial" panose="020B0604020202020204" pitchFamily="34" charset="0"/>
                    <a:cs typeface="Arial" panose="020B0604020202020204" pitchFamily="34" charset="0"/>
                  </a:rPr>
                  <a:t>●</a:t>
                </a:r>
              </a:p>
            </xdr:txBody>
          </xdr:sp>
          <xdr:sp macro="" textlink="">
            <xdr:nvSpPr>
              <xdr:cNvPr id="112" name="TextBox 111">
                <a:extLst>
                  <a:ext uri="{FF2B5EF4-FFF2-40B4-BE49-F238E27FC236}">
                    <a16:creationId xmlns:a16="http://schemas.microsoft.com/office/drawing/2014/main" id="{CE5251A8-7EB7-BA4C-E7FA-A23B585F2FDC}"/>
                  </a:ext>
                </a:extLst>
              </xdr:cNvPr>
              <xdr:cNvSpPr txBox="1"/>
            </xdr:nvSpPr>
            <xdr:spPr>
              <a:xfrm>
                <a:off x="46990" y="7216140"/>
                <a:ext cx="37846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GB" sz="1400">
                    <a:gradFill flip="none" rotWithShape="1">
                      <a:gsLst>
                        <a:gs pos="0">
                          <a:srgbClr val="FF257F"/>
                        </a:gs>
                        <a:gs pos="100000">
                          <a:srgbClr val="FF00FC"/>
                        </a:gs>
                      </a:gsLst>
                      <a:lin ang="8100000" scaled="1"/>
                      <a:tileRect/>
                    </a:gradFill>
                    <a:latin typeface="Arial" panose="020B0604020202020204" pitchFamily="34" charset="0"/>
                    <a:ea typeface="+mn-ea"/>
                    <a:cs typeface="Arial" panose="020B0604020202020204" pitchFamily="34" charset="0"/>
                  </a:rPr>
                  <a:t>●</a:t>
                </a:r>
              </a:p>
            </xdr:txBody>
          </xdr:sp>
          <xdr:sp macro="" textlink="">
            <xdr:nvSpPr>
              <xdr:cNvPr id="113" name="TextBox 112">
                <a:extLst>
                  <a:ext uri="{FF2B5EF4-FFF2-40B4-BE49-F238E27FC236}">
                    <a16:creationId xmlns:a16="http://schemas.microsoft.com/office/drawing/2014/main" id="{BCD45C9C-FBAD-C549-049D-FD9A84D45217}"/>
                  </a:ext>
                </a:extLst>
              </xdr:cNvPr>
              <xdr:cNvSpPr txBox="1"/>
            </xdr:nvSpPr>
            <xdr:spPr>
              <a:xfrm>
                <a:off x="46990" y="7548880"/>
                <a:ext cx="37846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GB" sz="1400">
                    <a:gradFill flip="none" rotWithShape="1">
                      <a:gsLst>
                        <a:gs pos="0">
                          <a:srgbClr val="FF257F"/>
                        </a:gs>
                        <a:gs pos="100000">
                          <a:srgbClr val="FF00FC"/>
                        </a:gs>
                      </a:gsLst>
                      <a:lin ang="8100000" scaled="1"/>
                      <a:tileRect/>
                    </a:gradFill>
                    <a:latin typeface="Arial" panose="020B0604020202020204" pitchFamily="34" charset="0"/>
                    <a:ea typeface="+mn-ea"/>
                    <a:cs typeface="Arial" panose="020B0604020202020204" pitchFamily="34" charset="0"/>
                  </a:rPr>
                  <a:t>●</a:t>
                </a:r>
              </a:p>
            </xdr:txBody>
          </xdr:sp>
          <xdr:sp macro="" textlink="">
            <xdr:nvSpPr>
              <xdr:cNvPr id="114" name="TextBox 113">
                <a:extLst>
                  <a:ext uri="{FF2B5EF4-FFF2-40B4-BE49-F238E27FC236}">
                    <a16:creationId xmlns:a16="http://schemas.microsoft.com/office/drawing/2014/main" id="{0F6EBF3B-7934-CE91-8EDC-5C95CDCA30A0}"/>
                  </a:ext>
                </a:extLst>
              </xdr:cNvPr>
              <xdr:cNvSpPr txBox="1"/>
            </xdr:nvSpPr>
            <xdr:spPr>
              <a:xfrm>
                <a:off x="46990" y="7881620"/>
                <a:ext cx="37846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GB" sz="1400">
                    <a:gradFill flip="none" rotWithShape="1">
                      <a:gsLst>
                        <a:gs pos="0">
                          <a:srgbClr val="FF257F"/>
                        </a:gs>
                        <a:gs pos="100000">
                          <a:srgbClr val="FF00FC"/>
                        </a:gs>
                      </a:gsLst>
                      <a:lin ang="8100000" scaled="1"/>
                      <a:tileRect/>
                    </a:gradFill>
                    <a:latin typeface="Arial" panose="020B0604020202020204" pitchFamily="34" charset="0"/>
                    <a:ea typeface="+mn-ea"/>
                    <a:cs typeface="Arial" panose="020B0604020202020204" pitchFamily="34" charset="0"/>
                  </a:rPr>
                  <a:t>●</a:t>
                </a:r>
              </a:p>
            </xdr:txBody>
          </xdr:sp>
          <xdr:sp macro="" textlink="">
            <xdr:nvSpPr>
              <xdr:cNvPr id="115" name="TextBox 114">
                <a:extLst>
                  <a:ext uri="{FF2B5EF4-FFF2-40B4-BE49-F238E27FC236}">
                    <a16:creationId xmlns:a16="http://schemas.microsoft.com/office/drawing/2014/main" id="{6D178746-C871-BA1E-3FF3-7EF2F6A4B9CA}"/>
                  </a:ext>
                </a:extLst>
              </xdr:cNvPr>
              <xdr:cNvSpPr txBox="1"/>
            </xdr:nvSpPr>
            <xdr:spPr>
              <a:xfrm>
                <a:off x="46990" y="8214360"/>
                <a:ext cx="37846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GB" sz="1400">
                    <a:gradFill flip="none" rotWithShape="1">
                      <a:gsLst>
                        <a:gs pos="0">
                          <a:srgbClr val="FF257F"/>
                        </a:gs>
                        <a:gs pos="100000">
                          <a:srgbClr val="FF00FC"/>
                        </a:gs>
                      </a:gsLst>
                      <a:lin ang="8100000" scaled="1"/>
                      <a:tileRect/>
                    </a:gradFill>
                    <a:latin typeface="Arial" panose="020B0604020202020204" pitchFamily="34" charset="0"/>
                    <a:ea typeface="+mn-ea"/>
                    <a:cs typeface="Arial" panose="020B0604020202020204" pitchFamily="34" charset="0"/>
                  </a:rPr>
                  <a:t>●</a:t>
                </a:r>
              </a:p>
            </xdr:txBody>
          </xdr:sp>
          <xdr:sp macro="" textlink="">
            <xdr:nvSpPr>
              <xdr:cNvPr id="116" name="TextBox 115">
                <a:extLst>
                  <a:ext uri="{FF2B5EF4-FFF2-40B4-BE49-F238E27FC236}">
                    <a16:creationId xmlns:a16="http://schemas.microsoft.com/office/drawing/2014/main" id="{3F092C58-3DC2-D892-5BF4-A4F73F3A00D7}"/>
                  </a:ext>
                </a:extLst>
              </xdr:cNvPr>
              <xdr:cNvSpPr txBox="1"/>
            </xdr:nvSpPr>
            <xdr:spPr>
              <a:xfrm>
                <a:off x="46990" y="8547100"/>
                <a:ext cx="37846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GB" sz="1400">
                    <a:gradFill flip="none" rotWithShape="1">
                      <a:gsLst>
                        <a:gs pos="0">
                          <a:srgbClr val="FF257F"/>
                        </a:gs>
                        <a:gs pos="100000">
                          <a:srgbClr val="FF00FC"/>
                        </a:gs>
                      </a:gsLst>
                      <a:lin ang="8100000" scaled="1"/>
                      <a:tileRect/>
                    </a:gradFill>
                    <a:latin typeface="Arial" panose="020B0604020202020204" pitchFamily="34" charset="0"/>
                    <a:ea typeface="+mn-ea"/>
                    <a:cs typeface="Arial" panose="020B0604020202020204" pitchFamily="34" charset="0"/>
                  </a:rPr>
                  <a:t>●</a:t>
                </a:r>
              </a:p>
            </xdr:txBody>
          </xdr:sp>
        </xdr:grpSp>
      </xdr:grpSp>
    </xdr:grpSp>
    <xdr:clientData/>
  </xdr:twoCellAnchor>
  <xdr:twoCellAnchor editAs="absolute">
    <xdr:from>
      <xdr:col>0</xdr:col>
      <xdr:colOff>286285</xdr:colOff>
      <xdr:row>36</xdr:row>
      <xdr:rowOff>137724</xdr:rowOff>
    </xdr:from>
    <xdr:to>
      <xdr:col>4</xdr:col>
      <xdr:colOff>132080</xdr:colOff>
      <xdr:row>41</xdr:row>
      <xdr:rowOff>41028</xdr:rowOff>
    </xdr:to>
    <xdr:grpSp>
      <xdr:nvGrpSpPr>
        <xdr:cNvPr id="15" name="Group 14">
          <a:extLst>
            <a:ext uri="{FF2B5EF4-FFF2-40B4-BE49-F238E27FC236}">
              <a16:creationId xmlns:a16="http://schemas.microsoft.com/office/drawing/2014/main" id="{167CF789-5168-D7BF-D190-B2D53149D724}"/>
            </a:ext>
          </a:extLst>
        </xdr:cNvPr>
        <xdr:cNvGrpSpPr/>
      </xdr:nvGrpSpPr>
      <xdr:grpSpPr>
        <a:xfrm>
          <a:off x="286285" y="7401649"/>
          <a:ext cx="3169159" cy="912183"/>
          <a:chOff x="286285" y="7176138"/>
          <a:chExt cx="3169159" cy="912183"/>
        </a:xfrm>
      </xdr:grpSpPr>
      <xdr:sp macro="" textlink="">
        <xdr:nvSpPr>
          <xdr:cNvPr id="118" name="Rounded Rectangle 117">
            <a:extLst>
              <a:ext uri="{FF2B5EF4-FFF2-40B4-BE49-F238E27FC236}">
                <a16:creationId xmlns:a16="http://schemas.microsoft.com/office/drawing/2014/main" id="{929D2393-2617-807C-D79B-A7D9C3CF44D5}"/>
              </a:ext>
            </a:extLst>
          </xdr:cNvPr>
          <xdr:cNvSpPr/>
        </xdr:nvSpPr>
        <xdr:spPr>
          <a:xfrm>
            <a:off x="294266" y="7284944"/>
            <a:ext cx="3161178" cy="706228"/>
          </a:xfrm>
          <a:prstGeom prst="roundRect">
            <a:avLst/>
          </a:prstGeom>
          <a:solidFill>
            <a:srgbClr val="03222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19" name="TextBox 118">
            <a:extLst>
              <a:ext uri="{FF2B5EF4-FFF2-40B4-BE49-F238E27FC236}">
                <a16:creationId xmlns:a16="http://schemas.microsoft.com/office/drawing/2014/main" id="{7B3F8413-FBC4-2EBA-688B-529B94D0C585}"/>
              </a:ext>
            </a:extLst>
          </xdr:cNvPr>
          <xdr:cNvSpPr txBox="1"/>
        </xdr:nvSpPr>
        <xdr:spPr>
          <a:xfrm>
            <a:off x="286285" y="7176138"/>
            <a:ext cx="1839407" cy="9121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solidFill>
                  <a:schemeClr val="bg1"/>
                </a:solidFill>
                <a:latin typeface="Arial" panose="020B0604020202020204" pitchFamily="34" charset="0"/>
                <a:cs typeface="Arial" panose="020B0604020202020204" pitchFamily="34" charset="0"/>
              </a:rPr>
              <a:t>Average</a:t>
            </a:r>
            <a:endParaRPr lang="en-US" sz="2800">
              <a:solidFill>
                <a:schemeClr val="bg1"/>
              </a:solidFill>
              <a:latin typeface="Arial" panose="020B0604020202020204" pitchFamily="34" charset="0"/>
              <a:cs typeface="Arial" panose="020B0604020202020204" pitchFamily="34" charset="0"/>
            </a:endParaRPr>
          </a:p>
          <a:p>
            <a:pPr algn="ctr"/>
            <a:r>
              <a:rPr lang="en-US" sz="1100">
                <a:solidFill>
                  <a:schemeClr val="bg1"/>
                </a:solidFill>
                <a:latin typeface="Arial" panose="020B0604020202020204" pitchFamily="34" charset="0"/>
                <a:cs typeface="Arial" panose="020B0604020202020204" pitchFamily="34" charset="0"/>
              </a:rPr>
              <a:t>Monthly</a:t>
            </a:r>
            <a:r>
              <a:rPr lang="en-US" sz="1100" baseline="0">
                <a:solidFill>
                  <a:schemeClr val="bg1"/>
                </a:solidFill>
                <a:latin typeface="Arial" panose="020B0604020202020204" pitchFamily="34" charset="0"/>
                <a:cs typeface="Arial" panose="020B0604020202020204" pitchFamily="34" charset="0"/>
              </a:rPr>
              <a:t> Income</a:t>
            </a:r>
            <a:r>
              <a:rPr lang="en-US" sz="1100">
                <a:solidFill>
                  <a:schemeClr val="bg1"/>
                </a:solidFill>
                <a:latin typeface="Arial" panose="020B0604020202020204" pitchFamily="34" charset="0"/>
                <a:cs typeface="Arial" panose="020B0604020202020204" pitchFamily="34" charset="0"/>
              </a:rPr>
              <a:t> </a:t>
            </a:r>
          </a:p>
        </xdr:txBody>
      </xdr:sp>
      <xdr:sp macro="" textlink="'Pivot tables'!Z5">
        <xdr:nvSpPr>
          <xdr:cNvPr id="120" name="TextBox 119">
            <a:extLst>
              <a:ext uri="{FF2B5EF4-FFF2-40B4-BE49-F238E27FC236}">
                <a16:creationId xmlns:a16="http://schemas.microsoft.com/office/drawing/2014/main" id="{4F3D07A0-0171-76E1-3B34-71896F6ED518}"/>
              </a:ext>
            </a:extLst>
          </xdr:cNvPr>
          <xdr:cNvSpPr txBox="1"/>
        </xdr:nvSpPr>
        <xdr:spPr>
          <a:xfrm>
            <a:off x="1923971" y="7292981"/>
            <a:ext cx="1410725" cy="6819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61C0CCF-25A8-4B4B-82AB-1BDE3CECDF8C}" type="TxLink">
              <a:rPr lang="en-US" sz="2400" b="0" i="0" u="none" strike="noStrike">
                <a:solidFill>
                  <a:schemeClr val="bg1"/>
                </a:solidFill>
                <a:latin typeface="Aptos Narrow"/>
                <a:cs typeface="Arial" panose="020B0604020202020204" pitchFamily="34" charset="0"/>
              </a:rPr>
              <a:pPr algn="ctr"/>
              <a:t> 867,849 </a:t>
            </a:fld>
            <a:endParaRPr lang="en-GB" sz="2400">
              <a:solidFill>
                <a:schemeClr val="bg1"/>
              </a:solidFill>
              <a:latin typeface="Arial" panose="020B0604020202020204" pitchFamily="34" charset="0"/>
              <a:cs typeface="Arial" panose="020B0604020202020204" pitchFamily="34" charset="0"/>
            </a:endParaRPr>
          </a:p>
        </xdr:txBody>
      </xdr:sp>
    </xdr:grpSp>
    <xdr:clientData/>
  </xdr:twoCellAnchor>
  <xdr:twoCellAnchor editAs="absolute">
    <xdr:from>
      <xdr:col>18</xdr:col>
      <xdr:colOff>818971</xdr:colOff>
      <xdr:row>17</xdr:row>
      <xdr:rowOff>52145</xdr:rowOff>
    </xdr:from>
    <xdr:to>
      <xdr:col>20</xdr:col>
      <xdr:colOff>632445</xdr:colOff>
      <xdr:row>40</xdr:row>
      <xdr:rowOff>71214</xdr:rowOff>
    </xdr:to>
    <xdr:grpSp>
      <xdr:nvGrpSpPr>
        <xdr:cNvPr id="16" name="Group 15">
          <a:extLst>
            <a:ext uri="{FF2B5EF4-FFF2-40B4-BE49-F238E27FC236}">
              <a16:creationId xmlns:a16="http://schemas.microsoft.com/office/drawing/2014/main" id="{F87F5E8A-35B7-404A-FB7E-1A1A53B44479}"/>
            </a:ext>
          </a:extLst>
        </xdr:cNvPr>
        <xdr:cNvGrpSpPr/>
      </xdr:nvGrpSpPr>
      <xdr:grpSpPr>
        <a:xfrm>
          <a:off x="15774111" y="3482332"/>
          <a:ext cx="1475156" cy="4659910"/>
          <a:chOff x="15569146" y="2204024"/>
          <a:chExt cx="1475157" cy="4661697"/>
        </a:xfrm>
      </xdr:grpSpPr>
      <xdr:sp macro="" textlink="">
        <xdr:nvSpPr>
          <xdr:cNvPr id="121" name="Rounded Rectangle 120">
            <a:extLst>
              <a:ext uri="{FF2B5EF4-FFF2-40B4-BE49-F238E27FC236}">
                <a16:creationId xmlns:a16="http://schemas.microsoft.com/office/drawing/2014/main" id="{8F83D4D4-1283-654B-B976-38D3546E22B2}"/>
              </a:ext>
            </a:extLst>
          </xdr:cNvPr>
          <xdr:cNvSpPr>
            <a:spLocks noChangeAspect="1"/>
          </xdr:cNvSpPr>
        </xdr:nvSpPr>
        <xdr:spPr>
          <a:xfrm>
            <a:off x="15569146" y="2204024"/>
            <a:ext cx="1475157" cy="4661697"/>
          </a:xfrm>
          <a:prstGeom prst="roundRect">
            <a:avLst/>
          </a:prstGeom>
          <a:solidFill>
            <a:srgbClr val="03222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22" name="TextBox 121">
            <a:extLst>
              <a:ext uri="{FF2B5EF4-FFF2-40B4-BE49-F238E27FC236}">
                <a16:creationId xmlns:a16="http://schemas.microsoft.com/office/drawing/2014/main" id="{533232F3-D1BA-2949-962B-E0490587A47C}"/>
              </a:ext>
            </a:extLst>
          </xdr:cNvPr>
          <xdr:cNvSpPr txBox="1">
            <a:spLocks noChangeAspect="1"/>
          </xdr:cNvSpPr>
        </xdr:nvSpPr>
        <xdr:spPr>
          <a:xfrm>
            <a:off x="15593752" y="2319355"/>
            <a:ext cx="1404033" cy="680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a:solidFill>
                  <a:schemeClr val="bg1"/>
                </a:solidFill>
                <a:latin typeface="Arial" panose="020B0604020202020204" pitchFamily="34" charset="0"/>
                <a:cs typeface="Arial" panose="020B0604020202020204" pitchFamily="34" charset="0"/>
              </a:rPr>
              <a:t> EBITDA </a:t>
            </a:r>
          </a:p>
        </xdr:txBody>
      </xdr:sp>
      <xdr:graphicFrame macro="">
        <xdr:nvGraphicFramePr>
          <xdr:cNvPr id="123" name="Chart 122">
            <a:extLst>
              <a:ext uri="{FF2B5EF4-FFF2-40B4-BE49-F238E27FC236}">
                <a16:creationId xmlns:a16="http://schemas.microsoft.com/office/drawing/2014/main" id="{BF732525-F34F-BF42-B21E-9E1FB70CCA44}"/>
              </a:ext>
            </a:extLst>
          </xdr:cNvPr>
          <xdr:cNvGraphicFramePr>
            <a:graphicFrameLocks noChangeAspect="1"/>
          </xdr:cNvGraphicFramePr>
        </xdr:nvGraphicFramePr>
        <xdr:xfrm>
          <a:off x="15782792" y="2819121"/>
          <a:ext cx="1258131" cy="3419628"/>
        </xdr:xfrm>
        <a:graphic>
          <a:graphicData uri="http://schemas.openxmlformats.org/drawingml/2006/chart">
            <c:chart xmlns:c="http://schemas.openxmlformats.org/drawingml/2006/chart" xmlns:r="http://schemas.openxmlformats.org/officeDocument/2006/relationships" r:id="rId2"/>
          </a:graphicData>
        </a:graphic>
      </xdr:graphicFrame>
      <xdr:sp macro="" textlink="'Pivot tables'!AF5">
        <xdr:nvSpPr>
          <xdr:cNvPr id="124" name="TextBox 123">
            <a:extLst>
              <a:ext uri="{FF2B5EF4-FFF2-40B4-BE49-F238E27FC236}">
                <a16:creationId xmlns:a16="http://schemas.microsoft.com/office/drawing/2014/main" id="{993DDD20-E334-8C44-8DD7-702BF1FD6910}"/>
              </a:ext>
            </a:extLst>
          </xdr:cNvPr>
          <xdr:cNvSpPr txBox="1">
            <a:spLocks noChangeAspect="1"/>
          </xdr:cNvSpPr>
        </xdr:nvSpPr>
        <xdr:spPr>
          <a:xfrm>
            <a:off x="15593752" y="6105906"/>
            <a:ext cx="1404033" cy="680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923513A-8D1F-FC46-8403-710F450445B3}" type="TxLink">
              <a:rPr lang="en-US" sz="2400" b="0" i="0" u="none" strike="noStrike">
                <a:solidFill>
                  <a:schemeClr val="bg1"/>
                </a:solidFill>
                <a:latin typeface="Aptos Narrow"/>
                <a:cs typeface="Arial" panose="020B0604020202020204" pitchFamily="34" charset="0"/>
              </a:rPr>
              <a:pPr algn="ctr"/>
              <a:t> 4,187,370 </a:t>
            </a:fld>
            <a:endParaRPr lang="en-GB" sz="4400">
              <a:solidFill>
                <a:schemeClr val="bg1"/>
              </a:solidFill>
              <a:latin typeface="Arial" panose="020B0604020202020204" pitchFamily="34" charset="0"/>
              <a:cs typeface="Arial" panose="020B0604020202020204" pitchFamily="34" charset="0"/>
            </a:endParaRPr>
          </a:p>
        </xdr:txBody>
      </xdr:sp>
    </xdr:grpSp>
    <xdr:clientData/>
  </xdr:twoCellAnchor>
  <xdr:twoCellAnchor editAs="absolute">
    <xdr:from>
      <xdr:col>15</xdr:col>
      <xdr:colOff>793031</xdr:colOff>
      <xdr:row>17</xdr:row>
      <xdr:rowOff>145364</xdr:rowOff>
    </xdr:from>
    <xdr:to>
      <xdr:col>16</xdr:col>
      <xdr:colOff>686651</xdr:colOff>
      <xdr:row>19</xdr:row>
      <xdr:rowOff>69641</xdr:rowOff>
    </xdr:to>
    <xdr:sp macro="" textlink="'Pivot tables'!AV24">
      <xdr:nvSpPr>
        <xdr:cNvPr id="168" name="TextBox 167">
          <a:extLst>
            <a:ext uri="{FF2B5EF4-FFF2-40B4-BE49-F238E27FC236}">
              <a16:creationId xmlns:a16="http://schemas.microsoft.com/office/drawing/2014/main" id="{3E6609D3-0039-F347-9C88-43B07C7446FF}"/>
            </a:ext>
          </a:extLst>
        </xdr:cNvPr>
        <xdr:cNvSpPr txBox="1">
          <a:spLocks noChangeAspect="1"/>
        </xdr:cNvSpPr>
      </xdr:nvSpPr>
      <xdr:spPr>
        <a:xfrm>
          <a:off x="13175531" y="3599764"/>
          <a:ext cx="719120" cy="3306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66382D9-6059-864A-954B-F41D05D2A0C9}" type="TxLink">
            <a:rPr lang="en-US" sz="1200" b="0" i="0" u="none" strike="noStrike">
              <a:solidFill>
                <a:schemeClr val="bg1"/>
              </a:solidFill>
              <a:latin typeface="Arial" panose="020B0604020202020204" pitchFamily="34" charset="0"/>
              <a:cs typeface="Arial" panose="020B0604020202020204" pitchFamily="34" charset="0"/>
            </a:rPr>
            <a:pPr algn="ctr"/>
            <a:t> 2,512,113 </a:t>
          </a:fld>
          <a:endParaRPr lang="en-GB" sz="600">
            <a:solidFill>
              <a:schemeClr val="bg1"/>
            </a:solidFill>
            <a:latin typeface="Arial" panose="020B0604020202020204" pitchFamily="34" charset="0"/>
            <a:cs typeface="Arial" panose="020B0604020202020204" pitchFamily="34" charset="0"/>
          </a:endParaRPr>
        </a:p>
      </xdr:txBody>
    </xdr:sp>
    <xdr:clientData/>
  </xdr:twoCellAnchor>
  <xdr:twoCellAnchor editAs="absolute">
    <xdr:from>
      <xdr:col>14</xdr:col>
      <xdr:colOff>73660</xdr:colOff>
      <xdr:row>4</xdr:row>
      <xdr:rowOff>198650</xdr:rowOff>
    </xdr:from>
    <xdr:to>
      <xdr:col>14</xdr:col>
      <xdr:colOff>793224</xdr:colOff>
      <xdr:row>6</xdr:row>
      <xdr:rowOff>122928</xdr:rowOff>
    </xdr:to>
    <xdr:sp macro="" textlink="'Pivot tables'!AV25">
      <xdr:nvSpPr>
        <xdr:cNvPr id="171" name="TextBox 170">
          <a:extLst>
            <a:ext uri="{FF2B5EF4-FFF2-40B4-BE49-F238E27FC236}">
              <a16:creationId xmlns:a16="http://schemas.microsoft.com/office/drawing/2014/main" id="{5658E510-9920-C043-8D19-1D0A7AF50BFA}"/>
            </a:ext>
          </a:extLst>
        </xdr:cNvPr>
        <xdr:cNvSpPr txBox="1">
          <a:spLocks noChangeAspect="1"/>
        </xdr:cNvSpPr>
      </xdr:nvSpPr>
      <xdr:spPr>
        <a:xfrm>
          <a:off x="11630660" y="1011450"/>
          <a:ext cx="719564" cy="3306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504129A-DD84-4A4C-96C7-E490C8F6582C}" type="TxLink">
            <a:rPr lang="en-US" sz="1200" b="0" i="0" u="none" strike="noStrike">
              <a:solidFill>
                <a:schemeClr val="bg1"/>
              </a:solidFill>
              <a:latin typeface="Arial" panose="020B0604020202020204" pitchFamily="34" charset="0"/>
              <a:cs typeface="Arial" panose="020B0604020202020204" pitchFamily="34" charset="0"/>
            </a:rPr>
            <a:pPr algn="ctr"/>
            <a:t> 713,421 </a:t>
          </a:fld>
          <a:endParaRPr lang="en-GB" sz="600">
            <a:solidFill>
              <a:schemeClr val="bg1"/>
            </a:solidFill>
            <a:latin typeface="Arial" panose="020B0604020202020204" pitchFamily="34" charset="0"/>
            <a:cs typeface="Arial" panose="020B0604020202020204" pitchFamily="34" charset="0"/>
          </a:endParaRPr>
        </a:p>
      </xdr:txBody>
    </xdr:sp>
    <xdr:clientData/>
  </xdr:twoCellAnchor>
  <xdr:twoCellAnchor editAs="absolute">
    <xdr:from>
      <xdr:col>17</xdr:col>
      <xdr:colOff>562122</xdr:colOff>
      <xdr:row>34</xdr:row>
      <xdr:rowOff>67920</xdr:rowOff>
    </xdr:from>
    <xdr:to>
      <xdr:col>18</xdr:col>
      <xdr:colOff>455742</xdr:colOff>
      <xdr:row>35</xdr:row>
      <xdr:rowOff>195397</xdr:rowOff>
    </xdr:to>
    <xdr:sp macro="" textlink="'Pivot tables'!AV9">
      <xdr:nvSpPr>
        <xdr:cNvPr id="174" name="TextBox 173">
          <a:extLst>
            <a:ext uri="{FF2B5EF4-FFF2-40B4-BE49-F238E27FC236}">
              <a16:creationId xmlns:a16="http://schemas.microsoft.com/office/drawing/2014/main" id="{8213D04D-33FE-E14A-975C-0B818F04FD64}"/>
            </a:ext>
          </a:extLst>
        </xdr:cNvPr>
        <xdr:cNvSpPr txBox="1">
          <a:spLocks noChangeAspect="1"/>
        </xdr:cNvSpPr>
      </xdr:nvSpPr>
      <xdr:spPr>
        <a:xfrm>
          <a:off x="14595622" y="6976720"/>
          <a:ext cx="719120" cy="3306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1ABE6E9-24BC-0C48-B78C-DD47794091CB}" type="TxLink">
            <a:rPr lang="en-US" sz="1200" b="0" i="0" u="none" strike="noStrike">
              <a:solidFill>
                <a:schemeClr val="bg1"/>
              </a:solidFill>
              <a:latin typeface="Arial" panose="020B0604020202020204" pitchFamily="34" charset="0"/>
              <a:cs typeface="Arial" panose="020B0604020202020204" pitchFamily="34" charset="0"/>
            </a:rPr>
            <a:pPr algn="l"/>
            <a:t> 1,167,901 </a:t>
          </a:fld>
          <a:endParaRPr lang="en-GB" sz="600">
            <a:solidFill>
              <a:schemeClr val="bg1"/>
            </a:solidFill>
            <a:latin typeface="Arial" panose="020B0604020202020204" pitchFamily="34" charset="0"/>
            <a:cs typeface="Arial" panose="020B0604020202020204" pitchFamily="34" charset="0"/>
          </a:endParaRPr>
        </a:p>
      </xdr:txBody>
    </xdr:sp>
    <xdr:clientData/>
  </xdr:twoCellAnchor>
  <xdr:twoCellAnchor editAs="absolute">
    <xdr:from>
      <xdr:col>9</xdr:col>
      <xdr:colOff>155722</xdr:colOff>
      <xdr:row>44</xdr:row>
      <xdr:rowOff>17121</xdr:rowOff>
    </xdr:from>
    <xdr:to>
      <xdr:col>10</xdr:col>
      <xdr:colOff>49342</xdr:colOff>
      <xdr:row>45</xdr:row>
      <xdr:rowOff>144598</xdr:rowOff>
    </xdr:to>
    <xdr:sp macro="" textlink="'Pivot tables'!AV14">
      <xdr:nvSpPr>
        <xdr:cNvPr id="192" name="TextBox 191">
          <a:extLst>
            <a:ext uri="{FF2B5EF4-FFF2-40B4-BE49-F238E27FC236}">
              <a16:creationId xmlns:a16="http://schemas.microsoft.com/office/drawing/2014/main" id="{DC95BA1D-F7F7-E244-8799-8CDC9E603E89}"/>
            </a:ext>
          </a:extLst>
        </xdr:cNvPr>
        <xdr:cNvSpPr txBox="1">
          <a:spLocks noChangeAspect="1"/>
        </xdr:cNvSpPr>
      </xdr:nvSpPr>
      <xdr:spPr>
        <a:xfrm>
          <a:off x="7585222" y="8957921"/>
          <a:ext cx="719120" cy="3306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A1D8CCF5-3F83-304F-AF9E-A65B865FF072}" type="TxLink">
            <a:rPr lang="en-US" sz="1200" b="0" i="0" u="none" strike="noStrike">
              <a:solidFill>
                <a:schemeClr val="bg1"/>
              </a:solidFill>
              <a:latin typeface="Arial" panose="020B0604020202020204" pitchFamily="34" charset="0"/>
              <a:cs typeface="Arial" panose="020B0604020202020204" pitchFamily="34" charset="0"/>
            </a:rPr>
            <a:pPr algn="l"/>
            <a:t> 594,120 </a:t>
          </a:fld>
          <a:endParaRPr lang="en-GB" sz="600">
            <a:solidFill>
              <a:schemeClr val="bg1"/>
            </a:solidFill>
            <a:latin typeface="Arial" panose="020B0604020202020204" pitchFamily="34" charset="0"/>
            <a:cs typeface="Arial" panose="020B0604020202020204" pitchFamily="34" charset="0"/>
          </a:endParaRPr>
        </a:p>
      </xdr:txBody>
    </xdr:sp>
    <xdr:clientData/>
  </xdr:twoCellAnchor>
  <xdr:twoCellAnchor editAs="oneCell">
    <xdr:from>
      <xdr:col>0</xdr:col>
      <xdr:colOff>335901</xdr:colOff>
      <xdr:row>10</xdr:row>
      <xdr:rowOff>119401</xdr:rowOff>
    </xdr:from>
    <xdr:to>
      <xdr:col>4</xdr:col>
      <xdr:colOff>178038</xdr:colOff>
      <xdr:row>12</xdr:row>
      <xdr:rowOff>170200</xdr:rowOff>
    </xdr:to>
    <mc:AlternateContent xmlns:mc="http://schemas.openxmlformats.org/markup-compatibility/2006" xmlns:a14="http://schemas.microsoft.com/office/drawing/2010/main">
      <mc:Choice Requires="a14">
        <xdr:graphicFrame macro="">
          <xdr:nvGraphicFramePr>
            <xdr:cNvPr id="212" name="Year 4">
              <a:extLst>
                <a:ext uri="{FF2B5EF4-FFF2-40B4-BE49-F238E27FC236}">
                  <a16:creationId xmlns:a16="http://schemas.microsoft.com/office/drawing/2014/main" id="{AFA4636D-8811-524B-9AC3-27243D2FBD7F}"/>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Year 4"/>
            </a:graphicData>
          </a:graphic>
        </xdr:graphicFrame>
      </mc:Choice>
      <mc:Fallback xmlns="">
        <xdr:sp macro="" textlink="">
          <xdr:nvSpPr>
            <xdr:cNvPr id="0" name=""/>
            <xdr:cNvSpPr>
              <a:spLocks noTextEdit="1"/>
            </xdr:cNvSpPr>
          </xdr:nvSpPr>
          <xdr:spPr>
            <a:xfrm>
              <a:off x="335901" y="2137158"/>
              <a:ext cx="3165501" cy="4543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6</xdr:col>
      <xdr:colOff>95080</xdr:colOff>
      <xdr:row>3</xdr:row>
      <xdr:rowOff>11353</xdr:rowOff>
    </xdr:from>
    <xdr:to>
      <xdr:col>18</xdr:col>
      <xdr:colOff>583677</xdr:colOff>
      <xdr:row>39</xdr:row>
      <xdr:rowOff>11352</xdr:rowOff>
    </xdr:to>
    <xdr:grpSp>
      <xdr:nvGrpSpPr>
        <xdr:cNvPr id="2" name="Group 1">
          <a:extLst>
            <a:ext uri="{FF2B5EF4-FFF2-40B4-BE49-F238E27FC236}">
              <a16:creationId xmlns:a16="http://schemas.microsoft.com/office/drawing/2014/main" id="{27D9D8E9-CBE8-A24F-9A90-DFC581CBA720}"/>
            </a:ext>
          </a:extLst>
        </xdr:cNvPr>
        <xdr:cNvGrpSpPr/>
      </xdr:nvGrpSpPr>
      <xdr:grpSpPr>
        <a:xfrm>
          <a:off x="5080127" y="616680"/>
          <a:ext cx="10458690" cy="7263924"/>
          <a:chOff x="5018703" y="1574779"/>
          <a:chExt cx="10355452" cy="7248293"/>
        </a:xfrm>
      </xdr:grpSpPr>
      <xdr:graphicFrame macro="">
        <xdr:nvGraphicFramePr>
          <xdr:cNvPr id="219" name="Chart 218">
            <a:extLst>
              <a:ext uri="{FF2B5EF4-FFF2-40B4-BE49-F238E27FC236}">
                <a16:creationId xmlns:a16="http://schemas.microsoft.com/office/drawing/2014/main" id="{D7BCAD87-AD88-9758-57E6-78447140EEFA}"/>
              </a:ext>
            </a:extLst>
          </xdr:cNvPr>
          <xdr:cNvGraphicFramePr>
            <a:graphicFrameLocks noChangeAspect="1"/>
          </xdr:cNvGraphicFramePr>
        </xdr:nvGraphicFramePr>
        <xdr:xfrm>
          <a:off x="5018703" y="1574779"/>
          <a:ext cx="10355452" cy="7248293"/>
        </xdr:xfrm>
        <a:graphic>
          <a:graphicData uri="http://schemas.openxmlformats.org/drawingml/2006/chart">
            <c:chart xmlns:c="http://schemas.openxmlformats.org/drawingml/2006/chart" xmlns:r="http://schemas.openxmlformats.org/officeDocument/2006/relationships" r:id="rId3"/>
          </a:graphicData>
        </a:graphic>
      </xdr:graphicFrame>
      <xdr:sp macro="" textlink="'Pivot tables'!G6">
        <xdr:nvSpPr>
          <xdr:cNvPr id="156" name="TextBox 155">
            <a:extLst>
              <a:ext uri="{FF2B5EF4-FFF2-40B4-BE49-F238E27FC236}">
                <a16:creationId xmlns:a16="http://schemas.microsoft.com/office/drawing/2014/main" id="{B62E3745-46DE-CA40-B805-8905825496BB}"/>
              </a:ext>
            </a:extLst>
          </xdr:cNvPr>
          <xdr:cNvSpPr txBox="1">
            <a:spLocks noChangeAspect="1"/>
          </xdr:cNvSpPr>
        </xdr:nvSpPr>
        <xdr:spPr>
          <a:xfrm>
            <a:off x="11827438" y="7327191"/>
            <a:ext cx="979936" cy="220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F3E5299-9066-8A49-A40E-37BCF9BAAAB3}" type="TxLink">
              <a:rPr lang="en-US" sz="900" b="0" i="0" u="none" strike="noStrike">
                <a:solidFill>
                  <a:schemeClr val="bg1"/>
                </a:solidFill>
                <a:latin typeface="Arial" panose="020B0604020202020204" pitchFamily="34" charset="0"/>
                <a:cs typeface="Arial" panose="020B0604020202020204" pitchFamily="34" charset="0"/>
              </a:rPr>
              <a:pPr algn="ctr"/>
              <a:t>Sponsorships</a:t>
            </a:fld>
            <a:endParaRPr lang="en-GB" sz="900">
              <a:solidFill>
                <a:schemeClr val="bg1"/>
              </a:solidFill>
              <a:latin typeface="Arial" panose="020B0604020202020204" pitchFamily="34" charset="0"/>
              <a:cs typeface="Arial" panose="020B0604020202020204" pitchFamily="34" charset="0"/>
            </a:endParaRPr>
          </a:p>
        </xdr:txBody>
      </xdr:sp>
      <xdr:sp macro="" textlink="'Pivot tables'!G7">
        <xdr:nvSpPr>
          <xdr:cNvPr id="155" name="TextBox 154">
            <a:extLst>
              <a:ext uri="{FF2B5EF4-FFF2-40B4-BE49-F238E27FC236}">
                <a16:creationId xmlns:a16="http://schemas.microsoft.com/office/drawing/2014/main" id="{CBFC4BCA-B4FC-BF43-B7D2-CE9A3ABB5D4A}"/>
              </a:ext>
            </a:extLst>
          </xdr:cNvPr>
          <xdr:cNvSpPr txBox="1">
            <a:spLocks noChangeAspect="1"/>
          </xdr:cNvSpPr>
        </xdr:nvSpPr>
        <xdr:spPr>
          <a:xfrm>
            <a:off x="7884153" y="8083953"/>
            <a:ext cx="1013882" cy="392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5C57CEC-AE68-F347-A76E-5D72C4F9279C}" type="TxLink">
              <a:rPr lang="en-US" sz="900" b="0" i="0" u="none" strike="noStrike">
                <a:solidFill>
                  <a:schemeClr val="bg1"/>
                </a:solidFill>
                <a:latin typeface="Arial" panose="020B0604020202020204" pitchFamily="34" charset="0"/>
                <a:cs typeface="Arial" panose="020B0604020202020204" pitchFamily="34" charset="0"/>
              </a:rPr>
              <a:pPr algn="ctr"/>
              <a:t>Merchandising</a:t>
            </a:fld>
            <a:endParaRPr lang="en-GB" sz="900">
              <a:solidFill>
                <a:schemeClr val="bg1"/>
              </a:solidFill>
              <a:latin typeface="Arial" panose="020B0604020202020204" pitchFamily="34" charset="0"/>
              <a:cs typeface="Arial" panose="020B0604020202020204" pitchFamily="34" charset="0"/>
            </a:endParaRPr>
          </a:p>
        </xdr:txBody>
      </xdr:sp>
      <xdr:sp macro="" textlink="'Pivot tables'!G10">
        <xdr:nvSpPr>
          <xdr:cNvPr id="157" name="TextBox 156">
            <a:extLst>
              <a:ext uri="{FF2B5EF4-FFF2-40B4-BE49-F238E27FC236}">
                <a16:creationId xmlns:a16="http://schemas.microsoft.com/office/drawing/2014/main" id="{62AE9F27-7C32-8A4A-915A-F8813DBFA3AD}"/>
              </a:ext>
            </a:extLst>
          </xdr:cNvPr>
          <xdr:cNvSpPr txBox="1">
            <a:spLocks noChangeAspect="1"/>
          </xdr:cNvSpPr>
        </xdr:nvSpPr>
        <xdr:spPr>
          <a:xfrm>
            <a:off x="11559567" y="4530553"/>
            <a:ext cx="979936" cy="355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3702A45-CC6B-434F-8C3B-F7705779722F}" type="TxLink">
              <a:rPr lang="en-US" sz="1100" b="0" i="0" u="none" strike="noStrike">
                <a:solidFill>
                  <a:schemeClr val="bg1"/>
                </a:solidFill>
                <a:latin typeface="Arial" panose="020B0604020202020204" pitchFamily="34" charset="0"/>
                <a:cs typeface="Arial" panose="020B0604020202020204" pitchFamily="34" charset="0"/>
              </a:rPr>
              <a:pPr algn="ctr"/>
              <a:t>Ad Revenue</a:t>
            </a:fld>
            <a:endParaRPr lang="en-GB" sz="1100">
              <a:solidFill>
                <a:schemeClr val="bg1"/>
              </a:solidFill>
              <a:latin typeface="Arial" panose="020B0604020202020204" pitchFamily="34" charset="0"/>
              <a:cs typeface="Arial" panose="020B0604020202020204" pitchFamily="34" charset="0"/>
            </a:endParaRPr>
          </a:p>
        </xdr:txBody>
      </xdr:sp>
      <xdr:sp macro="" textlink="'Pivot tables'!G9">
        <xdr:nvSpPr>
          <xdr:cNvPr id="152" name="TextBox 151">
            <a:extLst>
              <a:ext uri="{FF2B5EF4-FFF2-40B4-BE49-F238E27FC236}">
                <a16:creationId xmlns:a16="http://schemas.microsoft.com/office/drawing/2014/main" id="{2CB4F0BE-AB5F-9146-A486-DA5F44AD62AE}"/>
              </a:ext>
            </a:extLst>
          </xdr:cNvPr>
          <xdr:cNvSpPr txBox="1">
            <a:spLocks noChangeAspect="1"/>
          </xdr:cNvSpPr>
        </xdr:nvSpPr>
        <xdr:spPr>
          <a:xfrm>
            <a:off x="9865052" y="2816890"/>
            <a:ext cx="680072" cy="2418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bg1"/>
                </a:solidFill>
                <a:latin typeface="Arial" panose="020B0604020202020204" pitchFamily="34" charset="0"/>
                <a:cs typeface="Arial" panose="020B0604020202020204" pitchFamily="34" charset="0"/>
              </a:rPr>
              <a:t>Events</a:t>
            </a:r>
            <a:endParaRPr lang="en-GB" sz="1000">
              <a:solidFill>
                <a:schemeClr val="bg1"/>
              </a:solidFill>
              <a:latin typeface="Arial" panose="020B0604020202020204" pitchFamily="34" charset="0"/>
              <a:cs typeface="Arial" panose="020B0604020202020204" pitchFamily="34" charset="0"/>
            </a:endParaRPr>
          </a:p>
        </xdr:txBody>
      </xdr:sp>
      <xdr:sp macro="" textlink="'Pivot tables'!AU16">
        <xdr:nvSpPr>
          <xdr:cNvPr id="199" name="TextBox 198">
            <a:extLst>
              <a:ext uri="{FF2B5EF4-FFF2-40B4-BE49-F238E27FC236}">
                <a16:creationId xmlns:a16="http://schemas.microsoft.com/office/drawing/2014/main" id="{25D188D4-A231-D149-B3F5-BD60E843EDAB}"/>
              </a:ext>
            </a:extLst>
          </xdr:cNvPr>
          <xdr:cNvSpPr txBox="1">
            <a:spLocks noChangeAspect="1"/>
          </xdr:cNvSpPr>
        </xdr:nvSpPr>
        <xdr:spPr>
          <a:xfrm>
            <a:off x="6739131" y="3254865"/>
            <a:ext cx="932954" cy="5150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F8636CD-0D15-0E43-BA39-84E38B82A10A}" type="TxLink">
              <a:rPr lang="en-US" sz="1100" b="0" i="0" u="none" strike="noStrike">
                <a:solidFill>
                  <a:schemeClr val="bg1"/>
                </a:solidFill>
                <a:latin typeface="Arial" panose="020B0604020202020204" pitchFamily="34" charset="0"/>
                <a:cs typeface="Arial" panose="020B0604020202020204" pitchFamily="34" charset="0"/>
              </a:rPr>
              <a:pPr algn="ctr"/>
              <a:t>In-app Purchases</a:t>
            </a:fld>
            <a:endParaRPr lang="en-GB" sz="600">
              <a:solidFill>
                <a:schemeClr val="bg1"/>
              </a:solidFill>
              <a:latin typeface="Arial" panose="020B0604020202020204" pitchFamily="34" charset="0"/>
              <a:cs typeface="Arial" panose="020B0604020202020204" pitchFamily="34" charset="0"/>
            </a:endParaRPr>
          </a:p>
        </xdr:txBody>
      </xdr:sp>
      <xdr:sp macro="" textlink="'Pivot tables'!G5">
        <xdr:nvSpPr>
          <xdr:cNvPr id="154" name="TextBox 153">
            <a:extLst>
              <a:ext uri="{FF2B5EF4-FFF2-40B4-BE49-F238E27FC236}">
                <a16:creationId xmlns:a16="http://schemas.microsoft.com/office/drawing/2014/main" id="{CA97168C-0935-E743-A422-6F509D6D1294}"/>
              </a:ext>
            </a:extLst>
          </xdr:cNvPr>
          <xdr:cNvSpPr txBox="1">
            <a:spLocks noChangeAspect="1"/>
          </xdr:cNvSpPr>
        </xdr:nvSpPr>
        <xdr:spPr>
          <a:xfrm>
            <a:off x="5752049" y="6669270"/>
            <a:ext cx="1066921" cy="4171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1561D36-C684-7949-AD5D-2F28FFD963D8}" type="TxLink">
              <a:rPr lang="en-US" sz="1100" b="0" i="0" u="none" strike="noStrike">
                <a:solidFill>
                  <a:schemeClr val="bg1"/>
                </a:solidFill>
                <a:latin typeface="Arial" panose="020B0604020202020204" pitchFamily="34" charset="0"/>
                <a:cs typeface="Arial" panose="020B0604020202020204" pitchFamily="34" charset="0"/>
              </a:rPr>
              <a:pPr algn="ctr"/>
              <a:t>Subscriptions</a:t>
            </a:fld>
            <a:endParaRPr lang="en-GB" sz="1100">
              <a:solidFill>
                <a:schemeClr val="bg1"/>
              </a:solidFill>
              <a:latin typeface="Arial" panose="020B0604020202020204" pitchFamily="34" charset="0"/>
              <a:cs typeface="Arial" panose="020B0604020202020204" pitchFamily="34" charset="0"/>
            </a:endParaRPr>
          </a:p>
        </xdr:txBody>
      </xdr:sp>
      <xdr:grpSp>
        <xdr:nvGrpSpPr>
          <xdr:cNvPr id="241" name="Group 240">
            <a:extLst>
              <a:ext uri="{FF2B5EF4-FFF2-40B4-BE49-F238E27FC236}">
                <a16:creationId xmlns:a16="http://schemas.microsoft.com/office/drawing/2014/main" id="{1AE38211-A039-6E10-CE0D-3E57F14893ED}"/>
              </a:ext>
            </a:extLst>
          </xdr:cNvPr>
          <xdr:cNvGrpSpPr/>
        </xdr:nvGrpSpPr>
        <xdr:grpSpPr>
          <a:xfrm>
            <a:off x="6946947" y="3244996"/>
            <a:ext cx="4556795" cy="4385807"/>
            <a:chOff x="13860410" y="17526577"/>
            <a:chExt cx="4582279" cy="4422786"/>
          </a:xfrm>
        </xdr:grpSpPr>
        <xdr:grpSp>
          <xdr:nvGrpSpPr>
            <xdr:cNvPr id="239" name="Group 238">
              <a:extLst>
                <a:ext uri="{FF2B5EF4-FFF2-40B4-BE49-F238E27FC236}">
                  <a16:creationId xmlns:a16="http://schemas.microsoft.com/office/drawing/2014/main" id="{DEB8980D-9A11-17FC-9C1D-933FE1A09FC7}"/>
                </a:ext>
              </a:extLst>
            </xdr:cNvPr>
            <xdr:cNvGrpSpPr/>
          </xdr:nvGrpSpPr>
          <xdr:grpSpPr>
            <a:xfrm>
              <a:off x="13860410" y="17526577"/>
              <a:ext cx="4582279" cy="4422786"/>
              <a:chOff x="16187685" y="17526577"/>
              <a:chExt cx="4607679" cy="4422786"/>
            </a:xfrm>
          </xdr:grpSpPr>
          <xdr:sp macro="" textlink="">
            <xdr:nvSpPr>
              <xdr:cNvPr id="238" name="Oval 237">
                <a:extLst>
                  <a:ext uri="{FF2B5EF4-FFF2-40B4-BE49-F238E27FC236}">
                    <a16:creationId xmlns:a16="http://schemas.microsoft.com/office/drawing/2014/main" id="{AA8DAA26-370E-B047-8BCF-DCAD29B8F4F9}"/>
                  </a:ext>
                </a:extLst>
              </xdr:cNvPr>
              <xdr:cNvSpPr>
                <a:spLocks/>
              </xdr:cNvSpPr>
            </xdr:nvSpPr>
            <xdr:spPr>
              <a:xfrm>
                <a:off x="16854940" y="18161856"/>
                <a:ext cx="3273168" cy="3152233"/>
              </a:xfrm>
              <a:prstGeom prst="ellipse">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aphicFrame macro="">
            <xdr:nvGraphicFramePr>
              <xdr:cNvPr id="67" name="Chart 66">
                <a:extLst>
                  <a:ext uri="{FF2B5EF4-FFF2-40B4-BE49-F238E27FC236}">
                    <a16:creationId xmlns:a16="http://schemas.microsoft.com/office/drawing/2014/main" id="{98AB037C-5590-C441-A25E-AC0C3972BFC4}"/>
                  </a:ext>
                </a:extLst>
              </xdr:cNvPr>
              <xdr:cNvGraphicFramePr>
                <a:graphicFrameLocks noChangeAspect="1"/>
              </xdr:cNvGraphicFramePr>
            </xdr:nvGraphicFramePr>
            <xdr:xfrm>
              <a:off x="16187685" y="17526577"/>
              <a:ext cx="4607679" cy="4422786"/>
            </xdr:xfrm>
            <a:graphic>
              <a:graphicData uri="http://schemas.openxmlformats.org/drawingml/2006/chart">
                <c:chart xmlns:c="http://schemas.openxmlformats.org/drawingml/2006/chart" xmlns:r="http://schemas.openxmlformats.org/officeDocument/2006/relationships" r:id="rId4"/>
              </a:graphicData>
            </a:graphic>
          </xdr:graphicFrame>
        </xdr:grpSp>
        <xdr:sp macro="" textlink="">
          <xdr:nvSpPr>
            <xdr:cNvPr id="233" name="Oval 232">
              <a:extLst>
                <a:ext uri="{FF2B5EF4-FFF2-40B4-BE49-F238E27FC236}">
                  <a16:creationId xmlns:a16="http://schemas.microsoft.com/office/drawing/2014/main" id="{93B32086-5EB2-9F6B-5743-D58EF3A56EE8}"/>
                </a:ext>
              </a:extLst>
            </xdr:cNvPr>
            <xdr:cNvSpPr>
              <a:spLocks/>
            </xdr:cNvSpPr>
          </xdr:nvSpPr>
          <xdr:spPr>
            <a:xfrm>
              <a:off x="14555243" y="18133200"/>
              <a:ext cx="3192611" cy="3209544"/>
            </a:xfrm>
            <a:prstGeom prst="ellipse">
              <a:avLst/>
            </a:prstGeom>
            <a:gradFill flip="none" rotWithShape="1">
              <a:gsLst>
                <a:gs pos="24000">
                  <a:srgbClr val="FF257F">
                    <a:alpha val="24000"/>
                  </a:srgbClr>
                </a:gs>
                <a:gs pos="74000">
                  <a:srgbClr val="FF00FF">
                    <a:alpha val="24000"/>
                  </a:srgbClr>
                </a:gs>
              </a:gsLst>
              <a:lin ang="81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230" name="Oval 229">
              <a:extLst>
                <a:ext uri="{FF2B5EF4-FFF2-40B4-BE49-F238E27FC236}">
                  <a16:creationId xmlns:a16="http://schemas.microsoft.com/office/drawing/2014/main" id="{AF512941-0F35-DCE8-48BC-96387D324BA1}"/>
                </a:ext>
              </a:extLst>
            </xdr:cNvPr>
            <xdr:cNvSpPr>
              <a:spLocks noChangeAspect="1"/>
            </xdr:cNvSpPr>
          </xdr:nvSpPr>
          <xdr:spPr>
            <a:xfrm>
              <a:off x="15084715" y="18639683"/>
              <a:ext cx="2133668" cy="2196578"/>
            </a:xfrm>
            <a:prstGeom prst="ellipse">
              <a:avLst/>
            </a:prstGeom>
            <a:gradFill flip="none" rotWithShape="1">
              <a:gsLst>
                <a:gs pos="33000">
                  <a:srgbClr val="FF257F"/>
                </a:gs>
                <a:gs pos="82000">
                  <a:srgbClr val="FF00FF">
                    <a:alpha val="82964"/>
                  </a:srgbClr>
                </a:gs>
              </a:gsLst>
              <a:lin ang="81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231" name="Oval 230">
              <a:extLst>
                <a:ext uri="{FF2B5EF4-FFF2-40B4-BE49-F238E27FC236}">
                  <a16:creationId xmlns:a16="http://schemas.microsoft.com/office/drawing/2014/main" id="{A85BF83B-21F0-3E2D-8873-17CDD6AD55F1}"/>
                </a:ext>
              </a:extLst>
            </xdr:cNvPr>
            <xdr:cNvSpPr>
              <a:spLocks noChangeAspect="1"/>
            </xdr:cNvSpPr>
          </xdr:nvSpPr>
          <xdr:spPr>
            <a:xfrm>
              <a:off x="15338589" y="18921864"/>
              <a:ext cx="1625919" cy="1632216"/>
            </a:xfrm>
            <a:prstGeom prst="ellipse">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nvGrpSpPr>
            <xdr:cNvPr id="232" name="Group 231">
              <a:extLst>
                <a:ext uri="{FF2B5EF4-FFF2-40B4-BE49-F238E27FC236}">
                  <a16:creationId xmlns:a16="http://schemas.microsoft.com/office/drawing/2014/main" id="{5619416B-1A5C-4E1F-21C9-645668DE0B69}"/>
                </a:ext>
              </a:extLst>
            </xdr:cNvPr>
            <xdr:cNvGrpSpPr/>
          </xdr:nvGrpSpPr>
          <xdr:grpSpPr>
            <a:xfrm>
              <a:off x="15338997" y="19258169"/>
              <a:ext cx="1625103" cy="959606"/>
              <a:chOff x="7736840" y="4178300"/>
              <a:chExt cx="1623060" cy="965200"/>
            </a:xfrm>
          </xdr:grpSpPr>
          <xdr:sp macro="" textlink="'Pivot tables'!S5">
            <xdr:nvSpPr>
              <xdr:cNvPr id="234" name="TextBox 233">
                <a:extLst>
                  <a:ext uri="{FF2B5EF4-FFF2-40B4-BE49-F238E27FC236}">
                    <a16:creationId xmlns:a16="http://schemas.microsoft.com/office/drawing/2014/main" id="{E0396B87-94CD-B432-B4CE-4D780A49669D}"/>
                  </a:ext>
                </a:extLst>
              </xdr:cNvPr>
              <xdr:cNvSpPr txBox="1"/>
            </xdr:nvSpPr>
            <xdr:spPr>
              <a:xfrm>
                <a:off x="7818885" y="4178300"/>
                <a:ext cx="1528931"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B6DCE1E-EAAB-374A-8748-91AB44E1D231}" type="TxLink">
                  <a:rPr lang="en-US" sz="5400" b="0" i="0" u="none" strike="noStrike">
                    <a:solidFill>
                      <a:schemeClr val="bg1"/>
                    </a:solidFill>
                    <a:latin typeface="Aptos Narrow"/>
                    <a:cs typeface="Arial" panose="020B0604020202020204" pitchFamily="34" charset="0"/>
                  </a:rPr>
                  <a:pPr algn="ctr"/>
                  <a:t>86%</a:t>
                </a:fld>
                <a:endParaRPr lang="en-GB" sz="5400">
                  <a:solidFill>
                    <a:schemeClr val="bg1"/>
                  </a:solidFill>
                  <a:latin typeface="Arial" panose="020B0604020202020204" pitchFamily="34" charset="0"/>
                  <a:cs typeface="Arial" panose="020B0604020202020204" pitchFamily="34" charset="0"/>
                </a:endParaRPr>
              </a:p>
            </xdr:txBody>
          </xdr:sp>
          <xdr:sp macro="" textlink="">
            <xdr:nvSpPr>
              <xdr:cNvPr id="235" name="TextBox 234">
                <a:extLst>
                  <a:ext uri="{FF2B5EF4-FFF2-40B4-BE49-F238E27FC236}">
                    <a16:creationId xmlns:a16="http://schemas.microsoft.com/office/drawing/2014/main" id="{FA82FC95-02A3-30E4-77E6-29A4C677444A}"/>
                  </a:ext>
                </a:extLst>
              </xdr:cNvPr>
              <xdr:cNvSpPr txBox="1"/>
            </xdr:nvSpPr>
            <xdr:spPr>
              <a:xfrm>
                <a:off x="7736840" y="4711700"/>
                <a:ext cx="162306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latin typeface="Arial" panose="020B0604020202020204" pitchFamily="34" charset="0"/>
                    <a:cs typeface="Arial" panose="020B0604020202020204" pitchFamily="34" charset="0"/>
                  </a:rPr>
                  <a:t>Income Generated</a:t>
                </a:r>
              </a:p>
            </xdr:txBody>
          </xdr:sp>
        </xdr:grpSp>
      </xdr:grpSp>
    </xdr:grpSp>
    <xdr:clientData/>
  </xdr:twoCellAnchor>
  <xdr:twoCellAnchor editAs="absolute">
    <xdr:from>
      <xdr:col>6</xdr:col>
      <xdr:colOff>492010</xdr:colOff>
      <xdr:row>6</xdr:row>
      <xdr:rowOff>30861</xdr:rowOff>
    </xdr:from>
    <xdr:to>
      <xdr:col>7</xdr:col>
      <xdr:colOff>293236</xdr:colOff>
      <xdr:row>8</xdr:row>
      <xdr:rowOff>106247</xdr:rowOff>
    </xdr:to>
    <xdr:grpSp>
      <xdr:nvGrpSpPr>
        <xdr:cNvPr id="250" name="Group 249">
          <a:extLst>
            <a:ext uri="{FF2B5EF4-FFF2-40B4-BE49-F238E27FC236}">
              <a16:creationId xmlns:a16="http://schemas.microsoft.com/office/drawing/2014/main" id="{77A336C9-4FFF-8B13-A95E-0D18D254A9BC}"/>
            </a:ext>
          </a:extLst>
        </xdr:cNvPr>
        <xdr:cNvGrpSpPr/>
      </xdr:nvGrpSpPr>
      <xdr:grpSpPr>
        <a:xfrm>
          <a:off x="5477057" y="1241515"/>
          <a:ext cx="632067" cy="478938"/>
          <a:chOff x="21804366" y="11211903"/>
          <a:chExt cx="625612" cy="471636"/>
        </a:xfrm>
      </xdr:grpSpPr>
      <xdr:sp macro="" textlink="">
        <xdr:nvSpPr>
          <xdr:cNvPr id="249" name="Oval 248">
            <a:extLst>
              <a:ext uri="{FF2B5EF4-FFF2-40B4-BE49-F238E27FC236}">
                <a16:creationId xmlns:a16="http://schemas.microsoft.com/office/drawing/2014/main" id="{DEBBB758-87C7-F6B0-EB19-4DEA71E4EC9F}"/>
              </a:ext>
            </a:extLst>
          </xdr:cNvPr>
          <xdr:cNvSpPr>
            <a:spLocks noChangeAspect="1"/>
          </xdr:cNvSpPr>
        </xdr:nvSpPr>
        <xdr:spPr>
          <a:xfrm>
            <a:off x="21879428" y="11211903"/>
            <a:ext cx="475488" cy="471636"/>
          </a:xfrm>
          <a:prstGeom prst="ellipse">
            <a:avLst/>
          </a:prstGeom>
          <a:solidFill>
            <a:schemeClr val="tx1"/>
          </a:solidFill>
          <a:ln w="41275">
            <a:solidFill>
              <a:srgbClr val="00E5FB"/>
            </a:solidFill>
          </a:ln>
          <a:effectLst>
            <a:glow rad="38100">
              <a:srgbClr val="00E5FB">
                <a:alpha val="50147"/>
              </a:srgbClr>
            </a:glow>
            <a:innerShdw blurRad="139700">
              <a:srgbClr val="00E5FB"/>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Pivot tables'!AW16">
        <xdr:nvSpPr>
          <xdr:cNvPr id="244" name="TextBox 243">
            <a:extLst>
              <a:ext uri="{FF2B5EF4-FFF2-40B4-BE49-F238E27FC236}">
                <a16:creationId xmlns:a16="http://schemas.microsoft.com/office/drawing/2014/main" id="{5ACBB233-57E4-1ADE-2BAA-4DAC1FF8FBD2}"/>
              </a:ext>
            </a:extLst>
          </xdr:cNvPr>
          <xdr:cNvSpPr txBox="1"/>
        </xdr:nvSpPr>
        <xdr:spPr>
          <a:xfrm>
            <a:off x="21804366" y="11300202"/>
            <a:ext cx="625612" cy="2950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322F148-097A-A346-BA92-0269838DBF98}" type="TxLink">
              <a:rPr lang="en-US" sz="1200" b="0" i="0" u="none" strike="noStrike">
                <a:solidFill>
                  <a:schemeClr val="bg1"/>
                </a:solidFill>
                <a:latin typeface="Arial" panose="020B0604020202020204" pitchFamily="34" charset="0"/>
                <a:ea typeface="+mn-ea"/>
                <a:cs typeface="Arial" panose="020B0604020202020204" pitchFamily="34" charset="0"/>
              </a:rPr>
              <a:pPr marL="0" indent="0" algn="ctr"/>
              <a:t>25%</a:t>
            </a:fld>
            <a:endParaRPr lang="en-GB" sz="1200" b="0" i="0" u="none" strike="noStrike">
              <a:solidFill>
                <a:schemeClr val="bg1"/>
              </a:solidFill>
              <a:latin typeface="Arial" panose="020B0604020202020204" pitchFamily="34" charset="0"/>
              <a:ea typeface="+mn-ea"/>
              <a:cs typeface="Arial" panose="020B0604020202020204" pitchFamily="34" charset="0"/>
            </a:endParaRPr>
          </a:p>
        </xdr:txBody>
      </xdr:sp>
    </xdr:grpSp>
    <xdr:clientData/>
  </xdr:twoCellAnchor>
  <xdr:twoCellAnchor editAs="absolute">
    <xdr:from>
      <xdr:col>15</xdr:col>
      <xdr:colOff>762608</xdr:colOff>
      <xdr:row>14</xdr:row>
      <xdr:rowOff>15373</xdr:rowOff>
    </xdr:from>
    <xdr:to>
      <xdr:col>16</xdr:col>
      <xdr:colOff>563835</xdr:colOff>
      <xdr:row>16</xdr:row>
      <xdr:rowOff>90759</xdr:rowOff>
    </xdr:to>
    <xdr:grpSp>
      <xdr:nvGrpSpPr>
        <xdr:cNvPr id="278" name="Group 277">
          <a:extLst>
            <a:ext uri="{FF2B5EF4-FFF2-40B4-BE49-F238E27FC236}">
              <a16:creationId xmlns:a16="http://schemas.microsoft.com/office/drawing/2014/main" id="{1A9F0D08-4068-7D46-5F1D-5A9E4D3A3CB1}"/>
            </a:ext>
          </a:extLst>
        </xdr:cNvPr>
        <xdr:cNvGrpSpPr/>
      </xdr:nvGrpSpPr>
      <xdr:grpSpPr>
        <a:xfrm>
          <a:off x="13225225" y="2840233"/>
          <a:ext cx="632068" cy="478937"/>
          <a:chOff x="18710344" y="12439807"/>
          <a:chExt cx="627925" cy="482744"/>
        </a:xfrm>
      </xdr:grpSpPr>
      <xdr:sp macro="" textlink="">
        <xdr:nvSpPr>
          <xdr:cNvPr id="252" name="Oval 251">
            <a:extLst>
              <a:ext uri="{FF2B5EF4-FFF2-40B4-BE49-F238E27FC236}">
                <a16:creationId xmlns:a16="http://schemas.microsoft.com/office/drawing/2014/main" id="{70CD53FE-E6EE-9AD0-B906-CB3A756E9801}"/>
              </a:ext>
            </a:extLst>
          </xdr:cNvPr>
          <xdr:cNvSpPr>
            <a:spLocks noChangeAspect="1"/>
          </xdr:cNvSpPr>
        </xdr:nvSpPr>
        <xdr:spPr>
          <a:xfrm>
            <a:off x="18784982" y="12439807"/>
            <a:ext cx="478649" cy="482744"/>
          </a:xfrm>
          <a:prstGeom prst="ellipse">
            <a:avLst/>
          </a:prstGeom>
          <a:solidFill>
            <a:schemeClr val="tx1"/>
          </a:solidFill>
          <a:ln w="41275">
            <a:solidFill>
              <a:srgbClr val="00E5FB"/>
            </a:solidFill>
          </a:ln>
          <a:effectLst>
            <a:glow rad="38100">
              <a:srgbClr val="00E5FB">
                <a:alpha val="50147"/>
              </a:srgbClr>
            </a:glow>
            <a:innerShdw blurRad="139700">
              <a:srgbClr val="00E5FB"/>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Pivot tables'!AW24">
        <xdr:nvSpPr>
          <xdr:cNvPr id="253" name="TextBox 252">
            <a:extLst>
              <a:ext uri="{FF2B5EF4-FFF2-40B4-BE49-F238E27FC236}">
                <a16:creationId xmlns:a16="http://schemas.microsoft.com/office/drawing/2014/main" id="{5BA2E79D-25D1-58BF-9AB0-D17708BCF764}"/>
              </a:ext>
            </a:extLst>
          </xdr:cNvPr>
          <xdr:cNvSpPr txBox="1"/>
        </xdr:nvSpPr>
        <xdr:spPr>
          <a:xfrm>
            <a:off x="18710344" y="12529310"/>
            <a:ext cx="627925" cy="3037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A8BEEB9-0152-974B-8F28-5277488F46A0}" type="TxLink">
              <a:rPr lang="en-US" sz="1200" b="0" i="0" u="none" strike="noStrike">
                <a:solidFill>
                  <a:schemeClr val="bg1"/>
                </a:solidFill>
                <a:latin typeface="Arial" panose="020B0604020202020204" pitchFamily="34" charset="0"/>
                <a:ea typeface="+mn-ea"/>
                <a:cs typeface="Arial" panose="020B0604020202020204" pitchFamily="34" charset="0"/>
              </a:rPr>
              <a:pPr marL="0" indent="0" algn="ctr"/>
              <a:t>24%</a:t>
            </a:fld>
            <a:endParaRPr lang="en-GB" sz="1200" b="0" i="0" u="none" strike="noStrike">
              <a:solidFill>
                <a:schemeClr val="bg1"/>
              </a:solidFill>
              <a:latin typeface="Arial" panose="020B0604020202020204" pitchFamily="34" charset="0"/>
              <a:ea typeface="+mn-ea"/>
              <a:cs typeface="Arial" panose="020B0604020202020204" pitchFamily="34" charset="0"/>
            </a:endParaRPr>
          </a:p>
        </xdr:txBody>
      </xdr:sp>
    </xdr:grpSp>
    <xdr:clientData/>
  </xdr:twoCellAnchor>
  <xdr:twoCellAnchor editAs="absolute">
    <xdr:from>
      <xdr:col>8</xdr:col>
      <xdr:colOff>641903</xdr:colOff>
      <xdr:row>38</xdr:row>
      <xdr:rowOff>60254</xdr:rowOff>
    </xdr:from>
    <xdr:to>
      <xdr:col>9</xdr:col>
      <xdr:colOff>439842</xdr:colOff>
      <xdr:row>40</xdr:row>
      <xdr:rowOff>132023</xdr:rowOff>
    </xdr:to>
    <xdr:grpSp>
      <xdr:nvGrpSpPr>
        <xdr:cNvPr id="256" name="Group 255">
          <a:extLst>
            <a:ext uri="{FF2B5EF4-FFF2-40B4-BE49-F238E27FC236}">
              <a16:creationId xmlns:a16="http://schemas.microsoft.com/office/drawing/2014/main" id="{A60D3BFF-8F67-72F8-66AC-33484E09AD5A}"/>
            </a:ext>
          </a:extLst>
        </xdr:cNvPr>
        <xdr:cNvGrpSpPr/>
      </xdr:nvGrpSpPr>
      <xdr:grpSpPr>
        <a:xfrm>
          <a:off x="7288632" y="7727731"/>
          <a:ext cx="628780" cy="475320"/>
          <a:chOff x="19145051" y="12943145"/>
          <a:chExt cx="629487" cy="475712"/>
        </a:xfrm>
      </xdr:grpSpPr>
      <xdr:sp macro="" textlink="">
        <xdr:nvSpPr>
          <xdr:cNvPr id="254" name="Oval 253">
            <a:extLst>
              <a:ext uri="{FF2B5EF4-FFF2-40B4-BE49-F238E27FC236}">
                <a16:creationId xmlns:a16="http://schemas.microsoft.com/office/drawing/2014/main" id="{D36124D9-52D7-1688-19C0-F6B188FBE49A}"/>
              </a:ext>
            </a:extLst>
          </xdr:cNvPr>
          <xdr:cNvSpPr>
            <a:spLocks noChangeAspect="1"/>
          </xdr:cNvSpPr>
        </xdr:nvSpPr>
        <xdr:spPr>
          <a:xfrm>
            <a:off x="19219689" y="12943145"/>
            <a:ext cx="480211" cy="475712"/>
          </a:xfrm>
          <a:prstGeom prst="ellipse">
            <a:avLst/>
          </a:prstGeom>
          <a:solidFill>
            <a:schemeClr val="tx1"/>
          </a:solidFill>
          <a:ln w="41275">
            <a:solidFill>
              <a:srgbClr val="00E5FB"/>
            </a:solidFill>
          </a:ln>
          <a:effectLst>
            <a:glow rad="38100">
              <a:srgbClr val="00E5FB">
                <a:alpha val="50000"/>
              </a:srgbClr>
            </a:glow>
            <a:innerShdw blurRad="139700">
              <a:srgbClr val="00E5FB"/>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Pivot tables'!AW13">
        <xdr:nvSpPr>
          <xdr:cNvPr id="255" name="TextBox 254">
            <a:extLst>
              <a:ext uri="{FF2B5EF4-FFF2-40B4-BE49-F238E27FC236}">
                <a16:creationId xmlns:a16="http://schemas.microsoft.com/office/drawing/2014/main" id="{0208CEC2-5BDD-81FF-D2E6-F5D3205ACDA6}"/>
              </a:ext>
            </a:extLst>
          </xdr:cNvPr>
          <xdr:cNvSpPr txBox="1"/>
        </xdr:nvSpPr>
        <xdr:spPr>
          <a:xfrm>
            <a:off x="19145051" y="13032648"/>
            <a:ext cx="629487" cy="2967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6D4302A-62B1-314B-9843-39DD814542AF}" type="TxLink">
              <a:rPr lang="en-US" sz="1200" b="0" i="0" u="none" strike="noStrike">
                <a:solidFill>
                  <a:schemeClr val="bg1"/>
                </a:solidFill>
                <a:latin typeface="Arial" panose="020B0604020202020204" pitchFamily="34" charset="0"/>
                <a:ea typeface="+mn-ea"/>
                <a:cs typeface="Arial" panose="020B0604020202020204" pitchFamily="34" charset="0"/>
              </a:rPr>
              <a:pPr marL="0" indent="0" algn="ctr"/>
              <a:t>11%</a:t>
            </a:fld>
            <a:endParaRPr lang="en-GB" sz="1200" b="0" i="0" u="none" strike="noStrike">
              <a:solidFill>
                <a:schemeClr val="bg1"/>
              </a:solidFill>
              <a:latin typeface="Arial" panose="020B0604020202020204" pitchFamily="34" charset="0"/>
              <a:ea typeface="+mn-ea"/>
              <a:cs typeface="Arial" panose="020B0604020202020204" pitchFamily="34" charset="0"/>
            </a:endParaRPr>
          </a:p>
        </xdr:txBody>
      </xdr:sp>
    </xdr:grpSp>
    <xdr:clientData/>
  </xdr:twoCellAnchor>
  <xdr:twoCellAnchor editAs="absolute">
    <xdr:from>
      <xdr:col>15</xdr:col>
      <xdr:colOff>633953</xdr:colOff>
      <xdr:row>33</xdr:row>
      <xdr:rowOff>159490</xdr:rowOff>
    </xdr:from>
    <xdr:to>
      <xdr:col>16</xdr:col>
      <xdr:colOff>435179</xdr:colOff>
      <xdr:row>36</xdr:row>
      <xdr:rowOff>32919</xdr:rowOff>
    </xdr:to>
    <xdr:grpSp>
      <xdr:nvGrpSpPr>
        <xdr:cNvPr id="262" name="Group 261">
          <a:extLst>
            <a:ext uri="{FF2B5EF4-FFF2-40B4-BE49-F238E27FC236}">
              <a16:creationId xmlns:a16="http://schemas.microsoft.com/office/drawing/2014/main" id="{9A936B48-7755-4ACE-3A65-20BACF6968C6}"/>
            </a:ext>
          </a:extLst>
        </xdr:cNvPr>
        <xdr:cNvGrpSpPr/>
      </xdr:nvGrpSpPr>
      <xdr:grpSpPr>
        <a:xfrm>
          <a:off x="13096570" y="6818088"/>
          <a:ext cx="632067" cy="478756"/>
          <a:chOff x="18827609" y="13382609"/>
          <a:chExt cx="630960" cy="483029"/>
        </a:xfrm>
      </xdr:grpSpPr>
      <xdr:sp macro="" textlink="">
        <xdr:nvSpPr>
          <xdr:cNvPr id="260" name="Oval 259">
            <a:extLst>
              <a:ext uri="{FF2B5EF4-FFF2-40B4-BE49-F238E27FC236}">
                <a16:creationId xmlns:a16="http://schemas.microsoft.com/office/drawing/2014/main" id="{F5B16DD5-34B2-E2F9-BEF3-DE8D38C12829}"/>
              </a:ext>
            </a:extLst>
          </xdr:cNvPr>
          <xdr:cNvSpPr>
            <a:spLocks noChangeAspect="1"/>
          </xdr:cNvSpPr>
        </xdr:nvSpPr>
        <xdr:spPr>
          <a:xfrm>
            <a:off x="18902247" y="13382609"/>
            <a:ext cx="481684" cy="483029"/>
          </a:xfrm>
          <a:prstGeom prst="ellipse">
            <a:avLst/>
          </a:prstGeom>
          <a:solidFill>
            <a:schemeClr val="tx1"/>
          </a:solidFill>
          <a:ln w="41275">
            <a:solidFill>
              <a:srgbClr val="00E5FB"/>
            </a:solidFill>
          </a:ln>
          <a:effectLst>
            <a:glow rad="38100">
              <a:srgbClr val="00E5FB">
                <a:alpha val="50147"/>
              </a:srgbClr>
            </a:glow>
            <a:innerShdw blurRad="139700">
              <a:srgbClr val="00E5FB"/>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Pivot tables'!AW9">
        <xdr:nvSpPr>
          <xdr:cNvPr id="261" name="TextBox 260">
            <a:extLst>
              <a:ext uri="{FF2B5EF4-FFF2-40B4-BE49-F238E27FC236}">
                <a16:creationId xmlns:a16="http://schemas.microsoft.com/office/drawing/2014/main" id="{CAC3CE77-8725-A757-89EE-79454ED058DF}"/>
              </a:ext>
            </a:extLst>
          </xdr:cNvPr>
          <xdr:cNvSpPr txBox="1"/>
        </xdr:nvSpPr>
        <xdr:spPr>
          <a:xfrm>
            <a:off x="18827609" y="13473355"/>
            <a:ext cx="630960" cy="3015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9297DBF-62DD-844A-8DC1-915332BBD1AF}" type="TxLink">
              <a:rPr lang="en-US" sz="1200" b="0" i="0" u="none" strike="noStrike">
                <a:solidFill>
                  <a:schemeClr val="bg1"/>
                </a:solidFill>
                <a:latin typeface="Arial" panose="020B0604020202020204" pitchFamily="34" charset="0"/>
                <a:ea typeface="+mn-ea"/>
                <a:cs typeface="Arial" panose="020B0604020202020204" pitchFamily="34" charset="0"/>
              </a:rPr>
              <a:pPr marL="0" indent="0" algn="ctr"/>
              <a:t>11%</a:t>
            </a:fld>
            <a:endParaRPr lang="en-GB" sz="1200" b="0" i="0" u="none" strike="noStrike">
              <a:solidFill>
                <a:schemeClr val="bg1"/>
              </a:solidFill>
              <a:latin typeface="Arial" panose="020B0604020202020204" pitchFamily="34" charset="0"/>
              <a:ea typeface="+mn-ea"/>
              <a:cs typeface="Arial" panose="020B0604020202020204" pitchFamily="34" charset="0"/>
            </a:endParaRPr>
          </a:p>
        </xdr:txBody>
      </xdr:sp>
    </xdr:grpSp>
    <xdr:clientData/>
  </xdr:twoCellAnchor>
  <xdr:twoCellAnchor editAs="absolute">
    <xdr:from>
      <xdr:col>13</xdr:col>
      <xdr:colOff>30032</xdr:colOff>
      <xdr:row>3</xdr:row>
      <xdr:rowOff>33429</xdr:rowOff>
    </xdr:from>
    <xdr:to>
      <xdr:col>13</xdr:col>
      <xdr:colOff>657957</xdr:colOff>
      <xdr:row>5</xdr:row>
      <xdr:rowOff>108814</xdr:rowOff>
    </xdr:to>
    <xdr:grpSp>
      <xdr:nvGrpSpPr>
        <xdr:cNvPr id="268" name="Group 267">
          <a:extLst>
            <a:ext uri="{FF2B5EF4-FFF2-40B4-BE49-F238E27FC236}">
              <a16:creationId xmlns:a16="http://schemas.microsoft.com/office/drawing/2014/main" id="{73F9DD2C-C290-E978-94DD-F39FB882D45D}"/>
            </a:ext>
          </a:extLst>
        </xdr:cNvPr>
        <xdr:cNvGrpSpPr/>
      </xdr:nvGrpSpPr>
      <xdr:grpSpPr>
        <a:xfrm>
          <a:off x="10830967" y="638756"/>
          <a:ext cx="627925" cy="478937"/>
          <a:chOff x="18409089" y="13859655"/>
          <a:chExt cx="627925" cy="482743"/>
        </a:xfrm>
      </xdr:grpSpPr>
      <xdr:sp macro="" textlink="">
        <xdr:nvSpPr>
          <xdr:cNvPr id="266" name="Oval 265">
            <a:extLst>
              <a:ext uri="{FF2B5EF4-FFF2-40B4-BE49-F238E27FC236}">
                <a16:creationId xmlns:a16="http://schemas.microsoft.com/office/drawing/2014/main" id="{C14C3642-B100-C889-BCD8-DF0E5DDF324B}"/>
              </a:ext>
            </a:extLst>
          </xdr:cNvPr>
          <xdr:cNvSpPr>
            <a:spLocks noChangeAspect="1"/>
          </xdr:cNvSpPr>
        </xdr:nvSpPr>
        <xdr:spPr>
          <a:xfrm>
            <a:off x="18483727" y="13859655"/>
            <a:ext cx="478927" cy="482743"/>
          </a:xfrm>
          <a:prstGeom prst="ellipse">
            <a:avLst/>
          </a:prstGeom>
          <a:solidFill>
            <a:schemeClr val="tx1"/>
          </a:solidFill>
          <a:ln w="41275">
            <a:solidFill>
              <a:srgbClr val="00E5FB"/>
            </a:solidFill>
          </a:ln>
          <a:effectLst>
            <a:glow rad="38100">
              <a:srgbClr val="00E5FB">
                <a:alpha val="50147"/>
              </a:srgbClr>
            </a:glow>
            <a:innerShdw blurRad="139700">
              <a:srgbClr val="00E5FB"/>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Pivot tables'!AW20">
        <xdr:nvSpPr>
          <xdr:cNvPr id="267" name="TextBox 266">
            <a:extLst>
              <a:ext uri="{FF2B5EF4-FFF2-40B4-BE49-F238E27FC236}">
                <a16:creationId xmlns:a16="http://schemas.microsoft.com/office/drawing/2014/main" id="{A612E524-D864-3FEB-73E9-9645FB71DF34}"/>
              </a:ext>
            </a:extLst>
          </xdr:cNvPr>
          <xdr:cNvSpPr txBox="1"/>
        </xdr:nvSpPr>
        <xdr:spPr>
          <a:xfrm>
            <a:off x="18409089" y="13949158"/>
            <a:ext cx="627925" cy="300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DEDDD65-2D9F-B543-9D66-9CCE68F90E5B}" type="TxLink">
              <a:rPr lang="en-US" sz="1200" b="0" i="0" u="none" strike="noStrike">
                <a:solidFill>
                  <a:schemeClr val="bg1"/>
                </a:solidFill>
                <a:latin typeface="Arial" panose="020B0604020202020204" pitchFamily="34" charset="0"/>
                <a:ea typeface="+mn-ea"/>
                <a:cs typeface="Arial" panose="020B0604020202020204" pitchFamily="34" charset="0"/>
              </a:rPr>
              <a:pPr marL="0" indent="0" algn="ctr"/>
              <a:t>9%</a:t>
            </a:fld>
            <a:endParaRPr lang="en-GB" sz="1200" b="0" i="0" u="none" strike="noStrike">
              <a:solidFill>
                <a:schemeClr val="bg1"/>
              </a:solidFill>
              <a:latin typeface="Arial" panose="020B0604020202020204" pitchFamily="34" charset="0"/>
              <a:ea typeface="+mn-ea"/>
              <a:cs typeface="Arial" panose="020B0604020202020204" pitchFamily="34" charset="0"/>
            </a:endParaRPr>
          </a:p>
        </xdr:txBody>
      </xdr:sp>
    </xdr:grpSp>
    <xdr:clientData/>
  </xdr:twoCellAnchor>
  <xdr:twoCellAnchor editAs="absolute">
    <xdr:from>
      <xdr:col>5</xdr:col>
      <xdr:colOff>319306</xdr:colOff>
      <xdr:row>25</xdr:row>
      <xdr:rowOff>39335</xdr:rowOff>
    </xdr:from>
    <xdr:to>
      <xdr:col>6</xdr:col>
      <xdr:colOff>120533</xdr:colOff>
      <xdr:row>27</xdr:row>
      <xdr:rowOff>114720</xdr:rowOff>
    </xdr:to>
    <xdr:grpSp>
      <xdr:nvGrpSpPr>
        <xdr:cNvPr id="274" name="Group 273">
          <a:extLst>
            <a:ext uri="{FF2B5EF4-FFF2-40B4-BE49-F238E27FC236}">
              <a16:creationId xmlns:a16="http://schemas.microsoft.com/office/drawing/2014/main" id="{05B7797E-C568-E7BC-9AEC-CE5CA870A59A}"/>
            </a:ext>
          </a:extLst>
        </xdr:cNvPr>
        <xdr:cNvGrpSpPr/>
      </xdr:nvGrpSpPr>
      <xdr:grpSpPr>
        <a:xfrm>
          <a:off x="4473512" y="5083728"/>
          <a:ext cx="632068" cy="478936"/>
          <a:chOff x="18458740" y="14476599"/>
          <a:chExt cx="627925" cy="482744"/>
        </a:xfrm>
      </xdr:grpSpPr>
      <xdr:sp macro="" textlink="">
        <xdr:nvSpPr>
          <xdr:cNvPr id="272" name="Oval 271">
            <a:extLst>
              <a:ext uri="{FF2B5EF4-FFF2-40B4-BE49-F238E27FC236}">
                <a16:creationId xmlns:a16="http://schemas.microsoft.com/office/drawing/2014/main" id="{7F49CB7E-C16C-D529-48D7-F02BEFAC45F4}"/>
              </a:ext>
            </a:extLst>
          </xdr:cNvPr>
          <xdr:cNvSpPr>
            <a:spLocks noChangeAspect="1"/>
          </xdr:cNvSpPr>
        </xdr:nvSpPr>
        <xdr:spPr>
          <a:xfrm>
            <a:off x="18533378" y="14476599"/>
            <a:ext cx="478649" cy="482744"/>
          </a:xfrm>
          <a:prstGeom prst="ellipse">
            <a:avLst/>
          </a:prstGeom>
          <a:solidFill>
            <a:schemeClr val="tx1"/>
          </a:solidFill>
          <a:ln w="41275">
            <a:solidFill>
              <a:srgbClr val="00E5FB"/>
            </a:solidFill>
          </a:ln>
          <a:effectLst>
            <a:glow rad="38100">
              <a:srgbClr val="00E5FB">
                <a:alpha val="50147"/>
              </a:srgbClr>
            </a:glow>
            <a:innerShdw blurRad="139700">
              <a:srgbClr val="00E5FB"/>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Pivot tables'!AW5">
        <xdr:nvSpPr>
          <xdr:cNvPr id="273" name="TextBox 272">
            <a:extLst>
              <a:ext uri="{FF2B5EF4-FFF2-40B4-BE49-F238E27FC236}">
                <a16:creationId xmlns:a16="http://schemas.microsoft.com/office/drawing/2014/main" id="{1802B933-6E62-34AB-FD21-E596A2FB45C9}"/>
              </a:ext>
            </a:extLst>
          </xdr:cNvPr>
          <xdr:cNvSpPr txBox="1"/>
        </xdr:nvSpPr>
        <xdr:spPr>
          <a:xfrm>
            <a:off x="18458740" y="14566102"/>
            <a:ext cx="627925" cy="3037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F70C162-97F5-764F-B201-335B3A4705E5}" type="TxLink">
              <a:rPr lang="en-US" sz="1200" b="0" i="0" u="none" strike="noStrike">
                <a:solidFill>
                  <a:schemeClr val="bg1"/>
                </a:solidFill>
                <a:latin typeface="Arial" panose="020B0604020202020204" pitchFamily="34" charset="0"/>
                <a:ea typeface="+mn-ea"/>
                <a:cs typeface="Arial" panose="020B0604020202020204" pitchFamily="34" charset="0"/>
              </a:rPr>
              <a:pPr marL="0" indent="0" algn="ctr"/>
              <a:t>19%</a:t>
            </a:fld>
            <a:endParaRPr lang="en-GB" sz="1200" b="0" i="0" u="none" strike="noStrike">
              <a:solidFill>
                <a:schemeClr val="bg1"/>
              </a:solidFill>
              <a:latin typeface="Arial" panose="020B0604020202020204" pitchFamily="34" charset="0"/>
              <a:ea typeface="+mn-ea"/>
              <a:cs typeface="Arial" panose="020B0604020202020204" pitchFamily="34" charset="0"/>
            </a:endParaRPr>
          </a:p>
        </xdr:txBody>
      </xdr:sp>
    </xdr:grpSp>
    <xdr:clientData/>
  </xdr:twoCellAnchor>
  <xdr:twoCellAnchor editAs="absolute">
    <xdr:from>
      <xdr:col>8</xdr:col>
      <xdr:colOff>59302</xdr:colOff>
      <xdr:row>3</xdr:row>
      <xdr:rowOff>40758</xdr:rowOff>
    </xdr:from>
    <xdr:to>
      <xdr:col>9</xdr:col>
      <xdr:colOff>328751</xdr:colOff>
      <xdr:row>5</xdr:row>
      <xdr:rowOff>185745</xdr:rowOff>
    </xdr:to>
    <xdr:grpSp>
      <xdr:nvGrpSpPr>
        <xdr:cNvPr id="408" name="Group 407">
          <a:extLst>
            <a:ext uri="{FF2B5EF4-FFF2-40B4-BE49-F238E27FC236}">
              <a16:creationId xmlns:a16="http://schemas.microsoft.com/office/drawing/2014/main" id="{864E5A06-D04C-DD8A-E51B-DC9AD05DF0EB}"/>
            </a:ext>
          </a:extLst>
        </xdr:cNvPr>
        <xdr:cNvGrpSpPr/>
      </xdr:nvGrpSpPr>
      <xdr:grpSpPr>
        <a:xfrm>
          <a:off x="6706031" y="646085"/>
          <a:ext cx="1100290" cy="548539"/>
          <a:chOff x="21952061" y="9904199"/>
          <a:chExt cx="1093438" cy="554626"/>
        </a:xfrm>
      </xdr:grpSpPr>
      <xdr:sp macro="" textlink="'Pivot tables'!AU19">
        <xdr:nvSpPr>
          <xdr:cNvPr id="286" name="TextBox 285">
            <a:extLst>
              <a:ext uri="{FF2B5EF4-FFF2-40B4-BE49-F238E27FC236}">
                <a16:creationId xmlns:a16="http://schemas.microsoft.com/office/drawing/2014/main" id="{3DEC6921-1EC0-4871-1BA1-717B948B2D02}"/>
              </a:ext>
            </a:extLst>
          </xdr:cNvPr>
          <xdr:cNvSpPr txBox="1">
            <a:spLocks noChangeAspect="1"/>
          </xdr:cNvSpPr>
        </xdr:nvSpPr>
        <xdr:spPr>
          <a:xfrm>
            <a:off x="21952061" y="9904199"/>
            <a:ext cx="1093438" cy="3278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6EC33EF-54FA-1044-989B-272E7E48F5ED}" type="TxLink">
              <a:rPr lang="en-US" sz="1100" b="0" i="0" u="none" strike="noStrike">
                <a:solidFill>
                  <a:schemeClr val="bg1"/>
                </a:solidFill>
                <a:latin typeface="Arial" panose="020B0604020202020204" pitchFamily="34" charset="0"/>
                <a:ea typeface="+mn-ea"/>
                <a:cs typeface="Arial" panose="020B0604020202020204" pitchFamily="34" charset="0"/>
              </a:rPr>
              <a:pPr marL="0" indent="0" algn="ctr"/>
              <a:t>Paid Traffic</a:t>
            </a:fld>
            <a:endParaRPr lang="en-GB" sz="1100" b="0" i="0" u="none" strike="noStrike">
              <a:solidFill>
                <a:schemeClr val="bg1"/>
              </a:solidFill>
              <a:latin typeface="Arial" panose="020B0604020202020204" pitchFamily="34" charset="0"/>
              <a:ea typeface="+mn-ea"/>
              <a:cs typeface="Arial" panose="020B0604020202020204" pitchFamily="34" charset="0"/>
            </a:endParaRPr>
          </a:p>
        </xdr:txBody>
      </xdr:sp>
      <xdr:sp macro="" textlink="'Pivot tables'!AV19">
        <xdr:nvSpPr>
          <xdr:cNvPr id="407" name="TextBox 406">
            <a:extLst>
              <a:ext uri="{FF2B5EF4-FFF2-40B4-BE49-F238E27FC236}">
                <a16:creationId xmlns:a16="http://schemas.microsoft.com/office/drawing/2014/main" id="{50DA347D-5A5C-1EC6-6A28-8B7EEE7CD03A}"/>
              </a:ext>
            </a:extLst>
          </xdr:cNvPr>
          <xdr:cNvSpPr txBox="1">
            <a:spLocks noChangeAspect="1"/>
          </xdr:cNvSpPr>
        </xdr:nvSpPr>
        <xdr:spPr>
          <a:xfrm>
            <a:off x="21952061" y="10130980"/>
            <a:ext cx="1093438" cy="3278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9A8ACF0-D664-6144-80AE-8A5508A4D8F8}" type="TxLink">
              <a:rPr lang="en-US" sz="1100" b="0" i="0" u="none" strike="noStrike">
                <a:solidFill>
                  <a:schemeClr val="bg1"/>
                </a:solidFill>
                <a:latin typeface="Arial" panose="020B0604020202020204" pitchFamily="34" charset="0"/>
                <a:ea typeface="+mn-ea"/>
                <a:cs typeface="Arial" panose="020B0604020202020204" pitchFamily="34" charset="0"/>
              </a:rPr>
              <a:pPr marL="0" indent="0" algn="ctr"/>
              <a:t> 1,205,509 </a:t>
            </a:fld>
            <a:endParaRPr lang="en-GB" sz="1100" b="0" i="0" u="none" strike="noStrike">
              <a:solidFill>
                <a:schemeClr val="bg1"/>
              </a:solidFill>
              <a:latin typeface="Arial" panose="020B0604020202020204" pitchFamily="34" charset="0"/>
              <a:ea typeface="+mn-ea"/>
              <a:cs typeface="Arial" panose="020B0604020202020204" pitchFamily="34" charset="0"/>
            </a:endParaRPr>
          </a:p>
        </xdr:txBody>
      </xdr:sp>
    </xdr:grpSp>
    <xdr:clientData/>
  </xdr:twoCellAnchor>
  <xdr:twoCellAnchor editAs="absolute">
    <xdr:from>
      <xdr:col>4</xdr:col>
      <xdr:colOff>339492</xdr:colOff>
      <xdr:row>4</xdr:row>
      <xdr:rowOff>160895</xdr:rowOff>
    </xdr:from>
    <xdr:to>
      <xdr:col>5</xdr:col>
      <xdr:colOff>800143</xdr:colOff>
      <xdr:row>7</xdr:row>
      <xdr:rowOff>103373</xdr:rowOff>
    </xdr:to>
    <xdr:grpSp>
      <xdr:nvGrpSpPr>
        <xdr:cNvPr id="410" name="Group 409">
          <a:extLst>
            <a:ext uri="{FF2B5EF4-FFF2-40B4-BE49-F238E27FC236}">
              <a16:creationId xmlns:a16="http://schemas.microsoft.com/office/drawing/2014/main" id="{E4196297-A32F-8181-EB47-A96486FDA1F9}"/>
            </a:ext>
          </a:extLst>
        </xdr:cNvPr>
        <xdr:cNvGrpSpPr/>
      </xdr:nvGrpSpPr>
      <xdr:grpSpPr>
        <a:xfrm>
          <a:off x="3662856" y="967998"/>
          <a:ext cx="1291493" cy="547805"/>
          <a:chOff x="20412489" y="10142577"/>
          <a:chExt cx="1284855" cy="550004"/>
        </a:xfrm>
      </xdr:grpSpPr>
      <xdr:sp macro="" textlink="'Pivot tables'!AU18">
        <xdr:nvSpPr>
          <xdr:cNvPr id="290" name="TextBox 289">
            <a:extLst>
              <a:ext uri="{FF2B5EF4-FFF2-40B4-BE49-F238E27FC236}">
                <a16:creationId xmlns:a16="http://schemas.microsoft.com/office/drawing/2014/main" id="{7C960C94-F197-24EA-8234-6DCBC8F9EDD3}"/>
              </a:ext>
            </a:extLst>
          </xdr:cNvPr>
          <xdr:cNvSpPr txBox="1">
            <a:spLocks noChangeAspect="1"/>
          </xdr:cNvSpPr>
        </xdr:nvSpPr>
        <xdr:spPr>
          <a:xfrm>
            <a:off x="20412489" y="10142577"/>
            <a:ext cx="1284855" cy="325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21DF220-5BB9-4547-94B2-166ED9FE894C}" type="TxLink">
              <a:rPr lang="en-US" sz="1100" b="0" i="0" u="none" strike="noStrike">
                <a:solidFill>
                  <a:schemeClr val="bg1"/>
                </a:solidFill>
                <a:latin typeface="Arial" panose="020B0604020202020204" pitchFamily="34" charset="0"/>
                <a:ea typeface="+mn-ea"/>
                <a:cs typeface="Arial" panose="020B0604020202020204" pitchFamily="34" charset="0"/>
              </a:rPr>
              <a:pPr marL="0" indent="0" algn="ctr"/>
              <a:t>Organic Traffic</a:t>
            </a:fld>
            <a:endParaRPr lang="en-GB" sz="1100" b="0" i="0" u="none" strike="noStrike">
              <a:solidFill>
                <a:schemeClr val="bg1"/>
              </a:solidFill>
              <a:latin typeface="Arial" panose="020B0604020202020204" pitchFamily="34" charset="0"/>
              <a:ea typeface="+mn-ea"/>
              <a:cs typeface="Arial" panose="020B0604020202020204" pitchFamily="34" charset="0"/>
            </a:endParaRPr>
          </a:p>
        </xdr:txBody>
      </xdr:sp>
      <xdr:sp macro="" textlink="'Pivot tables'!AV18">
        <xdr:nvSpPr>
          <xdr:cNvPr id="409" name="TextBox 408">
            <a:extLst>
              <a:ext uri="{FF2B5EF4-FFF2-40B4-BE49-F238E27FC236}">
                <a16:creationId xmlns:a16="http://schemas.microsoft.com/office/drawing/2014/main" id="{3A82F7A8-7425-02E3-3B39-48CDBB543360}"/>
              </a:ext>
            </a:extLst>
          </xdr:cNvPr>
          <xdr:cNvSpPr txBox="1">
            <a:spLocks noChangeAspect="1"/>
          </xdr:cNvSpPr>
        </xdr:nvSpPr>
        <xdr:spPr>
          <a:xfrm>
            <a:off x="20412489" y="10366980"/>
            <a:ext cx="1284855" cy="325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EB86B93-7625-EA42-9DB6-A0CD08215BF9}" type="TxLink">
              <a:rPr lang="en-US" sz="1100" b="0" i="0" u="none" strike="noStrike">
                <a:solidFill>
                  <a:schemeClr val="bg1"/>
                </a:solidFill>
                <a:latin typeface="Arial" panose="020B0604020202020204" pitchFamily="34" charset="0"/>
                <a:ea typeface="+mn-ea"/>
                <a:cs typeface="Arial" panose="020B0604020202020204" pitchFamily="34" charset="0"/>
              </a:rPr>
              <a:pPr marL="0" indent="0" algn="ctr"/>
              <a:t> 795,213 </a:t>
            </a:fld>
            <a:endParaRPr lang="en-GB" sz="1100" b="0" i="0" u="none" strike="noStrike">
              <a:solidFill>
                <a:schemeClr val="bg1"/>
              </a:solidFill>
              <a:latin typeface="Arial" panose="020B0604020202020204" pitchFamily="34" charset="0"/>
              <a:ea typeface="+mn-ea"/>
              <a:cs typeface="Arial" panose="020B0604020202020204" pitchFamily="34" charset="0"/>
            </a:endParaRPr>
          </a:p>
        </xdr:txBody>
      </xdr:sp>
    </xdr:grpSp>
    <xdr:clientData/>
  </xdr:twoCellAnchor>
  <xdr:twoCellAnchor editAs="absolute">
    <xdr:from>
      <xdr:col>4</xdr:col>
      <xdr:colOff>727664</xdr:colOff>
      <xdr:row>13</xdr:row>
      <xdr:rowOff>1405</xdr:rowOff>
    </xdr:from>
    <xdr:to>
      <xdr:col>7</xdr:col>
      <xdr:colOff>160020</xdr:colOff>
      <xdr:row>15</xdr:row>
      <xdr:rowOff>139700</xdr:rowOff>
    </xdr:to>
    <xdr:grpSp>
      <xdr:nvGrpSpPr>
        <xdr:cNvPr id="413" name="Group 412">
          <a:extLst>
            <a:ext uri="{FF2B5EF4-FFF2-40B4-BE49-F238E27FC236}">
              <a16:creationId xmlns:a16="http://schemas.microsoft.com/office/drawing/2014/main" id="{21BCCDB5-7720-79B3-87C4-73D71B46D276}"/>
            </a:ext>
          </a:extLst>
        </xdr:cNvPr>
        <xdr:cNvGrpSpPr/>
      </xdr:nvGrpSpPr>
      <xdr:grpSpPr>
        <a:xfrm>
          <a:off x="4051028" y="2624489"/>
          <a:ext cx="1924880" cy="541847"/>
          <a:chOff x="17969184" y="12124825"/>
          <a:chExt cx="1903776" cy="544695"/>
        </a:xfrm>
      </xdr:grpSpPr>
      <xdr:sp macro="" textlink="'Pivot tables'!AU17">
        <xdr:nvSpPr>
          <xdr:cNvPr id="296" name="TextBox 295">
            <a:extLst>
              <a:ext uri="{FF2B5EF4-FFF2-40B4-BE49-F238E27FC236}">
                <a16:creationId xmlns:a16="http://schemas.microsoft.com/office/drawing/2014/main" id="{573E5CC3-FF18-9004-2117-C0935C43D977}"/>
              </a:ext>
            </a:extLst>
          </xdr:cNvPr>
          <xdr:cNvSpPr txBox="1">
            <a:spLocks noChangeAspect="1"/>
          </xdr:cNvSpPr>
        </xdr:nvSpPr>
        <xdr:spPr>
          <a:xfrm>
            <a:off x="17969184" y="12124825"/>
            <a:ext cx="1903776" cy="3414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34EA682-6124-7646-A254-23D914A11289}" type="TxLink">
              <a:rPr lang="en-US" sz="1100" b="0" i="0" u="none" strike="noStrike">
                <a:solidFill>
                  <a:schemeClr val="bg1"/>
                </a:solidFill>
                <a:latin typeface="Arial" panose="020B0604020202020204" pitchFamily="34" charset="0"/>
                <a:ea typeface="+mn-ea"/>
                <a:cs typeface="Arial" panose="020B0604020202020204" pitchFamily="34" charset="0"/>
              </a:rPr>
              <a:pPr marL="0" indent="0" algn="ctr"/>
              <a:t>Cross-Promoted Traffic</a:t>
            </a:fld>
            <a:endParaRPr lang="en-GB" sz="1100" b="0" i="0" u="none" strike="noStrike">
              <a:solidFill>
                <a:schemeClr val="bg1"/>
              </a:solidFill>
              <a:latin typeface="Arial" panose="020B0604020202020204" pitchFamily="34" charset="0"/>
              <a:ea typeface="+mn-ea"/>
              <a:cs typeface="Arial" panose="020B0604020202020204" pitchFamily="34" charset="0"/>
            </a:endParaRPr>
          </a:p>
        </xdr:txBody>
      </xdr:sp>
      <xdr:sp macro="" textlink="'Pivot tables'!AV17">
        <xdr:nvSpPr>
          <xdr:cNvPr id="411" name="TextBox 410">
            <a:extLst>
              <a:ext uri="{FF2B5EF4-FFF2-40B4-BE49-F238E27FC236}">
                <a16:creationId xmlns:a16="http://schemas.microsoft.com/office/drawing/2014/main" id="{2430C709-FAEB-1650-5C93-28EAA2201E58}"/>
              </a:ext>
            </a:extLst>
          </xdr:cNvPr>
          <xdr:cNvSpPr txBox="1">
            <a:spLocks noChangeAspect="1"/>
          </xdr:cNvSpPr>
        </xdr:nvSpPr>
        <xdr:spPr>
          <a:xfrm>
            <a:off x="18257086" y="12378825"/>
            <a:ext cx="1327972" cy="2906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0A2EE67-62E5-744B-BBBC-1F9896F77D18}" type="TxLink">
              <a:rPr lang="en-US" sz="1100" b="0" i="0" u="none" strike="noStrike">
                <a:solidFill>
                  <a:schemeClr val="bg1"/>
                </a:solidFill>
                <a:latin typeface="Arial" panose="020B0604020202020204" pitchFamily="34" charset="0"/>
                <a:ea typeface="+mn-ea"/>
                <a:cs typeface="Arial" panose="020B0604020202020204" pitchFamily="34" charset="0"/>
              </a:rPr>
              <a:pPr marL="0" indent="0" algn="ctr"/>
              <a:t> 605,918 </a:t>
            </a:fld>
            <a:endParaRPr lang="en-GB" sz="1100" b="0" i="0" u="none" strike="noStrike">
              <a:solidFill>
                <a:schemeClr val="bg1"/>
              </a:solidFill>
              <a:latin typeface="Arial" panose="020B0604020202020204" pitchFamily="34" charset="0"/>
              <a:ea typeface="+mn-ea"/>
              <a:cs typeface="Arial" panose="020B0604020202020204" pitchFamily="34" charset="0"/>
            </a:endParaRPr>
          </a:p>
        </xdr:txBody>
      </xdr:sp>
    </xdr:grpSp>
    <xdr:clientData/>
  </xdr:twoCellAnchor>
  <xdr:twoCellAnchor editAs="absolute">
    <xdr:from>
      <xdr:col>4</xdr:col>
      <xdr:colOff>713309</xdr:colOff>
      <xdr:row>17</xdr:row>
      <xdr:rowOff>34046</xdr:rowOff>
    </xdr:from>
    <xdr:to>
      <xdr:col>6</xdr:col>
      <xdr:colOff>101028</xdr:colOff>
      <xdr:row>21</xdr:row>
      <xdr:rowOff>13441</xdr:rowOff>
    </xdr:to>
    <xdr:grpSp>
      <xdr:nvGrpSpPr>
        <xdr:cNvPr id="415" name="Group 414">
          <a:extLst>
            <a:ext uri="{FF2B5EF4-FFF2-40B4-BE49-F238E27FC236}">
              <a16:creationId xmlns:a16="http://schemas.microsoft.com/office/drawing/2014/main" id="{44348677-733E-5FB2-5191-A37CB08889C0}"/>
            </a:ext>
          </a:extLst>
        </xdr:cNvPr>
        <xdr:cNvGrpSpPr/>
      </xdr:nvGrpSpPr>
      <xdr:grpSpPr>
        <a:xfrm>
          <a:off x="4036673" y="3464233"/>
          <a:ext cx="1049402" cy="786498"/>
          <a:chOff x="20080809" y="13432546"/>
          <a:chExt cx="1038719" cy="792195"/>
        </a:xfrm>
      </xdr:grpSpPr>
      <xdr:sp macro="" textlink="'Pivot tables'!AU6">
        <xdr:nvSpPr>
          <xdr:cNvPr id="301" name="TextBox 300">
            <a:extLst>
              <a:ext uri="{FF2B5EF4-FFF2-40B4-BE49-F238E27FC236}">
                <a16:creationId xmlns:a16="http://schemas.microsoft.com/office/drawing/2014/main" id="{62DED6CC-B67B-419C-41E1-E3E8AA4EAD78}"/>
              </a:ext>
            </a:extLst>
          </xdr:cNvPr>
          <xdr:cNvSpPr txBox="1">
            <a:spLocks noChangeAspect="1"/>
          </xdr:cNvSpPr>
        </xdr:nvSpPr>
        <xdr:spPr>
          <a:xfrm>
            <a:off x="20093509" y="13432546"/>
            <a:ext cx="1026019" cy="5125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B68F37C-E1E2-4047-863F-665D98563558}" type="TxLink">
              <a:rPr lang="en-US" sz="1100" b="0" i="0" u="none" strike="noStrike">
                <a:solidFill>
                  <a:schemeClr val="bg1"/>
                </a:solidFill>
                <a:latin typeface="Arial" panose="020B0604020202020204" pitchFamily="34" charset="0"/>
                <a:ea typeface="+mn-ea"/>
                <a:cs typeface="Arial" panose="020B0604020202020204" pitchFamily="34" charset="0"/>
              </a:rPr>
              <a:pPr marL="0" indent="0" algn="ctr"/>
              <a:t>Annual subscription</a:t>
            </a:fld>
            <a:r>
              <a:rPr lang="en-US" sz="1100" b="0" i="0" u="none" strike="noStrike">
                <a:solidFill>
                  <a:schemeClr val="bg1"/>
                </a:solidFill>
                <a:latin typeface="Arial" panose="020B0604020202020204" pitchFamily="34" charset="0"/>
                <a:ea typeface="+mn-ea"/>
                <a:cs typeface="Arial" panose="020B0604020202020204" pitchFamily="34" charset="0"/>
              </a:rPr>
              <a:t>s</a:t>
            </a:r>
            <a:endParaRPr lang="en-GB" sz="1100" b="0" i="0" u="none" strike="noStrike">
              <a:solidFill>
                <a:schemeClr val="bg1"/>
              </a:solidFill>
              <a:latin typeface="Arial" panose="020B0604020202020204" pitchFamily="34" charset="0"/>
              <a:ea typeface="+mn-ea"/>
              <a:cs typeface="Arial" panose="020B0604020202020204" pitchFamily="34" charset="0"/>
            </a:endParaRPr>
          </a:p>
        </xdr:txBody>
      </xdr:sp>
      <xdr:sp macro="" textlink="'Pivot tables'!AV6">
        <xdr:nvSpPr>
          <xdr:cNvPr id="414" name="TextBox 413">
            <a:extLst>
              <a:ext uri="{FF2B5EF4-FFF2-40B4-BE49-F238E27FC236}">
                <a16:creationId xmlns:a16="http://schemas.microsoft.com/office/drawing/2014/main" id="{B05523E4-AEAC-4198-4364-9581FBFE602F}"/>
              </a:ext>
            </a:extLst>
          </xdr:cNvPr>
          <xdr:cNvSpPr txBox="1">
            <a:spLocks noChangeAspect="1"/>
          </xdr:cNvSpPr>
        </xdr:nvSpPr>
        <xdr:spPr>
          <a:xfrm>
            <a:off x="20080809" y="13712149"/>
            <a:ext cx="1026019" cy="5125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B0AE93C-181D-7947-853F-9C8645EEBFD5}" type="TxLink">
              <a:rPr lang="en-US" sz="1100" b="0" i="0" u="none" strike="noStrike">
                <a:solidFill>
                  <a:schemeClr val="bg1"/>
                </a:solidFill>
                <a:latin typeface="Arial" panose="020B0604020202020204" pitchFamily="34" charset="0"/>
                <a:ea typeface="+mn-ea"/>
                <a:cs typeface="Arial" panose="020B0604020202020204" pitchFamily="34" charset="0"/>
              </a:rPr>
              <a:pPr marL="0" indent="0" algn="ctr"/>
              <a:t> 795,825 </a:t>
            </a:fld>
            <a:endParaRPr lang="en-GB" sz="1100" b="0" i="0" u="none" strike="noStrike">
              <a:solidFill>
                <a:schemeClr val="bg1"/>
              </a:solidFill>
              <a:latin typeface="Arial" panose="020B0604020202020204" pitchFamily="34" charset="0"/>
              <a:ea typeface="+mn-ea"/>
              <a:cs typeface="Arial" panose="020B0604020202020204" pitchFamily="34" charset="0"/>
            </a:endParaRPr>
          </a:p>
        </xdr:txBody>
      </xdr:sp>
    </xdr:grpSp>
    <xdr:clientData/>
  </xdr:twoCellAnchor>
  <xdr:twoCellAnchor editAs="absolute">
    <xdr:from>
      <xdr:col>4</xdr:col>
      <xdr:colOff>32023</xdr:colOff>
      <xdr:row>23</xdr:row>
      <xdr:rowOff>173276</xdr:rowOff>
    </xdr:from>
    <xdr:to>
      <xdr:col>5</xdr:col>
      <xdr:colOff>492467</xdr:colOff>
      <xdr:row>27</xdr:row>
      <xdr:rowOff>146051</xdr:rowOff>
    </xdr:to>
    <xdr:grpSp>
      <xdr:nvGrpSpPr>
        <xdr:cNvPr id="417" name="Group 416">
          <a:extLst>
            <a:ext uri="{FF2B5EF4-FFF2-40B4-BE49-F238E27FC236}">
              <a16:creationId xmlns:a16="http://schemas.microsoft.com/office/drawing/2014/main" id="{A82D2111-14C1-A799-7ABC-3CFA826A1795}"/>
            </a:ext>
          </a:extLst>
        </xdr:cNvPr>
        <xdr:cNvGrpSpPr/>
      </xdr:nvGrpSpPr>
      <xdr:grpSpPr>
        <a:xfrm>
          <a:off x="3355387" y="4814117"/>
          <a:ext cx="1291286" cy="779878"/>
          <a:chOff x="19234423" y="15203726"/>
          <a:chExt cx="1285944" cy="785575"/>
        </a:xfrm>
      </xdr:grpSpPr>
      <xdr:sp macro="" textlink="'Pivot tables'!AU8">
        <xdr:nvSpPr>
          <xdr:cNvPr id="314" name="TextBox 313">
            <a:extLst>
              <a:ext uri="{FF2B5EF4-FFF2-40B4-BE49-F238E27FC236}">
                <a16:creationId xmlns:a16="http://schemas.microsoft.com/office/drawing/2014/main" id="{8F50938A-0063-E567-49CD-B4241FE135F8}"/>
              </a:ext>
            </a:extLst>
          </xdr:cNvPr>
          <xdr:cNvSpPr txBox="1">
            <a:spLocks noChangeAspect="1"/>
          </xdr:cNvSpPr>
        </xdr:nvSpPr>
        <xdr:spPr>
          <a:xfrm>
            <a:off x="19234423" y="15203726"/>
            <a:ext cx="1285944" cy="5655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50A1B86-27E4-194B-8DA3-9B89C46CBD7A}" type="TxLink">
              <a:rPr lang="en-US" sz="1100" b="0" i="0" u="none" strike="noStrike">
                <a:solidFill>
                  <a:schemeClr val="bg1"/>
                </a:solidFill>
                <a:latin typeface="Arial" panose="020B0604020202020204" pitchFamily="34" charset="0"/>
                <a:ea typeface="+mn-ea"/>
                <a:cs typeface="Arial" panose="020B0604020202020204" pitchFamily="34" charset="0"/>
              </a:rPr>
              <a:pPr marL="0" indent="0" algn="ctr"/>
              <a:t>Monthly subscription</a:t>
            </a:fld>
            <a:r>
              <a:rPr lang="en-US" sz="1100" b="0" i="0" u="none" strike="noStrike">
                <a:solidFill>
                  <a:schemeClr val="bg1"/>
                </a:solidFill>
                <a:latin typeface="Arial" panose="020B0604020202020204" pitchFamily="34" charset="0"/>
                <a:ea typeface="+mn-ea"/>
                <a:cs typeface="Arial" panose="020B0604020202020204" pitchFamily="34" charset="0"/>
              </a:rPr>
              <a:t>s</a:t>
            </a:r>
            <a:endParaRPr lang="en-GB" sz="1100" b="0" i="0" u="none" strike="noStrike">
              <a:solidFill>
                <a:schemeClr val="bg1"/>
              </a:solidFill>
              <a:latin typeface="Arial" panose="020B0604020202020204" pitchFamily="34" charset="0"/>
              <a:ea typeface="+mn-ea"/>
              <a:cs typeface="Arial" panose="020B0604020202020204" pitchFamily="34" charset="0"/>
            </a:endParaRPr>
          </a:p>
        </xdr:txBody>
      </xdr:sp>
      <xdr:sp macro="" textlink="'Pivot tables'!AV8">
        <xdr:nvSpPr>
          <xdr:cNvPr id="416" name="TextBox 415">
            <a:extLst>
              <a:ext uri="{FF2B5EF4-FFF2-40B4-BE49-F238E27FC236}">
                <a16:creationId xmlns:a16="http://schemas.microsoft.com/office/drawing/2014/main" id="{5B743988-15E2-260B-E4BD-235022D745F7}"/>
              </a:ext>
            </a:extLst>
          </xdr:cNvPr>
          <xdr:cNvSpPr txBox="1">
            <a:spLocks noChangeAspect="1"/>
          </xdr:cNvSpPr>
        </xdr:nvSpPr>
        <xdr:spPr>
          <a:xfrm>
            <a:off x="19234423" y="15565677"/>
            <a:ext cx="1285944" cy="4236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091D008-9C4C-7B42-A60E-D5B6A74FD935}" type="TxLink">
              <a:rPr lang="en-US" sz="1100" b="0" i="0" u="none" strike="noStrike">
                <a:solidFill>
                  <a:schemeClr val="bg1"/>
                </a:solidFill>
                <a:latin typeface="Arial" panose="020B0604020202020204" pitchFamily="34" charset="0"/>
                <a:ea typeface="+mn-ea"/>
                <a:cs typeface="Arial" panose="020B0604020202020204" pitchFamily="34" charset="0"/>
              </a:rPr>
              <a:pPr marL="0" indent="0" algn="ctr"/>
              <a:t> 145,035 </a:t>
            </a:fld>
            <a:endParaRPr lang="en-GB" sz="1100" b="0" i="0" u="none" strike="noStrike">
              <a:solidFill>
                <a:schemeClr val="bg1"/>
              </a:solidFill>
              <a:latin typeface="Arial" panose="020B0604020202020204" pitchFamily="34" charset="0"/>
              <a:ea typeface="+mn-ea"/>
              <a:cs typeface="Arial" panose="020B0604020202020204" pitchFamily="34" charset="0"/>
            </a:endParaRPr>
          </a:p>
        </xdr:txBody>
      </xdr:sp>
    </xdr:grpSp>
    <xdr:clientData/>
  </xdr:twoCellAnchor>
  <xdr:twoCellAnchor editAs="absolute">
    <xdr:from>
      <xdr:col>4</xdr:col>
      <xdr:colOff>759815</xdr:colOff>
      <xdr:row>32</xdr:row>
      <xdr:rowOff>112302</xdr:rowOff>
    </xdr:from>
    <xdr:to>
      <xdr:col>6</xdr:col>
      <xdr:colOff>394759</xdr:colOff>
      <xdr:row>36</xdr:row>
      <xdr:rowOff>88901</xdr:rowOff>
    </xdr:to>
    <xdr:grpSp>
      <xdr:nvGrpSpPr>
        <xdr:cNvPr id="419" name="Group 418">
          <a:extLst>
            <a:ext uri="{FF2B5EF4-FFF2-40B4-BE49-F238E27FC236}">
              <a16:creationId xmlns:a16="http://schemas.microsoft.com/office/drawing/2014/main" id="{EB9F1F5C-C433-DCFD-7535-6B0446AEBE6F}"/>
            </a:ext>
          </a:extLst>
        </xdr:cNvPr>
        <xdr:cNvGrpSpPr/>
      </xdr:nvGrpSpPr>
      <xdr:grpSpPr>
        <a:xfrm>
          <a:off x="4083179" y="6569124"/>
          <a:ext cx="1296627" cy="783702"/>
          <a:chOff x="20571815" y="16774702"/>
          <a:chExt cx="1285944" cy="789399"/>
        </a:xfrm>
      </xdr:grpSpPr>
      <xdr:sp macro="" textlink="'Pivot tables'!AU7">
        <xdr:nvSpPr>
          <xdr:cNvPr id="308" name="TextBox 307">
            <a:extLst>
              <a:ext uri="{FF2B5EF4-FFF2-40B4-BE49-F238E27FC236}">
                <a16:creationId xmlns:a16="http://schemas.microsoft.com/office/drawing/2014/main" id="{DD158822-B5D6-0624-C2E9-994DBD6492CA}"/>
              </a:ext>
            </a:extLst>
          </xdr:cNvPr>
          <xdr:cNvSpPr txBox="1">
            <a:spLocks noChangeAspect="1"/>
          </xdr:cNvSpPr>
        </xdr:nvSpPr>
        <xdr:spPr>
          <a:xfrm>
            <a:off x="20571815" y="16774702"/>
            <a:ext cx="1285944" cy="5655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D4E88C6-F849-C547-9C11-46F70FB015A1}" type="TxLink">
              <a:rPr lang="en-US" sz="1100" b="0" i="0" u="none" strike="noStrike">
                <a:solidFill>
                  <a:schemeClr val="bg1"/>
                </a:solidFill>
                <a:latin typeface="Arial" panose="020B0604020202020204" pitchFamily="34" charset="0"/>
                <a:ea typeface="+mn-ea"/>
                <a:cs typeface="Arial" panose="020B0604020202020204" pitchFamily="34" charset="0"/>
              </a:rPr>
              <a:pPr marL="0" indent="0" algn="ctr"/>
              <a:t>Family or group subscriptions</a:t>
            </a:fld>
            <a:endParaRPr lang="en-GB" sz="1100" b="0" i="0" u="none" strike="noStrike">
              <a:solidFill>
                <a:schemeClr val="bg1"/>
              </a:solidFill>
              <a:latin typeface="Arial" panose="020B0604020202020204" pitchFamily="34" charset="0"/>
              <a:ea typeface="+mn-ea"/>
              <a:cs typeface="Arial" panose="020B0604020202020204" pitchFamily="34" charset="0"/>
            </a:endParaRPr>
          </a:p>
        </xdr:txBody>
      </xdr:sp>
      <xdr:sp macro="" textlink="'Pivot tables'!AV7">
        <xdr:nvSpPr>
          <xdr:cNvPr id="418" name="TextBox 417">
            <a:extLst>
              <a:ext uri="{FF2B5EF4-FFF2-40B4-BE49-F238E27FC236}">
                <a16:creationId xmlns:a16="http://schemas.microsoft.com/office/drawing/2014/main" id="{8F1ED22B-9423-CB1A-9143-BF071D857CEE}"/>
              </a:ext>
            </a:extLst>
          </xdr:cNvPr>
          <xdr:cNvSpPr txBox="1">
            <a:spLocks noChangeAspect="1"/>
          </xdr:cNvSpPr>
        </xdr:nvSpPr>
        <xdr:spPr>
          <a:xfrm>
            <a:off x="20571815" y="17168403"/>
            <a:ext cx="1285944" cy="395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3B8D49E-5322-1345-B19B-E26E6D7496F7}" type="TxLink">
              <a:rPr lang="en-US" sz="1100" b="0" i="0" u="none" strike="noStrike">
                <a:solidFill>
                  <a:schemeClr val="bg1"/>
                </a:solidFill>
                <a:latin typeface="Arial" panose="020B0604020202020204" pitchFamily="34" charset="0"/>
                <a:ea typeface="+mn-ea"/>
                <a:cs typeface="Arial" panose="020B0604020202020204" pitchFamily="34" charset="0"/>
              </a:rPr>
              <a:pPr marL="0" indent="0" algn="ctr"/>
              <a:t> 1,040,471 </a:t>
            </a:fld>
            <a:endParaRPr lang="en-GB" sz="1100" b="0" i="0" u="none" strike="noStrike">
              <a:solidFill>
                <a:schemeClr val="bg1"/>
              </a:solidFill>
              <a:latin typeface="Arial" panose="020B0604020202020204" pitchFamily="34" charset="0"/>
              <a:ea typeface="+mn-ea"/>
              <a:cs typeface="Arial" panose="020B0604020202020204" pitchFamily="34" charset="0"/>
            </a:endParaRPr>
          </a:p>
        </xdr:txBody>
      </xdr:sp>
    </xdr:grpSp>
    <xdr:clientData/>
  </xdr:twoCellAnchor>
  <xdr:twoCellAnchor editAs="absolute">
    <xdr:from>
      <xdr:col>7</xdr:col>
      <xdr:colOff>343388</xdr:colOff>
      <xdr:row>33</xdr:row>
      <xdr:rowOff>125710</xdr:rowOff>
    </xdr:from>
    <xdr:to>
      <xdr:col>8</xdr:col>
      <xdr:colOff>647296</xdr:colOff>
      <xdr:row>37</xdr:row>
      <xdr:rowOff>1459</xdr:rowOff>
    </xdr:to>
    <xdr:grpSp>
      <xdr:nvGrpSpPr>
        <xdr:cNvPr id="421" name="Group 420">
          <a:extLst>
            <a:ext uri="{FF2B5EF4-FFF2-40B4-BE49-F238E27FC236}">
              <a16:creationId xmlns:a16="http://schemas.microsoft.com/office/drawing/2014/main" id="{C9516D0E-4B44-F9FE-F296-21D192059E73}"/>
            </a:ext>
          </a:extLst>
        </xdr:cNvPr>
        <xdr:cNvGrpSpPr/>
      </xdr:nvGrpSpPr>
      <xdr:grpSpPr>
        <a:xfrm>
          <a:off x="6159276" y="6784308"/>
          <a:ext cx="1134749" cy="682852"/>
          <a:chOff x="22267855" y="18245152"/>
          <a:chExt cx="1125543" cy="686180"/>
        </a:xfrm>
      </xdr:grpSpPr>
      <xdr:sp macro="" textlink="'Pivot tables'!AU14">
        <xdr:nvSpPr>
          <xdr:cNvPr id="319" name="TextBox 318">
            <a:extLst>
              <a:ext uri="{FF2B5EF4-FFF2-40B4-BE49-F238E27FC236}">
                <a16:creationId xmlns:a16="http://schemas.microsoft.com/office/drawing/2014/main" id="{70B5480B-A38E-C694-3B09-E44D2D341D23}"/>
              </a:ext>
            </a:extLst>
          </xdr:cNvPr>
          <xdr:cNvSpPr txBox="1">
            <a:spLocks noChangeAspect="1"/>
          </xdr:cNvSpPr>
        </xdr:nvSpPr>
        <xdr:spPr>
          <a:xfrm>
            <a:off x="22267855" y="18245152"/>
            <a:ext cx="1125543" cy="497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F1A4837-A014-314B-81D0-3D74756123CE}" type="TxLink">
              <a:rPr lang="en-US" sz="1100" b="0" i="0" u="none" strike="noStrike">
                <a:solidFill>
                  <a:schemeClr val="bg1"/>
                </a:solidFill>
                <a:latin typeface="Arial" panose="020B0604020202020204" pitchFamily="34" charset="0"/>
                <a:ea typeface="+mn-ea"/>
                <a:cs typeface="Arial" panose="020B0604020202020204" pitchFamily="34" charset="0"/>
              </a:rPr>
              <a:pPr marL="0" indent="0" algn="ctr"/>
              <a:t>Digital Merchandise</a:t>
            </a:fld>
            <a:endParaRPr lang="en-GB" sz="1100" b="0" i="0" u="none" strike="noStrike">
              <a:solidFill>
                <a:schemeClr val="bg1"/>
              </a:solidFill>
              <a:latin typeface="Arial" panose="020B0604020202020204" pitchFamily="34" charset="0"/>
              <a:ea typeface="+mn-ea"/>
              <a:cs typeface="Arial" panose="020B0604020202020204" pitchFamily="34" charset="0"/>
            </a:endParaRPr>
          </a:p>
        </xdr:txBody>
      </xdr:sp>
      <xdr:sp macro="" textlink="'Pivot tables'!AV14">
        <xdr:nvSpPr>
          <xdr:cNvPr id="420" name="TextBox 419">
            <a:extLst>
              <a:ext uri="{FF2B5EF4-FFF2-40B4-BE49-F238E27FC236}">
                <a16:creationId xmlns:a16="http://schemas.microsoft.com/office/drawing/2014/main" id="{CC31C876-94FC-3B43-2D52-E1E2BAFE6EB7}"/>
              </a:ext>
            </a:extLst>
          </xdr:cNvPr>
          <xdr:cNvSpPr txBox="1">
            <a:spLocks noChangeAspect="1"/>
          </xdr:cNvSpPr>
        </xdr:nvSpPr>
        <xdr:spPr>
          <a:xfrm>
            <a:off x="22267855" y="18664731"/>
            <a:ext cx="1125543" cy="266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9D335CF-2576-5341-9E14-48E8DEF74BC8}" type="TxLink">
              <a:rPr lang="en-US" sz="1100" b="0" i="0" u="none" strike="noStrike">
                <a:solidFill>
                  <a:schemeClr val="bg1"/>
                </a:solidFill>
                <a:latin typeface="Arial" panose="020B0604020202020204" pitchFamily="34" charset="0"/>
                <a:ea typeface="+mn-ea"/>
                <a:cs typeface="Arial" panose="020B0604020202020204" pitchFamily="34" charset="0"/>
              </a:rPr>
              <a:pPr marL="0" indent="0" algn="ctr"/>
              <a:t> 594,120 </a:t>
            </a:fld>
            <a:endParaRPr lang="en-GB" sz="1100" b="0" i="0" u="none" strike="noStrike">
              <a:solidFill>
                <a:schemeClr val="bg1"/>
              </a:solidFill>
              <a:latin typeface="Arial" panose="020B0604020202020204" pitchFamily="34" charset="0"/>
              <a:ea typeface="+mn-ea"/>
              <a:cs typeface="Arial" panose="020B0604020202020204" pitchFamily="34" charset="0"/>
            </a:endParaRPr>
          </a:p>
        </xdr:txBody>
      </xdr:sp>
    </xdr:grpSp>
    <xdr:clientData/>
  </xdr:twoCellAnchor>
  <xdr:twoCellAnchor editAs="absolute">
    <xdr:from>
      <xdr:col>6</xdr:col>
      <xdr:colOff>614814</xdr:colOff>
      <xdr:row>36</xdr:row>
      <xdr:rowOff>172454</xdr:rowOff>
    </xdr:from>
    <xdr:to>
      <xdr:col>8</xdr:col>
      <xdr:colOff>95965</xdr:colOff>
      <xdr:row>40</xdr:row>
      <xdr:rowOff>83791</xdr:rowOff>
    </xdr:to>
    <xdr:grpSp>
      <xdr:nvGrpSpPr>
        <xdr:cNvPr id="423" name="Group 422">
          <a:extLst>
            <a:ext uri="{FF2B5EF4-FFF2-40B4-BE49-F238E27FC236}">
              <a16:creationId xmlns:a16="http://schemas.microsoft.com/office/drawing/2014/main" id="{515FEA01-B4F9-C62E-A0BF-796934FBDD46}"/>
            </a:ext>
          </a:extLst>
        </xdr:cNvPr>
        <xdr:cNvGrpSpPr/>
      </xdr:nvGrpSpPr>
      <xdr:grpSpPr>
        <a:xfrm>
          <a:off x="5599861" y="7436379"/>
          <a:ext cx="1142833" cy="718440"/>
          <a:chOff x="24808186" y="18321658"/>
          <a:chExt cx="1134802" cy="720254"/>
        </a:xfrm>
      </xdr:grpSpPr>
      <xdr:sp macro="" textlink="'Pivot tables'!AU15">
        <xdr:nvSpPr>
          <xdr:cNvPr id="324" name="TextBox 323">
            <a:extLst>
              <a:ext uri="{FF2B5EF4-FFF2-40B4-BE49-F238E27FC236}">
                <a16:creationId xmlns:a16="http://schemas.microsoft.com/office/drawing/2014/main" id="{4D7ECE76-F063-43A4-434C-75B357513C5C}"/>
              </a:ext>
            </a:extLst>
          </xdr:cNvPr>
          <xdr:cNvSpPr txBox="1">
            <a:spLocks noChangeAspect="1"/>
          </xdr:cNvSpPr>
        </xdr:nvSpPr>
        <xdr:spPr>
          <a:xfrm>
            <a:off x="24816275" y="18321658"/>
            <a:ext cx="1126713" cy="5009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8BC38B7-CC9F-9245-BDC9-04361A3F5E08}" type="TxLink">
              <a:rPr lang="en-US" sz="1100" b="0" i="0" u="none" strike="noStrike">
                <a:solidFill>
                  <a:schemeClr val="bg1"/>
                </a:solidFill>
                <a:latin typeface="Arial" panose="020B0604020202020204" pitchFamily="34" charset="0"/>
                <a:ea typeface="+mn-ea"/>
                <a:cs typeface="Arial" panose="020B0604020202020204" pitchFamily="34" charset="0"/>
              </a:rPr>
              <a:pPr marL="0" indent="0" algn="ctr"/>
              <a:t>Physical Merchandise</a:t>
            </a:fld>
            <a:endParaRPr lang="en-GB" sz="1100" b="0" i="0" u="none" strike="noStrike">
              <a:solidFill>
                <a:schemeClr val="bg1"/>
              </a:solidFill>
              <a:latin typeface="Arial" panose="020B0604020202020204" pitchFamily="34" charset="0"/>
              <a:ea typeface="+mn-ea"/>
              <a:cs typeface="Arial" panose="020B0604020202020204" pitchFamily="34" charset="0"/>
            </a:endParaRPr>
          </a:p>
        </xdr:txBody>
      </xdr:sp>
      <xdr:sp macro="" textlink="'Pivot tables'!AV15">
        <xdr:nvSpPr>
          <xdr:cNvPr id="422" name="TextBox 421">
            <a:extLst>
              <a:ext uri="{FF2B5EF4-FFF2-40B4-BE49-F238E27FC236}">
                <a16:creationId xmlns:a16="http://schemas.microsoft.com/office/drawing/2014/main" id="{A3578C9A-87F6-D9F4-84F7-D55DF127C877}"/>
              </a:ext>
            </a:extLst>
          </xdr:cNvPr>
          <xdr:cNvSpPr txBox="1">
            <a:spLocks noChangeAspect="1"/>
          </xdr:cNvSpPr>
        </xdr:nvSpPr>
        <xdr:spPr>
          <a:xfrm>
            <a:off x="24808186" y="18758791"/>
            <a:ext cx="1126713" cy="2831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E448544-6A61-EF43-9DDB-8B24A6641273}" type="TxLink">
              <a:rPr lang="en-US" sz="1100" b="0" i="0" u="none" strike="noStrike">
                <a:solidFill>
                  <a:schemeClr val="bg1"/>
                </a:solidFill>
                <a:latin typeface="Arial" panose="020B0604020202020204" pitchFamily="34" charset="0"/>
                <a:ea typeface="+mn-ea"/>
                <a:cs typeface="Arial" panose="020B0604020202020204" pitchFamily="34" charset="0"/>
              </a:rPr>
              <a:pPr marL="0" indent="0" algn="ctr"/>
              <a:t> 591,501 </a:t>
            </a:fld>
            <a:endParaRPr lang="en-GB" sz="1100" b="0" i="0" u="none" strike="noStrike">
              <a:solidFill>
                <a:schemeClr val="bg1"/>
              </a:solidFill>
              <a:latin typeface="Arial" panose="020B0604020202020204" pitchFamily="34" charset="0"/>
              <a:ea typeface="+mn-ea"/>
              <a:cs typeface="Arial" panose="020B0604020202020204" pitchFamily="34" charset="0"/>
            </a:endParaRPr>
          </a:p>
        </xdr:txBody>
      </xdr:sp>
    </xdr:grpSp>
    <xdr:clientData/>
  </xdr:twoCellAnchor>
  <xdr:twoCellAnchor editAs="absolute">
    <xdr:from>
      <xdr:col>12</xdr:col>
      <xdr:colOff>751536</xdr:colOff>
      <xdr:row>35</xdr:row>
      <xdr:rowOff>190315</xdr:rowOff>
    </xdr:from>
    <xdr:to>
      <xdr:col>14</xdr:col>
      <xdr:colOff>226888</xdr:colOff>
      <xdr:row>39</xdr:row>
      <xdr:rowOff>113250</xdr:rowOff>
    </xdr:to>
    <xdr:grpSp>
      <xdr:nvGrpSpPr>
        <xdr:cNvPr id="425" name="Group 424">
          <a:extLst>
            <a:ext uri="{FF2B5EF4-FFF2-40B4-BE49-F238E27FC236}">
              <a16:creationId xmlns:a16="http://schemas.microsoft.com/office/drawing/2014/main" id="{300F8E4B-53B8-D7B5-9C95-D5BFC7271C0C}"/>
            </a:ext>
          </a:extLst>
        </xdr:cNvPr>
        <xdr:cNvGrpSpPr/>
      </xdr:nvGrpSpPr>
      <xdr:grpSpPr>
        <a:xfrm>
          <a:off x="10721629" y="7252465"/>
          <a:ext cx="1137035" cy="730037"/>
          <a:chOff x="27178860" y="17573945"/>
          <a:chExt cx="1125543" cy="731853"/>
        </a:xfrm>
      </xdr:grpSpPr>
      <xdr:sp macro="" textlink="'Pivot tables'!AU10">
        <xdr:nvSpPr>
          <xdr:cNvPr id="341" name="TextBox 340">
            <a:extLst>
              <a:ext uri="{FF2B5EF4-FFF2-40B4-BE49-F238E27FC236}">
                <a16:creationId xmlns:a16="http://schemas.microsoft.com/office/drawing/2014/main" id="{4E01A2BD-F800-200F-00D4-B587F725C180}"/>
              </a:ext>
            </a:extLst>
          </xdr:cNvPr>
          <xdr:cNvSpPr txBox="1">
            <a:spLocks noChangeAspect="1"/>
          </xdr:cNvSpPr>
        </xdr:nvSpPr>
        <xdr:spPr>
          <a:xfrm>
            <a:off x="27178860" y="17573945"/>
            <a:ext cx="1125543" cy="5009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8CA51EE-4D3E-1944-87D1-CA83E1BE999C}" type="TxLink">
              <a:rPr lang="en-US" sz="1100" b="0" i="0" u="none" strike="noStrike">
                <a:solidFill>
                  <a:schemeClr val="bg1"/>
                </a:solidFill>
                <a:latin typeface="Arial" panose="020B0604020202020204" pitchFamily="34" charset="0"/>
                <a:ea typeface="+mn-ea"/>
                <a:cs typeface="Arial" panose="020B0604020202020204" pitchFamily="34" charset="0"/>
              </a:rPr>
              <a:pPr marL="0" indent="0" algn="ctr"/>
              <a:t>Brand Sponsorships</a:t>
            </a:fld>
            <a:endParaRPr lang="en-GB" sz="1100" b="0" i="0" u="none" strike="noStrike">
              <a:solidFill>
                <a:schemeClr val="bg1"/>
              </a:solidFill>
              <a:latin typeface="Arial" panose="020B0604020202020204" pitchFamily="34" charset="0"/>
              <a:ea typeface="+mn-ea"/>
              <a:cs typeface="Arial" panose="020B0604020202020204" pitchFamily="34" charset="0"/>
            </a:endParaRPr>
          </a:p>
        </xdr:txBody>
      </xdr:sp>
      <xdr:sp macro="" textlink="'Pivot tables'!AV10">
        <xdr:nvSpPr>
          <xdr:cNvPr id="424" name="TextBox 423">
            <a:extLst>
              <a:ext uri="{FF2B5EF4-FFF2-40B4-BE49-F238E27FC236}">
                <a16:creationId xmlns:a16="http://schemas.microsoft.com/office/drawing/2014/main" id="{0C5C40F2-8EFA-F64E-D0E3-C2F2A68F6C0E}"/>
              </a:ext>
            </a:extLst>
          </xdr:cNvPr>
          <xdr:cNvSpPr txBox="1">
            <a:spLocks noChangeAspect="1"/>
          </xdr:cNvSpPr>
        </xdr:nvSpPr>
        <xdr:spPr>
          <a:xfrm>
            <a:off x="27178860" y="17970316"/>
            <a:ext cx="1125543" cy="3354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F87F2FB-D5B3-A240-BE83-0E76D7A84168}" type="TxLink">
              <a:rPr lang="en-US" sz="1100" b="0" i="0" u="none" strike="noStrike">
                <a:solidFill>
                  <a:schemeClr val="bg1"/>
                </a:solidFill>
                <a:latin typeface="Arial" panose="020B0604020202020204" pitchFamily="34" charset="0"/>
                <a:ea typeface="+mn-ea"/>
                <a:cs typeface="Arial" panose="020B0604020202020204" pitchFamily="34" charset="0"/>
              </a:rPr>
              <a:pPr marL="0" indent="0" algn="ctr"/>
              <a:t> 298,206 </a:t>
            </a:fld>
            <a:endParaRPr lang="en-GB" sz="1100" b="0" i="0" u="none" strike="noStrike">
              <a:solidFill>
                <a:schemeClr val="bg1"/>
              </a:solidFill>
              <a:latin typeface="Arial" panose="020B0604020202020204" pitchFamily="34" charset="0"/>
              <a:ea typeface="+mn-ea"/>
              <a:cs typeface="Arial" panose="020B0604020202020204" pitchFamily="34" charset="0"/>
            </a:endParaRPr>
          </a:p>
        </xdr:txBody>
      </xdr:sp>
    </xdr:grpSp>
    <xdr:clientData/>
  </xdr:twoCellAnchor>
  <xdr:twoCellAnchor editAs="absolute">
    <xdr:from>
      <xdr:col>16</xdr:col>
      <xdr:colOff>234121</xdr:colOff>
      <xdr:row>36</xdr:row>
      <xdr:rowOff>143338</xdr:rowOff>
    </xdr:from>
    <xdr:to>
      <xdr:col>18</xdr:col>
      <xdr:colOff>116268</xdr:colOff>
      <xdr:row>40</xdr:row>
      <xdr:rowOff>153694</xdr:rowOff>
    </xdr:to>
    <xdr:grpSp>
      <xdr:nvGrpSpPr>
        <xdr:cNvPr id="427" name="Group 426">
          <a:extLst>
            <a:ext uri="{FF2B5EF4-FFF2-40B4-BE49-F238E27FC236}">
              <a16:creationId xmlns:a16="http://schemas.microsoft.com/office/drawing/2014/main" id="{A0EA05F8-D283-6173-1015-963022FFEEEE}"/>
            </a:ext>
          </a:extLst>
        </xdr:cNvPr>
        <xdr:cNvGrpSpPr/>
      </xdr:nvGrpSpPr>
      <xdr:grpSpPr>
        <a:xfrm>
          <a:off x="13527579" y="7407263"/>
          <a:ext cx="1543829" cy="817459"/>
          <a:chOff x="28400618" y="18012319"/>
          <a:chExt cx="1532339" cy="819273"/>
        </a:xfrm>
      </xdr:grpSpPr>
      <xdr:sp macro="" textlink="'Pivot tables'!AU11">
        <xdr:nvSpPr>
          <xdr:cNvPr id="340" name="TextBox 339">
            <a:extLst>
              <a:ext uri="{FF2B5EF4-FFF2-40B4-BE49-F238E27FC236}">
                <a16:creationId xmlns:a16="http://schemas.microsoft.com/office/drawing/2014/main" id="{AADB5F87-C07F-BB63-255C-F3BB5AA1A56F}"/>
              </a:ext>
            </a:extLst>
          </xdr:cNvPr>
          <xdr:cNvSpPr txBox="1">
            <a:spLocks noChangeAspect="1"/>
          </xdr:cNvSpPr>
        </xdr:nvSpPr>
        <xdr:spPr>
          <a:xfrm>
            <a:off x="28424884" y="18012319"/>
            <a:ext cx="1508073" cy="6845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76026357-3D73-4B48-8033-1C9D7077CD7A}" type="TxLink">
              <a:rPr lang="en-US" sz="1100" b="0" i="0" u="none" strike="noStrike">
                <a:solidFill>
                  <a:schemeClr val="bg1"/>
                </a:solidFill>
                <a:latin typeface="Arial" panose="020B0604020202020204" pitchFamily="34" charset="0"/>
                <a:ea typeface="+mn-ea"/>
                <a:cs typeface="Arial" panose="020B0604020202020204" pitchFamily="34" charset="0"/>
              </a:rPr>
              <a:pPr marL="0" indent="0" algn="l"/>
              <a:t>Cross-promotions with Other Games</a:t>
            </a:fld>
            <a:endParaRPr lang="en-GB" sz="1100" b="0" i="0" u="none" strike="noStrike">
              <a:solidFill>
                <a:schemeClr val="bg1"/>
              </a:solidFill>
              <a:latin typeface="Arial" panose="020B0604020202020204" pitchFamily="34" charset="0"/>
              <a:ea typeface="+mn-ea"/>
              <a:cs typeface="Arial" panose="020B0604020202020204" pitchFamily="34" charset="0"/>
            </a:endParaRPr>
          </a:p>
        </xdr:txBody>
      </xdr:sp>
      <xdr:sp macro="" textlink="'Pivot tables'!AV11">
        <xdr:nvSpPr>
          <xdr:cNvPr id="426" name="TextBox 425">
            <a:extLst>
              <a:ext uri="{FF2B5EF4-FFF2-40B4-BE49-F238E27FC236}">
                <a16:creationId xmlns:a16="http://schemas.microsoft.com/office/drawing/2014/main" id="{C680A903-47A8-57E0-E982-DD4DDE25C2D4}"/>
              </a:ext>
            </a:extLst>
          </xdr:cNvPr>
          <xdr:cNvSpPr txBox="1">
            <a:spLocks noChangeAspect="1"/>
          </xdr:cNvSpPr>
        </xdr:nvSpPr>
        <xdr:spPr>
          <a:xfrm>
            <a:off x="28400618" y="18489579"/>
            <a:ext cx="744670" cy="342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47F3D802-5C88-3745-8EC4-37BC5153D19F}" type="TxLink">
              <a:rPr lang="en-US" sz="1100" b="0" i="0" u="none" strike="noStrike">
                <a:solidFill>
                  <a:schemeClr val="bg1"/>
                </a:solidFill>
                <a:latin typeface="Arial" panose="020B0604020202020204" pitchFamily="34" charset="0"/>
                <a:ea typeface="+mn-ea"/>
                <a:cs typeface="Arial" panose="020B0604020202020204" pitchFamily="34" charset="0"/>
              </a:rPr>
              <a:pPr marL="0" indent="0" algn="l"/>
              <a:t> 418,906 </a:t>
            </a:fld>
            <a:endParaRPr lang="en-GB" sz="1100" b="0" i="0" u="none" strike="noStrike">
              <a:solidFill>
                <a:schemeClr val="bg1"/>
              </a:solidFill>
              <a:latin typeface="Arial" panose="020B0604020202020204" pitchFamily="34" charset="0"/>
              <a:ea typeface="+mn-ea"/>
              <a:cs typeface="Arial" panose="020B0604020202020204" pitchFamily="34" charset="0"/>
            </a:endParaRPr>
          </a:p>
        </xdr:txBody>
      </xdr:sp>
    </xdr:grpSp>
    <xdr:clientData/>
  </xdr:twoCellAnchor>
  <xdr:twoCellAnchor editAs="absolute">
    <xdr:from>
      <xdr:col>15</xdr:col>
      <xdr:colOff>410604</xdr:colOff>
      <xdr:row>20</xdr:row>
      <xdr:rowOff>97558</xdr:rowOff>
    </xdr:from>
    <xdr:to>
      <xdr:col>16</xdr:col>
      <xdr:colOff>643467</xdr:colOff>
      <xdr:row>24</xdr:row>
      <xdr:rowOff>25454</xdr:rowOff>
    </xdr:to>
    <xdr:grpSp>
      <xdr:nvGrpSpPr>
        <xdr:cNvPr id="467" name="Group 466">
          <a:extLst>
            <a:ext uri="{FF2B5EF4-FFF2-40B4-BE49-F238E27FC236}">
              <a16:creationId xmlns:a16="http://schemas.microsoft.com/office/drawing/2014/main" id="{A4A3428C-BB33-D3CD-7786-C46C3416FCBE}"/>
            </a:ext>
          </a:extLst>
        </xdr:cNvPr>
        <xdr:cNvGrpSpPr/>
      </xdr:nvGrpSpPr>
      <xdr:grpSpPr>
        <a:xfrm>
          <a:off x="12873221" y="4133072"/>
          <a:ext cx="1063704" cy="734999"/>
          <a:chOff x="29288948" y="14253609"/>
          <a:chExt cx="1057958" cy="736813"/>
        </a:xfrm>
      </xdr:grpSpPr>
      <xdr:sp macro="" textlink="'Pivot tables'!AU25">
        <xdr:nvSpPr>
          <xdr:cNvPr id="368" name="TextBox 367">
            <a:extLst>
              <a:ext uri="{FF2B5EF4-FFF2-40B4-BE49-F238E27FC236}">
                <a16:creationId xmlns:a16="http://schemas.microsoft.com/office/drawing/2014/main" id="{EF805886-515D-19BE-432E-19F156CEB8F2}"/>
              </a:ext>
            </a:extLst>
          </xdr:cNvPr>
          <xdr:cNvSpPr txBox="1">
            <a:spLocks noChangeAspect="1"/>
          </xdr:cNvSpPr>
        </xdr:nvSpPr>
        <xdr:spPr>
          <a:xfrm>
            <a:off x="29288948" y="14253609"/>
            <a:ext cx="1057958" cy="4698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7E49411-71AE-464B-B439-02230CA19C33}" type="TxLink">
              <a:rPr lang="en-US" sz="1100" b="0" i="0" u="none" strike="noStrike">
                <a:solidFill>
                  <a:schemeClr val="bg1"/>
                </a:solidFill>
                <a:latin typeface="Arial" panose="020B0604020202020204" pitchFamily="34" charset="0"/>
                <a:ea typeface="+mn-ea"/>
                <a:cs typeface="Arial" panose="020B0604020202020204" pitchFamily="34" charset="0"/>
              </a:rPr>
              <a:pPr marL="0" indent="0" algn="ctr"/>
              <a:t>Banner ads</a:t>
            </a:fld>
            <a:endParaRPr lang="en-GB" sz="1100" b="0" i="0" u="none" strike="noStrike">
              <a:solidFill>
                <a:schemeClr val="bg1"/>
              </a:solidFill>
              <a:latin typeface="Arial" panose="020B0604020202020204" pitchFamily="34" charset="0"/>
              <a:ea typeface="+mn-ea"/>
              <a:cs typeface="Arial" panose="020B0604020202020204" pitchFamily="34" charset="0"/>
            </a:endParaRPr>
          </a:p>
        </xdr:txBody>
      </xdr:sp>
      <xdr:sp macro="" textlink="'Pivot tables'!AV25">
        <xdr:nvSpPr>
          <xdr:cNvPr id="465" name="TextBox 464">
            <a:extLst>
              <a:ext uri="{FF2B5EF4-FFF2-40B4-BE49-F238E27FC236}">
                <a16:creationId xmlns:a16="http://schemas.microsoft.com/office/drawing/2014/main" id="{024E6C90-A467-4FF8-6135-DE3E1863870A}"/>
              </a:ext>
            </a:extLst>
          </xdr:cNvPr>
          <xdr:cNvSpPr txBox="1">
            <a:spLocks noChangeAspect="1"/>
          </xdr:cNvSpPr>
        </xdr:nvSpPr>
        <xdr:spPr>
          <a:xfrm>
            <a:off x="29288948" y="14520552"/>
            <a:ext cx="1057958" cy="4698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45A84F7-0FB9-F047-84CB-5A4A0D45D8BD}" type="TxLink">
              <a:rPr lang="en-US" sz="1100" b="0" i="0" u="none" strike="noStrike">
                <a:solidFill>
                  <a:schemeClr val="bg1"/>
                </a:solidFill>
                <a:latin typeface="Arial" panose="020B0604020202020204" pitchFamily="34" charset="0"/>
                <a:ea typeface="+mn-ea"/>
                <a:cs typeface="Arial" panose="020B0604020202020204" pitchFamily="34" charset="0"/>
              </a:rPr>
              <a:pPr marL="0" indent="0" algn="ctr"/>
              <a:t> 713,421 </a:t>
            </a:fld>
            <a:endParaRPr lang="en-GB" sz="1100" b="0" i="0" u="none" strike="noStrike">
              <a:solidFill>
                <a:schemeClr val="bg1"/>
              </a:solidFill>
              <a:latin typeface="Arial" panose="020B0604020202020204" pitchFamily="34" charset="0"/>
              <a:ea typeface="+mn-ea"/>
              <a:cs typeface="Arial" panose="020B0604020202020204" pitchFamily="34" charset="0"/>
            </a:endParaRPr>
          </a:p>
        </xdr:txBody>
      </xdr:sp>
    </xdr:grpSp>
    <xdr:clientData/>
  </xdr:twoCellAnchor>
  <xdr:twoCellAnchor editAs="absolute">
    <xdr:from>
      <xdr:col>17</xdr:col>
      <xdr:colOff>0</xdr:colOff>
      <xdr:row>17</xdr:row>
      <xdr:rowOff>182224</xdr:rowOff>
    </xdr:from>
    <xdr:to>
      <xdr:col>18</xdr:col>
      <xdr:colOff>309289</xdr:colOff>
      <xdr:row>21</xdr:row>
      <xdr:rowOff>121338</xdr:rowOff>
    </xdr:to>
    <xdr:grpSp>
      <xdr:nvGrpSpPr>
        <xdr:cNvPr id="469" name="Group 468">
          <a:extLst>
            <a:ext uri="{FF2B5EF4-FFF2-40B4-BE49-F238E27FC236}">
              <a16:creationId xmlns:a16="http://schemas.microsoft.com/office/drawing/2014/main" id="{8C543EAC-E422-237B-09EB-7585C29CB9C4}"/>
            </a:ext>
          </a:extLst>
        </xdr:cNvPr>
        <xdr:cNvGrpSpPr/>
      </xdr:nvGrpSpPr>
      <xdr:grpSpPr>
        <a:xfrm>
          <a:off x="14124299" y="3612411"/>
          <a:ext cx="1140130" cy="746217"/>
          <a:chOff x="30528535" y="13731587"/>
          <a:chExt cx="1134385" cy="748031"/>
        </a:xfrm>
      </xdr:grpSpPr>
      <xdr:sp macro="" textlink="'Pivot tables'!AU26">
        <xdr:nvSpPr>
          <xdr:cNvPr id="369" name="TextBox 368">
            <a:extLst>
              <a:ext uri="{FF2B5EF4-FFF2-40B4-BE49-F238E27FC236}">
                <a16:creationId xmlns:a16="http://schemas.microsoft.com/office/drawing/2014/main" id="{4B5EB6EB-43A5-4525-1B36-5E915F50B03E}"/>
              </a:ext>
            </a:extLst>
          </xdr:cNvPr>
          <xdr:cNvSpPr txBox="1">
            <a:spLocks noChangeAspect="1"/>
          </xdr:cNvSpPr>
        </xdr:nvSpPr>
        <xdr:spPr>
          <a:xfrm>
            <a:off x="30532740" y="13731587"/>
            <a:ext cx="1130180" cy="5009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9B74B65-EA19-BF42-987F-A929E5414BC0}" type="TxLink">
              <a:rPr lang="en-US" sz="1100" b="0" i="0" u="none" strike="noStrike">
                <a:solidFill>
                  <a:schemeClr val="bg1"/>
                </a:solidFill>
                <a:latin typeface="Arial" panose="020B0604020202020204" pitchFamily="34" charset="0"/>
                <a:ea typeface="+mn-ea"/>
                <a:cs typeface="Arial" panose="020B0604020202020204" pitchFamily="34" charset="0"/>
              </a:rPr>
              <a:pPr marL="0" indent="0" algn="ctr"/>
              <a:t>Interstitial ads</a:t>
            </a:fld>
            <a:endParaRPr lang="en-GB" sz="1100" b="0" i="0" u="none" strike="noStrike">
              <a:solidFill>
                <a:schemeClr val="bg1"/>
              </a:solidFill>
              <a:latin typeface="Arial" panose="020B0604020202020204" pitchFamily="34" charset="0"/>
              <a:ea typeface="+mn-ea"/>
              <a:cs typeface="Arial" panose="020B0604020202020204" pitchFamily="34" charset="0"/>
            </a:endParaRPr>
          </a:p>
        </xdr:txBody>
      </xdr:sp>
      <xdr:sp macro="" textlink="'Pivot tables'!AV26">
        <xdr:nvSpPr>
          <xdr:cNvPr id="468" name="TextBox 467">
            <a:extLst>
              <a:ext uri="{FF2B5EF4-FFF2-40B4-BE49-F238E27FC236}">
                <a16:creationId xmlns:a16="http://schemas.microsoft.com/office/drawing/2014/main" id="{D0DDA605-FA25-E19E-FB3B-E5F8301966F9}"/>
              </a:ext>
            </a:extLst>
          </xdr:cNvPr>
          <xdr:cNvSpPr txBox="1">
            <a:spLocks noChangeAspect="1"/>
          </xdr:cNvSpPr>
        </xdr:nvSpPr>
        <xdr:spPr>
          <a:xfrm>
            <a:off x="30528535" y="13978651"/>
            <a:ext cx="1130180" cy="5009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87D9F6D-7893-7F49-89DA-853C7DA64218}" type="TxLink">
              <a:rPr lang="en-US" sz="1100" b="0" i="0" u="none" strike="noStrike">
                <a:solidFill>
                  <a:schemeClr val="bg1"/>
                </a:solidFill>
                <a:latin typeface="Arial" panose="020B0604020202020204" pitchFamily="34" charset="0"/>
                <a:ea typeface="+mn-ea"/>
                <a:cs typeface="Arial" panose="020B0604020202020204" pitchFamily="34" charset="0"/>
              </a:rPr>
              <a:pPr marL="0" indent="0" algn="ctr"/>
              <a:t> 304,638 </a:t>
            </a:fld>
            <a:endParaRPr lang="en-GB" sz="1100" b="0" i="0" u="none" strike="noStrike">
              <a:solidFill>
                <a:schemeClr val="bg1"/>
              </a:solidFill>
              <a:latin typeface="Arial" panose="020B0604020202020204" pitchFamily="34" charset="0"/>
              <a:ea typeface="+mn-ea"/>
              <a:cs typeface="Arial" panose="020B0604020202020204" pitchFamily="34" charset="0"/>
            </a:endParaRPr>
          </a:p>
        </xdr:txBody>
      </xdr:sp>
    </xdr:grpSp>
    <xdr:clientData/>
  </xdr:twoCellAnchor>
  <xdr:twoCellAnchor editAs="absolute">
    <xdr:from>
      <xdr:col>16</xdr:col>
      <xdr:colOff>328027</xdr:colOff>
      <xdr:row>9</xdr:row>
      <xdr:rowOff>54120</xdr:rowOff>
    </xdr:from>
    <xdr:to>
      <xdr:col>17</xdr:col>
      <xdr:colOff>637974</xdr:colOff>
      <xdr:row>12</xdr:row>
      <xdr:rowOff>188520</xdr:rowOff>
    </xdr:to>
    <xdr:grpSp>
      <xdr:nvGrpSpPr>
        <xdr:cNvPr id="471" name="Group 470">
          <a:extLst>
            <a:ext uri="{FF2B5EF4-FFF2-40B4-BE49-F238E27FC236}">
              <a16:creationId xmlns:a16="http://schemas.microsoft.com/office/drawing/2014/main" id="{41E3A59E-9588-932E-1A48-A02F1A7449A2}"/>
            </a:ext>
          </a:extLst>
        </xdr:cNvPr>
        <xdr:cNvGrpSpPr/>
      </xdr:nvGrpSpPr>
      <xdr:grpSpPr>
        <a:xfrm>
          <a:off x="13621485" y="1870101"/>
          <a:ext cx="1140788" cy="739727"/>
          <a:chOff x="30918161" y="11776056"/>
          <a:chExt cx="1130180" cy="744613"/>
        </a:xfrm>
      </xdr:grpSpPr>
      <xdr:sp macro="" textlink="'Pivot tables'!AU27">
        <xdr:nvSpPr>
          <xdr:cNvPr id="370" name="TextBox 369">
            <a:extLst>
              <a:ext uri="{FF2B5EF4-FFF2-40B4-BE49-F238E27FC236}">
                <a16:creationId xmlns:a16="http://schemas.microsoft.com/office/drawing/2014/main" id="{E4694696-0372-F528-CA4C-3FBA8EB38A27}"/>
              </a:ext>
            </a:extLst>
          </xdr:cNvPr>
          <xdr:cNvSpPr txBox="1">
            <a:spLocks noChangeAspect="1"/>
          </xdr:cNvSpPr>
        </xdr:nvSpPr>
        <xdr:spPr>
          <a:xfrm>
            <a:off x="30918161" y="11776056"/>
            <a:ext cx="1130180" cy="5019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BD681F4-7022-9E43-9C62-C18CAA30658C}" type="TxLink">
              <a:rPr lang="en-US" sz="1100" b="0" i="0" u="none" strike="noStrike">
                <a:solidFill>
                  <a:schemeClr val="bg1"/>
                </a:solidFill>
                <a:latin typeface="Arial" panose="020B0604020202020204" pitchFamily="34" charset="0"/>
                <a:ea typeface="+mn-ea"/>
                <a:cs typeface="Arial" panose="020B0604020202020204" pitchFamily="34" charset="0"/>
              </a:rPr>
              <a:pPr marL="0" indent="0" algn="ctr"/>
              <a:t>Native ads</a:t>
            </a:fld>
            <a:endParaRPr lang="en-GB" sz="1100" b="0" i="0" u="none" strike="noStrike">
              <a:solidFill>
                <a:schemeClr val="bg1"/>
              </a:solidFill>
              <a:latin typeface="Arial" panose="020B0604020202020204" pitchFamily="34" charset="0"/>
              <a:ea typeface="+mn-ea"/>
              <a:cs typeface="Arial" panose="020B0604020202020204" pitchFamily="34" charset="0"/>
            </a:endParaRPr>
          </a:p>
        </xdr:txBody>
      </xdr:sp>
      <xdr:sp macro="" textlink="'Pivot tables'!AV27">
        <xdr:nvSpPr>
          <xdr:cNvPr id="470" name="TextBox 469">
            <a:extLst>
              <a:ext uri="{FF2B5EF4-FFF2-40B4-BE49-F238E27FC236}">
                <a16:creationId xmlns:a16="http://schemas.microsoft.com/office/drawing/2014/main" id="{3D4661D8-FC0F-4923-CAEC-E43C3128C87D}"/>
              </a:ext>
            </a:extLst>
          </xdr:cNvPr>
          <xdr:cNvSpPr txBox="1">
            <a:spLocks noChangeAspect="1"/>
          </xdr:cNvSpPr>
        </xdr:nvSpPr>
        <xdr:spPr>
          <a:xfrm>
            <a:off x="30918161" y="12018731"/>
            <a:ext cx="1130180" cy="5019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B647D74-6940-C648-B6BC-4AB1109B792F}" type="TxLink">
              <a:rPr lang="en-US" sz="1100" b="0" i="0" u="none" strike="noStrike">
                <a:solidFill>
                  <a:schemeClr val="bg1"/>
                </a:solidFill>
                <a:latin typeface="Arial" panose="020B0604020202020204" pitchFamily="34" charset="0"/>
                <a:ea typeface="+mn-ea"/>
                <a:cs typeface="Arial" panose="020B0604020202020204" pitchFamily="34" charset="0"/>
              </a:rPr>
              <a:pPr marL="0" indent="0" algn="ctr"/>
              <a:t> 60,060 </a:t>
            </a:fld>
            <a:endParaRPr lang="en-GB" sz="1100" b="0" i="0" u="none" strike="noStrike">
              <a:solidFill>
                <a:schemeClr val="bg1"/>
              </a:solidFill>
              <a:latin typeface="Arial" panose="020B0604020202020204" pitchFamily="34" charset="0"/>
              <a:ea typeface="+mn-ea"/>
              <a:cs typeface="Arial" panose="020B0604020202020204" pitchFamily="34" charset="0"/>
            </a:endParaRPr>
          </a:p>
        </xdr:txBody>
      </xdr:sp>
    </xdr:grpSp>
    <xdr:clientData/>
  </xdr:twoCellAnchor>
  <xdr:twoCellAnchor editAs="absolute">
    <xdr:from>
      <xdr:col>16</xdr:col>
      <xdr:colOff>144470</xdr:colOff>
      <xdr:row>4</xdr:row>
      <xdr:rowOff>46756</xdr:rowOff>
    </xdr:from>
    <xdr:to>
      <xdr:col>17</xdr:col>
      <xdr:colOff>449555</xdr:colOff>
      <xdr:row>7</xdr:row>
      <xdr:rowOff>192770</xdr:rowOff>
    </xdr:to>
    <xdr:grpSp>
      <xdr:nvGrpSpPr>
        <xdr:cNvPr id="473" name="Group 472">
          <a:extLst>
            <a:ext uri="{FF2B5EF4-FFF2-40B4-BE49-F238E27FC236}">
              <a16:creationId xmlns:a16="http://schemas.microsoft.com/office/drawing/2014/main" id="{A5059B10-6D6B-9F36-ACF6-2BE3B1A80048}"/>
            </a:ext>
          </a:extLst>
        </xdr:cNvPr>
        <xdr:cNvGrpSpPr/>
      </xdr:nvGrpSpPr>
      <xdr:grpSpPr>
        <a:xfrm>
          <a:off x="13437928" y="853859"/>
          <a:ext cx="1135926" cy="751341"/>
          <a:chOff x="29847909" y="10967138"/>
          <a:chExt cx="1130181" cy="752702"/>
        </a:xfrm>
      </xdr:grpSpPr>
      <xdr:sp macro="" textlink="'Pivot tables'!AU29">
        <xdr:nvSpPr>
          <xdr:cNvPr id="371" name="TextBox 370">
            <a:extLst>
              <a:ext uri="{FF2B5EF4-FFF2-40B4-BE49-F238E27FC236}">
                <a16:creationId xmlns:a16="http://schemas.microsoft.com/office/drawing/2014/main" id="{27269A18-8122-E0E8-2893-B98F1235769C}"/>
              </a:ext>
            </a:extLst>
          </xdr:cNvPr>
          <xdr:cNvSpPr txBox="1">
            <a:spLocks noChangeAspect="1"/>
          </xdr:cNvSpPr>
        </xdr:nvSpPr>
        <xdr:spPr>
          <a:xfrm>
            <a:off x="29847909" y="10967138"/>
            <a:ext cx="1130181" cy="5019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000FFB9-610F-DA40-AD58-0011E6F95EAD}" type="TxLink">
              <a:rPr lang="en-US" sz="1100" b="0" i="0" u="none" strike="noStrike">
                <a:solidFill>
                  <a:schemeClr val="bg1"/>
                </a:solidFill>
                <a:latin typeface="Arial" panose="020B0604020202020204" pitchFamily="34" charset="0"/>
                <a:ea typeface="+mn-ea"/>
                <a:cs typeface="Arial" panose="020B0604020202020204" pitchFamily="34" charset="0"/>
              </a:rPr>
              <a:pPr marL="0" indent="0" algn="ctr"/>
              <a:t>Video ads</a:t>
            </a:fld>
            <a:endParaRPr lang="en-GB" sz="1100" b="0" i="0" u="none" strike="noStrike">
              <a:solidFill>
                <a:schemeClr val="bg1"/>
              </a:solidFill>
              <a:latin typeface="Arial" panose="020B0604020202020204" pitchFamily="34" charset="0"/>
              <a:ea typeface="+mn-ea"/>
              <a:cs typeface="Arial" panose="020B0604020202020204" pitchFamily="34" charset="0"/>
            </a:endParaRPr>
          </a:p>
        </xdr:txBody>
      </xdr:sp>
      <xdr:sp macro="" textlink="'Pivot tables'!AV29">
        <xdr:nvSpPr>
          <xdr:cNvPr id="472" name="TextBox 471">
            <a:extLst>
              <a:ext uri="{FF2B5EF4-FFF2-40B4-BE49-F238E27FC236}">
                <a16:creationId xmlns:a16="http://schemas.microsoft.com/office/drawing/2014/main" id="{08D1C0F5-FE03-7552-23C8-E374753CA3B9}"/>
              </a:ext>
            </a:extLst>
          </xdr:cNvPr>
          <xdr:cNvSpPr txBox="1">
            <a:spLocks noChangeAspect="1"/>
          </xdr:cNvSpPr>
        </xdr:nvSpPr>
        <xdr:spPr>
          <a:xfrm>
            <a:off x="29847909" y="11217902"/>
            <a:ext cx="1130181" cy="5019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E43D1B4-66AD-A546-884C-DB43B5E24925}" type="TxLink">
              <a:rPr lang="en-US" sz="1100" b="0" i="0" u="none" strike="noStrike">
                <a:solidFill>
                  <a:schemeClr val="bg1"/>
                </a:solidFill>
                <a:latin typeface="Arial" panose="020B0604020202020204" pitchFamily="34" charset="0"/>
                <a:ea typeface="+mn-ea"/>
                <a:cs typeface="Arial" panose="020B0604020202020204" pitchFamily="34" charset="0"/>
              </a:rPr>
              <a:pPr marL="0" indent="0" algn="ctr"/>
              <a:t> 1,371,169 </a:t>
            </a:fld>
            <a:endParaRPr lang="en-GB" sz="1100" b="0" i="0" u="none" strike="noStrike">
              <a:solidFill>
                <a:schemeClr val="bg1"/>
              </a:solidFill>
              <a:latin typeface="Arial" panose="020B0604020202020204" pitchFamily="34" charset="0"/>
              <a:ea typeface="+mn-ea"/>
              <a:cs typeface="Arial" panose="020B0604020202020204" pitchFamily="34" charset="0"/>
            </a:endParaRPr>
          </a:p>
        </xdr:txBody>
      </xdr:sp>
    </xdr:grpSp>
    <xdr:clientData/>
  </xdr:twoCellAnchor>
  <xdr:twoCellAnchor editAs="absolute">
    <xdr:from>
      <xdr:col>14</xdr:col>
      <xdr:colOff>667894</xdr:colOff>
      <xdr:row>8</xdr:row>
      <xdr:rowOff>160759</xdr:rowOff>
    </xdr:from>
    <xdr:to>
      <xdr:col>16</xdr:col>
      <xdr:colOff>143245</xdr:colOff>
      <xdr:row>12</xdr:row>
      <xdr:rowOff>80275</xdr:rowOff>
    </xdr:to>
    <xdr:grpSp>
      <xdr:nvGrpSpPr>
        <xdr:cNvPr id="475" name="Group 474">
          <a:extLst>
            <a:ext uri="{FF2B5EF4-FFF2-40B4-BE49-F238E27FC236}">
              <a16:creationId xmlns:a16="http://schemas.microsoft.com/office/drawing/2014/main" id="{5FABDC93-FDB3-03DA-F93F-648AB78C0C0C}"/>
            </a:ext>
          </a:extLst>
        </xdr:cNvPr>
        <xdr:cNvGrpSpPr/>
      </xdr:nvGrpSpPr>
      <xdr:grpSpPr>
        <a:xfrm>
          <a:off x="12299670" y="1774965"/>
          <a:ext cx="1137033" cy="726618"/>
          <a:chOff x="28696874" y="11792988"/>
          <a:chExt cx="1125542" cy="728434"/>
        </a:xfrm>
      </xdr:grpSpPr>
      <xdr:sp macro="" textlink="'Pivot tables'!AU28">
        <xdr:nvSpPr>
          <xdr:cNvPr id="372" name="TextBox 371">
            <a:extLst>
              <a:ext uri="{FF2B5EF4-FFF2-40B4-BE49-F238E27FC236}">
                <a16:creationId xmlns:a16="http://schemas.microsoft.com/office/drawing/2014/main" id="{8E1D5412-BCB5-0EF7-8E52-056C286C9154}"/>
              </a:ext>
            </a:extLst>
          </xdr:cNvPr>
          <xdr:cNvSpPr txBox="1">
            <a:spLocks noChangeAspect="1"/>
          </xdr:cNvSpPr>
        </xdr:nvSpPr>
        <xdr:spPr>
          <a:xfrm>
            <a:off x="28696874" y="11792988"/>
            <a:ext cx="1125542" cy="5019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E4E8E68-A276-C54B-BD6F-5F9A2105DED6}" type="TxLink">
              <a:rPr lang="en-US" sz="1100" b="0" i="0" u="none" strike="noStrike">
                <a:solidFill>
                  <a:schemeClr val="bg1"/>
                </a:solidFill>
                <a:latin typeface="Arial" panose="020B0604020202020204" pitchFamily="34" charset="0"/>
                <a:ea typeface="+mn-ea"/>
                <a:cs typeface="Arial" panose="020B0604020202020204" pitchFamily="34" charset="0"/>
              </a:rPr>
              <a:pPr marL="0" indent="0" algn="ctr"/>
              <a:t>Offerwall ads</a:t>
            </a:fld>
            <a:endParaRPr lang="en-GB" sz="1100" b="0" i="0" u="none" strike="noStrike">
              <a:solidFill>
                <a:schemeClr val="bg1"/>
              </a:solidFill>
              <a:latin typeface="Arial" panose="020B0604020202020204" pitchFamily="34" charset="0"/>
              <a:ea typeface="+mn-ea"/>
              <a:cs typeface="Arial" panose="020B0604020202020204" pitchFamily="34" charset="0"/>
            </a:endParaRPr>
          </a:p>
        </xdr:txBody>
      </xdr:sp>
      <xdr:sp macro="" textlink="'Pivot tables'!AV28">
        <xdr:nvSpPr>
          <xdr:cNvPr id="474" name="TextBox 473">
            <a:extLst>
              <a:ext uri="{FF2B5EF4-FFF2-40B4-BE49-F238E27FC236}">
                <a16:creationId xmlns:a16="http://schemas.microsoft.com/office/drawing/2014/main" id="{507263C4-AC1C-5FF6-8449-6ECF4DE6ABED}"/>
              </a:ext>
            </a:extLst>
          </xdr:cNvPr>
          <xdr:cNvSpPr txBox="1">
            <a:spLocks noChangeAspect="1"/>
          </xdr:cNvSpPr>
        </xdr:nvSpPr>
        <xdr:spPr>
          <a:xfrm>
            <a:off x="28696874" y="12019484"/>
            <a:ext cx="1125542" cy="5019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08176D9-ADED-D24C-8F65-DE2F6D302848}" type="TxLink">
              <a:rPr lang="en-US" sz="1100" b="0" i="0" u="none" strike="noStrike">
                <a:solidFill>
                  <a:schemeClr val="bg1"/>
                </a:solidFill>
                <a:latin typeface="Arial" panose="020B0604020202020204" pitchFamily="34" charset="0"/>
                <a:ea typeface="+mn-ea"/>
                <a:cs typeface="Arial" panose="020B0604020202020204" pitchFamily="34" charset="0"/>
              </a:rPr>
              <a:pPr marL="0" indent="0" algn="ctr"/>
              <a:t> 62,824 </a:t>
            </a:fld>
            <a:endParaRPr lang="en-GB" sz="1100" b="0" i="0" u="none" strike="noStrike">
              <a:solidFill>
                <a:schemeClr val="bg1"/>
              </a:solidFill>
              <a:latin typeface="Arial" panose="020B0604020202020204" pitchFamily="34" charset="0"/>
              <a:ea typeface="+mn-ea"/>
              <a:cs typeface="Arial" panose="020B0604020202020204" pitchFamily="34" charset="0"/>
            </a:endParaRPr>
          </a:p>
        </xdr:txBody>
      </xdr:sp>
    </xdr:grpSp>
    <xdr:clientData/>
  </xdr:twoCellAnchor>
  <xdr:twoCellAnchor editAs="absolute">
    <xdr:from>
      <xdr:col>13</xdr:col>
      <xdr:colOff>592294</xdr:colOff>
      <xdr:row>6</xdr:row>
      <xdr:rowOff>43824</xdr:rowOff>
    </xdr:from>
    <xdr:to>
      <xdr:col>15</xdr:col>
      <xdr:colOff>71880</xdr:colOff>
      <xdr:row>9</xdr:row>
      <xdr:rowOff>194136</xdr:rowOff>
    </xdr:to>
    <xdr:grpSp>
      <xdr:nvGrpSpPr>
        <xdr:cNvPr id="477" name="Group 476">
          <a:extLst>
            <a:ext uri="{FF2B5EF4-FFF2-40B4-BE49-F238E27FC236}">
              <a16:creationId xmlns:a16="http://schemas.microsoft.com/office/drawing/2014/main" id="{627DD6D2-4F45-08C4-500F-69CFF8314C0D}"/>
            </a:ext>
          </a:extLst>
        </xdr:cNvPr>
        <xdr:cNvGrpSpPr/>
      </xdr:nvGrpSpPr>
      <xdr:grpSpPr>
        <a:xfrm>
          <a:off x="11393229" y="1254478"/>
          <a:ext cx="1141268" cy="755639"/>
          <a:chOff x="28308152" y="10180308"/>
          <a:chExt cx="1130182" cy="760791"/>
        </a:xfrm>
      </xdr:grpSpPr>
      <xdr:sp macro="" textlink="'Pivot tables'!AU21">
        <xdr:nvSpPr>
          <xdr:cNvPr id="403" name="TextBox 402">
            <a:extLst>
              <a:ext uri="{FF2B5EF4-FFF2-40B4-BE49-F238E27FC236}">
                <a16:creationId xmlns:a16="http://schemas.microsoft.com/office/drawing/2014/main" id="{7BE1687B-1773-D5CB-B00F-312729E03641}"/>
              </a:ext>
            </a:extLst>
          </xdr:cNvPr>
          <xdr:cNvSpPr txBox="1">
            <a:spLocks noChangeAspect="1"/>
          </xdr:cNvSpPr>
        </xdr:nvSpPr>
        <xdr:spPr>
          <a:xfrm>
            <a:off x="28308152" y="10180308"/>
            <a:ext cx="1130182" cy="501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51C2E96-4681-784A-AD13-4EF2A16748C4}" type="TxLink">
              <a:rPr lang="en-US" sz="1100" b="0" i="0" u="none" strike="noStrike">
                <a:solidFill>
                  <a:schemeClr val="bg1"/>
                </a:solidFill>
                <a:latin typeface="Arial" panose="020B0604020202020204" pitchFamily="34" charset="0"/>
                <a:ea typeface="+mn-ea"/>
                <a:cs typeface="Arial" panose="020B0604020202020204" pitchFamily="34" charset="0"/>
              </a:rPr>
              <a:pPr marL="0" indent="0" algn="ctr"/>
              <a:t>Entry fees</a:t>
            </a:fld>
            <a:endParaRPr lang="en-GB" sz="1100" b="0" i="0" u="none" strike="noStrike">
              <a:solidFill>
                <a:schemeClr val="bg1"/>
              </a:solidFill>
              <a:latin typeface="Arial" panose="020B0604020202020204" pitchFamily="34" charset="0"/>
              <a:ea typeface="+mn-ea"/>
              <a:cs typeface="Arial" panose="020B0604020202020204" pitchFamily="34" charset="0"/>
            </a:endParaRPr>
          </a:p>
        </xdr:txBody>
      </xdr:sp>
      <xdr:sp macro="" textlink="'Pivot tables'!AV21">
        <xdr:nvSpPr>
          <xdr:cNvPr id="476" name="TextBox 475">
            <a:extLst>
              <a:ext uri="{FF2B5EF4-FFF2-40B4-BE49-F238E27FC236}">
                <a16:creationId xmlns:a16="http://schemas.microsoft.com/office/drawing/2014/main" id="{4848B72A-0622-B771-51C0-AD63545D50F4}"/>
              </a:ext>
            </a:extLst>
          </xdr:cNvPr>
          <xdr:cNvSpPr txBox="1">
            <a:spLocks noChangeAspect="1"/>
          </xdr:cNvSpPr>
        </xdr:nvSpPr>
        <xdr:spPr>
          <a:xfrm>
            <a:off x="28308152" y="10439162"/>
            <a:ext cx="1130182" cy="501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8673A06-A5F6-6A4E-9817-12D499E3F220}" type="TxLink">
              <a:rPr lang="en-US" sz="1100" b="0" i="0" u="none" strike="noStrike">
                <a:solidFill>
                  <a:schemeClr val="bg1"/>
                </a:solidFill>
                <a:latin typeface="Arial" panose="020B0604020202020204" pitchFamily="34" charset="0"/>
                <a:ea typeface="+mn-ea"/>
                <a:cs typeface="Arial" panose="020B0604020202020204" pitchFamily="34" charset="0"/>
              </a:rPr>
              <a:pPr marL="0" indent="0" algn="ctr"/>
              <a:t> 425,440 </a:t>
            </a:fld>
            <a:endParaRPr lang="en-GB" sz="1100" b="0" i="0" u="none" strike="noStrike">
              <a:solidFill>
                <a:schemeClr val="bg1"/>
              </a:solidFill>
              <a:latin typeface="Arial" panose="020B0604020202020204" pitchFamily="34" charset="0"/>
              <a:ea typeface="+mn-ea"/>
              <a:cs typeface="Arial" panose="020B0604020202020204" pitchFamily="34" charset="0"/>
            </a:endParaRPr>
          </a:p>
        </xdr:txBody>
      </xdr:sp>
    </xdr:grpSp>
    <xdr:clientData/>
  </xdr:twoCellAnchor>
  <xdr:twoCellAnchor editAs="absolute">
    <xdr:from>
      <xdr:col>14</xdr:col>
      <xdr:colOff>427117</xdr:colOff>
      <xdr:row>2</xdr:row>
      <xdr:rowOff>155165</xdr:rowOff>
    </xdr:from>
    <xdr:to>
      <xdr:col>15</xdr:col>
      <xdr:colOff>732202</xdr:colOff>
      <xdr:row>6</xdr:row>
      <xdr:rowOff>171753</xdr:rowOff>
    </xdr:to>
    <xdr:grpSp>
      <xdr:nvGrpSpPr>
        <xdr:cNvPr id="479" name="Group 478">
          <a:extLst>
            <a:ext uri="{FF2B5EF4-FFF2-40B4-BE49-F238E27FC236}">
              <a16:creationId xmlns:a16="http://schemas.microsoft.com/office/drawing/2014/main" id="{644DA346-D174-760E-F352-19CE1808B0D5}"/>
            </a:ext>
          </a:extLst>
        </xdr:cNvPr>
        <xdr:cNvGrpSpPr/>
      </xdr:nvGrpSpPr>
      <xdr:grpSpPr>
        <a:xfrm>
          <a:off x="12058893" y="558716"/>
          <a:ext cx="1135926" cy="823691"/>
          <a:chOff x="27607490" y="9360347"/>
          <a:chExt cx="1130180" cy="825505"/>
        </a:xfrm>
      </xdr:grpSpPr>
      <xdr:sp macro="" textlink="'Pivot tables'!AU22">
        <xdr:nvSpPr>
          <xdr:cNvPr id="405" name="TextBox 404">
            <a:extLst>
              <a:ext uri="{FF2B5EF4-FFF2-40B4-BE49-F238E27FC236}">
                <a16:creationId xmlns:a16="http://schemas.microsoft.com/office/drawing/2014/main" id="{49817CCC-A490-00E2-2B46-2D40C00F3B9A}"/>
              </a:ext>
            </a:extLst>
          </xdr:cNvPr>
          <xdr:cNvSpPr txBox="1">
            <a:spLocks noChangeAspect="1"/>
          </xdr:cNvSpPr>
        </xdr:nvSpPr>
        <xdr:spPr>
          <a:xfrm>
            <a:off x="27607490" y="9360347"/>
            <a:ext cx="1130180" cy="501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66CDAD8-9BC0-0C4B-842C-CF8BB9FFD649}" type="TxLink">
              <a:rPr lang="en-US" sz="1100" b="0" i="0" u="none" strike="noStrike">
                <a:solidFill>
                  <a:schemeClr val="bg1"/>
                </a:solidFill>
                <a:latin typeface="Arial" panose="020B0604020202020204" pitchFamily="34" charset="0"/>
                <a:ea typeface="+mn-ea"/>
                <a:cs typeface="Arial" panose="020B0604020202020204" pitchFamily="34" charset="0"/>
              </a:rPr>
              <a:pPr marL="0" indent="0" algn="ctr"/>
              <a:t>Event streaming</a:t>
            </a:fld>
            <a:endParaRPr lang="en-GB" sz="1100" b="0" i="0" u="none" strike="noStrike">
              <a:solidFill>
                <a:schemeClr val="bg1"/>
              </a:solidFill>
              <a:latin typeface="Arial" panose="020B0604020202020204" pitchFamily="34" charset="0"/>
              <a:ea typeface="+mn-ea"/>
              <a:cs typeface="Arial" panose="020B0604020202020204" pitchFamily="34" charset="0"/>
            </a:endParaRPr>
          </a:p>
        </xdr:txBody>
      </xdr:sp>
      <xdr:sp macro="" textlink="'Pivot tables'!AV22">
        <xdr:nvSpPr>
          <xdr:cNvPr id="478" name="TextBox 477">
            <a:extLst>
              <a:ext uri="{FF2B5EF4-FFF2-40B4-BE49-F238E27FC236}">
                <a16:creationId xmlns:a16="http://schemas.microsoft.com/office/drawing/2014/main" id="{F9B9A44B-BD94-3857-814E-00A4C89E67ED}"/>
              </a:ext>
            </a:extLst>
          </xdr:cNvPr>
          <xdr:cNvSpPr txBox="1">
            <a:spLocks noChangeAspect="1"/>
          </xdr:cNvSpPr>
        </xdr:nvSpPr>
        <xdr:spPr>
          <a:xfrm>
            <a:off x="27607490" y="9683915"/>
            <a:ext cx="1130180" cy="501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7D5560C-8BE7-9740-8ACD-ED9FDF70915E}" type="TxLink">
              <a:rPr lang="en-US" sz="1100" b="0" i="0" u="none" strike="noStrike">
                <a:solidFill>
                  <a:schemeClr val="bg1"/>
                </a:solidFill>
                <a:latin typeface="Arial" panose="020B0604020202020204" pitchFamily="34" charset="0"/>
                <a:ea typeface="+mn-ea"/>
                <a:cs typeface="Arial" panose="020B0604020202020204" pitchFamily="34" charset="0"/>
              </a:rPr>
              <a:pPr marL="0" indent="0" algn="ctr"/>
              <a:t> 133,092 </a:t>
            </a:fld>
            <a:endParaRPr lang="en-GB" sz="1100" b="0" i="0" u="none" strike="noStrike">
              <a:solidFill>
                <a:schemeClr val="bg1"/>
              </a:solidFill>
              <a:latin typeface="Arial" panose="020B0604020202020204" pitchFamily="34" charset="0"/>
              <a:ea typeface="+mn-ea"/>
              <a:cs typeface="Arial" panose="020B0604020202020204" pitchFamily="34" charset="0"/>
            </a:endParaRPr>
          </a:p>
        </xdr:txBody>
      </xdr:sp>
    </xdr:grpSp>
    <xdr:clientData/>
  </xdr:twoCellAnchor>
  <xdr:twoCellAnchor editAs="absolute">
    <xdr:from>
      <xdr:col>11</xdr:col>
      <xdr:colOff>178360</xdr:colOff>
      <xdr:row>1</xdr:row>
      <xdr:rowOff>196947</xdr:rowOff>
    </xdr:from>
    <xdr:to>
      <xdr:col>12</xdr:col>
      <xdr:colOff>483445</xdr:colOff>
      <xdr:row>5</xdr:row>
      <xdr:rowOff>136088</xdr:rowOff>
    </xdr:to>
    <xdr:grpSp>
      <xdr:nvGrpSpPr>
        <xdr:cNvPr id="481" name="Group 480">
          <a:extLst>
            <a:ext uri="{FF2B5EF4-FFF2-40B4-BE49-F238E27FC236}">
              <a16:creationId xmlns:a16="http://schemas.microsoft.com/office/drawing/2014/main" id="{A6CD7751-4F5F-F8B3-6CE5-4D3653DCAEE8}"/>
            </a:ext>
          </a:extLst>
        </xdr:cNvPr>
        <xdr:cNvGrpSpPr/>
      </xdr:nvGrpSpPr>
      <xdr:grpSpPr>
        <a:xfrm>
          <a:off x="9317612" y="398723"/>
          <a:ext cx="1135926" cy="746244"/>
          <a:chOff x="25680122" y="9853153"/>
          <a:chExt cx="1130180" cy="748059"/>
        </a:xfrm>
      </xdr:grpSpPr>
      <xdr:sp macro="" textlink="'Pivot tables'!AU23">
        <xdr:nvSpPr>
          <xdr:cNvPr id="406" name="TextBox 405">
            <a:extLst>
              <a:ext uri="{FF2B5EF4-FFF2-40B4-BE49-F238E27FC236}">
                <a16:creationId xmlns:a16="http://schemas.microsoft.com/office/drawing/2014/main" id="{CE1A6152-D1AE-EE91-568A-3C66B8A3EDCF}"/>
              </a:ext>
            </a:extLst>
          </xdr:cNvPr>
          <xdr:cNvSpPr txBox="1">
            <a:spLocks noChangeAspect="1"/>
          </xdr:cNvSpPr>
        </xdr:nvSpPr>
        <xdr:spPr>
          <a:xfrm>
            <a:off x="25680122" y="9853153"/>
            <a:ext cx="1130180" cy="5053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2A7B34B-BEAB-DE4C-B7E3-04EAF82F7EED}" type="TxLink">
              <a:rPr lang="en-US" sz="1100" b="0" i="0" u="none" strike="noStrike">
                <a:solidFill>
                  <a:schemeClr val="bg1"/>
                </a:solidFill>
                <a:latin typeface="Arial" panose="020B0604020202020204" pitchFamily="34" charset="0"/>
                <a:ea typeface="+mn-ea"/>
                <a:cs typeface="Arial" panose="020B0604020202020204" pitchFamily="34" charset="0"/>
              </a:rPr>
              <a:pPr marL="0" indent="0" algn="ctr"/>
              <a:t>VIP passes</a:t>
            </a:fld>
            <a:endParaRPr lang="en-GB" sz="1100" b="0" i="0" u="none" strike="noStrike">
              <a:solidFill>
                <a:schemeClr val="bg1"/>
              </a:solidFill>
              <a:latin typeface="Arial" panose="020B0604020202020204" pitchFamily="34" charset="0"/>
              <a:ea typeface="+mn-ea"/>
              <a:cs typeface="Arial" panose="020B0604020202020204" pitchFamily="34" charset="0"/>
            </a:endParaRPr>
          </a:p>
        </xdr:txBody>
      </xdr:sp>
      <xdr:sp macro="" textlink="'Pivot tables'!AV23">
        <xdr:nvSpPr>
          <xdr:cNvPr id="480" name="TextBox 479">
            <a:extLst>
              <a:ext uri="{FF2B5EF4-FFF2-40B4-BE49-F238E27FC236}">
                <a16:creationId xmlns:a16="http://schemas.microsoft.com/office/drawing/2014/main" id="{39340E01-8873-6B33-3122-96C993BFCAD4}"/>
              </a:ext>
            </a:extLst>
          </xdr:cNvPr>
          <xdr:cNvSpPr txBox="1">
            <a:spLocks noChangeAspect="1"/>
          </xdr:cNvSpPr>
        </xdr:nvSpPr>
        <xdr:spPr>
          <a:xfrm>
            <a:off x="25680122" y="10095828"/>
            <a:ext cx="1130180" cy="5053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8DE6915-17DC-2E4A-AC36-A030B01348D3}" type="TxLink">
              <a:rPr lang="en-US" sz="1100" b="0" i="0" u="none" strike="noStrike">
                <a:solidFill>
                  <a:schemeClr val="bg1"/>
                </a:solidFill>
                <a:latin typeface="Arial" panose="020B0604020202020204" pitchFamily="34" charset="0"/>
                <a:ea typeface="+mn-ea"/>
                <a:cs typeface="Arial" panose="020B0604020202020204" pitchFamily="34" charset="0"/>
              </a:rPr>
              <a:pPr marL="0" indent="0" algn="ctr"/>
              <a:t> 402,049 </a:t>
            </a:fld>
            <a:endParaRPr lang="en-GB" sz="1100" b="0" i="0" u="none" strike="noStrike">
              <a:solidFill>
                <a:schemeClr val="bg1"/>
              </a:solidFill>
              <a:latin typeface="Arial" panose="020B0604020202020204" pitchFamily="34" charset="0"/>
              <a:ea typeface="+mn-ea"/>
              <a:cs typeface="Arial" panose="020B0604020202020204" pitchFamily="34" charset="0"/>
            </a:endParaRPr>
          </a:p>
        </xdr:txBody>
      </xdr:sp>
    </xdr:grpSp>
    <xdr:clientData/>
  </xdr:twoCellAnchor>
  <xdr:twoCellAnchor editAs="absolute">
    <xdr:from>
      <xdr:col>0</xdr:col>
      <xdr:colOff>203277</xdr:colOff>
      <xdr:row>29</xdr:row>
      <xdr:rowOff>45077</xdr:rowOff>
    </xdr:from>
    <xdr:to>
      <xdr:col>4</xdr:col>
      <xdr:colOff>300216</xdr:colOff>
      <xdr:row>35</xdr:row>
      <xdr:rowOff>107146</xdr:rowOff>
    </xdr:to>
    <xdr:grpSp>
      <xdr:nvGrpSpPr>
        <xdr:cNvPr id="14" name="Group 13">
          <a:extLst>
            <a:ext uri="{FF2B5EF4-FFF2-40B4-BE49-F238E27FC236}">
              <a16:creationId xmlns:a16="http://schemas.microsoft.com/office/drawing/2014/main" id="{B1F99347-D906-1708-CFEF-4AA7F174C50C}"/>
            </a:ext>
          </a:extLst>
        </xdr:cNvPr>
        <xdr:cNvGrpSpPr/>
      </xdr:nvGrpSpPr>
      <xdr:grpSpPr>
        <a:xfrm>
          <a:off x="203277" y="5896572"/>
          <a:ext cx="3420303" cy="1272724"/>
          <a:chOff x="203277" y="5613592"/>
          <a:chExt cx="3411329" cy="1270119"/>
        </a:xfrm>
      </xdr:grpSpPr>
      <xdr:sp macro="" textlink="">
        <xdr:nvSpPr>
          <xdr:cNvPr id="13" name="Rounded Rectangle 12">
            <a:extLst>
              <a:ext uri="{FF2B5EF4-FFF2-40B4-BE49-F238E27FC236}">
                <a16:creationId xmlns:a16="http://schemas.microsoft.com/office/drawing/2014/main" id="{14DF678C-83F9-1486-FC0B-FF457672BC98}"/>
              </a:ext>
            </a:extLst>
          </xdr:cNvPr>
          <xdr:cNvSpPr/>
        </xdr:nvSpPr>
        <xdr:spPr>
          <a:xfrm>
            <a:off x="300789" y="5771245"/>
            <a:ext cx="3136145" cy="995567"/>
          </a:xfrm>
          <a:prstGeom prst="roundRect">
            <a:avLst/>
          </a:prstGeom>
          <a:solidFill>
            <a:srgbClr val="03222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aphicFrame macro="">
        <xdr:nvGraphicFramePr>
          <xdr:cNvPr id="126" name="Chart 125">
            <a:extLst>
              <a:ext uri="{FF2B5EF4-FFF2-40B4-BE49-F238E27FC236}">
                <a16:creationId xmlns:a16="http://schemas.microsoft.com/office/drawing/2014/main" id="{FCD5A815-B847-E74C-BC46-964DD2A328CF}"/>
              </a:ext>
            </a:extLst>
          </xdr:cNvPr>
          <xdr:cNvGraphicFramePr>
            <a:graphicFrameLocks noChangeAspect="1"/>
          </xdr:cNvGraphicFramePr>
        </xdr:nvGraphicFramePr>
        <xdr:xfrm>
          <a:off x="1298154" y="5768794"/>
          <a:ext cx="1191179" cy="1019407"/>
        </xdr:xfrm>
        <a:graphic>
          <a:graphicData uri="http://schemas.openxmlformats.org/drawingml/2006/chart">
            <c:chart xmlns:c="http://schemas.openxmlformats.org/drawingml/2006/chart" xmlns:r="http://schemas.openxmlformats.org/officeDocument/2006/relationships" r:id="rId5"/>
          </a:graphicData>
        </a:graphic>
      </xdr:graphicFrame>
      <xdr:sp macro="" textlink="'Pivot tables'!AM5">
        <xdr:nvSpPr>
          <xdr:cNvPr id="127" name="TextBox 126">
            <a:extLst>
              <a:ext uri="{FF2B5EF4-FFF2-40B4-BE49-F238E27FC236}">
                <a16:creationId xmlns:a16="http://schemas.microsoft.com/office/drawing/2014/main" id="{A7C5D151-0FA7-3541-AB6B-13D87B07EB49}"/>
              </a:ext>
            </a:extLst>
          </xdr:cNvPr>
          <xdr:cNvSpPr txBox="1">
            <a:spLocks noChangeAspect="1"/>
          </xdr:cNvSpPr>
        </xdr:nvSpPr>
        <xdr:spPr>
          <a:xfrm>
            <a:off x="2202811" y="6205345"/>
            <a:ext cx="1400655" cy="6783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D99E44A-9ACC-7D4B-9D20-BD8183962E34}" type="TxLink">
              <a:rPr lang="en-US" sz="1600" b="0" i="0" u="none" strike="noStrike">
                <a:solidFill>
                  <a:schemeClr val="bg1"/>
                </a:solidFill>
                <a:latin typeface="Aptos Narrow"/>
                <a:cs typeface="Arial" panose="020B0604020202020204" pitchFamily="34" charset="0"/>
              </a:rPr>
              <a:pPr algn="ctr"/>
              <a:t> 6,601,079 </a:t>
            </a:fld>
            <a:endParaRPr lang="en-GB" sz="4400">
              <a:solidFill>
                <a:schemeClr val="bg1"/>
              </a:solidFill>
              <a:latin typeface="Arial" panose="020B0604020202020204" pitchFamily="34" charset="0"/>
              <a:cs typeface="Arial" panose="020B0604020202020204" pitchFamily="34" charset="0"/>
            </a:endParaRPr>
          </a:p>
        </xdr:txBody>
      </xdr:sp>
      <xdr:sp macro="" textlink="'Pivot tables'!AN5">
        <xdr:nvSpPr>
          <xdr:cNvPr id="128" name="TextBox 127">
            <a:extLst>
              <a:ext uri="{FF2B5EF4-FFF2-40B4-BE49-F238E27FC236}">
                <a16:creationId xmlns:a16="http://schemas.microsoft.com/office/drawing/2014/main" id="{B6992F71-C0CB-C840-8864-15ED33A54AB0}"/>
              </a:ext>
            </a:extLst>
          </xdr:cNvPr>
          <xdr:cNvSpPr txBox="1">
            <a:spLocks noChangeAspect="1"/>
          </xdr:cNvSpPr>
        </xdr:nvSpPr>
        <xdr:spPr>
          <a:xfrm>
            <a:off x="2213951" y="5908538"/>
            <a:ext cx="1400655" cy="680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0269295-FD6A-1647-B4A1-38B46E771E52}" type="TxLink">
              <a:rPr lang="en-US" sz="1600" b="0" i="0" u="none" strike="noStrike">
                <a:solidFill>
                  <a:schemeClr val="bg1"/>
                </a:solidFill>
                <a:latin typeface="Aptos Narrow"/>
                <a:cs typeface="Arial" panose="020B0604020202020204" pitchFamily="34" charset="0"/>
              </a:rPr>
              <a:pPr algn="ctr"/>
              <a:t>63%</a:t>
            </a:fld>
            <a:endParaRPr lang="en-GB" sz="5400">
              <a:solidFill>
                <a:schemeClr val="bg1"/>
              </a:solidFill>
              <a:latin typeface="Arial" panose="020B0604020202020204" pitchFamily="34" charset="0"/>
              <a:cs typeface="Arial" panose="020B0604020202020204" pitchFamily="34" charset="0"/>
            </a:endParaRPr>
          </a:p>
        </xdr:txBody>
      </xdr:sp>
      <xdr:sp macro="" textlink="'Pivot tables'!AL5">
        <xdr:nvSpPr>
          <xdr:cNvPr id="129" name="TextBox 128">
            <a:extLst>
              <a:ext uri="{FF2B5EF4-FFF2-40B4-BE49-F238E27FC236}">
                <a16:creationId xmlns:a16="http://schemas.microsoft.com/office/drawing/2014/main" id="{67E9F945-373D-0942-9849-AA7E41B6DAF1}"/>
              </a:ext>
            </a:extLst>
          </xdr:cNvPr>
          <xdr:cNvSpPr txBox="1">
            <a:spLocks noChangeAspect="1"/>
          </xdr:cNvSpPr>
        </xdr:nvSpPr>
        <xdr:spPr>
          <a:xfrm>
            <a:off x="2213951" y="5613592"/>
            <a:ext cx="1400655" cy="6783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632E760-63FE-C04F-A48B-30573E9402BA}" type="TxLink">
              <a:rPr lang="en-US" sz="1200" b="0" i="0" u="none" strike="noStrike">
                <a:solidFill>
                  <a:srgbClr val="FFFFFF"/>
                </a:solidFill>
                <a:latin typeface="Aptos Narrow"/>
                <a:cs typeface="Arial" panose="020B0604020202020204" pitchFamily="34" charset="0"/>
              </a:rPr>
              <a:pPr algn="ctr"/>
              <a:t>Player Funds</a:t>
            </a:fld>
            <a:endParaRPr lang="en-GB" sz="4000">
              <a:solidFill>
                <a:schemeClr val="bg1"/>
              </a:solidFill>
              <a:latin typeface="Arial" panose="020B0604020202020204" pitchFamily="34" charset="0"/>
              <a:cs typeface="Arial" panose="020B0604020202020204" pitchFamily="34" charset="0"/>
            </a:endParaRPr>
          </a:p>
        </xdr:txBody>
      </xdr:sp>
      <xdr:sp macro="" textlink="'Pivot tables'!AL6">
        <xdr:nvSpPr>
          <xdr:cNvPr id="130" name="TextBox 129">
            <a:extLst>
              <a:ext uri="{FF2B5EF4-FFF2-40B4-BE49-F238E27FC236}">
                <a16:creationId xmlns:a16="http://schemas.microsoft.com/office/drawing/2014/main" id="{BCCB23A5-FB1E-8441-BB07-2F99319225FA}"/>
              </a:ext>
            </a:extLst>
          </xdr:cNvPr>
          <xdr:cNvSpPr txBox="1">
            <a:spLocks noChangeAspect="1"/>
          </xdr:cNvSpPr>
        </xdr:nvSpPr>
        <xdr:spPr>
          <a:xfrm>
            <a:off x="203277" y="5613592"/>
            <a:ext cx="1401791" cy="6787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DCBB7EC-CD93-CA4A-8DCD-11C8D266ED46}" type="TxLink">
              <a:rPr lang="en-US" sz="1200" b="0" i="0" u="none" strike="noStrike">
                <a:solidFill>
                  <a:srgbClr val="FFFFFF"/>
                </a:solidFill>
                <a:latin typeface="Aptos Narrow"/>
                <a:cs typeface="Arial" panose="020B0604020202020204" pitchFamily="34" charset="0"/>
              </a:rPr>
              <a:pPr algn="ctr"/>
              <a:t>Third-party Funds</a:t>
            </a:fld>
            <a:endParaRPr lang="en-GB" sz="4000">
              <a:solidFill>
                <a:schemeClr val="bg1"/>
              </a:solidFill>
              <a:latin typeface="Arial" panose="020B0604020202020204" pitchFamily="34" charset="0"/>
              <a:cs typeface="Arial" panose="020B0604020202020204" pitchFamily="34" charset="0"/>
            </a:endParaRPr>
          </a:p>
        </xdr:txBody>
      </xdr:sp>
      <xdr:sp macro="" textlink="'Pivot tables'!AM6">
        <xdr:nvSpPr>
          <xdr:cNvPr id="131" name="TextBox 130">
            <a:extLst>
              <a:ext uri="{FF2B5EF4-FFF2-40B4-BE49-F238E27FC236}">
                <a16:creationId xmlns:a16="http://schemas.microsoft.com/office/drawing/2014/main" id="{407E4C69-2603-CD49-ABE3-54F5D574AA82}"/>
              </a:ext>
            </a:extLst>
          </xdr:cNvPr>
          <xdr:cNvSpPr txBox="1">
            <a:spLocks noChangeAspect="1"/>
          </xdr:cNvSpPr>
        </xdr:nvSpPr>
        <xdr:spPr>
          <a:xfrm>
            <a:off x="203277" y="6205345"/>
            <a:ext cx="1401791" cy="6783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AACBE25-8809-9045-9E91-8A512C841DBF}" type="TxLink">
              <a:rPr lang="en-US" sz="1600" b="0" i="0" u="none" strike="noStrike">
                <a:solidFill>
                  <a:schemeClr val="bg1"/>
                </a:solidFill>
                <a:latin typeface="Aptos Narrow"/>
                <a:cs typeface="Arial" panose="020B0604020202020204" pitchFamily="34" charset="0"/>
              </a:rPr>
              <a:pPr algn="ctr"/>
              <a:t> 3,813,107 </a:t>
            </a:fld>
            <a:endParaRPr lang="en-GB" sz="5400">
              <a:solidFill>
                <a:schemeClr val="bg1"/>
              </a:solidFill>
              <a:latin typeface="Arial" panose="020B0604020202020204" pitchFamily="34" charset="0"/>
              <a:cs typeface="Arial" panose="020B0604020202020204" pitchFamily="34" charset="0"/>
            </a:endParaRPr>
          </a:p>
        </xdr:txBody>
      </xdr:sp>
      <xdr:sp macro="" textlink="'Pivot tables'!AN6">
        <xdr:nvSpPr>
          <xdr:cNvPr id="132" name="TextBox 131">
            <a:extLst>
              <a:ext uri="{FF2B5EF4-FFF2-40B4-BE49-F238E27FC236}">
                <a16:creationId xmlns:a16="http://schemas.microsoft.com/office/drawing/2014/main" id="{BE980EF7-3436-2E42-A11D-2B198F931D51}"/>
              </a:ext>
            </a:extLst>
          </xdr:cNvPr>
          <xdr:cNvSpPr txBox="1">
            <a:spLocks noChangeAspect="1"/>
          </xdr:cNvSpPr>
        </xdr:nvSpPr>
        <xdr:spPr>
          <a:xfrm>
            <a:off x="203277" y="5908752"/>
            <a:ext cx="1401791" cy="680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894FD2D-0B08-4F49-9A58-403A905F63D1}" type="TxLink">
              <a:rPr lang="en-US" sz="1600" b="0" i="0" u="none" strike="noStrike">
                <a:solidFill>
                  <a:schemeClr val="bg1"/>
                </a:solidFill>
                <a:latin typeface="Aptos Narrow"/>
                <a:cs typeface="Arial" panose="020B0604020202020204" pitchFamily="34" charset="0"/>
              </a:rPr>
              <a:pPr algn="ctr"/>
              <a:t>37%</a:t>
            </a:fld>
            <a:endParaRPr lang="en-GB" sz="6600">
              <a:solidFill>
                <a:schemeClr val="bg1"/>
              </a:solidFill>
              <a:latin typeface="Arial" panose="020B0604020202020204" pitchFamily="34" charset="0"/>
              <a:cs typeface="Arial" panose="020B0604020202020204" pitchFamily="34" charset="0"/>
            </a:endParaRPr>
          </a:p>
        </xdr:txBody>
      </xdr:sp>
      <xdr:pic>
        <xdr:nvPicPr>
          <xdr:cNvPr id="10" name="Picture 9">
            <a:extLst>
              <a:ext uri="{FF2B5EF4-FFF2-40B4-BE49-F238E27FC236}">
                <a16:creationId xmlns:a16="http://schemas.microsoft.com/office/drawing/2014/main" id="{EC7CCF15-6CD5-0B4B-AB2E-F02E31448810}"/>
              </a:ext>
            </a:extLst>
          </xdr:cNvPr>
          <xdr:cNvPicPr>
            <a:picLocks noChangeAspect="1"/>
          </xdr:cNvPicPr>
        </xdr:nvPicPr>
        <xdr:blipFill>
          <a:blip xmlns:r="http://schemas.openxmlformats.org/officeDocument/2006/relationships" r:embed="rId6"/>
          <a:stretch>
            <a:fillRect/>
          </a:stretch>
        </xdr:blipFill>
        <xdr:spPr>
          <a:xfrm>
            <a:off x="1758448" y="6141844"/>
            <a:ext cx="278454" cy="275240"/>
          </a:xfrm>
          <a:prstGeom prst="rect">
            <a:avLst/>
          </a:prstGeom>
        </xdr:spPr>
      </xdr:pic>
    </xdr:grpSp>
    <xdr:clientData/>
  </xdr:twoCellAnchor>
  <xdr:twoCellAnchor editAs="absolute">
    <xdr:from>
      <xdr:col>0</xdr:col>
      <xdr:colOff>459185</xdr:colOff>
      <xdr:row>3</xdr:row>
      <xdr:rowOff>28326</xdr:rowOff>
    </xdr:from>
    <xdr:to>
      <xdr:col>2</xdr:col>
      <xdr:colOff>718168</xdr:colOff>
      <xdr:row>5</xdr:row>
      <xdr:rowOff>119310</xdr:rowOff>
    </xdr:to>
    <xdr:sp macro="" textlink="">
      <xdr:nvSpPr>
        <xdr:cNvPr id="11" name="Rounded Rectangle 10">
          <a:extLst>
            <a:ext uri="{FF2B5EF4-FFF2-40B4-BE49-F238E27FC236}">
              <a16:creationId xmlns:a16="http://schemas.microsoft.com/office/drawing/2014/main" id="{6CB691C5-3026-5F49-8540-47CDF6D17C18}"/>
            </a:ext>
          </a:extLst>
        </xdr:cNvPr>
        <xdr:cNvSpPr/>
      </xdr:nvSpPr>
      <xdr:spPr>
        <a:xfrm>
          <a:off x="459185" y="633653"/>
          <a:ext cx="1920665" cy="494536"/>
        </a:xfrm>
        <a:prstGeom prst="roundRect">
          <a:avLst>
            <a:gd name="adj" fmla="val 50000"/>
          </a:avLst>
        </a:prstGeom>
        <a:solidFill>
          <a:srgbClr val="94DCF9"/>
        </a:solidFill>
        <a:ln>
          <a:solidFill>
            <a:schemeClr val="tx1">
              <a:lumMod val="85000"/>
              <a:lumOff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baseline="0">
              <a:solidFill>
                <a:schemeClr val="tx1"/>
              </a:solidFill>
            </a:rPr>
            <a:t>Income </a:t>
          </a:r>
          <a:r>
            <a:rPr lang="en-US" sz="1600" baseline="0">
              <a:solidFill>
                <a:schemeClr val="tx1"/>
              </a:solidFill>
            </a:rPr>
            <a:t>Breakdown</a:t>
          </a:r>
          <a:endParaRPr lang="en-GB" sz="1600">
            <a:solidFill>
              <a:schemeClr val="tx1"/>
            </a:solidFill>
          </a:endParaRPr>
        </a:p>
      </xdr:txBody>
    </xdr:sp>
    <xdr:clientData/>
  </xdr:twoCellAnchor>
  <xdr:twoCellAnchor editAs="absolute">
    <xdr:from>
      <xdr:col>0</xdr:col>
      <xdr:colOff>0</xdr:colOff>
      <xdr:row>0</xdr:row>
      <xdr:rowOff>0</xdr:rowOff>
    </xdr:from>
    <xdr:to>
      <xdr:col>23</xdr:col>
      <xdr:colOff>357678</xdr:colOff>
      <xdr:row>2</xdr:row>
      <xdr:rowOff>88658</xdr:rowOff>
    </xdr:to>
    <xdr:grpSp>
      <xdr:nvGrpSpPr>
        <xdr:cNvPr id="23" name="Group 22">
          <a:extLst>
            <a:ext uri="{FF2B5EF4-FFF2-40B4-BE49-F238E27FC236}">
              <a16:creationId xmlns:a16="http://schemas.microsoft.com/office/drawing/2014/main" id="{97C31AE3-2E6A-6046-8AB8-C33179AE84CE}"/>
            </a:ext>
          </a:extLst>
        </xdr:cNvPr>
        <xdr:cNvGrpSpPr/>
      </xdr:nvGrpSpPr>
      <xdr:grpSpPr>
        <a:xfrm>
          <a:off x="0" y="0"/>
          <a:ext cx="19467024" cy="492209"/>
          <a:chOff x="0" y="0"/>
          <a:chExt cx="19467024" cy="492209"/>
        </a:xfrm>
      </xdr:grpSpPr>
      <xdr:grpSp>
        <xdr:nvGrpSpPr>
          <xdr:cNvPr id="24" name="Group 23">
            <a:extLst>
              <a:ext uri="{FF2B5EF4-FFF2-40B4-BE49-F238E27FC236}">
                <a16:creationId xmlns:a16="http://schemas.microsoft.com/office/drawing/2014/main" id="{BBD98F90-079A-CE25-E73A-94527A5D04BC}"/>
              </a:ext>
            </a:extLst>
          </xdr:cNvPr>
          <xdr:cNvGrpSpPr/>
        </xdr:nvGrpSpPr>
        <xdr:grpSpPr>
          <a:xfrm>
            <a:off x="0" y="0"/>
            <a:ext cx="19467024" cy="492209"/>
            <a:chOff x="12700" y="0"/>
            <a:chExt cx="19050000" cy="491524"/>
          </a:xfrm>
        </xdr:grpSpPr>
        <xdr:sp macro="" textlink="">
          <xdr:nvSpPr>
            <xdr:cNvPr id="29" name="Rectangle 28">
              <a:extLst>
                <a:ext uri="{FF2B5EF4-FFF2-40B4-BE49-F238E27FC236}">
                  <a16:creationId xmlns:a16="http://schemas.microsoft.com/office/drawing/2014/main" id="{E25517A6-8987-0A67-9202-9712C4548ED4}"/>
                </a:ext>
              </a:extLst>
            </xdr:cNvPr>
            <xdr:cNvSpPr/>
          </xdr:nvSpPr>
          <xdr:spPr>
            <a:xfrm>
              <a:off x="12700" y="0"/>
              <a:ext cx="19050000" cy="393192"/>
            </a:xfrm>
            <a:prstGeom prst="rect">
              <a:avLst/>
            </a:prstGeom>
            <a:solidFill>
              <a:srgbClr val="052C2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30" name="TextBox 29">
              <a:extLst>
                <a:ext uri="{FF2B5EF4-FFF2-40B4-BE49-F238E27FC236}">
                  <a16:creationId xmlns:a16="http://schemas.microsoft.com/office/drawing/2014/main" id="{2D6BED04-109F-2529-249F-88996B83B946}"/>
                </a:ext>
              </a:extLst>
            </xdr:cNvPr>
            <xdr:cNvSpPr txBox="1"/>
          </xdr:nvSpPr>
          <xdr:spPr>
            <a:xfrm>
              <a:off x="15640485" y="59724"/>
              <a:ext cx="15621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050">
                  <a:solidFill>
                    <a:schemeClr val="bg1"/>
                  </a:solidFill>
                  <a:latin typeface="Arial" panose="020B0604020202020204" pitchFamily="34" charset="0"/>
                  <a:cs typeface="Arial" panose="020B0604020202020204" pitchFamily="34" charset="0"/>
                </a:rPr>
                <a:t>by Nikolai Potapov</a:t>
              </a:r>
            </a:p>
          </xdr:txBody>
        </xdr:sp>
        <xdr:sp macro="" textlink="">
          <xdr:nvSpPr>
            <xdr:cNvPr id="31" name="TextBox 30">
              <a:hlinkClick xmlns:r="http://schemas.openxmlformats.org/officeDocument/2006/relationships" r:id="rId7" tooltip="Other Projects"/>
              <a:extLst>
                <a:ext uri="{FF2B5EF4-FFF2-40B4-BE49-F238E27FC236}">
                  <a16:creationId xmlns:a16="http://schemas.microsoft.com/office/drawing/2014/main" id="{42152ACD-13CE-8632-6D8C-2C8170E0B025}"/>
                </a:ext>
              </a:extLst>
            </xdr:cNvPr>
            <xdr:cNvSpPr txBox="1"/>
          </xdr:nvSpPr>
          <xdr:spPr>
            <a:xfrm>
              <a:off x="9344000" y="0"/>
              <a:ext cx="15621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200">
                  <a:ln>
                    <a:noFill/>
                  </a:ln>
                  <a:solidFill>
                    <a:schemeClr val="bg1"/>
                  </a:solidFill>
                  <a:effectLst/>
                  <a:latin typeface="Arial" panose="020B0604020202020204" pitchFamily="34" charset="0"/>
                  <a:cs typeface="Arial" panose="020B0604020202020204" pitchFamily="34" charset="0"/>
                </a:rPr>
                <a:t>Other</a:t>
              </a:r>
              <a:r>
                <a:rPr lang="en-GB" sz="1200" baseline="0">
                  <a:ln>
                    <a:noFill/>
                  </a:ln>
                  <a:solidFill>
                    <a:schemeClr val="bg1"/>
                  </a:solidFill>
                  <a:effectLst/>
                  <a:latin typeface="Arial" panose="020B0604020202020204" pitchFamily="34" charset="0"/>
                  <a:cs typeface="Arial" panose="020B0604020202020204" pitchFamily="34" charset="0"/>
                </a:rPr>
                <a:t> Projects</a:t>
              </a:r>
              <a:endParaRPr lang="en-GB" sz="1200">
                <a:ln>
                  <a:noFill/>
                </a:ln>
                <a:solidFill>
                  <a:schemeClr val="bg1"/>
                </a:solidFill>
                <a:effectLst/>
                <a:latin typeface="Arial" panose="020B0604020202020204" pitchFamily="34" charset="0"/>
                <a:cs typeface="Arial" panose="020B0604020202020204" pitchFamily="34" charset="0"/>
              </a:endParaRPr>
            </a:p>
          </xdr:txBody>
        </xdr:sp>
        <xdr:sp macro="" textlink="">
          <xdr:nvSpPr>
            <xdr:cNvPr id="32" name="TextBox 31">
              <a:hlinkClick xmlns:r="http://schemas.openxmlformats.org/officeDocument/2006/relationships" r:id="rId8" tooltip="Income Breakdown"/>
              <a:extLst>
                <a:ext uri="{FF2B5EF4-FFF2-40B4-BE49-F238E27FC236}">
                  <a16:creationId xmlns:a16="http://schemas.microsoft.com/office/drawing/2014/main" id="{91B5FF96-A6FF-CA3B-0965-7CE76890A7FA}"/>
                </a:ext>
              </a:extLst>
            </xdr:cNvPr>
            <xdr:cNvSpPr txBox="1"/>
          </xdr:nvSpPr>
          <xdr:spPr>
            <a:xfrm>
              <a:off x="130544" y="23890"/>
              <a:ext cx="1465645" cy="3464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200">
                  <a:solidFill>
                    <a:schemeClr val="bg1"/>
                  </a:solidFill>
                  <a:latin typeface="Arial" panose="020B0604020202020204" pitchFamily="34" charset="0"/>
                  <a:cs typeface="Arial" panose="020B0604020202020204" pitchFamily="34" charset="0"/>
                </a:rPr>
                <a:t>Income Breakdown</a:t>
              </a:r>
            </a:p>
          </xdr:txBody>
        </xdr:sp>
        <xdr:sp macro="" textlink="">
          <xdr:nvSpPr>
            <xdr:cNvPr id="33" name="TextBox 32">
              <a:hlinkClick xmlns:r="http://schemas.openxmlformats.org/officeDocument/2006/relationships" r:id="rId9" tooltip="Worldwide Sales Distribution"/>
              <a:extLst>
                <a:ext uri="{FF2B5EF4-FFF2-40B4-BE49-F238E27FC236}">
                  <a16:creationId xmlns:a16="http://schemas.microsoft.com/office/drawing/2014/main" id="{D933C74B-52B7-1824-08E0-079631D9E13C}"/>
                </a:ext>
              </a:extLst>
            </xdr:cNvPr>
            <xdr:cNvSpPr txBox="1"/>
          </xdr:nvSpPr>
          <xdr:spPr>
            <a:xfrm>
              <a:off x="1628050" y="32357"/>
              <a:ext cx="2154824" cy="329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200">
                  <a:solidFill>
                    <a:schemeClr val="bg1">
                      <a:lumMod val="65000"/>
                    </a:schemeClr>
                  </a:solidFill>
                  <a:latin typeface="Arial" panose="020B0604020202020204" pitchFamily="34" charset="0"/>
                  <a:cs typeface="Arial" panose="020B0604020202020204" pitchFamily="34" charset="0"/>
                </a:rPr>
                <a:t>Worldwide Sales Distribution</a:t>
              </a:r>
            </a:p>
          </xdr:txBody>
        </xdr:sp>
        <xdr:sp macro="" textlink="">
          <xdr:nvSpPr>
            <xdr:cNvPr id="34" name="TextBox 33">
              <a:hlinkClick xmlns:r="http://schemas.openxmlformats.org/officeDocument/2006/relationships" r:id="rId10" tooltip="Sales Breakdown"/>
              <a:extLst>
                <a:ext uri="{FF2B5EF4-FFF2-40B4-BE49-F238E27FC236}">
                  <a16:creationId xmlns:a16="http://schemas.microsoft.com/office/drawing/2014/main" id="{9A61BF86-D10C-E064-2EC3-00F92C8A348F}"/>
                </a:ext>
              </a:extLst>
            </xdr:cNvPr>
            <xdr:cNvSpPr txBox="1"/>
          </xdr:nvSpPr>
          <xdr:spPr>
            <a:xfrm>
              <a:off x="3814735" y="20412"/>
              <a:ext cx="1397000" cy="353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200">
                  <a:solidFill>
                    <a:schemeClr val="bg1">
                      <a:lumMod val="65000"/>
                    </a:schemeClr>
                  </a:solidFill>
                  <a:latin typeface="Arial" panose="020B0604020202020204" pitchFamily="34" charset="0"/>
                  <a:cs typeface="Arial" panose="020B0604020202020204" pitchFamily="34" charset="0"/>
                </a:rPr>
                <a:t>Sales Breakdown</a:t>
              </a:r>
            </a:p>
          </xdr:txBody>
        </xdr:sp>
      </xdr:grpSp>
      <xdr:pic>
        <xdr:nvPicPr>
          <xdr:cNvPr id="25" name="Picture 24">
            <a:extLst>
              <a:ext uri="{FF2B5EF4-FFF2-40B4-BE49-F238E27FC236}">
                <a16:creationId xmlns:a16="http://schemas.microsoft.com/office/drawing/2014/main" id="{4D6754C9-E783-3120-C8F6-0720B8F8F589}"/>
              </a:ext>
            </a:extLst>
          </xdr:cNvPr>
          <xdr:cNvPicPr>
            <a:picLocks noChangeAspect="1"/>
          </xdr:cNvPicPr>
        </xdr:nvPicPr>
        <xdr:blipFill>
          <a:blip xmlns:r="http://schemas.openxmlformats.org/officeDocument/2006/relationships" r:embed="rId11"/>
          <a:stretch>
            <a:fillRect/>
          </a:stretch>
        </xdr:blipFill>
        <xdr:spPr>
          <a:xfrm>
            <a:off x="9247473" y="63193"/>
            <a:ext cx="309482" cy="268899"/>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553314</xdr:colOff>
      <xdr:row>16</xdr:row>
      <xdr:rowOff>4690</xdr:rowOff>
    </xdr:from>
    <xdr:to>
      <xdr:col>4</xdr:col>
      <xdr:colOff>703714</xdr:colOff>
      <xdr:row>20</xdr:row>
      <xdr:rowOff>4690</xdr:rowOff>
    </xdr:to>
    <xdr:sp macro="" textlink="">
      <xdr:nvSpPr>
        <xdr:cNvPr id="57" name="TextBox 56">
          <a:extLst>
            <a:ext uri="{FF2B5EF4-FFF2-40B4-BE49-F238E27FC236}">
              <a16:creationId xmlns:a16="http://schemas.microsoft.com/office/drawing/2014/main" id="{E69F0109-8560-0ED0-AEB6-A89E38C2EE5D}"/>
            </a:ext>
          </a:extLst>
        </xdr:cNvPr>
        <xdr:cNvSpPr txBox="1"/>
      </xdr:nvSpPr>
      <xdr:spPr>
        <a:xfrm>
          <a:off x="553314" y="3265925"/>
          <a:ext cx="3474351" cy="8153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2400">
              <a:solidFill>
                <a:schemeClr val="bg1"/>
              </a:solidFill>
              <a:latin typeface="Arial" panose="020B0604020202020204" pitchFamily="34" charset="0"/>
              <a:cs typeface="Arial" panose="020B0604020202020204" pitchFamily="34" charset="0"/>
            </a:rPr>
            <a:t>Sales Market Leaders </a:t>
          </a:r>
        </a:p>
      </xdr:txBody>
    </xdr:sp>
    <xdr:clientData/>
  </xdr:twoCellAnchor>
  <xdr:twoCellAnchor editAs="absolute">
    <xdr:from>
      <xdr:col>0</xdr:col>
      <xdr:colOff>356739</xdr:colOff>
      <xdr:row>19</xdr:row>
      <xdr:rowOff>169524</xdr:rowOff>
    </xdr:from>
    <xdr:to>
      <xdr:col>4</xdr:col>
      <xdr:colOff>700404</xdr:colOff>
      <xdr:row>23</xdr:row>
      <xdr:rowOff>70157</xdr:rowOff>
    </xdr:to>
    <xdr:sp macro="" textlink="'Pivot tables'!BJ5">
      <xdr:nvSpPr>
        <xdr:cNvPr id="62" name="TextBox 61">
          <a:extLst>
            <a:ext uri="{FF2B5EF4-FFF2-40B4-BE49-F238E27FC236}">
              <a16:creationId xmlns:a16="http://schemas.microsoft.com/office/drawing/2014/main" id="{D424F3BF-ED81-4382-65D5-78EB9EF82B6B}"/>
            </a:ext>
          </a:extLst>
        </xdr:cNvPr>
        <xdr:cNvSpPr txBox="1"/>
      </xdr:nvSpPr>
      <xdr:spPr>
        <a:xfrm>
          <a:off x="356739" y="4042240"/>
          <a:ext cx="3667616" cy="7159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E19595F-C8A5-E74D-A01F-15EC8E72C7DB}" type="TxLink">
            <a:rPr lang="en-US" sz="4900" b="0" i="0" u="none" strike="noStrike">
              <a:solidFill>
                <a:schemeClr val="bg1"/>
              </a:solidFill>
              <a:latin typeface="Arial" panose="020B0604020202020204" pitchFamily="34" charset="0"/>
              <a:ea typeface="+mn-ea"/>
              <a:cs typeface="Arial" panose="020B0604020202020204" pitchFamily="34" charset="0"/>
            </a:rPr>
            <a:pPr marL="0" indent="0" algn="ctr"/>
            <a:t> $5,738,198 </a:t>
          </a:fld>
          <a:endParaRPr lang="en-GB" sz="4900">
            <a:solidFill>
              <a:schemeClr val="bg1"/>
            </a:solidFill>
            <a:latin typeface="Arial" panose="020B0604020202020204" pitchFamily="34" charset="0"/>
            <a:ea typeface="+mn-ea"/>
            <a:cs typeface="Arial" panose="020B0604020202020204" pitchFamily="34" charset="0"/>
          </a:endParaRPr>
        </a:p>
      </xdr:txBody>
    </xdr:sp>
    <xdr:clientData/>
  </xdr:twoCellAnchor>
  <xdr:twoCellAnchor editAs="absolute">
    <xdr:from>
      <xdr:col>0</xdr:col>
      <xdr:colOff>629731</xdr:colOff>
      <xdr:row>25</xdr:row>
      <xdr:rowOff>126478</xdr:rowOff>
    </xdr:from>
    <xdr:to>
      <xdr:col>4</xdr:col>
      <xdr:colOff>617338</xdr:colOff>
      <xdr:row>27</xdr:row>
      <xdr:rowOff>103679</xdr:rowOff>
    </xdr:to>
    <xdr:graphicFrame macro="">
      <xdr:nvGraphicFramePr>
        <xdr:cNvPr id="6" name="Chart 5">
          <a:extLst>
            <a:ext uri="{FF2B5EF4-FFF2-40B4-BE49-F238E27FC236}">
              <a16:creationId xmlns:a16="http://schemas.microsoft.com/office/drawing/2014/main" id="{F327CEB5-32ED-FD4B-96F6-EAAA4CF604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656377</xdr:colOff>
      <xdr:row>11</xdr:row>
      <xdr:rowOff>189250</xdr:rowOff>
    </xdr:from>
    <xdr:to>
      <xdr:col>4</xdr:col>
      <xdr:colOff>549270</xdr:colOff>
      <xdr:row>14</xdr:row>
      <xdr:rowOff>16025</xdr:rowOff>
    </xdr:to>
    <mc:AlternateContent xmlns:mc="http://schemas.openxmlformats.org/markup-compatibility/2006" xmlns:a14="http://schemas.microsoft.com/office/drawing/2010/main">
      <mc:Choice Requires="a14">
        <xdr:graphicFrame macro="">
          <xdr:nvGraphicFramePr>
            <xdr:cNvPr id="291" name="Year 2">
              <a:extLst>
                <a:ext uri="{FF2B5EF4-FFF2-40B4-BE49-F238E27FC236}">
                  <a16:creationId xmlns:a16="http://schemas.microsoft.com/office/drawing/2014/main" id="{76B8DC1E-E450-1E4C-B924-E12024ECB462}"/>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656377" y="2408783"/>
              <a:ext cx="3216257" cy="43210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10</xdr:col>
      <xdr:colOff>482600</xdr:colOff>
      <xdr:row>17</xdr:row>
      <xdr:rowOff>69850</xdr:rowOff>
    </xdr:from>
    <xdr:to>
      <xdr:col>11</xdr:col>
      <xdr:colOff>127000</xdr:colOff>
      <xdr:row>19</xdr:row>
      <xdr:rowOff>95250</xdr:rowOff>
    </xdr:to>
    <xdr:sp macro="" textlink="'Pivot tables'!BG6">
      <xdr:nvSpPr>
        <xdr:cNvPr id="337" name="TextBox 336">
          <a:extLst>
            <a:ext uri="{FF2B5EF4-FFF2-40B4-BE49-F238E27FC236}">
              <a16:creationId xmlns:a16="http://schemas.microsoft.com/office/drawing/2014/main" id="{0A1483E4-E5BA-B042-B7D9-1DDA326EED6E}"/>
            </a:ext>
          </a:extLst>
        </xdr:cNvPr>
        <xdr:cNvSpPr txBox="1"/>
      </xdr:nvSpPr>
      <xdr:spPr>
        <a:xfrm>
          <a:off x="8737600" y="3524250"/>
          <a:ext cx="4699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BF02A06-59EC-A448-B24D-B596EDDF3FD1}" type="TxLink">
            <a:rPr lang="en-US" sz="1100" b="0" i="0" u="none" strike="noStrike">
              <a:solidFill>
                <a:srgbClr val="0E11A7"/>
              </a:solidFill>
              <a:latin typeface="Aptos Narrow"/>
            </a:rPr>
            <a:pPr algn="ctr"/>
            <a:t>●</a:t>
          </a:fld>
          <a:endParaRPr lang="en-GB" sz="1100"/>
        </a:p>
      </xdr:txBody>
    </xdr:sp>
    <xdr:clientData/>
  </xdr:twoCellAnchor>
  <xdr:twoCellAnchor editAs="absolute">
    <xdr:from>
      <xdr:col>8</xdr:col>
      <xdr:colOff>163602</xdr:colOff>
      <xdr:row>11</xdr:row>
      <xdr:rowOff>4746</xdr:rowOff>
    </xdr:from>
    <xdr:to>
      <xdr:col>8</xdr:col>
      <xdr:colOff>634979</xdr:colOff>
      <xdr:row>13</xdr:row>
      <xdr:rowOff>30146</xdr:rowOff>
    </xdr:to>
    <xdr:grpSp>
      <xdr:nvGrpSpPr>
        <xdr:cNvPr id="489" name="Group 488">
          <a:extLst>
            <a:ext uri="{FF2B5EF4-FFF2-40B4-BE49-F238E27FC236}">
              <a16:creationId xmlns:a16="http://schemas.microsoft.com/office/drawing/2014/main" id="{87A3433A-4D28-59FB-5EEE-13055E6AD6DE}"/>
            </a:ext>
          </a:extLst>
        </xdr:cNvPr>
        <xdr:cNvGrpSpPr/>
      </xdr:nvGrpSpPr>
      <xdr:grpSpPr>
        <a:xfrm>
          <a:off x="6810331" y="2224279"/>
          <a:ext cx="471377" cy="428951"/>
          <a:chOff x="8382738" y="3435012"/>
          <a:chExt cx="471377" cy="430450"/>
        </a:xfrm>
      </xdr:grpSpPr>
      <xdr:sp macro="" textlink="'Pivot tables'!BE5">
        <xdr:nvSpPr>
          <xdr:cNvPr id="487" name="TextBox 486">
            <a:extLst>
              <a:ext uri="{FF2B5EF4-FFF2-40B4-BE49-F238E27FC236}">
                <a16:creationId xmlns:a16="http://schemas.microsoft.com/office/drawing/2014/main" id="{F3B83DF4-2D06-CC44-A867-242BF099E3E9}"/>
              </a:ext>
            </a:extLst>
          </xdr:cNvPr>
          <xdr:cNvSpPr txBox="1"/>
        </xdr:nvSpPr>
        <xdr:spPr>
          <a:xfrm>
            <a:off x="8382738" y="3435012"/>
            <a:ext cx="471376" cy="430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9A5845F-0736-874D-9478-0FE8CB9135DA}" type="TxLink">
              <a:rPr lang="en-US" sz="1100" b="0" i="0" u="none" strike="noStrike">
                <a:solidFill>
                  <a:srgbClr val="F829AA"/>
                </a:solidFill>
                <a:latin typeface="Aptos Narrow"/>
              </a:rPr>
              <a:pPr algn="ctr"/>
              <a:t>●</a:t>
            </a:fld>
            <a:endParaRPr lang="en-GB" sz="1100"/>
          </a:p>
        </xdr:txBody>
      </xdr:sp>
      <xdr:sp macro="" textlink="'Pivot tables'!BG5">
        <xdr:nvSpPr>
          <xdr:cNvPr id="488" name="TextBox 487">
            <a:extLst>
              <a:ext uri="{FF2B5EF4-FFF2-40B4-BE49-F238E27FC236}">
                <a16:creationId xmlns:a16="http://schemas.microsoft.com/office/drawing/2014/main" id="{5842DF9B-C044-534E-8119-D8AAA52AE65D}"/>
              </a:ext>
            </a:extLst>
          </xdr:cNvPr>
          <xdr:cNvSpPr txBox="1"/>
        </xdr:nvSpPr>
        <xdr:spPr>
          <a:xfrm>
            <a:off x="8382738" y="3435013"/>
            <a:ext cx="471377" cy="4304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531EF7-DAAD-C04C-BAA6-AAF814EB485D}" type="TxLink">
              <a:rPr lang="en-US" sz="1100" b="0" i="0" u="none" strike="noStrike">
                <a:solidFill>
                  <a:srgbClr val="0E11A7"/>
                </a:solidFill>
                <a:latin typeface="Aptos Narrow"/>
              </a:rPr>
              <a:pPr algn="ctr"/>
              <a:t> </a:t>
            </a:fld>
            <a:endParaRPr lang="en-GB" sz="1100"/>
          </a:p>
        </xdr:txBody>
      </xdr:sp>
    </xdr:grpSp>
    <xdr:clientData/>
  </xdr:twoCellAnchor>
  <xdr:twoCellAnchor editAs="absolute">
    <xdr:from>
      <xdr:col>7</xdr:col>
      <xdr:colOff>748732</xdr:colOff>
      <xdr:row>10</xdr:row>
      <xdr:rowOff>122949</xdr:rowOff>
    </xdr:from>
    <xdr:to>
      <xdr:col>8</xdr:col>
      <xdr:colOff>393132</xdr:colOff>
      <xdr:row>12</xdr:row>
      <xdr:rowOff>148349</xdr:rowOff>
    </xdr:to>
    <xdr:grpSp>
      <xdr:nvGrpSpPr>
        <xdr:cNvPr id="492" name="Group 491">
          <a:extLst>
            <a:ext uri="{FF2B5EF4-FFF2-40B4-BE49-F238E27FC236}">
              <a16:creationId xmlns:a16="http://schemas.microsoft.com/office/drawing/2014/main" id="{60A4E3B9-369D-FA3D-F684-8FCA332B6C88}"/>
            </a:ext>
          </a:extLst>
        </xdr:cNvPr>
        <xdr:cNvGrpSpPr/>
      </xdr:nvGrpSpPr>
      <xdr:grpSpPr>
        <a:xfrm>
          <a:off x="6564620" y="2140706"/>
          <a:ext cx="475241" cy="428951"/>
          <a:chOff x="9246339" y="2819062"/>
          <a:chExt cx="471377" cy="430450"/>
        </a:xfrm>
      </xdr:grpSpPr>
      <xdr:sp macro="" textlink="'Pivot tables'!BF5">
        <xdr:nvSpPr>
          <xdr:cNvPr id="490" name="TextBox 489">
            <a:extLst>
              <a:ext uri="{FF2B5EF4-FFF2-40B4-BE49-F238E27FC236}">
                <a16:creationId xmlns:a16="http://schemas.microsoft.com/office/drawing/2014/main" id="{DCDCD440-32BB-EF42-BC1B-856E5099A092}"/>
              </a:ext>
            </a:extLst>
          </xdr:cNvPr>
          <xdr:cNvSpPr txBox="1"/>
        </xdr:nvSpPr>
        <xdr:spPr>
          <a:xfrm>
            <a:off x="9246339" y="2819062"/>
            <a:ext cx="471377" cy="430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510E165-2E4B-CF47-972A-0732655128AF}" type="TxLink">
              <a:rPr lang="en-US" sz="1100" b="0" i="0" u="none" strike="noStrike">
                <a:solidFill>
                  <a:srgbClr val="700265"/>
                </a:solidFill>
                <a:latin typeface="Aptos Narrow"/>
              </a:rPr>
              <a:pPr algn="ctr"/>
              <a:t>●</a:t>
            </a:fld>
            <a:endParaRPr lang="en-GB" sz="1100"/>
          </a:p>
        </xdr:txBody>
      </xdr:sp>
      <xdr:sp macro="" textlink="'Pivot tables'!BH5">
        <xdr:nvSpPr>
          <xdr:cNvPr id="491" name="TextBox 490">
            <a:extLst>
              <a:ext uri="{FF2B5EF4-FFF2-40B4-BE49-F238E27FC236}">
                <a16:creationId xmlns:a16="http://schemas.microsoft.com/office/drawing/2014/main" id="{7376F41C-35F6-D74A-A73D-46D73333487D}"/>
              </a:ext>
            </a:extLst>
          </xdr:cNvPr>
          <xdr:cNvSpPr txBox="1"/>
        </xdr:nvSpPr>
        <xdr:spPr>
          <a:xfrm>
            <a:off x="9246339" y="2819400"/>
            <a:ext cx="471377" cy="429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75A1F69-5181-9647-B26D-C62C794A17D5}" type="TxLink">
              <a:rPr lang="en-US" sz="1100" b="0" i="0" u="none" strike="noStrike">
                <a:solidFill>
                  <a:srgbClr val="296EFC"/>
                </a:solidFill>
                <a:latin typeface="Aptos Narrow"/>
              </a:rPr>
              <a:pPr algn="ctr"/>
              <a:t> </a:t>
            </a:fld>
            <a:endParaRPr lang="en-GB" sz="1100"/>
          </a:p>
        </xdr:txBody>
      </xdr:sp>
    </xdr:grpSp>
    <xdr:clientData/>
  </xdr:twoCellAnchor>
  <xdr:twoCellAnchor editAs="absolute">
    <xdr:from>
      <xdr:col>8</xdr:col>
      <xdr:colOff>22965</xdr:colOff>
      <xdr:row>9</xdr:row>
      <xdr:rowOff>151221</xdr:rowOff>
    </xdr:from>
    <xdr:to>
      <xdr:col>8</xdr:col>
      <xdr:colOff>490606</xdr:colOff>
      <xdr:row>11</xdr:row>
      <xdr:rowOff>176621</xdr:rowOff>
    </xdr:to>
    <xdr:grpSp>
      <xdr:nvGrpSpPr>
        <xdr:cNvPr id="495" name="Group 494">
          <a:extLst>
            <a:ext uri="{FF2B5EF4-FFF2-40B4-BE49-F238E27FC236}">
              <a16:creationId xmlns:a16="http://schemas.microsoft.com/office/drawing/2014/main" id="{D9DE42F5-B0A3-49D0-308A-FFAB5901B141}"/>
            </a:ext>
          </a:extLst>
        </xdr:cNvPr>
        <xdr:cNvGrpSpPr/>
      </xdr:nvGrpSpPr>
      <xdr:grpSpPr>
        <a:xfrm>
          <a:off x="6669694" y="1967202"/>
          <a:ext cx="467641" cy="428952"/>
          <a:chOff x="8380871" y="3434146"/>
          <a:chExt cx="467641" cy="426981"/>
        </a:xfrm>
      </xdr:grpSpPr>
      <xdr:sp macro="" textlink="'Pivot tables'!BE5">
        <xdr:nvSpPr>
          <xdr:cNvPr id="493" name="TextBox 492">
            <a:extLst>
              <a:ext uri="{FF2B5EF4-FFF2-40B4-BE49-F238E27FC236}">
                <a16:creationId xmlns:a16="http://schemas.microsoft.com/office/drawing/2014/main" id="{D848595A-5D03-FC45-A118-BDAF8842ECF4}"/>
              </a:ext>
            </a:extLst>
          </xdr:cNvPr>
          <xdr:cNvSpPr txBox="1"/>
        </xdr:nvSpPr>
        <xdr:spPr>
          <a:xfrm>
            <a:off x="8380871" y="3434146"/>
            <a:ext cx="467641" cy="42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9A5845F-0736-874D-9478-0FE8CB9135DA}" type="TxLink">
              <a:rPr lang="en-US" sz="1100" b="0" i="0" u="none" strike="noStrike">
                <a:solidFill>
                  <a:srgbClr val="F829AA"/>
                </a:solidFill>
                <a:latin typeface="Aptos Narrow"/>
              </a:rPr>
              <a:pPr algn="ctr"/>
              <a:t>●</a:t>
            </a:fld>
            <a:endParaRPr lang="en-GB" sz="1100"/>
          </a:p>
        </xdr:txBody>
      </xdr:sp>
      <xdr:sp macro="" textlink="'Pivot tables'!BG5">
        <xdr:nvSpPr>
          <xdr:cNvPr id="494" name="TextBox 493">
            <a:extLst>
              <a:ext uri="{FF2B5EF4-FFF2-40B4-BE49-F238E27FC236}">
                <a16:creationId xmlns:a16="http://schemas.microsoft.com/office/drawing/2014/main" id="{2ECA8061-BFE8-A54F-A734-BC304BAF0E37}"/>
              </a:ext>
            </a:extLst>
          </xdr:cNvPr>
          <xdr:cNvSpPr txBox="1"/>
        </xdr:nvSpPr>
        <xdr:spPr>
          <a:xfrm>
            <a:off x="8380871" y="3434146"/>
            <a:ext cx="467641" cy="42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531EF7-DAAD-C04C-BAA6-AAF814EB485D}" type="TxLink">
              <a:rPr lang="en-US" sz="1100" b="0" i="0" u="none" strike="noStrike">
                <a:solidFill>
                  <a:srgbClr val="0E11A7"/>
                </a:solidFill>
                <a:latin typeface="Aptos Narrow"/>
              </a:rPr>
              <a:pPr algn="ctr"/>
              <a:t> </a:t>
            </a:fld>
            <a:endParaRPr lang="en-GB" sz="1100"/>
          </a:p>
        </xdr:txBody>
      </xdr:sp>
    </xdr:grpSp>
    <xdr:clientData/>
  </xdr:twoCellAnchor>
  <xdr:twoCellAnchor editAs="absolute">
    <xdr:from>
      <xdr:col>7</xdr:col>
      <xdr:colOff>700634</xdr:colOff>
      <xdr:row>10</xdr:row>
      <xdr:rowOff>35767</xdr:rowOff>
    </xdr:from>
    <xdr:to>
      <xdr:col>8</xdr:col>
      <xdr:colOff>345034</xdr:colOff>
      <xdr:row>12</xdr:row>
      <xdr:rowOff>61167</xdr:rowOff>
    </xdr:to>
    <xdr:grpSp>
      <xdr:nvGrpSpPr>
        <xdr:cNvPr id="498" name="Group 497">
          <a:extLst>
            <a:ext uri="{FF2B5EF4-FFF2-40B4-BE49-F238E27FC236}">
              <a16:creationId xmlns:a16="http://schemas.microsoft.com/office/drawing/2014/main" id="{7DEB6E43-7586-31AF-ABCF-8A264AAD740E}"/>
            </a:ext>
          </a:extLst>
        </xdr:cNvPr>
        <xdr:cNvGrpSpPr/>
      </xdr:nvGrpSpPr>
      <xdr:grpSpPr>
        <a:xfrm>
          <a:off x="6516522" y="2053524"/>
          <a:ext cx="475241" cy="428951"/>
          <a:chOff x="8380871" y="3434146"/>
          <a:chExt cx="467641" cy="426981"/>
        </a:xfrm>
      </xdr:grpSpPr>
      <xdr:sp macro="" textlink="'Pivot tables'!BE5">
        <xdr:nvSpPr>
          <xdr:cNvPr id="496" name="TextBox 495">
            <a:extLst>
              <a:ext uri="{FF2B5EF4-FFF2-40B4-BE49-F238E27FC236}">
                <a16:creationId xmlns:a16="http://schemas.microsoft.com/office/drawing/2014/main" id="{FA991A3F-929B-BE40-BA63-E4382425D538}"/>
              </a:ext>
            </a:extLst>
          </xdr:cNvPr>
          <xdr:cNvSpPr txBox="1"/>
        </xdr:nvSpPr>
        <xdr:spPr>
          <a:xfrm>
            <a:off x="8380871" y="3434146"/>
            <a:ext cx="467641" cy="42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9A5845F-0736-874D-9478-0FE8CB9135DA}" type="TxLink">
              <a:rPr lang="en-US" sz="1100" b="0" i="0" u="none" strike="noStrike">
                <a:solidFill>
                  <a:srgbClr val="F829AA"/>
                </a:solidFill>
                <a:latin typeface="Aptos Narrow"/>
              </a:rPr>
              <a:pPr algn="ctr"/>
              <a:t>●</a:t>
            </a:fld>
            <a:endParaRPr lang="en-GB" sz="1100"/>
          </a:p>
        </xdr:txBody>
      </xdr:sp>
      <xdr:sp macro="" textlink="'Pivot tables'!BG5">
        <xdr:nvSpPr>
          <xdr:cNvPr id="497" name="TextBox 496">
            <a:extLst>
              <a:ext uri="{FF2B5EF4-FFF2-40B4-BE49-F238E27FC236}">
                <a16:creationId xmlns:a16="http://schemas.microsoft.com/office/drawing/2014/main" id="{BCA5567D-2857-3346-AF13-50B473CDD595}"/>
              </a:ext>
            </a:extLst>
          </xdr:cNvPr>
          <xdr:cNvSpPr txBox="1"/>
        </xdr:nvSpPr>
        <xdr:spPr>
          <a:xfrm>
            <a:off x="8380871" y="3434146"/>
            <a:ext cx="467641" cy="42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531EF7-DAAD-C04C-BAA6-AAF814EB485D}" type="TxLink">
              <a:rPr lang="en-US" sz="1100" b="0" i="0" u="none" strike="noStrike">
                <a:solidFill>
                  <a:srgbClr val="0E11A7"/>
                </a:solidFill>
                <a:latin typeface="Aptos Narrow"/>
              </a:rPr>
              <a:pPr algn="ctr"/>
              <a:t> </a:t>
            </a:fld>
            <a:endParaRPr lang="en-GB" sz="1100"/>
          </a:p>
        </xdr:txBody>
      </xdr:sp>
    </xdr:grpSp>
    <xdr:clientData/>
  </xdr:twoCellAnchor>
  <xdr:twoCellAnchor editAs="absolute">
    <xdr:from>
      <xdr:col>7</xdr:col>
      <xdr:colOff>504863</xdr:colOff>
      <xdr:row>11</xdr:row>
      <xdr:rowOff>5648</xdr:rowOff>
    </xdr:from>
    <xdr:to>
      <xdr:col>8</xdr:col>
      <xdr:colOff>149263</xdr:colOff>
      <xdr:row>13</xdr:row>
      <xdr:rowOff>31048</xdr:rowOff>
    </xdr:to>
    <xdr:grpSp>
      <xdr:nvGrpSpPr>
        <xdr:cNvPr id="501" name="Group 500">
          <a:extLst>
            <a:ext uri="{FF2B5EF4-FFF2-40B4-BE49-F238E27FC236}">
              <a16:creationId xmlns:a16="http://schemas.microsoft.com/office/drawing/2014/main" id="{767D8A96-987D-8146-35B2-BE186AFAFB05}"/>
            </a:ext>
          </a:extLst>
        </xdr:cNvPr>
        <xdr:cNvGrpSpPr/>
      </xdr:nvGrpSpPr>
      <xdr:grpSpPr>
        <a:xfrm>
          <a:off x="6320751" y="2225181"/>
          <a:ext cx="475241" cy="428951"/>
          <a:chOff x="8380871" y="3434146"/>
          <a:chExt cx="467641" cy="426981"/>
        </a:xfrm>
      </xdr:grpSpPr>
      <xdr:sp macro="" textlink="'Pivot tables'!BE5">
        <xdr:nvSpPr>
          <xdr:cNvPr id="499" name="TextBox 498">
            <a:extLst>
              <a:ext uri="{FF2B5EF4-FFF2-40B4-BE49-F238E27FC236}">
                <a16:creationId xmlns:a16="http://schemas.microsoft.com/office/drawing/2014/main" id="{CFAB8099-EAB4-E14A-A0BF-753CA17EE711}"/>
              </a:ext>
            </a:extLst>
          </xdr:cNvPr>
          <xdr:cNvSpPr txBox="1"/>
        </xdr:nvSpPr>
        <xdr:spPr>
          <a:xfrm>
            <a:off x="8380871" y="3434146"/>
            <a:ext cx="467641" cy="42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9A5845F-0736-874D-9478-0FE8CB9135DA}" type="TxLink">
              <a:rPr lang="en-US" sz="1100" b="0" i="0" u="none" strike="noStrike">
                <a:solidFill>
                  <a:srgbClr val="F829AA"/>
                </a:solidFill>
                <a:latin typeface="Aptos Narrow"/>
              </a:rPr>
              <a:pPr algn="ctr"/>
              <a:t>●</a:t>
            </a:fld>
            <a:endParaRPr lang="en-GB" sz="1100"/>
          </a:p>
        </xdr:txBody>
      </xdr:sp>
      <xdr:sp macro="" textlink="'Pivot tables'!BG5">
        <xdr:nvSpPr>
          <xdr:cNvPr id="500" name="TextBox 499">
            <a:extLst>
              <a:ext uri="{FF2B5EF4-FFF2-40B4-BE49-F238E27FC236}">
                <a16:creationId xmlns:a16="http://schemas.microsoft.com/office/drawing/2014/main" id="{18D9ECD7-9325-1B4A-9AB0-6EEECB956CC2}"/>
              </a:ext>
            </a:extLst>
          </xdr:cNvPr>
          <xdr:cNvSpPr txBox="1"/>
        </xdr:nvSpPr>
        <xdr:spPr>
          <a:xfrm>
            <a:off x="8380871" y="3434146"/>
            <a:ext cx="467641" cy="42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531EF7-DAAD-C04C-BAA6-AAF814EB485D}" type="TxLink">
              <a:rPr lang="en-US" sz="1100" b="0" i="0" u="none" strike="noStrike">
                <a:solidFill>
                  <a:srgbClr val="0E11A7"/>
                </a:solidFill>
                <a:latin typeface="Aptos Narrow"/>
              </a:rPr>
              <a:pPr algn="ctr"/>
              <a:t> </a:t>
            </a:fld>
            <a:endParaRPr lang="en-GB" sz="1100"/>
          </a:p>
        </xdr:txBody>
      </xdr:sp>
    </xdr:grpSp>
    <xdr:clientData/>
  </xdr:twoCellAnchor>
  <xdr:twoCellAnchor editAs="absolute">
    <xdr:from>
      <xdr:col>7</xdr:col>
      <xdr:colOff>454666</xdr:colOff>
      <xdr:row>9</xdr:row>
      <xdr:rowOff>151221</xdr:rowOff>
    </xdr:from>
    <xdr:to>
      <xdr:col>8</xdr:col>
      <xdr:colOff>99066</xdr:colOff>
      <xdr:row>11</xdr:row>
      <xdr:rowOff>176621</xdr:rowOff>
    </xdr:to>
    <xdr:grpSp>
      <xdr:nvGrpSpPr>
        <xdr:cNvPr id="504" name="Group 503">
          <a:extLst>
            <a:ext uri="{FF2B5EF4-FFF2-40B4-BE49-F238E27FC236}">
              <a16:creationId xmlns:a16="http://schemas.microsoft.com/office/drawing/2014/main" id="{F2B23900-2710-965A-B30D-D88286113348}"/>
            </a:ext>
          </a:extLst>
        </xdr:cNvPr>
        <xdr:cNvGrpSpPr/>
      </xdr:nvGrpSpPr>
      <xdr:grpSpPr>
        <a:xfrm>
          <a:off x="6270554" y="1967202"/>
          <a:ext cx="475241" cy="428952"/>
          <a:chOff x="8380871" y="3434146"/>
          <a:chExt cx="467641" cy="426981"/>
        </a:xfrm>
      </xdr:grpSpPr>
      <xdr:sp macro="" textlink="'Pivot tables'!BE5">
        <xdr:nvSpPr>
          <xdr:cNvPr id="502" name="TextBox 501">
            <a:extLst>
              <a:ext uri="{FF2B5EF4-FFF2-40B4-BE49-F238E27FC236}">
                <a16:creationId xmlns:a16="http://schemas.microsoft.com/office/drawing/2014/main" id="{2154243C-6446-2046-BB23-F5135433B62E}"/>
              </a:ext>
            </a:extLst>
          </xdr:cNvPr>
          <xdr:cNvSpPr txBox="1"/>
        </xdr:nvSpPr>
        <xdr:spPr>
          <a:xfrm>
            <a:off x="8380871" y="3434146"/>
            <a:ext cx="467641" cy="42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9A5845F-0736-874D-9478-0FE8CB9135DA}" type="TxLink">
              <a:rPr lang="en-US" sz="1100" b="0" i="0" u="none" strike="noStrike">
                <a:solidFill>
                  <a:srgbClr val="F829AA"/>
                </a:solidFill>
                <a:latin typeface="Aptos Narrow"/>
              </a:rPr>
              <a:pPr algn="ctr"/>
              <a:t>●</a:t>
            </a:fld>
            <a:endParaRPr lang="en-GB" sz="1100"/>
          </a:p>
        </xdr:txBody>
      </xdr:sp>
      <xdr:sp macro="" textlink="'Pivot tables'!BG5">
        <xdr:nvSpPr>
          <xdr:cNvPr id="503" name="TextBox 502" hidden="1">
            <a:extLst>
              <a:ext uri="{FF2B5EF4-FFF2-40B4-BE49-F238E27FC236}">
                <a16:creationId xmlns:a16="http://schemas.microsoft.com/office/drawing/2014/main" id="{434B1DDC-0D06-434C-9C46-F11673CED7BB}"/>
              </a:ext>
            </a:extLst>
          </xdr:cNvPr>
          <xdr:cNvSpPr txBox="1"/>
        </xdr:nvSpPr>
        <xdr:spPr>
          <a:xfrm>
            <a:off x="8380871" y="3434146"/>
            <a:ext cx="467641" cy="42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531EF7-DAAD-C04C-BAA6-AAF814EB485D}" type="TxLink">
              <a:rPr lang="en-US" sz="1100" b="0" i="0" u="none" strike="noStrike">
                <a:solidFill>
                  <a:srgbClr val="0E11A7"/>
                </a:solidFill>
                <a:latin typeface="Aptos Narrow"/>
              </a:rPr>
              <a:pPr algn="ctr"/>
              <a:t> </a:t>
            </a:fld>
            <a:endParaRPr lang="en-GB" sz="1100"/>
          </a:p>
        </xdr:txBody>
      </xdr:sp>
    </xdr:grpSp>
    <xdr:clientData/>
  </xdr:twoCellAnchor>
  <xdr:twoCellAnchor editAs="absolute">
    <xdr:from>
      <xdr:col>8</xdr:col>
      <xdr:colOff>263914</xdr:colOff>
      <xdr:row>10</xdr:row>
      <xdr:rowOff>35766</xdr:rowOff>
    </xdr:from>
    <xdr:to>
      <xdr:col>8</xdr:col>
      <xdr:colOff>731555</xdr:colOff>
      <xdr:row>12</xdr:row>
      <xdr:rowOff>61166</xdr:rowOff>
    </xdr:to>
    <xdr:grpSp>
      <xdr:nvGrpSpPr>
        <xdr:cNvPr id="507" name="Group 506">
          <a:extLst>
            <a:ext uri="{FF2B5EF4-FFF2-40B4-BE49-F238E27FC236}">
              <a16:creationId xmlns:a16="http://schemas.microsoft.com/office/drawing/2014/main" id="{4D3279B2-B832-16C9-5819-9C017540DC64}"/>
            </a:ext>
          </a:extLst>
        </xdr:cNvPr>
        <xdr:cNvGrpSpPr/>
      </xdr:nvGrpSpPr>
      <xdr:grpSpPr>
        <a:xfrm>
          <a:off x="6910643" y="2053523"/>
          <a:ext cx="467641" cy="428951"/>
          <a:chOff x="8380871" y="3434146"/>
          <a:chExt cx="467641" cy="426981"/>
        </a:xfrm>
      </xdr:grpSpPr>
      <xdr:sp macro="" textlink="'Pivot tables'!BE5">
        <xdr:nvSpPr>
          <xdr:cNvPr id="505" name="TextBox 504">
            <a:extLst>
              <a:ext uri="{FF2B5EF4-FFF2-40B4-BE49-F238E27FC236}">
                <a16:creationId xmlns:a16="http://schemas.microsoft.com/office/drawing/2014/main" id="{151B9753-B600-0145-86D5-636D8E055B08}"/>
              </a:ext>
            </a:extLst>
          </xdr:cNvPr>
          <xdr:cNvSpPr txBox="1"/>
        </xdr:nvSpPr>
        <xdr:spPr>
          <a:xfrm>
            <a:off x="8380871" y="3434146"/>
            <a:ext cx="467641" cy="42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9A5845F-0736-874D-9478-0FE8CB9135DA}" type="TxLink">
              <a:rPr lang="en-US" sz="1100" b="0" i="0" u="none" strike="noStrike">
                <a:solidFill>
                  <a:srgbClr val="F829AA"/>
                </a:solidFill>
                <a:latin typeface="Aptos Narrow"/>
              </a:rPr>
              <a:pPr algn="ctr"/>
              <a:t>●</a:t>
            </a:fld>
            <a:endParaRPr lang="en-GB" sz="1100"/>
          </a:p>
        </xdr:txBody>
      </xdr:sp>
      <xdr:sp macro="" textlink="'Pivot tables'!BG5">
        <xdr:nvSpPr>
          <xdr:cNvPr id="506" name="TextBox 505">
            <a:extLst>
              <a:ext uri="{FF2B5EF4-FFF2-40B4-BE49-F238E27FC236}">
                <a16:creationId xmlns:a16="http://schemas.microsoft.com/office/drawing/2014/main" id="{A7E81C45-5B56-9647-91F7-D9BC18BD4232}"/>
              </a:ext>
            </a:extLst>
          </xdr:cNvPr>
          <xdr:cNvSpPr txBox="1"/>
        </xdr:nvSpPr>
        <xdr:spPr>
          <a:xfrm>
            <a:off x="8380871" y="3434146"/>
            <a:ext cx="467641" cy="42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531EF7-DAAD-C04C-BAA6-AAF814EB485D}" type="TxLink">
              <a:rPr lang="en-US" sz="1100" b="0" i="0" u="none" strike="noStrike">
                <a:solidFill>
                  <a:srgbClr val="0E11A7"/>
                </a:solidFill>
                <a:latin typeface="Aptos Narrow"/>
              </a:rPr>
              <a:pPr algn="ctr"/>
              <a:t> </a:t>
            </a:fld>
            <a:endParaRPr lang="en-GB" sz="1100"/>
          </a:p>
        </xdr:txBody>
      </xdr:sp>
    </xdr:grpSp>
    <xdr:clientData/>
  </xdr:twoCellAnchor>
  <xdr:twoCellAnchor editAs="absolute">
    <xdr:from>
      <xdr:col>7</xdr:col>
      <xdr:colOff>650436</xdr:colOff>
      <xdr:row>8</xdr:row>
      <xdr:rowOff>181339</xdr:rowOff>
    </xdr:from>
    <xdr:to>
      <xdr:col>8</xdr:col>
      <xdr:colOff>294836</xdr:colOff>
      <xdr:row>11</xdr:row>
      <xdr:rowOff>5948</xdr:rowOff>
    </xdr:to>
    <xdr:grpSp>
      <xdr:nvGrpSpPr>
        <xdr:cNvPr id="510" name="Group 509">
          <a:extLst>
            <a:ext uri="{FF2B5EF4-FFF2-40B4-BE49-F238E27FC236}">
              <a16:creationId xmlns:a16="http://schemas.microsoft.com/office/drawing/2014/main" id="{0033BEF2-6F2C-D380-FD5A-D888CBF14FEE}"/>
            </a:ext>
          </a:extLst>
        </xdr:cNvPr>
        <xdr:cNvGrpSpPr/>
      </xdr:nvGrpSpPr>
      <xdr:grpSpPr>
        <a:xfrm>
          <a:off x="6466324" y="1795545"/>
          <a:ext cx="475241" cy="429936"/>
          <a:chOff x="8380871" y="3434146"/>
          <a:chExt cx="467641" cy="426981"/>
        </a:xfrm>
      </xdr:grpSpPr>
      <xdr:sp macro="" textlink="'Pivot tables'!BE5">
        <xdr:nvSpPr>
          <xdr:cNvPr id="508" name="TextBox 507">
            <a:extLst>
              <a:ext uri="{FF2B5EF4-FFF2-40B4-BE49-F238E27FC236}">
                <a16:creationId xmlns:a16="http://schemas.microsoft.com/office/drawing/2014/main" id="{EBE85298-74AE-D14F-909E-4ADEBD2ECE37}"/>
              </a:ext>
            </a:extLst>
          </xdr:cNvPr>
          <xdr:cNvSpPr txBox="1"/>
        </xdr:nvSpPr>
        <xdr:spPr>
          <a:xfrm>
            <a:off x="8380871" y="3434146"/>
            <a:ext cx="467641" cy="42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9A5845F-0736-874D-9478-0FE8CB9135DA}" type="TxLink">
              <a:rPr lang="en-US" sz="1100" b="0" i="0" u="none" strike="noStrike">
                <a:solidFill>
                  <a:srgbClr val="F829AA"/>
                </a:solidFill>
                <a:latin typeface="Aptos Narrow"/>
              </a:rPr>
              <a:pPr algn="ctr"/>
              <a:t>●</a:t>
            </a:fld>
            <a:endParaRPr lang="en-GB" sz="1100"/>
          </a:p>
        </xdr:txBody>
      </xdr:sp>
      <xdr:sp macro="" textlink="'Pivot tables'!BG5">
        <xdr:nvSpPr>
          <xdr:cNvPr id="509" name="TextBox 508">
            <a:extLst>
              <a:ext uri="{FF2B5EF4-FFF2-40B4-BE49-F238E27FC236}">
                <a16:creationId xmlns:a16="http://schemas.microsoft.com/office/drawing/2014/main" id="{EC09E6C9-5877-CC4E-AC41-33932132F346}"/>
              </a:ext>
            </a:extLst>
          </xdr:cNvPr>
          <xdr:cNvSpPr txBox="1"/>
        </xdr:nvSpPr>
        <xdr:spPr>
          <a:xfrm>
            <a:off x="8380871" y="3434146"/>
            <a:ext cx="467641" cy="42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531EF7-DAAD-C04C-BAA6-AAF814EB485D}" type="TxLink">
              <a:rPr lang="en-US" sz="1100" b="0" i="0" u="none" strike="noStrike">
                <a:solidFill>
                  <a:srgbClr val="0E11A7"/>
                </a:solidFill>
                <a:latin typeface="Aptos Narrow"/>
              </a:rPr>
              <a:pPr algn="ctr"/>
              <a:t> </a:t>
            </a:fld>
            <a:endParaRPr lang="en-GB" sz="1100"/>
          </a:p>
        </xdr:txBody>
      </xdr:sp>
    </xdr:grpSp>
    <xdr:clientData/>
  </xdr:twoCellAnchor>
  <xdr:twoCellAnchor editAs="absolute">
    <xdr:from>
      <xdr:col>8</xdr:col>
      <xdr:colOff>359290</xdr:colOff>
      <xdr:row>9</xdr:row>
      <xdr:rowOff>65884</xdr:rowOff>
    </xdr:from>
    <xdr:to>
      <xdr:col>9</xdr:col>
      <xdr:colOff>3690</xdr:colOff>
      <xdr:row>11</xdr:row>
      <xdr:rowOff>91284</xdr:rowOff>
    </xdr:to>
    <xdr:grpSp>
      <xdr:nvGrpSpPr>
        <xdr:cNvPr id="513" name="Group 512">
          <a:extLst>
            <a:ext uri="{FF2B5EF4-FFF2-40B4-BE49-F238E27FC236}">
              <a16:creationId xmlns:a16="http://schemas.microsoft.com/office/drawing/2014/main" id="{C2FA99F0-7166-817D-7460-342D55291A3A}"/>
            </a:ext>
          </a:extLst>
        </xdr:cNvPr>
        <xdr:cNvGrpSpPr/>
      </xdr:nvGrpSpPr>
      <xdr:grpSpPr>
        <a:xfrm>
          <a:off x="7006019" y="1881865"/>
          <a:ext cx="475241" cy="428952"/>
          <a:chOff x="8380871" y="3434146"/>
          <a:chExt cx="467641" cy="426981"/>
        </a:xfrm>
      </xdr:grpSpPr>
      <xdr:sp macro="" textlink="'Pivot tables'!BE5">
        <xdr:nvSpPr>
          <xdr:cNvPr id="511" name="TextBox 510">
            <a:extLst>
              <a:ext uri="{FF2B5EF4-FFF2-40B4-BE49-F238E27FC236}">
                <a16:creationId xmlns:a16="http://schemas.microsoft.com/office/drawing/2014/main" id="{2973644A-1AAC-7E4D-9A1D-C7CCD80DFA0C}"/>
              </a:ext>
            </a:extLst>
          </xdr:cNvPr>
          <xdr:cNvSpPr txBox="1"/>
        </xdr:nvSpPr>
        <xdr:spPr>
          <a:xfrm>
            <a:off x="8380871" y="3434146"/>
            <a:ext cx="467641" cy="42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9A5845F-0736-874D-9478-0FE8CB9135DA}" type="TxLink">
              <a:rPr lang="en-US" sz="1100" b="0" i="0" u="none" strike="noStrike">
                <a:solidFill>
                  <a:srgbClr val="F829AA"/>
                </a:solidFill>
                <a:latin typeface="Aptos Narrow"/>
              </a:rPr>
              <a:pPr algn="ctr"/>
              <a:t>●</a:t>
            </a:fld>
            <a:endParaRPr lang="en-GB" sz="1100"/>
          </a:p>
        </xdr:txBody>
      </xdr:sp>
      <xdr:sp macro="" textlink="'Pivot tables'!BG5">
        <xdr:nvSpPr>
          <xdr:cNvPr id="512" name="TextBox 511">
            <a:extLst>
              <a:ext uri="{FF2B5EF4-FFF2-40B4-BE49-F238E27FC236}">
                <a16:creationId xmlns:a16="http://schemas.microsoft.com/office/drawing/2014/main" id="{4503749D-E96A-B44A-B6ED-187D6DCD1EF2}"/>
              </a:ext>
            </a:extLst>
          </xdr:cNvPr>
          <xdr:cNvSpPr txBox="1"/>
        </xdr:nvSpPr>
        <xdr:spPr>
          <a:xfrm>
            <a:off x="8380871" y="3434146"/>
            <a:ext cx="467641" cy="42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531EF7-DAAD-C04C-BAA6-AAF814EB485D}" type="TxLink">
              <a:rPr lang="en-US" sz="1100" b="0" i="0" u="none" strike="noStrike">
                <a:solidFill>
                  <a:srgbClr val="0E11A7"/>
                </a:solidFill>
                <a:latin typeface="Aptos Narrow"/>
              </a:rPr>
              <a:pPr algn="ctr"/>
              <a:t> </a:t>
            </a:fld>
            <a:endParaRPr lang="en-GB" sz="1100"/>
          </a:p>
        </xdr:txBody>
      </xdr:sp>
    </xdr:grpSp>
    <xdr:clientData/>
  </xdr:twoCellAnchor>
  <xdr:twoCellAnchor editAs="absolute">
    <xdr:from>
      <xdr:col>8</xdr:col>
      <xdr:colOff>213917</xdr:colOff>
      <xdr:row>9</xdr:row>
      <xdr:rowOff>152700</xdr:rowOff>
    </xdr:from>
    <xdr:to>
      <xdr:col>8</xdr:col>
      <xdr:colOff>681558</xdr:colOff>
      <xdr:row>11</xdr:row>
      <xdr:rowOff>178100</xdr:rowOff>
    </xdr:to>
    <xdr:grpSp>
      <xdr:nvGrpSpPr>
        <xdr:cNvPr id="516" name="Group 515">
          <a:extLst>
            <a:ext uri="{FF2B5EF4-FFF2-40B4-BE49-F238E27FC236}">
              <a16:creationId xmlns:a16="http://schemas.microsoft.com/office/drawing/2014/main" id="{A4BB4DD4-B336-C0A4-3294-C166772BBC02}"/>
            </a:ext>
          </a:extLst>
        </xdr:cNvPr>
        <xdr:cNvGrpSpPr/>
      </xdr:nvGrpSpPr>
      <xdr:grpSpPr>
        <a:xfrm>
          <a:off x="6860646" y="1968681"/>
          <a:ext cx="467641" cy="428952"/>
          <a:chOff x="9244471" y="2818195"/>
          <a:chExt cx="467641" cy="426981"/>
        </a:xfrm>
      </xdr:grpSpPr>
      <xdr:sp macro="" textlink="'Pivot tables'!BF5">
        <xdr:nvSpPr>
          <xdr:cNvPr id="514" name="TextBox 513">
            <a:extLst>
              <a:ext uri="{FF2B5EF4-FFF2-40B4-BE49-F238E27FC236}">
                <a16:creationId xmlns:a16="http://schemas.microsoft.com/office/drawing/2014/main" id="{C48C10C2-BCA7-ED4A-849E-D66F10158DD7}"/>
              </a:ext>
            </a:extLst>
          </xdr:cNvPr>
          <xdr:cNvSpPr txBox="1"/>
        </xdr:nvSpPr>
        <xdr:spPr>
          <a:xfrm>
            <a:off x="9244471" y="2818195"/>
            <a:ext cx="467641" cy="42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510E165-2E4B-CF47-972A-0732655128AF}" type="TxLink">
              <a:rPr lang="en-US" sz="1100" b="0" i="0" u="none" strike="noStrike">
                <a:solidFill>
                  <a:srgbClr val="700265"/>
                </a:solidFill>
                <a:latin typeface="Aptos Narrow"/>
              </a:rPr>
              <a:pPr algn="ctr"/>
              <a:t>●</a:t>
            </a:fld>
            <a:endParaRPr lang="en-GB" sz="1100"/>
          </a:p>
        </xdr:txBody>
      </xdr:sp>
      <xdr:sp macro="" textlink="'Pivot tables'!BH5">
        <xdr:nvSpPr>
          <xdr:cNvPr id="515" name="TextBox 514">
            <a:extLst>
              <a:ext uri="{FF2B5EF4-FFF2-40B4-BE49-F238E27FC236}">
                <a16:creationId xmlns:a16="http://schemas.microsoft.com/office/drawing/2014/main" id="{B889942C-0890-6244-8AD6-208DA7247D2B}"/>
              </a:ext>
            </a:extLst>
          </xdr:cNvPr>
          <xdr:cNvSpPr txBox="1"/>
        </xdr:nvSpPr>
        <xdr:spPr>
          <a:xfrm>
            <a:off x="9244471" y="2819400"/>
            <a:ext cx="467641" cy="4245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75A1F69-5181-9647-B26D-C62C794A17D5}" type="TxLink">
              <a:rPr lang="en-US" sz="1100" b="0" i="0" u="none" strike="noStrike">
                <a:solidFill>
                  <a:srgbClr val="296EFC"/>
                </a:solidFill>
                <a:latin typeface="Aptos Narrow"/>
              </a:rPr>
              <a:pPr algn="ctr"/>
              <a:t> </a:t>
            </a:fld>
            <a:endParaRPr lang="en-GB" sz="1100"/>
          </a:p>
        </xdr:txBody>
      </xdr:sp>
    </xdr:grpSp>
    <xdr:clientData/>
  </xdr:twoCellAnchor>
  <xdr:twoCellAnchor editAs="absolute">
    <xdr:from>
      <xdr:col>7</xdr:col>
      <xdr:colOff>550241</xdr:colOff>
      <xdr:row>9</xdr:row>
      <xdr:rowOff>152701</xdr:rowOff>
    </xdr:from>
    <xdr:to>
      <xdr:col>8</xdr:col>
      <xdr:colOff>194641</xdr:colOff>
      <xdr:row>11</xdr:row>
      <xdr:rowOff>178101</xdr:rowOff>
    </xdr:to>
    <xdr:grpSp>
      <xdr:nvGrpSpPr>
        <xdr:cNvPr id="519" name="Group 518">
          <a:extLst>
            <a:ext uri="{FF2B5EF4-FFF2-40B4-BE49-F238E27FC236}">
              <a16:creationId xmlns:a16="http://schemas.microsoft.com/office/drawing/2014/main" id="{79FB4F8F-EC1D-BFAD-E369-F5C0B70D12FB}"/>
            </a:ext>
          </a:extLst>
        </xdr:cNvPr>
        <xdr:cNvGrpSpPr/>
      </xdr:nvGrpSpPr>
      <xdr:grpSpPr>
        <a:xfrm>
          <a:off x="6366129" y="1968682"/>
          <a:ext cx="475241" cy="428952"/>
          <a:chOff x="9244471" y="2818195"/>
          <a:chExt cx="467641" cy="426981"/>
        </a:xfrm>
      </xdr:grpSpPr>
      <xdr:sp macro="" textlink="'Pivot tables'!BF5">
        <xdr:nvSpPr>
          <xdr:cNvPr id="517" name="TextBox 516">
            <a:extLst>
              <a:ext uri="{FF2B5EF4-FFF2-40B4-BE49-F238E27FC236}">
                <a16:creationId xmlns:a16="http://schemas.microsoft.com/office/drawing/2014/main" id="{31273088-0F01-454D-86C1-240DE2646CE7}"/>
              </a:ext>
            </a:extLst>
          </xdr:cNvPr>
          <xdr:cNvSpPr txBox="1"/>
        </xdr:nvSpPr>
        <xdr:spPr>
          <a:xfrm>
            <a:off x="9244471" y="2818195"/>
            <a:ext cx="467641" cy="42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510E165-2E4B-CF47-972A-0732655128AF}" type="TxLink">
              <a:rPr lang="en-US" sz="1100" b="0" i="0" u="none" strike="noStrike">
                <a:solidFill>
                  <a:srgbClr val="700265"/>
                </a:solidFill>
                <a:latin typeface="Aptos Narrow"/>
              </a:rPr>
              <a:pPr algn="ctr"/>
              <a:t>●</a:t>
            </a:fld>
            <a:endParaRPr lang="en-GB" sz="1100"/>
          </a:p>
        </xdr:txBody>
      </xdr:sp>
      <xdr:sp macro="" textlink="'Pivot tables'!BH5">
        <xdr:nvSpPr>
          <xdr:cNvPr id="518" name="TextBox 517">
            <a:extLst>
              <a:ext uri="{FF2B5EF4-FFF2-40B4-BE49-F238E27FC236}">
                <a16:creationId xmlns:a16="http://schemas.microsoft.com/office/drawing/2014/main" id="{7352636E-666F-DC4A-9776-E79A5BDE726F}"/>
              </a:ext>
            </a:extLst>
          </xdr:cNvPr>
          <xdr:cNvSpPr txBox="1"/>
        </xdr:nvSpPr>
        <xdr:spPr>
          <a:xfrm>
            <a:off x="9244471" y="2819400"/>
            <a:ext cx="467641" cy="4245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75A1F69-5181-9647-B26D-C62C794A17D5}" type="TxLink">
              <a:rPr lang="en-US" sz="1100" b="0" i="0" u="none" strike="noStrike">
                <a:solidFill>
                  <a:srgbClr val="296EFC"/>
                </a:solidFill>
                <a:latin typeface="Aptos Narrow"/>
              </a:rPr>
              <a:pPr algn="ctr"/>
              <a:t> </a:t>
            </a:fld>
            <a:endParaRPr lang="en-GB" sz="1100"/>
          </a:p>
        </xdr:txBody>
      </xdr:sp>
    </xdr:grpSp>
    <xdr:clientData/>
  </xdr:twoCellAnchor>
  <xdr:twoCellAnchor editAs="absolute">
    <xdr:from>
      <xdr:col>7</xdr:col>
      <xdr:colOff>696268</xdr:colOff>
      <xdr:row>9</xdr:row>
      <xdr:rowOff>67365</xdr:rowOff>
    </xdr:from>
    <xdr:to>
      <xdr:col>8</xdr:col>
      <xdr:colOff>335386</xdr:colOff>
      <xdr:row>11</xdr:row>
      <xdr:rowOff>92765</xdr:rowOff>
    </xdr:to>
    <xdr:grpSp>
      <xdr:nvGrpSpPr>
        <xdr:cNvPr id="522" name="Group 521">
          <a:extLst>
            <a:ext uri="{FF2B5EF4-FFF2-40B4-BE49-F238E27FC236}">
              <a16:creationId xmlns:a16="http://schemas.microsoft.com/office/drawing/2014/main" id="{47C8F7DC-BA5F-755C-CA50-EB49AABF7586}"/>
            </a:ext>
          </a:extLst>
        </xdr:cNvPr>
        <xdr:cNvGrpSpPr/>
      </xdr:nvGrpSpPr>
      <xdr:grpSpPr>
        <a:xfrm>
          <a:off x="6512156" y="1883346"/>
          <a:ext cx="469959" cy="428952"/>
          <a:chOff x="9244471" y="2818195"/>
          <a:chExt cx="467641" cy="426981"/>
        </a:xfrm>
      </xdr:grpSpPr>
      <xdr:sp macro="" textlink="'Pivot tables'!BF5">
        <xdr:nvSpPr>
          <xdr:cNvPr id="520" name="TextBox 519">
            <a:extLst>
              <a:ext uri="{FF2B5EF4-FFF2-40B4-BE49-F238E27FC236}">
                <a16:creationId xmlns:a16="http://schemas.microsoft.com/office/drawing/2014/main" id="{19AE5DE2-5A8D-3546-B1DF-439460747CCB}"/>
              </a:ext>
            </a:extLst>
          </xdr:cNvPr>
          <xdr:cNvSpPr txBox="1"/>
        </xdr:nvSpPr>
        <xdr:spPr>
          <a:xfrm>
            <a:off x="9244471" y="2818195"/>
            <a:ext cx="467641" cy="42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510E165-2E4B-CF47-972A-0732655128AF}" type="TxLink">
              <a:rPr lang="en-US" sz="1100" b="0" i="0" u="none" strike="noStrike">
                <a:solidFill>
                  <a:srgbClr val="700265"/>
                </a:solidFill>
                <a:latin typeface="Aptos Narrow"/>
              </a:rPr>
              <a:pPr algn="ctr"/>
              <a:t>●</a:t>
            </a:fld>
            <a:endParaRPr lang="en-GB" sz="1100"/>
          </a:p>
        </xdr:txBody>
      </xdr:sp>
      <xdr:sp macro="" textlink="'Pivot tables'!BH5">
        <xdr:nvSpPr>
          <xdr:cNvPr id="521" name="TextBox 520">
            <a:extLst>
              <a:ext uri="{FF2B5EF4-FFF2-40B4-BE49-F238E27FC236}">
                <a16:creationId xmlns:a16="http://schemas.microsoft.com/office/drawing/2014/main" id="{A35EC05E-6800-2745-B40D-56BBF2FA4F79}"/>
              </a:ext>
            </a:extLst>
          </xdr:cNvPr>
          <xdr:cNvSpPr txBox="1"/>
        </xdr:nvSpPr>
        <xdr:spPr>
          <a:xfrm>
            <a:off x="9244471" y="2819400"/>
            <a:ext cx="467641" cy="4245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75A1F69-5181-9647-B26D-C62C794A17D5}" type="TxLink">
              <a:rPr lang="en-US" sz="1100" b="0" i="0" u="none" strike="noStrike">
                <a:solidFill>
                  <a:srgbClr val="296EFC"/>
                </a:solidFill>
                <a:latin typeface="Aptos Narrow"/>
              </a:rPr>
              <a:pPr algn="ctr"/>
              <a:t> </a:t>
            </a:fld>
            <a:endParaRPr lang="en-GB" sz="1100"/>
          </a:p>
        </xdr:txBody>
      </xdr:sp>
    </xdr:grpSp>
    <xdr:clientData/>
  </xdr:twoCellAnchor>
  <xdr:twoCellAnchor editAs="absolute">
    <xdr:from>
      <xdr:col>7</xdr:col>
      <xdr:colOff>555262</xdr:colOff>
      <xdr:row>10</xdr:row>
      <xdr:rowOff>122583</xdr:rowOff>
    </xdr:from>
    <xdr:to>
      <xdr:col>8</xdr:col>
      <xdr:colOff>199662</xdr:colOff>
      <xdr:row>12</xdr:row>
      <xdr:rowOff>147983</xdr:rowOff>
    </xdr:to>
    <xdr:grpSp>
      <xdr:nvGrpSpPr>
        <xdr:cNvPr id="525" name="Group 524">
          <a:extLst>
            <a:ext uri="{FF2B5EF4-FFF2-40B4-BE49-F238E27FC236}">
              <a16:creationId xmlns:a16="http://schemas.microsoft.com/office/drawing/2014/main" id="{C429142D-017E-4B8A-26BA-E77A1238DDC8}"/>
            </a:ext>
          </a:extLst>
        </xdr:cNvPr>
        <xdr:cNvGrpSpPr/>
      </xdr:nvGrpSpPr>
      <xdr:grpSpPr>
        <a:xfrm>
          <a:off x="6371150" y="2140340"/>
          <a:ext cx="475241" cy="428951"/>
          <a:chOff x="9244471" y="2818195"/>
          <a:chExt cx="467641" cy="426981"/>
        </a:xfrm>
      </xdr:grpSpPr>
      <xdr:sp macro="" textlink="'Pivot tables'!BF5">
        <xdr:nvSpPr>
          <xdr:cNvPr id="523" name="TextBox 522">
            <a:extLst>
              <a:ext uri="{FF2B5EF4-FFF2-40B4-BE49-F238E27FC236}">
                <a16:creationId xmlns:a16="http://schemas.microsoft.com/office/drawing/2014/main" id="{991EC679-D9CC-B145-8017-5866494B94B4}"/>
              </a:ext>
            </a:extLst>
          </xdr:cNvPr>
          <xdr:cNvSpPr txBox="1"/>
        </xdr:nvSpPr>
        <xdr:spPr>
          <a:xfrm>
            <a:off x="9244471" y="2818195"/>
            <a:ext cx="467641" cy="42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510E165-2E4B-CF47-972A-0732655128AF}" type="TxLink">
              <a:rPr lang="en-US" sz="1100" b="0" i="0" u="none" strike="noStrike">
                <a:solidFill>
                  <a:srgbClr val="700265"/>
                </a:solidFill>
                <a:latin typeface="Aptos Narrow"/>
              </a:rPr>
              <a:pPr algn="ctr"/>
              <a:t>●</a:t>
            </a:fld>
            <a:endParaRPr lang="en-GB" sz="1100"/>
          </a:p>
        </xdr:txBody>
      </xdr:sp>
      <xdr:sp macro="" textlink="'Pivot tables'!BH5">
        <xdr:nvSpPr>
          <xdr:cNvPr id="524" name="TextBox 523" hidden="1">
            <a:extLst>
              <a:ext uri="{FF2B5EF4-FFF2-40B4-BE49-F238E27FC236}">
                <a16:creationId xmlns:a16="http://schemas.microsoft.com/office/drawing/2014/main" id="{0A1404D9-A250-6E4A-A8E8-FEE483F4DE8E}"/>
              </a:ext>
            </a:extLst>
          </xdr:cNvPr>
          <xdr:cNvSpPr txBox="1"/>
        </xdr:nvSpPr>
        <xdr:spPr>
          <a:xfrm>
            <a:off x="9244471" y="2819400"/>
            <a:ext cx="467641" cy="4245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75A1F69-5181-9647-B26D-C62C794A17D5}" type="TxLink">
              <a:rPr lang="en-US" sz="1100" b="0" i="0" u="none" strike="noStrike">
                <a:solidFill>
                  <a:srgbClr val="296EFC"/>
                </a:solidFill>
                <a:latin typeface="Aptos Narrow"/>
              </a:rPr>
              <a:pPr algn="ctr"/>
              <a:t> </a:t>
            </a:fld>
            <a:endParaRPr lang="en-GB" sz="1100"/>
          </a:p>
        </xdr:txBody>
      </xdr:sp>
    </xdr:grpSp>
    <xdr:clientData/>
  </xdr:twoCellAnchor>
  <xdr:twoCellAnchor editAs="absolute">
    <xdr:from>
      <xdr:col>7</xdr:col>
      <xdr:colOff>349451</xdr:colOff>
      <xdr:row>10</xdr:row>
      <xdr:rowOff>117563</xdr:rowOff>
    </xdr:from>
    <xdr:to>
      <xdr:col>7</xdr:col>
      <xdr:colOff>817092</xdr:colOff>
      <xdr:row>12</xdr:row>
      <xdr:rowOff>142963</xdr:rowOff>
    </xdr:to>
    <xdr:grpSp>
      <xdr:nvGrpSpPr>
        <xdr:cNvPr id="528" name="Group 527">
          <a:extLst>
            <a:ext uri="{FF2B5EF4-FFF2-40B4-BE49-F238E27FC236}">
              <a16:creationId xmlns:a16="http://schemas.microsoft.com/office/drawing/2014/main" id="{BFD21F3C-DFCB-5FD8-7E1E-77D7C5AC025B}"/>
            </a:ext>
          </a:extLst>
        </xdr:cNvPr>
        <xdr:cNvGrpSpPr/>
      </xdr:nvGrpSpPr>
      <xdr:grpSpPr>
        <a:xfrm>
          <a:off x="6165339" y="2135320"/>
          <a:ext cx="467641" cy="428951"/>
          <a:chOff x="9244471" y="2818195"/>
          <a:chExt cx="467641" cy="426981"/>
        </a:xfrm>
      </xdr:grpSpPr>
      <xdr:sp macro="" textlink="'Pivot tables'!BF5">
        <xdr:nvSpPr>
          <xdr:cNvPr id="526" name="TextBox 525">
            <a:extLst>
              <a:ext uri="{FF2B5EF4-FFF2-40B4-BE49-F238E27FC236}">
                <a16:creationId xmlns:a16="http://schemas.microsoft.com/office/drawing/2014/main" id="{C69EE7AA-47C1-A640-BB5B-DF21E51C52B8}"/>
              </a:ext>
            </a:extLst>
          </xdr:cNvPr>
          <xdr:cNvSpPr txBox="1"/>
        </xdr:nvSpPr>
        <xdr:spPr>
          <a:xfrm>
            <a:off x="9244471" y="2818195"/>
            <a:ext cx="467641" cy="42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510E165-2E4B-CF47-972A-0732655128AF}" type="TxLink">
              <a:rPr lang="en-US" sz="1100" b="0" i="0" u="none" strike="noStrike">
                <a:solidFill>
                  <a:srgbClr val="700265"/>
                </a:solidFill>
                <a:latin typeface="Aptos Narrow"/>
              </a:rPr>
              <a:pPr algn="ctr"/>
              <a:t>●</a:t>
            </a:fld>
            <a:endParaRPr lang="en-GB" sz="1100"/>
          </a:p>
        </xdr:txBody>
      </xdr:sp>
      <xdr:sp macro="" textlink="'Pivot tables'!BH5">
        <xdr:nvSpPr>
          <xdr:cNvPr id="527" name="TextBox 526">
            <a:extLst>
              <a:ext uri="{FF2B5EF4-FFF2-40B4-BE49-F238E27FC236}">
                <a16:creationId xmlns:a16="http://schemas.microsoft.com/office/drawing/2014/main" id="{951DC6AE-9FEF-404D-8262-5976F1C0978D}"/>
              </a:ext>
            </a:extLst>
          </xdr:cNvPr>
          <xdr:cNvSpPr txBox="1"/>
        </xdr:nvSpPr>
        <xdr:spPr>
          <a:xfrm>
            <a:off x="9244471" y="2819400"/>
            <a:ext cx="467641" cy="4245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75A1F69-5181-9647-B26D-C62C794A17D5}" type="TxLink">
              <a:rPr lang="en-US" sz="1100" b="0" i="0" u="none" strike="noStrike">
                <a:solidFill>
                  <a:srgbClr val="296EFC"/>
                </a:solidFill>
                <a:latin typeface="Aptos Narrow"/>
              </a:rPr>
              <a:pPr algn="ctr"/>
              <a:t> </a:t>
            </a:fld>
            <a:endParaRPr lang="en-GB" sz="1100"/>
          </a:p>
        </xdr:txBody>
      </xdr:sp>
    </xdr:grpSp>
    <xdr:clientData/>
  </xdr:twoCellAnchor>
  <xdr:twoCellAnchor editAs="absolute">
    <xdr:from>
      <xdr:col>8</xdr:col>
      <xdr:colOff>505064</xdr:colOff>
      <xdr:row>9</xdr:row>
      <xdr:rowOff>152700</xdr:rowOff>
    </xdr:from>
    <xdr:to>
      <xdr:col>9</xdr:col>
      <xdr:colOff>149464</xdr:colOff>
      <xdr:row>11</xdr:row>
      <xdr:rowOff>178100</xdr:rowOff>
    </xdr:to>
    <xdr:grpSp>
      <xdr:nvGrpSpPr>
        <xdr:cNvPr id="534" name="Group 533">
          <a:extLst>
            <a:ext uri="{FF2B5EF4-FFF2-40B4-BE49-F238E27FC236}">
              <a16:creationId xmlns:a16="http://schemas.microsoft.com/office/drawing/2014/main" id="{7214592F-76B0-C850-02B7-7476BAB44C96}"/>
            </a:ext>
          </a:extLst>
        </xdr:cNvPr>
        <xdr:cNvGrpSpPr/>
      </xdr:nvGrpSpPr>
      <xdr:grpSpPr>
        <a:xfrm>
          <a:off x="7151793" y="1968681"/>
          <a:ext cx="475241" cy="428952"/>
          <a:chOff x="9244471" y="2818195"/>
          <a:chExt cx="467641" cy="426981"/>
        </a:xfrm>
      </xdr:grpSpPr>
      <xdr:sp macro="" textlink="'Pivot tables'!BF5">
        <xdr:nvSpPr>
          <xdr:cNvPr id="532" name="TextBox 531">
            <a:extLst>
              <a:ext uri="{FF2B5EF4-FFF2-40B4-BE49-F238E27FC236}">
                <a16:creationId xmlns:a16="http://schemas.microsoft.com/office/drawing/2014/main" id="{5CF03805-A63B-E74A-894A-A3C438365CB7}"/>
              </a:ext>
            </a:extLst>
          </xdr:cNvPr>
          <xdr:cNvSpPr txBox="1"/>
        </xdr:nvSpPr>
        <xdr:spPr>
          <a:xfrm>
            <a:off x="9244471" y="2818195"/>
            <a:ext cx="467641" cy="42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510E165-2E4B-CF47-972A-0732655128AF}" type="TxLink">
              <a:rPr lang="en-US" sz="1100" b="0" i="0" u="none" strike="noStrike">
                <a:solidFill>
                  <a:srgbClr val="700265"/>
                </a:solidFill>
                <a:latin typeface="Aptos Narrow"/>
              </a:rPr>
              <a:pPr algn="ctr"/>
              <a:t>●</a:t>
            </a:fld>
            <a:endParaRPr lang="en-GB" sz="1100"/>
          </a:p>
        </xdr:txBody>
      </xdr:sp>
      <xdr:sp macro="" textlink="'Pivot tables'!BH5">
        <xdr:nvSpPr>
          <xdr:cNvPr id="533" name="TextBox 532">
            <a:extLst>
              <a:ext uri="{FF2B5EF4-FFF2-40B4-BE49-F238E27FC236}">
                <a16:creationId xmlns:a16="http://schemas.microsoft.com/office/drawing/2014/main" id="{E4411B3E-E57F-9B4D-948A-39BD7643BB94}"/>
              </a:ext>
            </a:extLst>
          </xdr:cNvPr>
          <xdr:cNvSpPr txBox="1"/>
        </xdr:nvSpPr>
        <xdr:spPr>
          <a:xfrm>
            <a:off x="9244471" y="2819400"/>
            <a:ext cx="467641" cy="4245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75A1F69-5181-9647-B26D-C62C794A17D5}" type="TxLink">
              <a:rPr lang="en-US" sz="1100" b="0" i="0" u="none" strike="noStrike">
                <a:solidFill>
                  <a:srgbClr val="296EFC"/>
                </a:solidFill>
                <a:latin typeface="Aptos Narrow"/>
              </a:rPr>
              <a:pPr algn="ctr"/>
              <a:t> </a:t>
            </a:fld>
            <a:endParaRPr lang="en-GB" sz="1100"/>
          </a:p>
        </xdr:txBody>
      </xdr:sp>
    </xdr:grpSp>
    <xdr:clientData/>
  </xdr:twoCellAnchor>
  <xdr:twoCellAnchor editAs="absolute">
    <xdr:from>
      <xdr:col>8</xdr:col>
      <xdr:colOff>264115</xdr:colOff>
      <xdr:row>9</xdr:row>
      <xdr:rowOff>67365</xdr:rowOff>
    </xdr:from>
    <xdr:to>
      <xdr:col>8</xdr:col>
      <xdr:colOff>731756</xdr:colOff>
      <xdr:row>11</xdr:row>
      <xdr:rowOff>92765</xdr:rowOff>
    </xdr:to>
    <xdr:grpSp>
      <xdr:nvGrpSpPr>
        <xdr:cNvPr id="538" name="Group 537">
          <a:extLst>
            <a:ext uri="{FF2B5EF4-FFF2-40B4-BE49-F238E27FC236}">
              <a16:creationId xmlns:a16="http://schemas.microsoft.com/office/drawing/2014/main" id="{108EC7AD-5C89-13B1-E510-33C5917EF740}"/>
            </a:ext>
          </a:extLst>
        </xdr:cNvPr>
        <xdr:cNvGrpSpPr/>
      </xdr:nvGrpSpPr>
      <xdr:grpSpPr>
        <a:xfrm>
          <a:off x="6910844" y="1883346"/>
          <a:ext cx="467641" cy="428952"/>
          <a:chOff x="9244471" y="2818195"/>
          <a:chExt cx="467641" cy="426981"/>
        </a:xfrm>
      </xdr:grpSpPr>
      <xdr:sp macro="" textlink="'Pivot tables'!BF5">
        <xdr:nvSpPr>
          <xdr:cNvPr id="535" name="TextBox 534">
            <a:extLst>
              <a:ext uri="{FF2B5EF4-FFF2-40B4-BE49-F238E27FC236}">
                <a16:creationId xmlns:a16="http://schemas.microsoft.com/office/drawing/2014/main" id="{EF399C7C-4EA6-FA43-A930-AF5DBB684ED9}"/>
              </a:ext>
            </a:extLst>
          </xdr:cNvPr>
          <xdr:cNvSpPr txBox="1"/>
        </xdr:nvSpPr>
        <xdr:spPr>
          <a:xfrm>
            <a:off x="9244471" y="2818195"/>
            <a:ext cx="467641" cy="42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510E165-2E4B-CF47-972A-0732655128AF}" type="TxLink">
              <a:rPr lang="en-US" sz="1100" b="0" i="0" u="none" strike="noStrike">
                <a:solidFill>
                  <a:srgbClr val="700265"/>
                </a:solidFill>
                <a:latin typeface="Aptos Narrow"/>
              </a:rPr>
              <a:pPr algn="ctr"/>
              <a:t>●</a:t>
            </a:fld>
            <a:endParaRPr lang="en-GB" sz="1100"/>
          </a:p>
        </xdr:txBody>
      </xdr:sp>
      <xdr:sp macro="" textlink="'Pivot tables'!BH5">
        <xdr:nvSpPr>
          <xdr:cNvPr id="536" name="TextBox 535" hidden="1">
            <a:extLst>
              <a:ext uri="{FF2B5EF4-FFF2-40B4-BE49-F238E27FC236}">
                <a16:creationId xmlns:a16="http://schemas.microsoft.com/office/drawing/2014/main" id="{F69AB984-6524-2146-89DC-499C7086C6F5}"/>
              </a:ext>
            </a:extLst>
          </xdr:cNvPr>
          <xdr:cNvSpPr txBox="1"/>
        </xdr:nvSpPr>
        <xdr:spPr>
          <a:xfrm>
            <a:off x="9244471" y="2819400"/>
            <a:ext cx="467641" cy="4245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75A1F69-5181-9647-B26D-C62C794A17D5}" type="TxLink">
              <a:rPr lang="en-US" sz="1100" b="0" i="0" u="none" strike="noStrike">
                <a:solidFill>
                  <a:srgbClr val="296EFC"/>
                </a:solidFill>
                <a:latin typeface="Aptos Narrow"/>
              </a:rPr>
              <a:pPr algn="ctr"/>
              <a:t> </a:t>
            </a:fld>
            <a:endParaRPr lang="en-GB" sz="1100"/>
          </a:p>
        </xdr:txBody>
      </xdr:sp>
    </xdr:grpSp>
    <xdr:clientData/>
  </xdr:twoCellAnchor>
  <xdr:twoCellAnchor editAs="absolute">
    <xdr:from>
      <xdr:col>7</xdr:col>
      <xdr:colOff>798247</xdr:colOff>
      <xdr:row>11</xdr:row>
      <xdr:rowOff>4428</xdr:rowOff>
    </xdr:from>
    <xdr:to>
      <xdr:col>8</xdr:col>
      <xdr:colOff>444697</xdr:colOff>
      <xdr:row>13</xdr:row>
      <xdr:rowOff>30371</xdr:rowOff>
    </xdr:to>
    <xdr:grpSp>
      <xdr:nvGrpSpPr>
        <xdr:cNvPr id="544" name="Group 543">
          <a:extLst>
            <a:ext uri="{FF2B5EF4-FFF2-40B4-BE49-F238E27FC236}">
              <a16:creationId xmlns:a16="http://schemas.microsoft.com/office/drawing/2014/main" id="{CB342CBA-2C88-EEBA-1549-AF66D4918E74}"/>
            </a:ext>
          </a:extLst>
        </xdr:cNvPr>
        <xdr:cNvGrpSpPr/>
      </xdr:nvGrpSpPr>
      <xdr:grpSpPr>
        <a:xfrm>
          <a:off x="6614135" y="2223961"/>
          <a:ext cx="477291" cy="429494"/>
          <a:chOff x="9247128" y="2819400"/>
          <a:chExt cx="472957" cy="433430"/>
        </a:xfrm>
      </xdr:grpSpPr>
      <xdr:sp macro="" textlink="'Pivot tables'!BF5">
        <xdr:nvSpPr>
          <xdr:cNvPr id="542" name="TextBox 541">
            <a:extLst>
              <a:ext uri="{FF2B5EF4-FFF2-40B4-BE49-F238E27FC236}">
                <a16:creationId xmlns:a16="http://schemas.microsoft.com/office/drawing/2014/main" id="{25D7397E-A802-DB4C-81AD-D85CDF3732A9}"/>
              </a:ext>
            </a:extLst>
          </xdr:cNvPr>
          <xdr:cNvSpPr txBox="1"/>
        </xdr:nvSpPr>
        <xdr:spPr>
          <a:xfrm>
            <a:off x="9247128" y="2819672"/>
            <a:ext cx="472957" cy="4328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510E165-2E4B-CF47-972A-0732655128AF}" type="TxLink">
              <a:rPr lang="en-US" sz="1100" b="0" i="0" u="none" strike="noStrike">
                <a:solidFill>
                  <a:srgbClr val="700265"/>
                </a:solidFill>
                <a:latin typeface="Aptos Narrow"/>
              </a:rPr>
              <a:pPr algn="ctr"/>
              <a:t>●</a:t>
            </a:fld>
            <a:endParaRPr lang="en-GB" sz="1100"/>
          </a:p>
        </xdr:txBody>
      </xdr:sp>
      <xdr:sp macro="" textlink="'Pivot tables'!BH5">
        <xdr:nvSpPr>
          <xdr:cNvPr id="543" name="TextBox 542" hidden="1">
            <a:extLst>
              <a:ext uri="{FF2B5EF4-FFF2-40B4-BE49-F238E27FC236}">
                <a16:creationId xmlns:a16="http://schemas.microsoft.com/office/drawing/2014/main" id="{12BC6BEB-8E0D-7345-85DC-03ECA6EF0442}"/>
              </a:ext>
            </a:extLst>
          </xdr:cNvPr>
          <xdr:cNvSpPr txBox="1"/>
        </xdr:nvSpPr>
        <xdr:spPr>
          <a:xfrm>
            <a:off x="9247128" y="2819400"/>
            <a:ext cx="472956" cy="433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75A1F69-5181-9647-B26D-C62C794A17D5}" type="TxLink">
              <a:rPr lang="en-US" sz="1100" b="0" i="0" u="none" strike="noStrike">
                <a:solidFill>
                  <a:srgbClr val="296EFC"/>
                </a:solidFill>
                <a:latin typeface="Aptos Narrow"/>
              </a:rPr>
              <a:pPr algn="ctr"/>
              <a:t> </a:t>
            </a:fld>
            <a:endParaRPr lang="en-GB" sz="1100"/>
          </a:p>
        </xdr:txBody>
      </xdr:sp>
    </xdr:grpSp>
    <xdr:clientData/>
  </xdr:twoCellAnchor>
  <xdr:twoCellAnchor editAs="absolute">
    <xdr:from>
      <xdr:col>8</xdr:col>
      <xdr:colOff>213179</xdr:colOff>
      <xdr:row>8</xdr:row>
      <xdr:rowOff>176893</xdr:rowOff>
    </xdr:from>
    <xdr:to>
      <xdr:col>8</xdr:col>
      <xdr:colOff>686103</xdr:colOff>
      <xdr:row>11</xdr:row>
      <xdr:rowOff>517</xdr:rowOff>
    </xdr:to>
    <xdr:grpSp>
      <xdr:nvGrpSpPr>
        <xdr:cNvPr id="547" name="Group 546">
          <a:extLst>
            <a:ext uri="{FF2B5EF4-FFF2-40B4-BE49-F238E27FC236}">
              <a16:creationId xmlns:a16="http://schemas.microsoft.com/office/drawing/2014/main" id="{DE4DA4CD-8675-181A-3EE5-204247E42C55}"/>
            </a:ext>
          </a:extLst>
        </xdr:cNvPr>
        <xdr:cNvGrpSpPr/>
      </xdr:nvGrpSpPr>
      <xdr:grpSpPr>
        <a:xfrm>
          <a:off x="6859908" y="1791099"/>
          <a:ext cx="472924" cy="428951"/>
          <a:chOff x="8383512" y="3436559"/>
          <a:chExt cx="472924" cy="436638"/>
        </a:xfrm>
      </xdr:grpSpPr>
      <xdr:sp macro="" textlink="'Pivot tables'!BE5">
        <xdr:nvSpPr>
          <xdr:cNvPr id="545" name="TextBox 544">
            <a:extLst>
              <a:ext uri="{FF2B5EF4-FFF2-40B4-BE49-F238E27FC236}">
                <a16:creationId xmlns:a16="http://schemas.microsoft.com/office/drawing/2014/main" id="{685D4766-619A-7D47-A986-3A1D526991A5}"/>
              </a:ext>
            </a:extLst>
          </xdr:cNvPr>
          <xdr:cNvSpPr txBox="1"/>
        </xdr:nvSpPr>
        <xdr:spPr>
          <a:xfrm>
            <a:off x="8383512" y="3436559"/>
            <a:ext cx="472924" cy="4366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9A5845F-0736-874D-9478-0FE8CB9135DA}" type="TxLink">
              <a:rPr lang="en-US" sz="1100" b="0" i="0" u="none" strike="noStrike">
                <a:solidFill>
                  <a:srgbClr val="F829AA"/>
                </a:solidFill>
                <a:latin typeface="Aptos Narrow"/>
              </a:rPr>
              <a:pPr algn="ctr"/>
              <a:t>●</a:t>
            </a:fld>
            <a:endParaRPr lang="en-GB" sz="1100"/>
          </a:p>
        </xdr:txBody>
      </xdr:sp>
      <xdr:sp macro="" textlink="'Pivot tables'!BG5">
        <xdr:nvSpPr>
          <xdr:cNvPr id="546" name="TextBox 545">
            <a:extLst>
              <a:ext uri="{FF2B5EF4-FFF2-40B4-BE49-F238E27FC236}">
                <a16:creationId xmlns:a16="http://schemas.microsoft.com/office/drawing/2014/main" id="{29F7A101-A54D-534D-888E-449155BDA27B}"/>
              </a:ext>
            </a:extLst>
          </xdr:cNvPr>
          <xdr:cNvSpPr txBox="1"/>
        </xdr:nvSpPr>
        <xdr:spPr>
          <a:xfrm>
            <a:off x="8383512" y="3436559"/>
            <a:ext cx="472924" cy="4366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531EF7-DAAD-C04C-BAA6-AAF814EB485D}" type="TxLink">
              <a:rPr lang="en-US" sz="1100" b="0" i="0" u="none" strike="noStrike">
                <a:solidFill>
                  <a:srgbClr val="0E11A7"/>
                </a:solidFill>
                <a:latin typeface="Aptos Narrow"/>
              </a:rPr>
              <a:pPr algn="ctr"/>
              <a:t> </a:t>
            </a:fld>
            <a:endParaRPr lang="en-GB" sz="1100"/>
          </a:p>
        </xdr:txBody>
      </xdr:sp>
    </xdr:grpSp>
    <xdr:clientData/>
  </xdr:twoCellAnchor>
  <xdr:twoCellAnchor editAs="absolute">
    <xdr:from>
      <xdr:col>7</xdr:col>
      <xdr:colOff>501056</xdr:colOff>
      <xdr:row>15</xdr:row>
      <xdr:rowOff>54193</xdr:rowOff>
    </xdr:from>
    <xdr:to>
      <xdr:col>8</xdr:col>
      <xdr:colOff>152868</xdr:colOff>
      <xdr:row>17</xdr:row>
      <xdr:rowOff>80220</xdr:rowOff>
    </xdr:to>
    <xdr:grpSp>
      <xdr:nvGrpSpPr>
        <xdr:cNvPr id="550" name="Group 549">
          <a:extLst>
            <a:ext uri="{FF2B5EF4-FFF2-40B4-BE49-F238E27FC236}">
              <a16:creationId xmlns:a16="http://schemas.microsoft.com/office/drawing/2014/main" id="{2E23A1D6-DCF2-0C6D-BDFC-05095FABB1B3}"/>
            </a:ext>
          </a:extLst>
        </xdr:cNvPr>
        <xdr:cNvGrpSpPr/>
      </xdr:nvGrpSpPr>
      <xdr:grpSpPr>
        <a:xfrm>
          <a:off x="6316944" y="3080829"/>
          <a:ext cx="482653" cy="429578"/>
          <a:chOff x="9248343" y="2819400"/>
          <a:chExt cx="475388" cy="433682"/>
        </a:xfrm>
      </xdr:grpSpPr>
      <xdr:sp macro="" textlink="'Pivot tables'!BF6">
        <xdr:nvSpPr>
          <xdr:cNvPr id="548" name="TextBox 547">
            <a:extLst>
              <a:ext uri="{FF2B5EF4-FFF2-40B4-BE49-F238E27FC236}">
                <a16:creationId xmlns:a16="http://schemas.microsoft.com/office/drawing/2014/main" id="{AFE20CC3-FFEC-6144-B5B3-7C24A19D20BC}"/>
              </a:ext>
            </a:extLst>
          </xdr:cNvPr>
          <xdr:cNvSpPr txBox="1"/>
        </xdr:nvSpPr>
        <xdr:spPr>
          <a:xfrm>
            <a:off x="9248344" y="2819714"/>
            <a:ext cx="475387" cy="433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83FDB82-7E6C-2545-ADF8-20ECAB772762}" type="TxLink">
              <a:rPr lang="en-US" sz="1100" b="0" i="0" u="none" strike="noStrike">
                <a:solidFill>
                  <a:srgbClr val="700265"/>
                </a:solidFill>
                <a:latin typeface="Aptos Narrow"/>
              </a:rPr>
              <a:pPr algn="ctr"/>
              <a:t> </a:t>
            </a:fld>
            <a:endParaRPr lang="en-GB" sz="1100"/>
          </a:p>
        </xdr:txBody>
      </xdr:sp>
      <xdr:sp macro="" textlink="'Pivot tables'!BH6">
        <xdr:nvSpPr>
          <xdr:cNvPr id="549" name="TextBox 548">
            <a:extLst>
              <a:ext uri="{FF2B5EF4-FFF2-40B4-BE49-F238E27FC236}">
                <a16:creationId xmlns:a16="http://schemas.microsoft.com/office/drawing/2014/main" id="{BEE54310-CADC-FC44-A6BA-2C97DBC3AB47}"/>
              </a:ext>
            </a:extLst>
          </xdr:cNvPr>
          <xdr:cNvSpPr txBox="1"/>
        </xdr:nvSpPr>
        <xdr:spPr>
          <a:xfrm>
            <a:off x="9248343" y="2819400"/>
            <a:ext cx="475388" cy="4336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D50A4BC-FB91-5F4D-8413-CBB778C7DC08}" type="TxLink">
              <a:rPr lang="en-US" sz="1100" b="0" i="0" u="none" strike="noStrike">
                <a:solidFill>
                  <a:srgbClr val="296EFC"/>
                </a:solidFill>
                <a:latin typeface="Aptos Narrow"/>
              </a:rPr>
              <a:pPr algn="ctr"/>
              <a:t>●</a:t>
            </a:fld>
            <a:endParaRPr lang="en-GB" sz="1100"/>
          </a:p>
        </xdr:txBody>
      </xdr:sp>
    </xdr:grpSp>
    <xdr:clientData/>
  </xdr:twoCellAnchor>
  <xdr:twoCellAnchor editAs="absolute">
    <xdr:from>
      <xdr:col>7</xdr:col>
      <xdr:colOff>646182</xdr:colOff>
      <xdr:row>15</xdr:row>
      <xdr:rowOff>142734</xdr:rowOff>
    </xdr:from>
    <xdr:to>
      <xdr:col>8</xdr:col>
      <xdr:colOff>290583</xdr:colOff>
      <xdr:row>17</xdr:row>
      <xdr:rowOff>168267</xdr:rowOff>
    </xdr:to>
    <xdr:grpSp>
      <xdr:nvGrpSpPr>
        <xdr:cNvPr id="553" name="Group 552">
          <a:extLst>
            <a:ext uri="{FF2B5EF4-FFF2-40B4-BE49-F238E27FC236}">
              <a16:creationId xmlns:a16="http://schemas.microsoft.com/office/drawing/2014/main" id="{E07B030D-0824-1D59-D1E9-6F650BC6B7FC}"/>
            </a:ext>
          </a:extLst>
        </xdr:cNvPr>
        <xdr:cNvGrpSpPr/>
      </xdr:nvGrpSpPr>
      <xdr:grpSpPr>
        <a:xfrm>
          <a:off x="6462070" y="3169370"/>
          <a:ext cx="475242" cy="429084"/>
          <a:chOff x="9246183" y="2819400"/>
          <a:chExt cx="471067" cy="432200"/>
        </a:xfrm>
      </xdr:grpSpPr>
      <xdr:sp macro="" textlink="'Pivot tables'!BF6">
        <xdr:nvSpPr>
          <xdr:cNvPr id="551" name="TextBox 550">
            <a:extLst>
              <a:ext uri="{FF2B5EF4-FFF2-40B4-BE49-F238E27FC236}">
                <a16:creationId xmlns:a16="http://schemas.microsoft.com/office/drawing/2014/main" id="{CC366283-B32F-044F-BB98-5AFF1AD5C36B}"/>
              </a:ext>
            </a:extLst>
          </xdr:cNvPr>
          <xdr:cNvSpPr txBox="1"/>
        </xdr:nvSpPr>
        <xdr:spPr>
          <a:xfrm>
            <a:off x="9246183" y="2819467"/>
            <a:ext cx="471066" cy="4320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83FDB82-7E6C-2545-ADF8-20ECAB772762}" type="TxLink">
              <a:rPr lang="en-US" sz="1100" b="0" i="0" u="none" strike="noStrike">
                <a:solidFill>
                  <a:srgbClr val="700265"/>
                </a:solidFill>
                <a:latin typeface="Aptos Narrow"/>
              </a:rPr>
              <a:pPr algn="ctr"/>
              <a:t> </a:t>
            </a:fld>
            <a:endParaRPr lang="en-GB" sz="1100"/>
          </a:p>
        </xdr:txBody>
      </xdr:sp>
      <xdr:sp macro="" textlink="'Pivot tables'!BH6">
        <xdr:nvSpPr>
          <xdr:cNvPr id="552" name="TextBox 551">
            <a:extLst>
              <a:ext uri="{FF2B5EF4-FFF2-40B4-BE49-F238E27FC236}">
                <a16:creationId xmlns:a16="http://schemas.microsoft.com/office/drawing/2014/main" id="{3BBBCE7D-154B-1341-B788-98390D330373}"/>
              </a:ext>
            </a:extLst>
          </xdr:cNvPr>
          <xdr:cNvSpPr txBox="1"/>
        </xdr:nvSpPr>
        <xdr:spPr>
          <a:xfrm>
            <a:off x="9246183" y="2819400"/>
            <a:ext cx="471067" cy="432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D50A4BC-FB91-5F4D-8413-CBB778C7DC08}" type="TxLink">
              <a:rPr lang="en-US" sz="1100" b="0" i="0" u="none" strike="noStrike">
                <a:solidFill>
                  <a:srgbClr val="296EFC"/>
                </a:solidFill>
                <a:latin typeface="Aptos Narrow"/>
              </a:rPr>
              <a:pPr algn="ctr"/>
              <a:t>●</a:t>
            </a:fld>
            <a:endParaRPr lang="en-GB" sz="1100"/>
          </a:p>
        </xdr:txBody>
      </xdr:sp>
    </xdr:grpSp>
    <xdr:clientData/>
  </xdr:twoCellAnchor>
  <xdr:twoCellAnchor editAs="absolute">
    <xdr:from>
      <xdr:col>7</xdr:col>
      <xdr:colOff>549516</xdr:colOff>
      <xdr:row>15</xdr:row>
      <xdr:rowOff>142734</xdr:rowOff>
    </xdr:from>
    <xdr:to>
      <xdr:col>8</xdr:col>
      <xdr:colOff>193917</xdr:colOff>
      <xdr:row>17</xdr:row>
      <xdr:rowOff>168267</xdr:rowOff>
    </xdr:to>
    <xdr:grpSp>
      <xdr:nvGrpSpPr>
        <xdr:cNvPr id="556" name="Group 555">
          <a:extLst>
            <a:ext uri="{FF2B5EF4-FFF2-40B4-BE49-F238E27FC236}">
              <a16:creationId xmlns:a16="http://schemas.microsoft.com/office/drawing/2014/main" id="{8A98B120-342F-F9EC-449C-077E4693C017}"/>
            </a:ext>
          </a:extLst>
        </xdr:cNvPr>
        <xdr:cNvGrpSpPr/>
      </xdr:nvGrpSpPr>
      <xdr:grpSpPr>
        <a:xfrm>
          <a:off x="6365404" y="3169370"/>
          <a:ext cx="475242" cy="429084"/>
          <a:chOff x="9246183" y="2819400"/>
          <a:chExt cx="471067" cy="432200"/>
        </a:xfrm>
      </xdr:grpSpPr>
      <xdr:sp macro="" textlink="'Pivot tables'!BF6">
        <xdr:nvSpPr>
          <xdr:cNvPr id="554" name="TextBox 553">
            <a:extLst>
              <a:ext uri="{FF2B5EF4-FFF2-40B4-BE49-F238E27FC236}">
                <a16:creationId xmlns:a16="http://schemas.microsoft.com/office/drawing/2014/main" id="{1C20D969-FC8A-6E4E-AFD6-7D354A7FA271}"/>
              </a:ext>
            </a:extLst>
          </xdr:cNvPr>
          <xdr:cNvSpPr txBox="1"/>
        </xdr:nvSpPr>
        <xdr:spPr>
          <a:xfrm>
            <a:off x="9246183" y="2819467"/>
            <a:ext cx="471066" cy="4320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83FDB82-7E6C-2545-ADF8-20ECAB772762}" type="TxLink">
              <a:rPr lang="en-US" sz="1100" b="0" i="0" u="none" strike="noStrike">
                <a:solidFill>
                  <a:srgbClr val="700265"/>
                </a:solidFill>
                <a:latin typeface="Aptos Narrow"/>
              </a:rPr>
              <a:pPr algn="ctr"/>
              <a:t> </a:t>
            </a:fld>
            <a:endParaRPr lang="en-GB" sz="1100"/>
          </a:p>
        </xdr:txBody>
      </xdr:sp>
      <xdr:sp macro="" textlink="'Pivot tables'!BH6">
        <xdr:nvSpPr>
          <xdr:cNvPr id="555" name="TextBox 554">
            <a:extLst>
              <a:ext uri="{FF2B5EF4-FFF2-40B4-BE49-F238E27FC236}">
                <a16:creationId xmlns:a16="http://schemas.microsoft.com/office/drawing/2014/main" id="{456EA1C9-F63E-9746-A161-8C32C955AA33}"/>
              </a:ext>
            </a:extLst>
          </xdr:cNvPr>
          <xdr:cNvSpPr txBox="1"/>
        </xdr:nvSpPr>
        <xdr:spPr>
          <a:xfrm>
            <a:off x="9246183" y="2819400"/>
            <a:ext cx="471067" cy="432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D50A4BC-FB91-5F4D-8413-CBB778C7DC08}" type="TxLink">
              <a:rPr lang="en-US" sz="1100" b="0" i="0" u="none" strike="noStrike">
                <a:solidFill>
                  <a:srgbClr val="296EFC"/>
                </a:solidFill>
                <a:latin typeface="Aptos Narrow"/>
              </a:rPr>
              <a:pPr algn="ctr"/>
              <a:t>●</a:t>
            </a:fld>
            <a:endParaRPr lang="en-GB" sz="1100"/>
          </a:p>
        </xdr:txBody>
      </xdr:sp>
    </xdr:grpSp>
    <xdr:clientData/>
  </xdr:twoCellAnchor>
  <xdr:twoCellAnchor editAs="absolute">
    <xdr:from>
      <xdr:col>7</xdr:col>
      <xdr:colOff>649516</xdr:colOff>
      <xdr:row>16</xdr:row>
      <xdr:rowOff>116067</xdr:rowOff>
    </xdr:from>
    <xdr:to>
      <xdr:col>8</xdr:col>
      <xdr:colOff>293917</xdr:colOff>
      <xdr:row>18</xdr:row>
      <xdr:rowOff>141600</xdr:rowOff>
    </xdr:to>
    <xdr:grpSp>
      <xdr:nvGrpSpPr>
        <xdr:cNvPr id="559" name="Group 558">
          <a:extLst>
            <a:ext uri="{FF2B5EF4-FFF2-40B4-BE49-F238E27FC236}">
              <a16:creationId xmlns:a16="http://schemas.microsoft.com/office/drawing/2014/main" id="{86F2B23A-FDE2-D75F-C47B-5F3C5C950CDC}"/>
            </a:ext>
          </a:extLst>
        </xdr:cNvPr>
        <xdr:cNvGrpSpPr/>
      </xdr:nvGrpSpPr>
      <xdr:grpSpPr>
        <a:xfrm>
          <a:off x="6465404" y="3344478"/>
          <a:ext cx="475242" cy="429085"/>
          <a:chOff x="9246183" y="2819400"/>
          <a:chExt cx="471067" cy="432200"/>
        </a:xfrm>
      </xdr:grpSpPr>
      <xdr:sp macro="" textlink="'Pivot tables'!BF6">
        <xdr:nvSpPr>
          <xdr:cNvPr id="557" name="TextBox 556">
            <a:extLst>
              <a:ext uri="{FF2B5EF4-FFF2-40B4-BE49-F238E27FC236}">
                <a16:creationId xmlns:a16="http://schemas.microsoft.com/office/drawing/2014/main" id="{F37786B5-B363-B941-83EC-1981E1B80158}"/>
              </a:ext>
            </a:extLst>
          </xdr:cNvPr>
          <xdr:cNvSpPr txBox="1"/>
        </xdr:nvSpPr>
        <xdr:spPr>
          <a:xfrm>
            <a:off x="9246183" y="2819467"/>
            <a:ext cx="471066" cy="4320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83FDB82-7E6C-2545-ADF8-20ECAB772762}" type="TxLink">
              <a:rPr lang="en-US" sz="1100" b="0" i="0" u="none" strike="noStrike">
                <a:solidFill>
                  <a:srgbClr val="700265"/>
                </a:solidFill>
                <a:latin typeface="Aptos Narrow"/>
              </a:rPr>
              <a:pPr algn="ctr"/>
              <a:t> </a:t>
            </a:fld>
            <a:endParaRPr lang="en-GB" sz="1100"/>
          </a:p>
        </xdr:txBody>
      </xdr:sp>
      <xdr:sp macro="" textlink="'Pivot tables'!BH6">
        <xdr:nvSpPr>
          <xdr:cNvPr id="558" name="TextBox 557" hidden="1">
            <a:extLst>
              <a:ext uri="{FF2B5EF4-FFF2-40B4-BE49-F238E27FC236}">
                <a16:creationId xmlns:a16="http://schemas.microsoft.com/office/drawing/2014/main" id="{D67143C3-4201-234D-B296-CE3CCB3B64D5}"/>
              </a:ext>
            </a:extLst>
          </xdr:cNvPr>
          <xdr:cNvSpPr txBox="1"/>
        </xdr:nvSpPr>
        <xdr:spPr>
          <a:xfrm>
            <a:off x="9246183" y="2819400"/>
            <a:ext cx="471067" cy="432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D50A4BC-FB91-5F4D-8413-CBB778C7DC08}" type="TxLink">
              <a:rPr lang="en-US" sz="1100" b="0" i="0" u="none" strike="noStrike">
                <a:solidFill>
                  <a:srgbClr val="296EFC"/>
                </a:solidFill>
                <a:latin typeface="Aptos Narrow"/>
              </a:rPr>
              <a:pPr algn="ctr"/>
              <a:t>●</a:t>
            </a:fld>
            <a:endParaRPr lang="en-GB" sz="1100"/>
          </a:p>
        </xdr:txBody>
      </xdr:sp>
    </xdr:grpSp>
    <xdr:clientData/>
  </xdr:twoCellAnchor>
  <xdr:twoCellAnchor editAs="absolute">
    <xdr:from>
      <xdr:col>7</xdr:col>
      <xdr:colOff>402849</xdr:colOff>
      <xdr:row>16</xdr:row>
      <xdr:rowOff>22734</xdr:rowOff>
    </xdr:from>
    <xdr:to>
      <xdr:col>8</xdr:col>
      <xdr:colOff>47250</xdr:colOff>
      <xdr:row>18</xdr:row>
      <xdr:rowOff>48267</xdr:rowOff>
    </xdr:to>
    <xdr:grpSp>
      <xdr:nvGrpSpPr>
        <xdr:cNvPr id="562" name="Group 561">
          <a:extLst>
            <a:ext uri="{FF2B5EF4-FFF2-40B4-BE49-F238E27FC236}">
              <a16:creationId xmlns:a16="http://schemas.microsoft.com/office/drawing/2014/main" id="{35AB5620-D52B-3F72-7BC3-1CDE90E33AA4}"/>
            </a:ext>
          </a:extLst>
        </xdr:cNvPr>
        <xdr:cNvGrpSpPr/>
      </xdr:nvGrpSpPr>
      <xdr:grpSpPr>
        <a:xfrm>
          <a:off x="6218737" y="3251145"/>
          <a:ext cx="475242" cy="429085"/>
          <a:chOff x="9246183" y="2819400"/>
          <a:chExt cx="471067" cy="432200"/>
        </a:xfrm>
      </xdr:grpSpPr>
      <xdr:sp macro="" textlink="'Pivot tables'!BF6">
        <xdr:nvSpPr>
          <xdr:cNvPr id="560" name="TextBox 559">
            <a:extLst>
              <a:ext uri="{FF2B5EF4-FFF2-40B4-BE49-F238E27FC236}">
                <a16:creationId xmlns:a16="http://schemas.microsoft.com/office/drawing/2014/main" id="{BDE7EA94-0062-1F46-BCD7-82E2F999168C}"/>
              </a:ext>
            </a:extLst>
          </xdr:cNvPr>
          <xdr:cNvSpPr txBox="1"/>
        </xdr:nvSpPr>
        <xdr:spPr>
          <a:xfrm>
            <a:off x="9246183" y="2819467"/>
            <a:ext cx="471066" cy="4320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83FDB82-7E6C-2545-ADF8-20ECAB772762}" type="TxLink">
              <a:rPr lang="en-US" sz="1100" b="0" i="0" u="none" strike="noStrike">
                <a:solidFill>
                  <a:srgbClr val="700265"/>
                </a:solidFill>
                <a:latin typeface="Aptos Narrow"/>
              </a:rPr>
              <a:pPr algn="ctr"/>
              <a:t> </a:t>
            </a:fld>
            <a:endParaRPr lang="en-GB" sz="1100"/>
          </a:p>
        </xdr:txBody>
      </xdr:sp>
      <xdr:sp macro="" textlink="'Pivot tables'!BH6">
        <xdr:nvSpPr>
          <xdr:cNvPr id="561" name="TextBox 560">
            <a:extLst>
              <a:ext uri="{FF2B5EF4-FFF2-40B4-BE49-F238E27FC236}">
                <a16:creationId xmlns:a16="http://schemas.microsoft.com/office/drawing/2014/main" id="{4BDBF48A-FBEC-BD45-A405-3169C6ED77C8}"/>
              </a:ext>
            </a:extLst>
          </xdr:cNvPr>
          <xdr:cNvSpPr txBox="1"/>
        </xdr:nvSpPr>
        <xdr:spPr>
          <a:xfrm>
            <a:off x="9246183" y="2819400"/>
            <a:ext cx="471067" cy="432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D50A4BC-FB91-5F4D-8413-CBB778C7DC08}" type="TxLink">
              <a:rPr lang="en-US" sz="1100" b="0" i="0" u="none" strike="noStrike">
                <a:solidFill>
                  <a:srgbClr val="296EFC"/>
                </a:solidFill>
                <a:latin typeface="Aptos Narrow"/>
              </a:rPr>
              <a:pPr algn="ctr"/>
              <a:t>●</a:t>
            </a:fld>
            <a:endParaRPr lang="en-GB" sz="1100"/>
          </a:p>
        </xdr:txBody>
      </xdr:sp>
    </xdr:grpSp>
    <xdr:clientData/>
  </xdr:twoCellAnchor>
  <xdr:twoCellAnchor editAs="absolute">
    <xdr:from>
      <xdr:col>7</xdr:col>
      <xdr:colOff>409516</xdr:colOff>
      <xdr:row>17</xdr:row>
      <xdr:rowOff>958</xdr:rowOff>
    </xdr:from>
    <xdr:to>
      <xdr:col>8</xdr:col>
      <xdr:colOff>53917</xdr:colOff>
      <xdr:row>19</xdr:row>
      <xdr:rowOff>24934</xdr:rowOff>
    </xdr:to>
    <xdr:grpSp>
      <xdr:nvGrpSpPr>
        <xdr:cNvPr id="565" name="Group 564">
          <a:extLst>
            <a:ext uri="{FF2B5EF4-FFF2-40B4-BE49-F238E27FC236}">
              <a16:creationId xmlns:a16="http://schemas.microsoft.com/office/drawing/2014/main" id="{0DC03F60-E79C-B80D-3A3E-07201CEFC456}"/>
            </a:ext>
          </a:extLst>
        </xdr:cNvPr>
        <xdr:cNvGrpSpPr/>
      </xdr:nvGrpSpPr>
      <xdr:grpSpPr>
        <a:xfrm>
          <a:off x="6225404" y="3431145"/>
          <a:ext cx="475242" cy="427527"/>
          <a:chOff x="9246183" y="2819400"/>
          <a:chExt cx="471067" cy="432200"/>
        </a:xfrm>
      </xdr:grpSpPr>
      <xdr:sp macro="" textlink="'Pivot tables'!BF6">
        <xdr:nvSpPr>
          <xdr:cNvPr id="563" name="TextBox 562">
            <a:extLst>
              <a:ext uri="{FF2B5EF4-FFF2-40B4-BE49-F238E27FC236}">
                <a16:creationId xmlns:a16="http://schemas.microsoft.com/office/drawing/2014/main" id="{7407B942-680A-EF4B-B713-34C31F758887}"/>
              </a:ext>
            </a:extLst>
          </xdr:cNvPr>
          <xdr:cNvSpPr txBox="1"/>
        </xdr:nvSpPr>
        <xdr:spPr>
          <a:xfrm>
            <a:off x="9246183" y="2819467"/>
            <a:ext cx="471066" cy="4320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83FDB82-7E6C-2545-ADF8-20ECAB772762}" type="TxLink">
              <a:rPr lang="en-US" sz="1100" b="0" i="0" u="none" strike="noStrike">
                <a:solidFill>
                  <a:srgbClr val="700265"/>
                </a:solidFill>
                <a:latin typeface="Aptos Narrow"/>
              </a:rPr>
              <a:pPr algn="ctr"/>
              <a:t> </a:t>
            </a:fld>
            <a:endParaRPr lang="en-GB" sz="1100"/>
          </a:p>
        </xdr:txBody>
      </xdr:sp>
      <xdr:sp macro="" textlink="'Pivot tables'!BH6">
        <xdr:nvSpPr>
          <xdr:cNvPr id="564" name="TextBox 563">
            <a:extLst>
              <a:ext uri="{FF2B5EF4-FFF2-40B4-BE49-F238E27FC236}">
                <a16:creationId xmlns:a16="http://schemas.microsoft.com/office/drawing/2014/main" id="{094A0DDF-9935-3844-9C1A-37A642D47BA2}"/>
              </a:ext>
            </a:extLst>
          </xdr:cNvPr>
          <xdr:cNvSpPr txBox="1"/>
        </xdr:nvSpPr>
        <xdr:spPr>
          <a:xfrm>
            <a:off x="9246183" y="2819400"/>
            <a:ext cx="471067" cy="432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D50A4BC-FB91-5F4D-8413-CBB778C7DC08}" type="TxLink">
              <a:rPr lang="en-US" sz="1100" b="0" i="0" u="none" strike="noStrike">
                <a:solidFill>
                  <a:srgbClr val="296EFC"/>
                </a:solidFill>
                <a:latin typeface="Aptos Narrow"/>
              </a:rPr>
              <a:pPr algn="ctr"/>
              <a:t>●</a:t>
            </a:fld>
            <a:endParaRPr lang="en-GB" sz="1100"/>
          </a:p>
        </xdr:txBody>
      </xdr:sp>
    </xdr:grpSp>
    <xdr:clientData/>
  </xdr:twoCellAnchor>
  <xdr:twoCellAnchor editAs="absolute">
    <xdr:from>
      <xdr:col>8</xdr:col>
      <xdr:colOff>72850</xdr:colOff>
      <xdr:row>15</xdr:row>
      <xdr:rowOff>56067</xdr:rowOff>
    </xdr:from>
    <xdr:to>
      <xdr:col>8</xdr:col>
      <xdr:colOff>543917</xdr:colOff>
      <xdr:row>17</xdr:row>
      <xdr:rowOff>81600</xdr:rowOff>
    </xdr:to>
    <xdr:grpSp>
      <xdr:nvGrpSpPr>
        <xdr:cNvPr id="568" name="Group 567">
          <a:extLst>
            <a:ext uri="{FF2B5EF4-FFF2-40B4-BE49-F238E27FC236}">
              <a16:creationId xmlns:a16="http://schemas.microsoft.com/office/drawing/2014/main" id="{DFB9AFA2-1D38-C8F6-082C-1607BC5703E9}"/>
            </a:ext>
          </a:extLst>
        </xdr:cNvPr>
        <xdr:cNvGrpSpPr/>
      </xdr:nvGrpSpPr>
      <xdr:grpSpPr>
        <a:xfrm>
          <a:off x="6719579" y="3082703"/>
          <a:ext cx="471067" cy="429084"/>
          <a:chOff x="9246183" y="2819400"/>
          <a:chExt cx="471067" cy="432200"/>
        </a:xfrm>
      </xdr:grpSpPr>
      <xdr:sp macro="" textlink="'Pivot tables'!BF6">
        <xdr:nvSpPr>
          <xdr:cNvPr id="566" name="TextBox 565">
            <a:extLst>
              <a:ext uri="{FF2B5EF4-FFF2-40B4-BE49-F238E27FC236}">
                <a16:creationId xmlns:a16="http://schemas.microsoft.com/office/drawing/2014/main" id="{B4EF6A0C-62C7-A540-84C0-D4EDCB2B3878}"/>
              </a:ext>
            </a:extLst>
          </xdr:cNvPr>
          <xdr:cNvSpPr txBox="1"/>
        </xdr:nvSpPr>
        <xdr:spPr>
          <a:xfrm>
            <a:off x="9246183" y="2819467"/>
            <a:ext cx="471066" cy="4320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83FDB82-7E6C-2545-ADF8-20ECAB772762}" type="TxLink">
              <a:rPr lang="en-US" sz="1100" b="0" i="0" u="none" strike="noStrike">
                <a:solidFill>
                  <a:srgbClr val="700265"/>
                </a:solidFill>
                <a:latin typeface="Aptos Narrow"/>
              </a:rPr>
              <a:pPr algn="ctr"/>
              <a:t> </a:t>
            </a:fld>
            <a:endParaRPr lang="en-GB" sz="1100"/>
          </a:p>
        </xdr:txBody>
      </xdr:sp>
      <xdr:sp macro="" textlink="'Pivot tables'!BH6">
        <xdr:nvSpPr>
          <xdr:cNvPr id="567" name="TextBox 566">
            <a:extLst>
              <a:ext uri="{FF2B5EF4-FFF2-40B4-BE49-F238E27FC236}">
                <a16:creationId xmlns:a16="http://schemas.microsoft.com/office/drawing/2014/main" id="{D329EAD5-C49B-D744-909E-C7D155FE19C3}"/>
              </a:ext>
            </a:extLst>
          </xdr:cNvPr>
          <xdr:cNvSpPr txBox="1"/>
        </xdr:nvSpPr>
        <xdr:spPr>
          <a:xfrm>
            <a:off x="9246183" y="2819400"/>
            <a:ext cx="471067" cy="432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D50A4BC-FB91-5F4D-8413-CBB778C7DC08}" type="TxLink">
              <a:rPr lang="en-US" sz="1100" b="0" i="0" u="none" strike="noStrike">
                <a:solidFill>
                  <a:srgbClr val="296EFC"/>
                </a:solidFill>
                <a:latin typeface="Aptos Narrow"/>
              </a:rPr>
              <a:pPr algn="ctr"/>
              <a:t>●</a:t>
            </a:fld>
            <a:endParaRPr lang="en-GB" sz="1100"/>
          </a:p>
        </xdr:txBody>
      </xdr:sp>
    </xdr:grpSp>
    <xdr:clientData/>
  </xdr:twoCellAnchor>
  <xdr:twoCellAnchor editAs="absolute">
    <xdr:from>
      <xdr:col>7</xdr:col>
      <xdr:colOff>260350</xdr:colOff>
      <xdr:row>15</xdr:row>
      <xdr:rowOff>144084</xdr:rowOff>
    </xdr:from>
    <xdr:to>
      <xdr:col>7</xdr:col>
      <xdr:colOff>730812</xdr:colOff>
      <xdr:row>17</xdr:row>
      <xdr:rowOff>169483</xdr:rowOff>
    </xdr:to>
    <xdr:grpSp>
      <xdr:nvGrpSpPr>
        <xdr:cNvPr id="571" name="Group 570">
          <a:extLst>
            <a:ext uri="{FF2B5EF4-FFF2-40B4-BE49-F238E27FC236}">
              <a16:creationId xmlns:a16="http://schemas.microsoft.com/office/drawing/2014/main" id="{7FE46B09-193A-5907-B6CD-B9990763C963}"/>
            </a:ext>
          </a:extLst>
        </xdr:cNvPr>
        <xdr:cNvGrpSpPr/>
      </xdr:nvGrpSpPr>
      <xdr:grpSpPr>
        <a:xfrm>
          <a:off x="6076238" y="3170720"/>
          <a:ext cx="470462" cy="428950"/>
          <a:chOff x="9245881" y="2818951"/>
          <a:chExt cx="470462" cy="430001"/>
        </a:xfrm>
      </xdr:grpSpPr>
      <xdr:sp macro="" textlink="'Pivot tables'!BF6">
        <xdr:nvSpPr>
          <xdr:cNvPr id="569" name="TextBox 568">
            <a:extLst>
              <a:ext uri="{FF2B5EF4-FFF2-40B4-BE49-F238E27FC236}">
                <a16:creationId xmlns:a16="http://schemas.microsoft.com/office/drawing/2014/main" id="{9A169B2B-35FB-F44D-977C-64B7194B68F8}"/>
              </a:ext>
            </a:extLst>
          </xdr:cNvPr>
          <xdr:cNvSpPr txBox="1"/>
        </xdr:nvSpPr>
        <xdr:spPr>
          <a:xfrm>
            <a:off x="9245881" y="2818951"/>
            <a:ext cx="470462" cy="430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83FDB82-7E6C-2545-ADF8-20ECAB772762}" type="TxLink">
              <a:rPr lang="en-US" sz="1100" b="0" i="0" u="none" strike="noStrike">
                <a:solidFill>
                  <a:srgbClr val="700265"/>
                </a:solidFill>
                <a:latin typeface="Aptos Narrow"/>
              </a:rPr>
              <a:pPr algn="ctr"/>
              <a:t> </a:t>
            </a:fld>
            <a:endParaRPr lang="en-GB" sz="1100"/>
          </a:p>
        </xdr:txBody>
      </xdr:sp>
      <xdr:sp macro="" textlink="'Pivot tables'!BH6">
        <xdr:nvSpPr>
          <xdr:cNvPr id="570" name="TextBox 569" hidden="1">
            <a:extLst>
              <a:ext uri="{FF2B5EF4-FFF2-40B4-BE49-F238E27FC236}">
                <a16:creationId xmlns:a16="http://schemas.microsoft.com/office/drawing/2014/main" id="{D0EB3745-A203-A54B-A0D0-E2489A10993F}"/>
              </a:ext>
            </a:extLst>
          </xdr:cNvPr>
          <xdr:cNvSpPr txBox="1"/>
        </xdr:nvSpPr>
        <xdr:spPr>
          <a:xfrm>
            <a:off x="9245881" y="2819400"/>
            <a:ext cx="470462" cy="429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D50A4BC-FB91-5F4D-8413-CBB778C7DC08}" type="TxLink">
              <a:rPr lang="en-US" sz="1100" b="0" i="0" u="none" strike="noStrike">
                <a:solidFill>
                  <a:srgbClr val="296EFC"/>
                </a:solidFill>
                <a:latin typeface="Aptos Narrow"/>
              </a:rPr>
              <a:pPr algn="ctr"/>
              <a:t>●</a:t>
            </a:fld>
            <a:endParaRPr lang="en-GB" sz="1100"/>
          </a:p>
        </xdr:txBody>
      </xdr:sp>
    </xdr:grpSp>
    <xdr:clientData/>
  </xdr:twoCellAnchor>
  <xdr:twoCellAnchor editAs="absolute">
    <xdr:from>
      <xdr:col>7</xdr:col>
      <xdr:colOff>599315</xdr:colOff>
      <xdr:row>16</xdr:row>
      <xdr:rowOff>29502</xdr:rowOff>
    </xdr:from>
    <xdr:to>
      <xdr:col>8</xdr:col>
      <xdr:colOff>243715</xdr:colOff>
      <xdr:row>18</xdr:row>
      <xdr:rowOff>54902</xdr:rowOff>
    </xdr:to>
    <xdr:grpSp>
      <xdr:nvGrpSpPr>
        <xdr:cNvPr id="574" name="Group 573">
          <a:extLst>
            <a:ext uri="{FF2B5EF4-FFF2-40B4-BE49-F238E27FC236}">
              <a16:creationId xmlns:a16="http://schemas.microsoft.com/office/drawing/2014/main" id="{E6BC9F63-EC7D-31B2-7B02-ABC492514F6B}"/>
            </a:ext>
          </a:extLst>
        </xdr:cNvPr>
        <xdr:cNvGrpSpPr/>
      </xdr:nvGrpSpPr>
      <xdr:grpSpPr>
        <a:xfrm>
          <a:off x="6415203" y="3257913"/>
          <a:ext cx="475241" cy="428952"/>
          <a:chOff x="8382280" y="3434900"/>
          <a:chExt cx="470462" cy="430002"/>
        </a:xfrm>
      </xdr:grpSpPr>
      <xdr:sp macro="" textlink="'Pivot tables'!BE6">
        <xdr:nvSpPr>
          <xdr:cNvPr id="572" name="TextBox 571">
            <a:extLst>
              <a:ext uri="{FF2B5EF4-FFF2-40B4-BE49-F238E27FC236}">
                <a16:creationId xmlns:a16="http://schemas.microsoft.com/office/drawing/2014/main" id="{2DF60729-213A-0E47-BED8-FA74284D65D3}"/>
              </a:ext>
            </a:extLst>
          </xdr:cNvPr>
          <xdr:cNvSpPr txBox="1"/>
        </xdr:nvSpPr>
        <xdr:spPr>
          <a:xfrm>
            <a:off x="8382281" y="3434900"/>
            <a:ext cx="470461" cy="4300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DF25846-1862-7B43-AACE-F288EBC36545}" type="TxLink">
              <a:rPr lang="en-US" sz="1100" b="0" i="0" u="none" strike="noStrike">
                <a:solidFill>
                  <a:srgbClr val="F829AA"/>
                </a:solidFill>
                <a:latin typeface="Aptos Narrow"/>
              </a:rPr>
              <a:pPr algn="ctr"/>
              <a:t> </a:t>
            </a:fld>
            <a:endParaRPr lang="en-GB" sz="1100"/>
          </a:p>
        </xdr:txBody>
      </xdr:sp>
      <xdr:sp macro="" textlink="'Pivot tables'!BG6">
        <xdr:nvSpPr>
          <xdr:cNvPr id="573" name="TextBox 572">
            <a:extLst>
              <a:ext uri="{FF2B5EF4-FFF2-40B4-BE49-F238E27FC236}">
                <a16:creationId xmlns:a16="http://schemas.microsoft.com/office/drawing/2014/main" id="{24AA5950-73E3-5743-844B-394F3C7B7AFB}"/>
              </a:ext>
            </a:extLst>
          </xdr:cNvPr>
          <xdr:cNvSpPr txBox="1"/>
        </xdr:nvSpPr>
        <xdr:spPr>
          <a:xfrm>
            <a:off x="8382280" y="3434900"/>
            <a:ext cx="470462" cy="4300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BF02A06-59EC-A448-B24D-B596EDDF3FD1}" type="TxLink">
              <a:rPr lang="en-US" sz="1100" b="0" i="0" u="none" strike="noStrike">
                <a:solidFill>
                  <a:srgbClr val="0E11A7"/>
                </a:solidFill>
                <a:latin typeface="Aptos Narrow"/>
              </a:rPr>
              <a:pPr algn="ctr"/>
              <a:t>●</a:t>
            </a:fld>
            <a:endParaRPr lang="en-GB" sz="1100"/>
          </a:p>
        </xdr:txBody>
      </xdr:sp>
    </xdr:grpSp>
    <xdr:clientData/>
  </xdr:twoCellAnchor>
  <xdr:twoCellAnchor editAs="absolute">
    <xdr:from>
      <xdr:col>7</xdr:col>
      <xdr:colOff>797181</xdr:colOff>
      <xdr:row>15</xdr:row>
      <xdr:rowOff>57493</xdr:rowOff>
    </xdr:from>
    <xdr:to>
      <xdr:col>8</xdr:col>
      <xdr:colOff>441581</xdr:colOff>
      <xdr:row>17</xdr:row>
      <xdr:rowOff>82893</xdr:rowOff>
    </xdr:to>
    <xdr:grpSp>
      <xdr:nvGrpSpPr>
        <xdr:cNvPr id="577" name="Group 576">
          <a:extLst>
            <a:ext uri="{FF2B5EF4-FFF2-40B4-BE49-F238E27FC236}">
              <a16:creationId xmlns:a16="http://schemas.microsoft.com/office/drawing/2014/main" id="{BD2CD672-1360-A11A-B291-A6BA08361D60}"/>
            </a:ext>
          </a:extLst>
        </xdr:cNvPr>
        <xdr:cNvGrpSpPr/>
      </xdr:nvGrpSpPr>
      <xdr:grpSpPr>
        <a:xfrm>
          <a:off x="6613069" y="3084129"/>
          <a:ext cx="475241" cy="428951"/>
          <a:chOff x="8382858" y="3435007"/>
          <a:chExt cx="471616" cy="430427"/>
        </a:xfrm>
      </xdr:grpSpPr>
      <xdr:sp macro="" textlink="'Pivot tables'!BE6">
        <xdr:nvSpPr>
          <xdr:cNvPr id="575" name="TextBox 574">
            <a:extLst>
              <a:ext uri="{FF2B5EF4-FFF2-40B4-BE49-F238E27FC236}">
                <a16:creationId xmlns:a16="http://schemas.microsoft.com/office/drawing/2014/main" id="{A7A9FA58-4C3A-614C-8E3A-9672C61D35D8}"/>
              </a:ext>
            </a:extLst>
          </xdr:cNvPr>
          <xdr:cNvSpPr txBox="1"/>
        </xdr:nvSpPr>
        <xdr:spPr>
          <a:xfrm>
            <a:off x="8382858" y="3435007"/>
            <a:ext cx="471616" cy="43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DF25846-1862-7B43-AACE-F288EBC36545}" type="TxLink">
              <a:rPr lang="en-US" sz="1100" b="0" i="0" u="none" strike="noStrike">
                <a:solidFill>
                  <a:srgbClr val="F829AA"/>
                </a:solidFill>
                <a:latin typeface="Aptos Narrow"/>
              </a:rPr>
              <a:pPr algn="ctr"/>
              <a:t> </a:t>
            </a:fld>
            <a:endParaRPr lang="en-GB" sz="1100"/>
          </a:p>
        </xdr:txBody>
      </xdr:sp>
      <xdr:sp macro="" textlink="'Pivot tables'!BG6">
        <xdr:nvSpPr>
          <xdr:cNvPr id="576" name="TextBox 575">
            <a:extLst>
              <a:ext uri="{FF2B5EF4-FFF2-40B4-BE49-F238E27FC236}">
                <a16:creationId xmlns:a16="http://schemas.microsoft.com/office/drawing/2014/main" id="{19EAAE6F-B747-2241-AA71-45611750B4FD}"/>
              </a:ext>
            </a:extLst>
          </xdr:cNvPr>
          <xdr:cNvSpPr txBox="1"/>
        </xdr:nvSpPr>
        <xdr:spPr>
          <a:xfrm>
            <a:off x="8382858" y="3435007"/>
            <a:ext cx="471616" cy="43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BF02A06-59EC-A448-B24D-B596EDDF3FD1}" type="TxLink">
              <a:rPr lang="en-US" sz="1100" b="0" i="0" u="none" strike="noStrike">
                <a:solidFill>
                  <a:srgbClr val="0E11A7"/>
                </a:solidFill>
                <a:latin typeface="Aptos Narrow"/>
              </a:rPr>
              <a:pPr algn="ctr"/>
              <a:t>●</a:t>
            </a:fld>
            <a:endParaRPr lang="en-GB" sz="1100"/>
          </a:p>
        </xdr:txBody>
      </xdr:sp>
    </xdr:grpSp>
    <xdr:clientData/>
  </xdr:twoCellAnchor>
  <xdr:twoCellAnchor editAs="absolute">
    <xdr:from>
      <xdr:col>7</xdr:col>
      <xdr:colOff>404731</xdr:colOff>
      <xdr:row>15</xdr:row>
      <xdr:rowOff>56558</xdr:rowOff>
    </xdr:from>
    <xdr:to>
      <xdr:col>8</xdr:col>
      <xdr:colOff>49130</xdr:colOff>
      <xdr:row>17</xdr:row>
      <xdr:rowOff>81959</xdr:rowOff>
    </xdr:to>
    <xdr:grpSp>
      <xdr:nvGrpSpPr>
        <xdr:cNvPr id="583" name="Group 582">
          <a:extLst>
            <a:ext uri="{FF2B5EF4-FFF2-40B4-BE49-F238E27FC236}">
              <a16:creationId xmlns:a16="http://schemas.microsoft.com/office/drawing/2014/main" id="{F7425EA8-7CB4-25D4-50DA-6A23C5D83F29}"/>
            </a:ext>
          </a:extLst>
        </xdr:cNvPr>
        <xdr:cNvGrpSpPr/>
      </xdr:nvGrpSpPr>
      <xdr:grpSpPr>
        <a:xfrm>
          <a:off x="6220619" y="3083194"/>
          <a:ext cx="475240" cy="428952"/>
          <a:chOff x="8547956" y="3580522"/>
          <a:chExt cx="471616" cy="430427"/>
        </a:xfrm>
      </xdr:grpSpPr>
      <xdr:sp macro="" textlink="'Pivot tables'!BE6">
        <xdr:nvSpPr>
          <xdr:cNvPr id="581" name="TextBox 580">
            <a:extLst>
              <a:ext uri="{FF2B5EF4-FFF2-40B4-BE49-F238E27FC236}">
                <a16:creationId xmlns:a16="http://schemas.microsoft.com/office/drawing/2014/main" id="{4163E91A-36D2-8441-AF17-6E1D90C7CEC0}"/>
              </a:ext>
            </a:extLst>
          </xdr:cNvPr>
          <xdr:cNvSpPr txBox="1"/>
        </xdr:nvSpPr>
        <xdr:spPr>
          <a:xfrm>
            <a:off x="8547956" y="3580522"/>
            <a:ext cx="471616" cy="43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DF25846-1862-7B43-AACE-F288EBC36545}" type="TxLink">
              <a:rPr lang="en-US" sz="1100" b="0" i="0" u="none" strike="noStrike">
                <a:solidFill>
                  <a:srgbClr val="F829AA"/>
                </a:solidFill>
                <a:latin typeface="Aptos Narrow"/>
              </a:rPr>
              <a:pPr algn="ctr"/>
              <a:t> </a:t>
            </a:fld>
            <a:endParaRPr lang="en-GB" sz="1100"/>
          </a:p>
        </xdr:txBody>
      </xdr:sp>
      <xdr:sp macro="" textlink="'Pivot tables'!BG6">
        <xdr:nvSpPr>
          <xdr:cNvPr id="582" name="TextBox 581">
            <a:extLst>
              <a:ext uri="{FF2B5EF4-FFF2-40B4-BE49-F238E27FC236}">
                <a16:creationId xmlns:a16="http://schemas.microsoft.com/office/drawing/2014/main" id="{198FBBC1-9606-0C40-8285-89D04B9FF1BF}"/>
              </a:ext>
            </a:extLst>
          </xdr:cNvPr>
          <xdr:cNvSpPr txBox="1"/>
        </xdr:nvSpPr>
        <xdr:spPr>
          <a:xfrm>
            <a:off x="8547956" y="3580522"/>
            <a:ext cx="471616" cy="43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BF02A06-59EC-A448-B24D-B596EDDF3FD1}" type="TxLink">
              <a:rPr lang="en-US" sz="1100" b="0" i="0" u="none" strike="noStrike">
                <a:solidFill>
                  <a:srgbClr val="0E11A7"/>
                </a:solidFill>
                <a:latin typeface="Aptos Narrow"/>
              </a:rPr>
              <a:pPr algn="ctr"/>
              <a:t>●</a:t>
            </a:fld>
            <a:endParaRPr lang="en-GB" sz="1100"/>
          </a:p>
        </xdr:txBody>
      </xdr:sp>
    </xdr:grpSp>
    <xdr:clientData/>
  </xdr:twoCellAnchor>
  <xdr:twoCellAnchor editAs="absolute">
    <xdr:from>
      <xdr:col>7</xdr:col>
      <xdr:colOff>798307</xdr:colOff>
      <xdr:row>16</xdr:row>
      <xdr:rowOff>24865</xdr:rowOff>
    </xdr:from>
    <xdr:to>
      <xdr:col>8</xdr:col>
      <xdr:colOff>442706</xdr:colOff>
      <xdr:row>18</xdr:row>
      <xdr:rowOff>50265</xdr:rowOff>
    </xdr:to>
    <xdr:grpSp>
      <xdr:nvGrpSpPr>
        <xdr:cNvPr id="586" name="Group 585">
          <a:extLst>
            <a:ext uri="{FF2B5EF4-FFF2-40B4-BE49-F238E27FC236}">
              <a16:creationId xmlns:a16="http://schemas.microsoft.com/office/drawing/2014/main" id="{29ED5F3C-C00C-6B5D-821C-83F736866B33}"/>
            </a:ext>
          </a:extLst>
        </xdr:cNvPr>
        <xdr:cNvGrpSpPr/>
      </xdr:nvGrpSpPr>
      <xdr:grpSpPr>
        <a:xfrm>
          <a:off x="6614195" y="3253276"/>
          <a:ext cx="475240" cy="428952"/>
          <a:chOff x="8395512" y="3427814"/>
          <a:chExt cx="471528" cy="429195"/>
        </a:xfrm>
      </xdr:grpSpPr>
      <xdr:sp macro="" textlink="'Pivot tables'!BE6">
        <xdr:nvSpPr>
          <xdr:cNvPr id="584" name="TextBox 583">
            <a:extLst>
              <a:ext uri="{FF2B5EF4-FFF2-40B4-BE49-F238E27FC236}">
                <a16:creationId xmlns:a16="http://schemas.microsoft.com/office/drawing/2014/main" id="{79AFA734-07C6-A54A-9F5B-89376519AA85}"/>
              </a:ext>
            </a:extLst>
          </xdr:cNvPr>
          <xdr:cNvSpPr txBox="1"/>
        </xdr:nvSpPr>
        <xdr:spPr>
          <a:xfrm>
            <a:off x="8395512" y="3427814"/>
            <a:ext cx="471528" cy="4291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DF25846-1862-7B43-AACE-F288EBC36545}" type="TxLink">
              <a:rPr lang="en-US" sz="1100" b="0" i="0" u="none" strike="noStrike">
                <a:solidFill>
                  <a:srgbClr val="F829AA"/>
                </a:solidFill>
                <a:latin typeface="Aptos Narrow"/>
              </a:rPr>
              <a:pPr algn="ctr"/>
              <a:t> </a:t>
            </a:fld>
            <a:endParaRPr lang="en-GB" sz="1100"/>
          </a:p>
        </xdr:txBody>
      </xdr:sp>
      <xdr:sp macro="" textlink="'Pivot tables'!BG6">
        <xdr:nvSpPr>
          <xdr:cNvPr id="585" name="TextBox 584">
            <a:extLst>
              <a:ext uri="{FF2B5EF4-FFF2-40B4-BE49-F238E27FC236}">
                <a16:creationId xmlns:a16="http://schemas.microsoft.com/office/drawing/2014/main" id="{755CDCB1-E41C-394D-8C9F-E7FDA9027702}"/>
              </a:ext>
            </a:extLst>
          </xdr:cNvPr>
          <xdr:cNvSpPr txBox="1"/>
        </xdr:nvSpPr>
        <xdr:spPr>
          <a:xfrm>
            <a:off x="8395512" y="3427814"/>
            <a:ext cx="471528" cy="4291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BF02A06-59EC-A448-B24D-B596EDDF3FD1}" type="TxLink">
              <a:rPr lang="en-US" sz="1100" b="0" i="0" u="none" strike="noStrike">
                <a:solidFill>
                  <a:srgbClr val="0E11A7"/>
                </a:solidFill>
                <a:latin typeface="Aptos Narrow"/>
              </a:rPr>
              <a:pPr algn="ctr"/>
              <a:t>●</a:t>
            </a:fld>
            <a:endParaRPr lang="en-GB" sz="1100"/>
          </a:p>
        </xdr:txBody>
      </xdr:sp>
    </xdr:grpSp>
    <xdr:clientData/>
  </xdr:twoCellAnchor>
  <xdr:twoCellAnchor editAs="absolute">
    <xdr:from>
      <xdr:col>7</xdr:col>
      <xdr:colOff>257743</xdr:colOff>
      <xdr:row>16</xdr:row>
      <xdr:rowOff>109532</xdr:rowOff>
    </xdr:from>
    <xdr:to>
      <xdr:col>7</xdr:col>
      <xdr:colOff>729271</xdr:colOff>
      <xdr:row>18</xdr:row>
      <xdr:rowOff>134932</xdr:rowOff>
    </xdr:to>
    <xdr:grpSp>
      <xdr:nvGrpSpPr>
        <xdr:cNvPr id="589" name="Group 588">
          <a:extLst>
            <a:ext uri="{FF2B5EF4-FFF2-40B4-BE49-F238E27FC236}">
              <a16:creationId xmlns:a16="http://schemas.microsoft.com/office/drawing/2014/main" id="{48299197-C6A4-43E7-9304-4042E85A9F65}"/>
            </a:ext>
          </a:extLst>
        </xdr:cNvPr>
        <xdr:cNvGrpSpPr/>
      </xdr:nvGrpSpPr>
      <xdr:grpSpPr>
        <a:xfrm>
          <a:off x="6073631" y="3337943"/>
          <a:ext cx="471528" cy="428952"/>
          <a:chOff x="8395512" y="3427814"/>
          <a:chExt cx="471528" cy="429195"/>
        </a:xfrm>
      </xdr:grpSpPr>
      <xdr:sp macro="" textlink="'Pivot tables'!BE6">
        <xdr:nvSpPr>
          <xdr:cNvPr id="587" name="TextBox 586">
            <a:extLst>
              <a:ext uri="{FF2B5EF4-FFF2-40B4-BE49-F238E27FC236}">
                <a16:creationId xmlns:a16="http://schemas.microsoft.com/office/drawing/2014/main" id="{1C9D80C0-2465-1648-B5E9-84D9EB9E00DB}"/>
              </a:ext>
            </a:extLst>
          </xdr:cNvPr>
          <xdr:cNvSpPr txBox="1"/>
        </xdr:nvSpPr>
        <xdr:spPr>
          <a:xfrm>
            <a:off x="8395512" y="3427814"/>
            <a:ext cx="471528" cy="4291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DF25846-1862-7B43-AACE-F288EBC36545}" type="TxLink">
              <a:rPr lang="en-US" sz="1100" b="0" i="0" u="none" strike="noStrike">
                <a:solidFill>
                  <a:srgbClr val="F829AA"/>
                </a:solidFill>
                <a:latin typeface="Aptos Narrow"/>
              </a:rPr>
              <a:pPr algn="ctr"/>
              <a:t> </a:t>
            </a:fld>
            <a:endParaRPr lang="en-GB" sz="1100"/>
          </a:p>
        </xdr:txBody>
      </xdr:sp>
      <xdr:sp macro="" textlink="'Pivot tables'!BG6">
        <xdr:nvSpPr>
          <xdr:cNvPr id="588" name="TextBox 587">
            <a:extLst>
              <a:ext uri="{FF2B5EF4-FFF2-40B4-BE49-F238E27FC236}">
                <a16:creationId xmlns:a16="http://schemas.microsoft.com/office/drawing/2014/main" id="{015CBA4F-42DB-6842-876D-EB91179826FE}"/>
              </a:ext>
            </a:extLst>
          </xdr:cNvPr>
          <xdr:cNvSpPr txBox="1"/>
        </xdr:nvSpPr>
        <xdr:spPr>
          <a:xfrm>
            <a:off x="8395512" y="3427814"/>
            <a:ext cx="471528" cy="4291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BF02A06-59EC-A448-B24D-B596EDDF3FD1}" type="TxLink">
              <a:rPr lang="en-US" sz="1100" b="0" i="0" u="none" strike="noStrike">
                <a:solidFill>
                  <a:srgbClr val="0E11A7"/>
                </a:solidFill>
                <a:latin typeface="Aptos Narrow"/>
              </a:rPr>
              <a:pPr algn="ctr"/>
              <a:t>●</a:t>
            </a:fld>
            <a:endParaRPr lang="en-GB" sz="1100"/>
          </a:p>
        </xdr:txBody>
      </xdr:sp>
    </xdr:grpSp>
    <xdr:clientData/>
  </xdr:twoCellAnchor>
  <xdr:twoCellAnchor editAs="absolute">
    <xdr:from>
      <xdr:col>7</xdr:col>
      <xdr:colOff>651769</xdr:colOff>
      <xdr:row>14</xdr:row>
      <xdr:rowOff>171404</xdr:rowOff>
    </xdr:from>
    <xdr:to>
      <xdr:col>8</xdr:col>
      <xdr:colOff>296168</xdr:colOff>
      <xdr:row>16</xdr:row>
      <xdr:rowOff>196804</xdr:rowOff>
    </xdr:to>
    <xdr:grpSp>
      <xdr:nvGrpSpPr>
        <xdr:cNvPr id="592" name="Group 591">
          <a:extLst>
            <a:ext uri="{FF2B5EF4-FFF2-40B4-BE49-F238E27FC236}">
              <a16:creationId xmlns:a16="http://schemas.microsoft.com/office/drawing/2014/main" id="{9D7F51CE-C68C-CCAD-9F29-2BE8411789A8}"/>
            </a:ext>
          </a:extLst>
        </xdr:cNvPr>
        <xdr:cNvGrpSpPr/>
      </xdr:nvGrpSpPr>
      <xdr:grpSpPr>
        <a:xfrm>
          <a:off x="6467657" y="2996264"/>
          <a:ext cx="475240" cy="428951"/>
          <a:chOff x="8395512" y="3427814"/>
          <a:chExt cx="471528" cy="429195"/>
        </a:xfrm>
      </xdr:grpSpPr>
      <xdr:sp macro="" textlink="'Pivot tables'!BE6">
        <xdr:nvSpPr>
          <xdr:cNvPr id="590" name="TextBox 589">
            <a:extLst>
              <a:ext uri="{FF2B5EF4-FFF2-40B4-BE49-F238E27FC236}">
                <a16:creationId xmlns:a16="http://schemas.microsoft.com/office/drawing/2014/main" id="{8EA55CC3-AF5F-854A-B8CD-705A6D0AEFB0}"/>
              </a:ext>
            </a:extLst>
          </xdr:cNvPr>
          <xdr:cNvSpPr txBox="1"/>
        </xdr:nvSpPr>
        <xdr:spPr>
          <a:xfrm>
            <a:off x="8395512" y="3427814"/>
            <a:ext cx="471528" cy="4291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DF25846-1862-7B43-AACE-F288EBC36545}" type="TxLink">
              <a:rPr lang="en-US" sz="1100" b="0" i="0" u="none" strike="noStrike">
                <a:solidFill>
                  <a:srgbClr val="F829AA"/>
                </a:solidFill>
                <a:latin typeface="Aptos Narrow"/>
              </a:rPr>
              <a:pPr algn="ctr"/>
              <a:t> </a:t>
            </a:fld>
            <a:endParaRPr lang="en-GB" sz="1100"/>
          </a:p>
        </xdr:txBody>
      </xdr:sp>
      <xdr:sp macro="" textlink="'Pivot tables'!BG6">
        <xdr:nvSpPr>
          <xdr:cNvPr id="591" name="TextBox 590" hidden="1">
            <a:extLst>
              <a:ext uri="{FF2B5EF4-FFF2-40B4-BE49-F238E27FC236}">
                <a16:creationId xmlns:a16="http://schemas.microsoft.com/office/drawing/2014/main" id="{7B6FF378-3F4A-554A-97F4-D787782853EA}"/>
              </a:ext>
            </a:extLst>
          </xdr:cNvPr>
          <xdr:cNvSpPr txBox="1"/>
        </xdr:nvSpPr>
        <xdr:spPr>
          <a:xfrm>
            <a:off x="8395512" y="3427814"/>
            <a:ext cx="471528" cy="4291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BF02A06-59EC-A448-B24D-B596EDDF3FD1}" type="TxLink">
              <a:rPr lang="en-US" sz="1100" b="0" i="0" u="none" strike="noStrike">
                <a:solidFill>
                  <a:srgbClr val="0E11A7"/>
                </a:solidFill>
                <a:latin typeface="Aptos Narrow"/>
              </a:rPr>
              <a:pPr algn="ctr"/>
              <a:t>●</a:t>
            </a:fld>
            <a:endParaRPr lang="en-GB" sz="1100"/>
          </a:p>
        </xdr:txBody>
      </xdr:sp>
    </xdr:grpSp>
    <xdr:clientData/>
  </xdr:twoCellAnchor>
  <xdr:twoCellAnchor editAs="absolute">
    <xdr:from>
      <xdr:col>8</xdr:col>
      <xdr:colOff>218251</xdr:colOff>
      <xdr:row>14</xdr:row>
      <xdr:rowOff>174067</xdr:rowOff>
    </xdr:from>
    <xdr:to>
      <xdr:col>8</xdr:col>
      <xdr:colOff>689306</xdr:colOff>
      <xdr:row>16</xdr:row>
      <xdr:rowOff>199467</xdr:rowOff>
    </xdr:to>
    <xdr:grpSp>
      <xdr:nvGrpSpPr>
        <xdr:cNvPr id="595" name="Group 594">
          <a:extLst>
            <a:ext uri="{FF2B5EF4-FFF2-40B4-BE49-F238E27FC236}">
              <a16:creationId xmlns:a16="http://schemas.microsoft.com/office/drawing/2014/main" id="{9DBFB63B-13C5-9C89-BDE9-8D4FD577D9E5}"/>
            </a:ext>
          </a:extLst>
        </xdr:cNvPr>
        <xdr:cNvGrpSpPr/>
      </xdr:nvGrpSpPr>
      <xdr:grpSpPr>
        <a:xfrm>
          <a:off x="6864980" y="2998927"/>
          <a:ext cx="471055" cy="428951"/>
          <a:chOff x="8401669" y="3411413"/>
          <a:chExt cx="471055" cy="431800"/>
        </a:xfrm>
      </xdr:grpSpPr>
      <xdr:sp macro="" textlink="'Pivot tables'!BE6">
        <xdr:nvSpPr>
          <xdr:cNvPr id="593" name="TextBox 592">
            <a:extLst>
              <a:ext uri="{FF2B5EF4-FFF2-40B4-BE49-F238E27FC236}">
                <a16:creationId xmlns:a16="http://schemas.microsoft.com/office/drawing/2014/main" id="{60657E09-4E93-9046-BF46-EFE643D4B169}"/>
              </a:ext>
            </a:extLst>
          </xdr:cNvPr>
          <xdr:cNvSpPr txBox="1"/>
        </xdr:nvSpPr>
        <xdr:spPr>
          <a:xfrm>
            <a:off x="8401669" y="3411413"/>
            <a:ext cx="471054"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DF25846-1862-7B43-AACE-F288EBC36545}" type="TxLink">
              <a:rPr lang="en-US" sz="1100" b="0" i="0" u="none" strike="noStrike">
                <a:solidFill>
                  <a:srgbClr val="F829AA"/>
                </a:solidFill>
                <a:latin typeface="Aptos Narrow"/>
              </a:rPr>
              <a:pPr algn="ctr"/>
              <a:t> </a:t>
            </a:fld>
            <a:endParaRPr lang="en-GB" sz="1100"/>
          </a:p>
        </xdr:txBody>
      </xdr:sp>
      <xdr:sp macro="" textlink="'Pivot tables'!BG6">
        <xdr:nvSpPr>
          <xdr:cNvPr id="594" name="TextBox 593">
            <a:extLst>
              <a:ext uri="{FF2B5EF4-FFF2-40B4-BE49-F238E27FC236}">
                <a16:creationId xmlns:a16="http://schemas.microsoft.com/office/drawing/2014/main" id="{78F782FF-CD92-A641-932A-ED05381BCF98}"/>
              </a:ext>
            </a:extLst>
          </xdr:cNvPr>
          <xdr:cNvSpPr txBox="1"/>
        </xdr:nvSpPr>
        <xdr:spPr>
          <a:xfrm>
            <a:off x="8401669" y="3411413"/>
            <a:ext cx="471055"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BF02A06-59EC-A448-B24D-B596EDDF3FD1}" type="TxLink">
              <a:rPr lang="en-US" sz="1100" b="0" i="0" u="none" strike="noStrike">
                <a:solidFill>
                  <a:srgbClr val="0E11A7"/>
                </a:solidFill>
                <a:latin typeface="Aptos Narrow"/>
              </a:rPr>
              <a:pPr algn="ctr"/>
              <a:t>●</a:t>
            </a:fld>
            <a:endParaRPr lang="en-GB" sz="1100"/>
          </a:p>
        </xdr:txBody>
      </xdr:sp>
    </xdr:grpSp>
    <xdr:clientData/>
  </xdr:twoCellAnchor>
  <xdr:twoCellAnchor editAs="absolute">
    <xdr:from>
      <xdr:col>7</xdr:col>
      <xdr:colOff>753342</xdr:colOff>
      <xdr:row>16</xdr:row>
      <xdr:rowOff>108527</xdr:rowOff>
    </xdr:from>
    <xdr:to>
      <xdr:col>8</xdr:col>
      <xdr:colOff>397743</xdr:colOff>
      <xdr:row>18</xdr:row>
      <xdr:rowOff>133927</xdr:rowOff>
    </xdr:to>
    <xdr:grpSp>
      <xdr:nvGrpSpPr>
        <xdr:cNvPr id="598" name="Group 597">
          <a:extLst>
            <a:ext uri="{FF2B5EF4-FFF2-40B4-BE49-F238E27FC236}">
              <a16:creationId xmlns:a16="http://schemas.microsoft.com/office/drawing/2014/main" id="{33D536D8-7740-838D-3BCA-5839BA2C27C4}"/>
            </a:ext>
          </a:extLst>
        </xdr:cNvPr>
        <xdr:cNvGrpSpPr/>
      </xdr:nvGrpSpPr>
      <xdr:grpSpPr>
        <a:xfrm>
          <a:off x="6569230" y="3336938"/>
          <a:ext cx="475242" cy="428952"/>
          <a:chOff x="9246178" y="2819400"/>
          <a:chExt cx="471055" cy="431800"/>
        </a:xfrm>
      </xdr:grpSpPr>
      <xdr:sp macro="" textlink="'Pivot tables'!BF6">
        <xdr:nvSpPr>
          <xdr:cNvPr id="596" name="TextBox 595">
            <a:extLst>
              <a:ext uri="{FF2B5EF4-FFF2-40B4-BE49-F238E27FC236}">
                <a16:creationId xmlns:a16="http://schemas.microsoft.com/office/drawing/2014/main" id="{D9A0F377-D69E-B54B-98A0-E7EE28375E49}"/>
              </a:ext>
            </a:extLst>
          </xdr:cNvPr>
          <xdr:cNvSpPr txBox="1"/>
        </xdr:nvSpPr>
        <xdr:spPr>
          <a:xfrm>
            <a:off x="9246178" y="2819400"/>
            <a:ext cx="471055"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83FDB82-7E6C-2545-ADF8-20ECAB772762}" type="TxLink">
              <a:rPr lang="en-US" sz="1100" b="0" i="0" u="none" strike="noStrike">
                <a:solidFill>
                  <a:srgbClr val="700265"/>
                </a:solidFill>
                <a:latin typeface="Aptos Narrow"/>
              </a:rPr>
              <a:pPr algn="ctr"/>
              <a:t> </a:t>
            </a:fld>
            <a:endParaRPr lang="en-GB" sz="1100"/>
          </a:p>
        </xdr:txBody>
      </xdr:sp>
      <xdr:sp macro="" textlink="'Pivot tables'!BH6">
        <xdr:nvSpPr>
          <xdr:cNvPr id="597" name="TextBox 596">
            <a:extLst>
              <a:ext uri="{FF2B5EF4-FFF2-40B4-BE49-F238E27FC236}">
                <a16:creationId xmlns:a16="http://schemas.microsoft.com/office/drawing/2014/main" id="{70148179-F40B-B649-8518-CF2F4ED1BFBB}"/>
              </a:ext>
            </a:extLst>
          </xdr:cNvPr>
          <xdr:cNvSpPr txBox="1"/>
        </xdr:nvSpPr>
        <xdr:spPr>
          <a:xfrm>
            <a:off x="9246178" y="2819400"/>
            <a:ext cx="471055"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D50A4BC-FB91-5F4D-8413-CBB778C7DC08}" type="TxLink">
              <a:rPr lang="en-US" sz="1100" b="0" i="0" u="none" strike="noStrike">
                <a:solidFill>
                  <a:srgbClr val="296EFC"/>
                </a:solidFill>
                <a:latin typeface="Aptos Narrow"/>
              </a:rPr>
              <a:pPr algn="ctr"/>
              <a:t>●</a:t>
            </a:fld>
            <a:endParaRPr lang="en-GB" sz="1100"/>
          </a:p>
        </xdr:txBody>
      </xdr:sp>
    </xdr:grpSp>
    <xdr:clientData/>
  </xdr:twoCellAnchor>
  <xdr:twoCellAnchor editAs="absolute">
    <xdr:from>
      <xdr:col>8</xdr:col>
      <xdr:colOff>165675</xdr:colOff>
      <xdr:row>15</xdr:row>
      <xdr:rowOff>61811</xdr:rowOff>
    </xdr:from>
    <xdr:to>
      <xdr:col>8</xdr:col>
      <xdr:colOff>636730</xdr:colOff>
      <xdr:row>17</xdr:row>
      <xdr:rowOff>87211</xdr:rowOff>
    </xdr:to>
    <xdr:grpSp>
      <xdr:nvGrpSpPr>
        <xdr:cNvPr id="601" name="Group 600">
          <a:extLst>
            <a:ext uri="{FF2B5EF4-FFF2-40B4-BE49-F238E27FC236}">
              <a16:creationId xmlns:a16="http://schemas.microsoft.com/office/drawing/2014/main" id="{C64692A0-3279-78DF-504E-FD20291E6A62}"/>
            </a:ext>
          </a:extLst>
        </xdr:cNvPr>
        <xdr:cNvGrpSpPr/>
      </xdr:nvGrpSpPr>
      <xdr:grpSpPr>
        <a:xfrm>
          <a:off x="6812404" y="3088447"/>
          <a:ext cx="471055" cy="428951"/>
          <a:chOff x="8395275" y="3428465"/>
          <a:chExt cx="471055" cy="431800"/>
        </a:xfrm>
      </xdr:grpSpPr>
      <xdr:sp macro="" textlink="'Pivot tables'!BE6">
        <xdr:nvSpPr>
          <xdr:cNvPr id="599" name="TextBox 598">
            <a:extLst>
              <a:ext uri="{FF2B5EF4-FFF2-40B4-BE49-F238E27FC236}">
                <a16:creationId xmlns:a16="http://schemas.microsoft.com/office/drawing/2014/main" id="{A6A89B6C-60F3-5945-9D3A-00D4B3814422}"/>
              </a:ext>
            </a:extLst>
          </xdr:cNvPr>
          <xdr:cNvSpPr txBox="1"/>
        </xdr:nvSpPr>
        <xdr:spPr>
          <a:xfrm>
            <a:off x="8395275" y="3428465"/>
            <a:ext cx="471054"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DF25846-1862-7B43-AACE-F288EBC36545}" type="TxLink">
              <a:rPr lang="en-US" sz="1100" b="0" i="0" u="none" strike="noStrike">
                <a:solidFill>
                  <a:srgbClr val="F829AA"/>
                </a:solidFill>
                <a:latin typeface="Aptos Narrow"/>
              </a:rPr>
              <a:pPr algn="ctr"/>
              <a:t> </a:t>
            </a:fld>
            <a:endParaRPr lang="en-GB" sz="1100"/>
          </a:p>
        </xdr:txBody>
      </xdr:sp>
      <xdr:sp macro="" textlink="'Pivot tables'!BG6">
        <xdr:nvSpPr>
          <xdr:cNvPr id="600" name="TextBox 599">
            <a:extLst>
              <a:ext uri="{FF2B5EF4-FFF2-40B4-BE49-F238E27FC236}">
                <a16:creationId xmlns:a16="http://schemas.microsoft.com/office/drawing/2014/main" id="{2A20EAF4-5C46-7B4A-BE46-50AD03734000}"/>
              </a:ext>
            </a:extLst>
          </xdr:cNvPr>
          <xdr:cNvSpPr txBox="1"/>
        </xdr:nvSpPr>
        <xdr:spPr>
          <a:xfrm>
            <a:off x="8395275" y="3428465"/>
            <a:ext cx="471055"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BF02A06-59EC-A448-B24D-B596EDDF3FD1}" type="TxLink">
              <a:rPr lang="en-US" sz="1100" b="0" i="0" u="none" strike="noStrike">
                <a:solidFill>
                  <a:srgbClr val="0E11A7"/>
                </a:solidFill>
                <a:latin typeface="Aptos Narrow"/>
              </a:rPr>
              <a:pPr algn="ctr"/>
              <a:t>●</a:t>
            </a:fld>
            <a:endParaRPr lang="en-GB" sz="1100"/>
          </a:p>
        </xdr:txBody>
      </xdr:sp>
    </xdr:grpSp>
    <xdr:clientData/>
  </xdr:twoCellAnchor>
  <xdr:twoCellAnchor editAs="absolute">
    <xdr:from>
      <xdr:col>8</xdr:col>
      <xdr:colOff>170488</xdr:colOff>
      <xdr:row>16</xdr:row>
      <xdr:rowOff>28977</xdr:rowOff>
    </xdr:from>
    <xdr:to>
      <xdr:col>8</xdr:col>
      <xdr:colOff>637705</xdr:colOff>
      <xdr:row>18</xdr:row>
      <xdr:rowOff>56882</xdr:rowOff>
    </xdr:to>
    <xdr:grpSp>
      <xdr:nvGrpSpPr>
        <xdr:cNvPr id="604" name="Group 603">
          <a:extLst>
            <a:ext uri="{FF2B5EF4-FFF2-40B4-BE49-F238E27FC236}">
              <a16:creationId xmlns:a16="http://schemas.microsoft.com/office/drawing/2014/main" id="{EEDCD32F-FC99-9975-494E-E71FF78A889E}"/>
            </a:ext>
          </a:extLst>
        </xdr:cNvPr>
        <xdr:cNvGrpSpPr/>
      </xdr:nvGrpSpPr>
      <xdr:grpSpPr>
        <a:xfrm>
          <a:off x="6817217" y="3257388"/>
          <a:ext cx="467217" cy="431457"/>
          <a:chOff x="9244259" y="2819400"/>
          <a:chExt cx="467217" cy="439313"/>
        </a:xfrm>
      </xdr:grpSpPr>
      <xdr:sp macro="" textlink="'Pivot tables'!BF6">
        <xdr:nvSpPr>
          <xdr:cNvPr id="602" name="TextBox 601">
            <a:extLst>
              <a:ext uri="{FF2B5EF4-FFF2-40B4-BE49-F238E27FC236}">
                <a16:creationId xmlns:a16="http://schemas.microsoft.com/office/drawing/2014/main" id="{C6F4B574-DE4E-6E46-A809-25DB535A3210}"/>
              </a:ext>
            </a:extLst>
          </xdr:cNvPr>
          <xdr:cNvSpPr txBox="1"/>
        </xdr:nvSpPr>
        <xdr:spPr>
          <a:xfrm>
            <a:off x="9244259" y="2820652"/>
            <a:ext cx="467217" cy="436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83FDB82-7E6C-2545-ADF8-20ECAB772762}" type="TxLink">
              <a:rPr lang="en-US" sz="1100" b="0" i="0" u="none" strike="noStrike">
                <a:solidFill>
                  <a:srgbClr val="700265"/>
                </a:solidFill>
                <a:latin typeface="Aptos Narrow"/>
              </a:rPr>
              <a:pPr algn="ctr"/>
              <a:t> </a:t>
            </a:fld>
            <a:endParaRPr lang="en-GB" sz="1100"/>
          </a:p>
        </xdr:txBody>
      </xdr:sp>
      <xdr:sp macro="" textlink="'Pivot tables'!BH6">
        <xdr:nvSpPr>
          <xdr:cNvPr id="603" name="TextBox 602" hidden="1">
            <a:extLst>
              <a:ext uri="{FF2B5EF4-FFF2-40B4-BE49-F238E27FC236}">
                <a16:creationId xmlns:a16="http://schemas.microsoft.com/office/drawing/2014/main" id="{F95E0F21-0E21-034B-BCD8-5A34359E1CB4}"/>
              </a:ext>
            </a:extLst>
          </xdr:cNvPr>
          <xdr:cNvSpPr txBox="1"/>
        </xdr:nvSpPr>
        <xdr:spPr>
          <a:xfrm>
            <a:off x="9244259" y="2819400"/>
            <a:ext cx="467217" cy="4393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D50A4BC-FB91-5F4D-8413-CBB778C7DC08}" type="TxLink">
              <a:rPr lang="en-US" sz="1100" b="0" i="0" u="none" strike="noStrike">
                <a:solidFill>
                  <a:srgbClr val="296EFC"/>
                </a:solidFill>
                <a:latin typeface="Aptos Narrow"/>
              </a:rPr>
              <a:pPr algn="ctr"/>
              <a:t>●</a:t>
            </a:fld>
            <a:endParaRPr lang="en-GB" sz="1100"/>
          </a:p>
        </xdr:txBody>
      </xdr:sp>
    </xdr:grpSp>
    <xdr:clientData/>
  </xdr:twoCellAnchor>
  <xdr:twoCellAnchor editAs="absolute">
    <xdr:from>
      <xdr:col>19</xdr:col>
      <xdr:colOff>382010</xdr:colOff>
      <xdr:row>32</xdr:row>
      <xdr:rowOff>139340</xdr:rowOff>
    </xdr:from>
    <xdr:to>
      <xdr:col>20</xdr:col>
      <xdr:colOff>32361</xdr:colOff>
      <xdr:row>34</xdr:row>
      <xdr:rowOff>164740</xdr:rowOff>
    </xdr:to>
    <xdr:grpSp>
      <xdr:nvGrpSpPr>
        <xdr:cNvPr id="625" name="Group 624">
          <a:extLst>
            <a:ext uri="{FF2B5EF4-FFF2-40B4-BE49-F238E27FC236}">
              <a16:creationId xmlns:a16="http://schemas.microsoft.com/office/drawing/2014/main" id="{CFBEA7B5-66A8-3CD6-6035-20DBF02DDB04}"/>
            </a:ext>
          </a:extLst>
        </xdr:cNvPr>
        <xdr:cNvGrpSpPr/>
      </xdr:nvGrpSpPr>
      <xdr:grpSpPr>
        <a:xfrm>
          <a:off x="16167991" y="6596162"/>
          <a:ext cx="481192" cy="428952"/>
          <a:chOff x="13842141" y="6663267"/>
          <a:chExt cx="474134" cy="437292"/>
        </a:xfrm>
      </xdr:grpSpPr>
      <xdr:sp macro="" textlink="'Pivot tables'!BF7">
        <xdr:nvSpPr>
          <xdr:cNvPr id="623" name="TextBox 622">
            <a:extLst>
              <a:ext uri="{FF2B5EF4-FFF2-40B4-BE49-F238E27FC236}">
                <a16:creationId xmlns:a16="http://schemas.microsoft.com/office/drawing/2014/main" id="{32B914F2-E18D-2549-87FA-EBB3EADF9EAC}"/>
              </a:ext>
            </a:extLst>
          </xdr:cNvPr>
          <xdr:cNvSpPr txBox="1"/>
        </xdr:nvSpPr>
        <xdr:spPr>
          <a:xfrm>
            <a:off x="13842141" y="6663267"/>
            <a:ext cx="474134" cy="4372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A0D1196-9A42-4B42-831E-200C8B8D56BD}" type="TxLink">
              <a:rPr lang="en-US" sz="1100" b="0" i="0" u="none" strike="noStrike">
                <a:solidFill>
                  <a:srgbClr val="700265"/>
                </a:solidFill>
                <a:latin typeface="Aptos Narrow"/>
              </a:rPr>
              <a:pPr algn="ctr"/>
              <a:t> </a:t>
            </a:fld>
            <a:endParaRPr lang="en-GB" sz="1100"/>
          </a:p>
        </xdr:txBody>
      </xdr:sp>
      <xdr:sp macro="" textlink="'Pivot tables'!BH7">
        <xdr:nvSpPr>
          <xdr:cNvPr id="624" name="TextBox 623">
            <a:extLst>
              <a:ext uri="{FF2B5EF4-FFF2-40B4-BE49-F238E27FC236}">
                <a16:creationId xmlns:a16="http://schemas.microsoft.com/office/drawing/2014/main" id="{565CCF8F-140E-2D43-8E72-8FDED4408D7C}"/>
              </a:ext>
            </a:extLst>
          </xdr:cNvPr>
          <xdr:cNvSpPr txBox="1"/>
        </xdr:nvSpPr>
        <xdr:spPr>
          <a:xfrm>
            <a:off x="13842142" y="6663267"/>
            <a:ext cx="474133" cy="4372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719EB73-A517-4B4A-B4F6-8287060344B3}" type="TxLink">
              <a:rPr lang="en-US" sz="1100" b="0" i="0" u="none" strike="noStrike">
                <a:solidFill>
                  <a:srgbClr val="296EFC"/>
                </a:solidFill>
                <a:latin typeface="Aptos Narrow"/>
              </a:rPr>
              <a:pPr algn="ctr"/>
              <a:t>●</a:t>
            </a:fld>
            <a:endParaRPr lang="en-GB" sz="1100"/>
          </a:p>
        </xdr:txBody>
      </xdr:sp>
    </xdr:grpSp>
    <xdr:clientData/>
  </xdr:twoCellAnchor>
  <xdr:twoCellAnchor editAs="absolute">
    <xdr:from>
      <xdr:col>19</xdr:col>
      <xdr:colOff>483830</xdr:colOff>
      <xdr:row>31</xdr:row>
      <xdr:rowOff>166365</xdr:rowOff>
    </xdr:from>
    <xdr:to>
      <xdr:col>20</xdr:col>
      <xdr:colOff>133412</xdr:colOff>
      <xdr:row>33</xdr:row>
      <xdr:rowOff>191764</xdr:rowOff>
    </xdr:to>
    <xdr:grpSp>
      <xdr:nvGrpSpPr>
        <xdr:cNvPr id="628" name="Group 627">
          <a:extLst>
            <a:ext uri="{FF2B5EF4-FFF2-40B4-BE49-F238E27FC236}">
              <a16:creationId xmlns:a16="http://schemas.microsoft.com/office/drawing/2014/main" id="{18CF749E-B60B-1CD8-5531-B13FAE82A580}"/>
            </a:ext>
          </a:extLst>
        </xdr:cNvPr>
        <xdr:cNvGrpSpPr/>
      </xdr:nvGrpSpPr>
      <xdr:grpSpPr>
        <a:xfrm>
          <a:off x="16269811" y="6421412"/>
          <a:ext cx="480423" cy="428950"/>
          <a:chOff x="13842525" y="6663267"/>
          <a:chExt cx="474134" cy="432937"/>
        </a:xfrm>
      </xdr:grpSpPr>
      <xdr:sp macro="" textlink="'Pivot tables'!BF7">
        <xdr:nvSpPr>
          <xdr:cNvPr id="626" name="TextBox 625">
            <a:extLst>
              <a:ext uri="{FF2B5EF4-FFF2-40B4-BE49-F238E27FC236}">
                <a16:creationId xmlns:a16="http://schemas.microsoft.com/office/drawing/2014/main" id="{FB64C224-EA36-6746-B546-394D13969678}"/>
              </a:ext>
            </a:extLst>
          </xdr:cNvPr>
          <xdr:cNvSpPr txBox="1"/>
        </xdr:nvSpPr>
        <xdr:spPr>
          <a:xfrm>
            <a:off x="13842525" y="6663267"/>
            <a:ext cx="474134" cy="432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A0D1196-9A42-4B42-831E-200C8B8D56BD}" type="TxLink">
              <a:rPr lang="en-US" sz="1100" b="0" i="0" u="none" strike="noStrike">
                <a:solidFill>
                  <a:srgbClr val="700265"/>
                </a:solidFill>
                <a:latin typeface="Aptos Narrow"/>
              </a:rPr>
              <a:pPr algn="ctr"/>
              <a:t> </a:t>
            </a:fld>
            <a:endParaRPr lang="en-GB" sz="1100"/>
          </a:p>
        </xdr:txBody>
      </xdr:sp>
      <xdr:sp macro="" textlink="'Pivot tables'!BH7">
        <xdr:nvSpPr>
          <xdr:cNvPr id="627" name="TextBox 626">
            <a:extLst>
              <a:ext uri="{FF2B5EF4-FFF2-40B4-BE49-F238E27FC236}">
                <a16:creationId xmlns:a16="http://schemas.microsoft.com/office/drawing/2014/main" id="{AA08CCC0-3064-0C44-BEB0-1AD7AB5511EB}"/>
              </a:ext>
            </a:extLst>
          </xdr:cNvPr>
          <xdr:cNvSpPr txBox="1"/>
        </xdr:nvSpPr>
        <xdr:spPr>
          <a:xfrm>
            <a:off x="13842526" y="6663267"/>
            <a:ext cx="474133" cy="432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719EB73-A517-4B4A-B4F6-8287060344B3}" type="TxLink">
              <a:rPr lang="en-US" sz="1100" b="0" i="0" u="none" strike="noStrike">
                <a:solidFill>
                  <a:srgbClr val="296EFC"/>
                </a:solidFill>
                <a:latin typeface="Aptos Narrow"/>
              </a:rPr>
              <a:pPr algn="ctr"/>
              <a:t>●</a:t>
            </a:fld>
            <a:endParaRPr lang="en-GB" sz="1100"/>
          </a:p>
        </xdr:txBody>
      </xdr:sp>
    </xdr:grpSp>
    <xdr:clientData/>
  </xdr:twoCellAnchor>
  <xdr:twoCellAnchor editAs="absolute">
    <xdr:from>
      <xdr:col>19</xdr:col>
      <xdr:colOff>583346</xdr:colOff>
      <xdr:row>31</xdr:row>
      <xdr:rowOff>171104</xdr:rowOff>
    </xdr:from>
    <xdr:to>
      <xdr:col>20</xdr:col>
      <xdr:colOff>232928</xdr:colOff>
      <xdr:row>33</xdr:row>
      <xdr:rowOff>196503</xdr:rowOff>
    </xdr:to>
    <xdr:grpSp>
      <xdr:nvGrpSpPr>
        <xdr:cNvPr id="631" name="Group 630">
          <a:extLst>
            <a:ext uri="{FF2B5EF4-FFF2-40B4-BE49-F238E27FC236}">
              <a16:creationId xmlns:a16="http://schemas.microsoft.com/office/drawing/2014/main" id="{D6D6823E-7B60-5665-CD37-9EE99AD69ED7}"/>
            </a:ext>
          </a:extLst>
        </xdr:cNvPr>
        <xdr:cNvGrpSpPr/>
      </xdr:nvGrpSpPr>
      <xdr:grpSpPr>
        <a:xfrm>
          <a:off x="16369327" y="6426151"/>
          <a:ext cx="480423" cy="428950"/>
          <a:chOff x="13842525" y="6663267"/>
          <a:chExt cx="474134" cy="432937"/>
        </a:xfrm>
      </xdr:grpSpPr>
      <xdr:sp macro="" textlink="'Pivot tables'!BF7">
        <xdr:nvSpPr>
          <xdr:cNvPr id="629" name="TextBox 628">
            <a:extLst>
              <a:ext uri="{FF2B5EF4-FFF2-40B4-BE49-F238E27FC236}">
                <a16:creationId xmlns:a16="http://schemas.microsoft.com/office/drawing/2014/main" id="{28531C62-96F3-184F-9992-7C5C3B3E4E80}"/>
              </a:ext>
            </a:extLst>
          </xdr:cNvPr>
          <xdr:cNvSpPr txBox="1"/>
        </xdr:nvSpPr>
        <xdr:spPr>
          <a:xfrm>
            <a:off x="13842525" y="6663267"/>
            <a:ext cx="474134" cy="432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A0D1196-9A42-4B42-831E-200C8B8D56BD}" type="TxLink">
              <a:rPr lang="en-US" sz="1100" b="0" i="0" u="none" strike="noStrike">
                <a:solidFill>
                  <a:srgbClr val="700265"/>
                </a:solidFill>
                <a:latin typeface="Aptos Narrow"/>
              </a:rPr>
              <a:pPr algn="ctr"/>
              <a:t> </a:t>
            </a:fld>
            <a:endParaRPr lang="en-GB" sz="1100"/>
          </a:p>
        </xdr:txBody>
      </xdr:sp>
      <xdr:sp macro="" textlink="'Pivot tables'!BH7">
        <xdr:nvSpPr>
          <xdr:cNvPr id="630" name="TextBox 629">
            <a:extLst>
              <a:ext uri="{FF2B5EF4-FFF2-40B4-BE49-F238E27FC236}">
                <a16:creationId xmlns:a16="http://schemas.microsoft.com/office/drawing/2014/main" id="{81899D7A-01CE-8443-B895-D07326CFC03B}"/>
              </a:ext>
            </a:extLst>
          </xdr:cNvPr>
          <xdr:cNvSpPr txBox="1"/>
        </xdr:nvSpPr>
        <xdr:spPr>
          <a:xfrm>
            <a:off x="13842526" y="6663267"/>
            <a:ext cx="474133" cy="432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719EB73-A517-4B4A-B4F6-8287060344B3}" type="TxLink">
              <a:rPr lang="en-US" sz="1100" b="0" i="0" u="none" strike="noStrike">
                <a:solidFill>
                  <a:srgbClr val="296EFC"/>
                </a:solidFill>
                <a:latin typeface="Aptos Narrow"/>
              </a:rPr>
              <a:pPr algn="ctr"/>
              <a:t>●</a:t>
            </a:fld>
            <a:endParaRPr lang="en-GB" sz="1100"/>
          </a:p>
        </xdr:txBody>
      </xdr:sp>
    </xdr:grpSp>
    <xdr:clientData/>
  </xdr:twoCellAnchor>
  <xdr:twoCellAnchor editAs="absolute">
    <xdr:from>
      <xdr:col>19</xdr:col>
      <xdr:colOff>573867</xdr:colOff>
      <xdr:row>31</xdr:row>
      <xdr:rowOff>506</xdr:rowOff>
    </xdr:from>
    <xdr:to>
      <xdr:col>20</xdr:col>
      <xdr:colOff>223449</xdr:colOff>
      <xdr:row>33</xdr:row>
      <xdr:rowOff>25905</xdr:rowOff>
    </xdr:to>
    <xdr:grpSp>
      <xdr:nvGrpSpPr>
        <xdr:cNvPr id="634" name="Group 633">
          <a:extLst>
            <a:ext uri="{FF2B5EF4-FFF2-40B4-BE49-F238E27FC236}">
              <a16:creationId xmlns:a16="http://schemas.microsoft.com/office/drawing/2014/main" id="{FC5F77E2-4E4E-7E0F-495F-9F91845DF025}"/>
            </a:ext>
          </a:extLst>
        </xdr:cNvPr>
        <xdr:cNvGrpSpPr/>
      </xdr:nvGrpSpPr>
      <xdr:grpSpPr>
        <a:xfrm>
          <a:off x="16359848" y="6255553"/>
          <a:ext cx="480423" cy="428950"/>
          <a:chOff x="13842525" y="6663267"/>
          <a:chExt cx="474134" cy="432937"/>
        </a:xfrm>
      </xdr:grpSpPr>
      <xdr:sp macro="" textlink="'Pivot tables'!BF7">
        <xdr:nvSpPr>
          <xdr:cNvPr id="632" name="TextBox 631">
            <a:extLst>
              <a:ext uri="{FF2B5EF4-FFF2-40B4-BE49-F238E27FC236}">
                <a16:creationId xmlns:a16="http://schemas.microsoft.com/office/drawing/2014/main" id="{ABFD3F06-F2FE-EE42-AEC7-671312E31A96}"/>
              </a:ext>
            </a:extLst>
          </xdr:cNvPr>
          <xdr:cNvSpPr txBox="1"/>
        </xdr:nvSpPr>
        <xdr:spPr>
          <a:xfrm>
            <a:off x="13842525" y="6663267"/>
            <a:ext cx="474134" cy="432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A0D1196-9A42-4B42-831E-200C8B8D56BD}" type="TxLink">
              <a:rPr lang="en-US" sz="1100" b="0" i="0" u="none" strike="noStrike">
                <a:solidFill>
                  <a:srgbClr val="700265"/>
                </a:solidFill>
                <a:latin typeface="Aptos Narrow"/>
              </a:rPr>
              <a:pPr algn="ctr"/>
              <a:t> </a:t>
            </a:fld>
            <a:endParaRPr lang="en-GB" sz="1100"/>
          </a:p>
        </xdr:txBody>
      </xdr:sp>
      <xdr:sp macro="" textlink="'Pivot tables'!BH7">
        <xdr:nvSpPr>
          <xdr:cNvPr id="633" name="TextBox 632">
            <a:extLst>
              <a:ext uri="{FF2B5EF4-FFF2-40B4-BE49-F238E27FC236}">
                <a16:creationId xmlns:a16="http://schemas.microsoft.com/office/drawing/2014/main" id="{D270FC44-60EB-8041-BAF5-7537E264BDC0}"/>
              </a:ext>
            </a:extLst>
          </xdr:cNvPr>
          <xdr:cNvSpPr txBox="1"/>
        </xdr:nvSpPr>
        <xdr:spPr>
          <a:xfrm>
            <a:off x="13842526" y="6663267"/>
            <a:ext cx="474133" cy="432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719EB73-A517-4B4A-B4F6-8287060344B3}" type="TxLink">
              <a:rPr lang="en-US" sz="1100" b="0" i="0" u="none" strike="noStrike">
                <a:solidFill>
                  <a:srgbClr val="296EFC"/>
                </a:solidFill>
                <a:latin typeface="Aptos Narrow"/>
              </a:rPr>
              <a:pPr algn="ctr"/>
              <a:t>●</a:t>
            </a:fld>
            <a:endParaRPr lang="en-GB" sz="1100"/>
          </a:p>
        </xdr:txBody>
      </xdr:sp>
    </xdr:grpSp>
    <xdr:clientData/>
  </xdr:twoCellAnchor>
  <xdr:twoCellAnchor editAs="absolute">
    <xdr:from>
      <xdr:col>19</xdr:col>
      <xdr:colOff>237413</xdr:colOff>
      <xdr:row>33</xdr:row>
      <xdr:rowOff>24199</xdr:rowOff>
    </xdr:from>
    <xdr:to>
      <xdr:col>19</xdr:col>
      <xdr:colOff>711547</xdr:colOff>
      <xdr:row>35</xdr:row>
      <xdr:rowOff>49599</xdr:rowOff>
    </xdr:to>
    <xdr:grpSp>
      <xdr:nvGrpSpPr>
        <xdr:cNvPr id="637" name="Group 636">
          <a:extLst>
            <a:ext uri="{FF2B5EF4-FFF2-40B4-BE49-F238E27FC236}">
              <a16:creationId xmlns:a16="http://schemas.microsoft.com/office/drawing/2014/main" id="{0BE95892-1437-D57D-91A9-D766A35C9FCD}"/>
            </a:ext>
          </a:extLst>
        </xdr:cNvPr>
        <xdr:cNvGrpSpPr/>
      </xdr:nvGrpSpPr>
      <xdr:grpSpPr>
        <a:xfrm>
          <a:off x="16023394" y="6682797"/>
          <a:ext cx="474134" cy="428952"/>
          <a:chOff x="13842525" y="6663267"/>
          <a:chExt cx="474134" cy="432937"/>
        </a:xfrm>
      </xdr:grpSpPr>
      <xdr:sp macro="" textlink="'Pivot tables'!BF7">
        <xdr:nvSpPr>
          <xdr:cNvPr id="635" name="TextBox 634">
            <a:extLst>
              <a:ext uri="{FF2B5EF4-FFF2-40B4-BE49-F238E27FC236}">
                <a16:creationId xmlns:a16="http://schemas.microsoft.com/office/drawing/2014/main" id="{6B0235E9-5B89-8842-AFEE-2D78D194C331}"/>
              </a:ext>
            </a:extLst>
          </xdr:cNvPr>
          <xdr:cNvSpPr txBox="1"/>
        </xdr:nvSpPr>
        <xdr:spPr>
          <a:xfrm>
            <a:off x="13842525" y="6663267"/>
            <a:ext cx="474134" cy="432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A0D1196-9A42-4B42-831E-200C8B8D56BD}" type="TxLink">
              <a:rPr lang="en-US" sz="1100" b="0" i="0" u="none" strike="noStrike">
                <a:solidFill>
                  <a:srgbClr val="700265"/>
                </a:solidFill>
                <a:latin typeface="Aptos Narrow"/>
              </a:rPr>
              <a:pPr algn="ctr"/>
              <a:t> </a:t>
            </a:fld>
            <a:endParaRPr lang="en-GB" sz="1100"/>
          </a:p>
        </xdr:txBody>
      </xdr:sp>
      <xdr:sp macro="" textlink="'Pivot tables'!BH7">
        <xdr:nvSpPr>
          <xdr:cNvPr id="636" name="TextBox 635">
            <a:extLst>
              <a:ext uri="{FF2B5EF4-FFF2-40B4-BE49-F238E27FC236}">
                <a16:creationId xmlns:a16="http://schemas.microsoft.com/office/drawing/2014/main" id="{2D689DD5-7DCC-B24F-98F5-B8DD87C97C8B}"/>
              </a:ext>
            </a:extLst>
          </xdr:cNvPr>
          <xdr:cNvSpPr txBox="1"/>
        </xdr:nvSpPr>
        <xdr:spPr>
          <a:xfrm>
            <a:off x="13842526" y="6663267"/>
            <a:ext cx="474133" cy="432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719EB73-A517-4B4A-B4F6-8287060344B3}" type="TxLink">
              <a:rPr lang="en-US" sz="1100" b="0" i="0" u="none" strike="noStrike">
                <a:solidFill>
                  <a:srgbClr val="296EFC"/>
                </a:solidFill>
                <a:latin typeface="Aptos Narrow"/>
              </a:rPr>
              <a:pPr algn="ctr"/>
              <a:t>●</a:t>
            </a:fld>
            <a:endParaRPr lang="en-GB" sz="1100"/>
          </a:p>
        </xdr:txBody>
      </xdr:sp>
    </xdr:grpSp>
    <xdr:clientData/>
  </xdr:twoCellAnchor>
  <xdr:twoCellAnchor editAs="absolute">
    <xdr:from>
      <xdr:col>19</xdr:col>
      <xdr:colOff>194763</xdr:colOff>
      <xdr:row>32</xdr:row>
      <xdr:rowOff>142670</xdr:rowOff>
    </xdr:from>
    <xdr:to>
      <xdr:col>19</xdr:col>
      <xdr:colOff>668897</xdr:colOff>
      <xdr:row>34</xdr:row>
      <xdr:rowOff>168070</xdr:rowOff>
    </xdr:to>
    <xdr:grpSp>
      <xdr:nvGrpSpPr>
        <xdr:cNvPr id="640" name="Group 639">
          <a:extLst>
            <a:ext uri="{FF2B5EF4-FFF2-40B4-BE49-F238E27FC236}">
              <a16:creationId xmlns:a16="http://schemas.microsoft.com/office/drawing/2014/main" id="{A3CAB386-75B8-3591-7086-3D07306A0B8B}"/>
            </a:ext>
          </a:extLst>
        </xdr:cNvPr>
        <xdr:cNvGrpSpPr/>
      </xdr:nvGrpSpPr>
      <xdr:grpSpPr>
        <a:xfrm>
          <a:off x="15980744" y="6599492"/>
          <a:ext cx="474134" cy="428952"/>
          <a:chOff x="13842525" y="6663267"/>
          <a:chExt cx="474134" cy="432937"/>
        </a:xfrm>
      </xdr:grpSpPr>
      <xdr:sp macro="" textlink="'Pivot tables'!BF7">
        <xdr:nvSpPr>
          <xdr:cNvPr id="638" name="TextBox 637">
            <a:extLst>
              <a:ext uri="{FF2B5EF4-FFF2-40B4-BE49-F238E27FC236}">
                <a16:creationId xmlns:a16="http://schemas.microsoft.com/office/drawing/2014/main" id="{6447EA00-A18A-8747-9065-C900E7B938A5}"/>
              </a:ext>
            </a:extLst>
          </xdr:cNvPr>
          <xdr:cNvSpPr txBox="1"/>
        </xdr:nvSpPr>
        <xdr:spPr>
          <a:xfrm>
            <a:off x="13842525" y="6663267"/>
            <a:ext cx="474134" cy="432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A0D1196-9A42-4B42-831E-200C8B8D56BD}" type="TxLink">
              <a:rPr lang="en-US" sz="1100" b="0" i="0" u="none" strike="noStrike">
                <a:solidFill>
                  <a:srgbClr val="700265"/>
                </a:solidFill>
                <a:latin typeface="Aptos Narrow"/>
              </a:rPr>
              <a:pPr algn="ctr"/>
              <a:t> </a:t>
            </a:fld>
            <a:endParaRPr lang="en-GB" sz="1100"/>
          </a:p>
        </xdr:txBody>
      </xdr:sp>
      <xdr:sp macro="" textlink="'Pivot tables'!BH7">
        <xdr:nvSpPr>
          <xdr:cNvPr id="639" name="TextBox 638">
            <a:extLst>
              <a:ext uri="{FF2B5EF4-FFF2-40B4-BE49-F238E27FC236}">
                <a16:creationId xmlns:a16="http://schemas.microsoft.com/office/drawing/2014/main" id="{D7F0284A-F10C-DF45-90BF-CEC6CCC8B02B}"/>
              </a:ext>
            </a:extLst>
          </xdr:cNvPr>
          <xdr:cNvSpPr txBox="1"/>
        </xdr:nvSpPr>
        <xdr:spPr>
          <a:xfrm>
            <a:off x="13842526" y="6663267"/>
            <a:ext cx="474133" cy="432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719EB73-A517-4B4A-B4F6-8287060344B3}" type="TxLink">
              <a:rPr lang="en-US" sz="1100" b="0" i="0" u="none" strike="noStrike">
                <a:solidFill>
                  <a:srgbClr val="296EFC"/>
                </a:solidFill>
                <a:latin typeface="Aptos Narrow"/>
              </a:rPr>
              <a:pPr algn="ctr"/>
              <a:t>●</a:t>
            </a:fld>
            <a:endParaRPr lang="en-GB" sz="1100"/>
          </a:p>
        </xdr:txBody>
      </xdr:sp>
    </xdr:grpSp>
    <xdr:clientData/>
  </xdr:twoCellAnchor>
  <xdr:twoCellAnchor editAs="absolute">
    <xdr:from>
      <xdr:col>19</xdr:col>
      <xdr:colOff>143997</xdr:colOff>
      <xdr:row>33</xdr:row>
      <xdr:rowOff>19011</xdr:rowOff>
    </xdr:from>
    <xdr:to>
      <xdr:col>19</xdr:col>
      <xdr:colOff>618131</xdr:colOff>
      <xdr:row>35</xdr:row>
      <xdr:rowOff>44411</xdr:rowOff>
    </xdr:to>
    <xdr:grpSp>
      <xdr:nvGrpSpPr>
        <xdr:cNvPr id="643" name="Group 642">
          <a:extLst>
            <a:ext uri="{FF2B5EF4-FFF2-40B4-BE49-F238E27FC236}">
              <a16:creationId xmlns:a16="http://schemas.microsoft.com/office/drawing/2014/main" id="{7C57827F-6DDB-922E-9414-D4CC2CA83E13}"/>
            </a:ext>
          </a:extLst>
        </xdr:cNvPr>
        <xdr:cNvGrpSpPr/>
      </xdr:nvGrpSpPr>
      <xdr:grpSpPr>
        <a:xfrm>
          <a:off x="15929978" y="6677609"/>
          <a:ext cx="474134" cy="428952"/>
          <a:chOff x="12971945" y="7283601"/>
          <a:chExt cx="474134" cy="432937"/>
        </a:xfrm>
      </xdr:grpSpPr>
      <xdr:sp macro="" textlink="'Pivot tables'!BE7">
        <xdr:nvSpPr>
          <xdr:cNvPr id="641" name="TextBox 640">
            <a:extLst>
              <a:ext uri="{FF2B5EF4-FFF2-40B4-BE49-F238E27FC236}">
                <a16:creationId xmlns:a16="http://schemas.microsoft.com/office/drawing/2014/main" id="{C1E7E55E-A4C6-4D41-BA3F-C95F0D974E97}"/>
              </a:ext>
            </a:extLst>
          </xdr:cNvPr>
          <xdr:cNvSpPr txBox="1"/>
        </xdr:nvSpPr>
        <xdr:spPr>
          <a:xfrm>
            <a:off x="12971946" y="7283601"/>
            <a:ext cx="474133" cy="432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D7640B4-EAFD-434A-A4E0-BC3F044F796D}" type="TxLink">
              <a:rPr lang="en-US" sz="1100" b="0" i="0" u="none" strike="noStrike">
                <a:solidFill>
                  <a:srgbClr val="F829AA"/>
                </a:solidFill>
                <a:latin typeface="Aptos Narrow"/>
              </a:rPr>
              <a:pPr algn="ctr"/>
              <a:t> </a:t>
            </a:fld>
            <a:endParaRPr lang="en-GB" sz="1100"/>
          </a:p>
        </xdr:txBody>
      </xdr:sp>
      <xdr:sp macro="" textlink="'Pivot tables'!BG7">
        <xdr:nvSpPr>
          <xdr:cNvPr id="642" name="TextBox 641">
            <a:extLst>
              <a:ext uri="{FF2B5EF4-FFF2-40B4-BE49-F238E27FC236}">
                <a16:creationId xmlns:a16="http://schemas.microsoft.com/office/drawing/2014/main" id="{79AA28FF-A541-7D4B-BD25-0ED5072A1409}"/>
              </a:ext>
            </a:extLst>
          </xdr:cNvPr>
          <xdr:cNvSpPr txBox="1"/>
        </xdr:nvSpPr>
        <xdr:spPr>
          <a:xfrm>
            <a:off x="12971945" y="7283601"/>
            <a:ext cx="474134" cy="432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1FBDBD5-E6DD-634A-904C-82C37BD12C01}" type="TxLink">
              <a:rPr lang="en-US" sz="1100" b="0" i="0" u="none" strike="noStrike">
                <a:solidFill>
                  <a:srgbClr val="0E11A7"/>
                </a:solidFill>
                <a:latin typeface="Aptos Narrow"/>
              </a:rPr>
              <a:pPr algn="ctr"/>
              <a:t>●</a:t>
            </a:fld>
            <a:endParaRPr lang="en-GB" sz="1100"/>
          </a:p>
        </xdr:txBody>
      </xdr:sp>
    </xdr:grpSp>
    <xdr:clientData/>
  </xdr:twoCellAnchor>
  <xdr:twoCellAnchor editAs="absolute">
    <xdr:from>
      <xdr:col>19</xdr:col>
      <xdr:colOff>390415</xdr:colOff>
      <xdr:row>31</xdr:row>
      <xdr:rowOff>175392</xdr:rowOff>
    </xdr:from>
    <xdr:to>
      <xdr:col>20</xdr:col>
      <xdr:colOff>39997</xdr:colOff>
      <xdr:row>33</xdr:row>
      <xdr:rowOff>200791</xdr:rowOff>
    </xdr:to>
    <xdr:grpSp>
      <xdr:nvGrpSpPr>
        <xdr:cNvPr id="646" name="Group 645">
          <a:extLst>
            <a:ext uri="{FF2B5EF4-FFF2-40B4-BE49-F238E27FC236}">
              <a16:creationId xmlns:a16="http://schemas.microsoft.com/office/drawing/2014/main" id="{063BAAF5-D4D4-263B-DF78-F76FAEA828A1}"/>
            </a:ext>
          </a:extLst>
        </xdr:cNvPr>
        <xdr:cNvGrpSpPr/>
      </xdr:nvGrpSpPr>
      <xdr:grpSpPr>
        <a:xfrm>
          <a:off x="16176396" y="6430439"/>
          <a:ext cx="480423" cy="428950"/>
          <a:chOff x="12971945" y="7283601"/>
          <a:chExt cx="474134" cy="432937"/>
        </a:xfrm>
      </xdr:grpSpPr>
      <xdr:sp macro="" textlink="'Pivot tables'!BE7">
        <xdr:nvSpPr>
          <xdr:cNvPr id="644" name="TextBox 643">
            <a:extLst>
              <a:ext uri="{FF2B5EF4-FFF2-40B4-BE49-F238E27FC236}">
                <a16:creationId xmlns:a16="http://schemas.microsoft.com/office/drawing/2014/main" id="{EA5A9148-E81D-E641-A01E-1757DCF1F55A}"/>
              </a:ext>
            </a:extLst>
          </xdr:cNvPr>
          <xdr:cNvSpPr txBox="1"/>
        </xdr:nvSpPr>
        <xdr:spPr>
          <a:xfrm>
            <a:off x="12971946" y="7283601"/>
            <a:ext cx="474133" cy="432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D7640B4-EAFD-434A-A4E0-BC3F044F796D}" type="TxLink">
              <a:rPr lang="en-US" sz="1100" b="0" i="0" u="none" strike="noStrike">
                <a:solidFill>
                  <a:srgbClr val="F829AA"/>
                </a:solidFill>
                <a:latin typeface="Aptos Narrow"/>
              </a:rPr>
              <a:pPr algn="ctr"/>
              <a:t> </a:t>
            </a:fld>
            <a:endParaRPr lang="en-GB" sz="1100"/>
          </a:p>
        </xdr:txBody>
      </xdr:sp>
      <xdr:sp macro="" textlink="'Pivot tables'!BG7">
        <xdr:nvSpPr>
          <xdr:cNvPr id="645" name="TextBox 644">
            <a:extLst>
              <a:ext uri="{FF2B5EF4-FFF2-40B4-BE49-F238E27FC236}">
                <a16:creationId xmlns:a16="http://schemas.microsoft.com/office/drawing/2014/main" id="{5F3F6FDC-E169-AC4C-896B-33DDE6D1CBFB}"/>
              </a:ext>
            </a:extLst>
          </xdr:cNvPr>
          <xdr:cNvSpPr txBox="1"/>
        </xdr:nvSpPr>
        <xdr:spPr>
          <a:xfrm>
            <a:off x="12971945" y="7283601"/>
            <a:ext cx="474134" cy="432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1FBDBD5-E6DD-634A-904C-82C37BD12C01}" type="TxLink">
              <a:rPr lang="en-US" sz="1100" b="0" i="0" u="none" strike="noStrike">
                <a:solidFill>
                  <a:srgbClr val="0E11A7"/>
                </a:solidFill>
                <a:latin typeface="Aptos Narrow"/>
              </a:rPr>
              <a:pPr algn="ctr"/>
              <a:t>●</a:t>
            </a:fld>
            <a:endParaRPr lang="en-GB" sz="1100"/>
          </a:p>
        </xdr:txBody>
      </xdr:sp>
    </xdr:grpSp>
    <xdr:clientData/>
  </xdr:twoCellAnchor>
  <xdr:twoCellAnchor editAs="absolute">
    <xdr:from>
      <xdr:col>19</xdr:col>
      <xdr:colOff>527840</xdr:colOff>
      <xdr:row>32</xdr:row>
      <xdr:rowOff>56922</xdr:rowOff>
    </xdr:from>
    <xdr:to>
      <xdr:col>20</xdr:col>
      <xdr:colOff>177422</xdr:colOff>
      <xdr:row>34</xdr:row>
      <xdr:rowOff>82322</xdr:rowOff>
    </xdr:to>
    <xdr:grpSp>
      <xdr:nvGrpSpPr>
        <xdr:cNvPr id="649" name="Group 648">
          <a:extLst>
            <a:ext uri="{FF2B5EF4-FFF2-40B4-BE49-F238E27FC236}">
              <a16:creationId xmlns:a16="http://schemas.microsoft.com/office/drawing/2014/main" id="{F29CF199-0CE9-8092-105E-624865FAD189}"/>
            </a:ext>
          </a:extLst>
        </xdr:cNvPr>
        <xdr:cNvGrpSpPr/>
      </xdr:nvGrpSpPr>
      <xdr:grpSpPr>
        <a:xfrm>
          <a:off x="16313821" y="6513744"/>
          <a:ext cx="480423" cy="428952"/>
          <a:chOff x="12971945" y="7283601"/>
          <a:chExt cx="474134" cy="432937"/>
        </a:xfrm>
      </xdr:grpSpPr>
      <xdr:sp macro="" textlink="'Pivot tables'!BE7">
        <xdr:nvSpPr>
          <xdr:cNvPr id="647" name="TextBox 646">
            <a:extLst>
              <a:ext uri="{FF2B5EF4-FFF2-40B4-BE49-F238E27FC236}">
                <a16:creationId xmlns:a16="http://schemas.microsoft.com/office/drawing/2014/main" id="{06A0DD08-7927-F24A-AE27-90B2C02ED65D}"/>
              </a:ext>
            </a:extLst>
          </xdr:cNvPr>
          <xdr:cNvSpPr txBox="1"/>
        </xdr:nvSpPr>
        <xdr:spPr>
          <a:xfrm>
            <a:off x="12971946" y="7283601"/>
            <a:ext cx="474133" cy="432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D7640B4-EAFD-434A-A4E0-BC3F044F796D}" type="TxLink">
              <a:rPr lang="en-US" sz="1100" b="0" i="0" u="none" strike="noStrike">
                <a:solidFill>
                  <a:srgbClr val="F829AA"/>
                </a:solidFill>
                <a:latin typeface="Aptos Narrow"/>
              </a:rPr>
              <a:pPr algn="ctr"/>
              <a:t> </a:t>
            </a:fld>
            <a:endParaRPr lang="en-GB" sz="1100"/>
          </a:p>
        </xdr:txBody>
      </xdr:sp>
      <xdr:sp macro="" textlink="'Pivot tables'!BG7">
        <xdr:nvSpPr>
          <xdr:cNvPr id="648" name="TextBox 647">
            <a:extLst>
              <a:ext uri="{FF2B5EF4-FFF2-40B4-BE49-F238E27FC236}">
                <a16:creationId xmlns:a16="http://schemas.microsoft.com/office/drawing/2014/main" id="{0D2A027D-4648-0B43-AD7D-1F5CF4EBA147}"/>
              </a:ext>
            </a:extLst>
          </xdr:cNvPr>
          <xdr:cNvSpPr txBox="1"/>
        </xdr:nvSpPr>
        <xdr:spPr>
          <a:xfrm>
            <a:off x="12971945" y="7283601"/>
            <a:ext cx="474134" cy="432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1FBDBD5-E6DD-634A-904C-82C37BD12C01}" type="TxLink">
              <a:rPr lang="en-US" sz="1100" b="0" i="0" u="none" strike="noStrike">
                <a:solidFill>
                  <a:srgbClr val="0E11A7"/>
                </a:solidFill>
                <a:latin typeface="Aptos Narrow"/>
              </a:rPr>
              <a:pPr algn="ctr"/>
              <a:t>●</a:t>
            </a:fld>
            <a:endParaRPr lang="en-GB" sz="1100"/>
          </a:p>
        </xdr:txBody>
      </xdr:sp>
    </xdr:grpSp>
    <xdr:clientData/>
  </xdr:twoCellAnchor>
  <xdr:twoCellAnchor editAs="absolute">
    <xdr:from>
      <xdr:col>19</xdr:col>
      <xdr:colOff>632094</xdr:colOff>
      <xdr:row>31</xdr:row>
      <xdr:rowOff>90094</xdr:rowOff>
    </xdr:from>
    <xdr:to>
      <xdr:col>20</xdr:col>
      <xdr:colOff>281676</xdr:colOff>
      <xdr:row>33</xdr:row>
      <xdr:rowOff>115493</xdr:rowOff>
    </xdr:to>
    <xdr:grpSp>
      <xdr:nvGrpSpPr>
        <xdr:cNvPr id="652" name="Group 651">
          <a:extLst>
            <a:ext uri="{FF2B5EF4-FFF2-40B4-BE49-F238E27FC236}">
              <a16:creationId xmlns:a16="http://schemas.microsoft.com/office/drawing/2014/main" id="{5D739C72-934A-65DA-A330-08805D98BB45}"/>
            </a:ext>
          </a:extLst>
        </xdr:cNvPr>
        <xdr:cNvGrpSpPr/>
      </xdr:nvGrpSpPr>
      <xdr:grpSpPr>
        <a:xfrm>
          <a:off x="16418075" y="6345141"/>
          <a:ext cx="480423" cy="428950"/>
          <a:chOff x="12971945" y="7283601"/>
          <a:chExt cx="474134" cy="432937"/>
        </a:xfrm>
      </xdr:grpSpPr>
      <xdr:sp macro="" textlink="'Pivot tables'!BE7">
        <xdr:nvSpPr>
          <xdr:cNvPr id="650" name="TextBox 649">
            <a:extLst>
              <a:ext uri="{FF2B5EF4-FFF2-40B4-BE49-F238E27FC236}">
                <a16:creationId xmlns:a16="http://schemas.microsoft.com/office/drawing/2014/main" id="{69D57C5B-8F13-5742-8E25-804104E3E2F8}"/>
              </a:ext>
            </a:extLst>
          </xdr:cNvPr>
          <xdr:cNvSpPr txBox="1"/>
        </xdr:nvSpPr>
        <xdr:spPr>
          <a:xfrm>
            <a:off x="12971946" y="7283601"/>
            <a:ext cx="474133" cy="432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D7640B4-EAFD-434A-A4E0-BC3F044F796D}" type="TxLink">
              <a:rPr lang="en-US" sz="1100" b="0" i="0" u="none" strike="noStrike">
                <a:solidFill>
                  <a:srgbClr val="F829AA"/>
                </a:solidFill>
                <a:latin typeface="Aptos Narrow"/>
              </a:rPr>
              <a:pPr algn="ctr"/>
              <a:t> </a:t>
            </a:fld>
            <a:endParaRPr lang="en-GB" sz="1100"/>
          </a:p>
        </xdr:txBody>
      </xdr:sp>
      <xdr:sp macro="" textlink="'Pivot tables'!BG7">
        <xdr:nvSpPr>
          <xdr:cNvPr id="651" name="TextBox 650">
            <a:extLst>
              <a:ext uri="{FF2B5EF4-FFF2-40B4-BE49-F238E27FC236}">
                <a16:creationId xmlns:a16="http://schemas.microsoft.com/office/drawing/2014/main" id="{0FACD308-8A6D-B041-BD83-6F45D295581A}"/>
              </a:ext>
            </a:extLst>
          </xdr:cNvPr>
          <xdr:cNvSpPr txBox="1"/>
        </xdr:nvSpPr>
        <xdr:spPr>
          <a:xfrm>
            <a:off x="12971945" y="7283601"/>
            <a:ext cx="474134" cy="432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1FBDBD5-E6DD-634A-904C-82C37BD12C01}" type="TxLink">
              <a:rPr lang="en-US" sz="1100" b="0" i="0" u="none" strike="noStrike">
                <a:solidFill>
                  <a:srgbClr val="0E11A7"/>
                </a:solidFill>
                <a:latin typeface="Aptos Narrow"/>
              </a:rPr>
              <a:pPr algn="ctr"/>
              <a:t>●</a:t>
            </a:fld>
            <a:endParaRPr lang="en-GB" sz="1100"/>
          </a:p>
        </xdr:txBody>
      </xdr:sp>
    </xdr:grpSp>
    <xdr:clientData/>
  </xdr:twoCellAnchor>
  <xdr:twoCellAnchor editAs="absolute">
    <xdr:from>
      <xdr:col>19</xdr:col>
      <xdr:colOff>148735</xdr:colOff>
      <xdr:row>32</xdr:row>
      <xdr:rowOff>56922</xdr:rowOff>
    </xdr:from>
    <xdr:to>
      <xdr:col>19</xdr:col>
      <xdr:colOff>622869</xdr:colOff>
      <xdr:row>34</xdr:row>
      <xdr:rowOff>82322</xdr:rowOff>
    </xdr:to>
    <xdr:grpSp>
      <xdr:nvGrpSpPr>
        <xdr:cNvPr id="655" name="Group 654">
          <a:extLst>
            <a:ext uri="{FF2B5EF4-FFF2-40B4-BE49-F238E27FC236}">
              <a16:creationId xmlns:a16="http://schemas.microsoft.com/office/drawing/2014/main" id="{038D6FCE-2268-D740-B9C7-5EE8AA70AFF3}"/>
            </a:ext>
          </a:extLst>
        </xdr:cNvPr>
        <xdr:cNvGrpSpPr/>
      </xdr:nvGrpSpPr>
      <xdr:grpSpPr>
        <a:xfrm>
          <a:off x="15934716" y="6513744"/>
          <a:ext cx="474134" cy="428952"/>
          <a:chOff x="12971945" y="7283601"/>
          <a:chExt cx="474134" cy="432937"/>
        </a:xfrm>
      </xdr:grpSpPr>
      <xdr:sp macro="" textlink="'Pivot tables'!BE7">
        <xdr:nvSpPr>
          <xdr:cNvPr id="653" name="TextBox 652">
            <a:extLst>
              <a:ext uri="{FF2B5EF4-FFF2-40B4-BE49-F238E27FC236}">
                <a16:creationId xmlns:a16="http://schemas.microsoft.com/office/drawing/2014/main" id="{7B78CBA8-4EFC-6645-9C3D-1BE4A4CCC132}"/>
              </a:ext>
            </a:extLst>
          </xdr:cNvPr>
          <xdr:cNvSpPr txBox="1"/>
        </xdr:nvSpPr>
        <xdr:spPr>
          <a:xfrm>
            <a:off x="12971946" y="7283601"/>
            <a:ext cx="474133" cy="432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D7640B4-EAFD-434A-A4E0-BC3F044F796D}" type="TxLink">
              <a:rPr lang="en-US" sz="1100" b="0" i="0" u="none" strike="noStrike">
                <a:solidFill>
                  <a:srgbClr val="F829AA"/>
                </a:solidFill>
                <a:latin typeface="Aptos Narrow"/>
              </a:rPr>
              <a:pPr algn="ctr"/>
              <a:t> </a:t>
            </a:fld>
            <a:endParaRPr lang="en-GB" sz="1100"/>
          </a:p>
        </xdr:txBody>
      </xdr:sp>
      <xdr:sp macro="" textlink="'Pivot tables'!BG7">
        <xdr:nvSpPr>
          <xdr:cNvPr id="654" name="TextBox 653">
            <a:extLst>
              <a:ext uri="{FF2B5EF4-FFF2-40B4-BE49-F238E27FC236}">
                <a16:creationId xmlns:a16="http://schemas.microsoft.com/office/drawing/2014/main" id="{47E48A47-1787-6246-92B1-05E6A8206371}"/>
              </a:ext>
            </a:extLst>
          </xdr:cNvPr>
          <xdr:cNvSpPr txBox="1"/>
        </xdr:nvSpPr>
        <xdr:spPr>
          <a:xfrm>
            <a:off x="12971945" y="7283601"/>
            <a:ext cx="474134" cy="432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1FBDBD5-E6DD-634A-904C-82C37BD12C01}" type="TxLink">
              <a:rPr lang="en-US" sz="1100" b="0" i="0" u="none" strike="noStrike">
                <a:solidFill>
                  <a:srgbClr val="0E11A7"/>
                </a:solidFill>
                <a:latin typeface="Aptos Narrow"/>
              </a:rPr>
              <a:pPr algn="ctr"/>
              <a:t>●</a:t>
            </a:fld>
            <a:endParaRPr lang="en-GB" sz="1100"/>
          </a:p>
        </xdr:txBody>
      </xdr:sp>
    </xdr:grpSp>
    <xdr:clientData/>
  </xdr:twoCellAnchor>
  <xdr:twoCellAnchor editAs="absolute">
    <xdr:from>
      <xdr:col>19</xdr:col>
      <xdr:colOff>679481</xdr:colOff>
      <xdr:row>30</xdr:row>
      <xdr:rowOff>33227</xdr:rowOff>
    </xdr:from>
    <xdr:to>
      <xdr:col>20</xdr:col>
      <xdr:colOff>329063</xdr:colOff>
      <xdr:row>32</xdr:row>
      <xdr:rowOff>58627</xdr:rowOff>
    </xdr:to>
    <xdr:grpSp>
      <xdr:nvGrpSpPr>
        <xdr:cNvPr id="659" name="Group 658">
          <a:extLst>
            <a:ext uri="{FF2B5EF4-FFF2-40B4-BE49-F238E27FC236}">
              <a16:creationId xmlns:a16="http://schemas.microsoft.com/office/drawing/2014/main" id="{DA2254FC-C6A4-68AD-0A42-0455A01922C2}"/>
            </a:ext>
          </a:extLst>
        </xdr:cNvPr>
        <xdr:cNvGrpSpPr/>
      </xdr:nvGrpSpPr>
      <xdr:grpSpPr>
        <a:xfrm>
          <a:off x="16465462" y="6086498"/>
          <a:ext cx="480423" cy="428951"/>
          <a:chOff x="12971945" y="7283601"/>
          <a:chExt cx="474134" cy="432937"/>
        </a:xfrm>
      </xdr:grpSpPr>
      <xdr:sp macro="" textlink="'Pivot tables'!BE7">
        <xdr:nvSpPr>
          <xdr:cNvPr id="656" name="TextBox 655">
            <a:extLst>
              <a:ext uri="{FF2B5EF4-FFF2-40B4-BE49-F238E27FC236}">
                <a16:creationId xmlns:a16="http://schemas.microsoft.com/office/drawing/2014/main" id="{C8AADEF5-FB93-B945-BEE0-3CDEFAEAC480}"/>
              </a:ext>
            </a:extLst>
          </xdr:cNvPr>
          <xdr:cNvSpPr txBox="1"/>
        </xdr:nvSpPr>
        <xdr:spPr>
          <a:xfrm>
            <a:off x="12971946" y="7283601"/>
            <a:ext cx="474133" cy="432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D7640B4-EAFD-434A-A4E0-BC3F044F796D}" type="TxLink">
              <a:rPr lang="en-US" sz="1100" b="0" i="0" u="none" strike="noStrike">
                <a:solidFill>
                  <a:srgbClr val="F829AA"/>
                </a:solidFill>
                <a:latin typeface="Aptos Narrow"/>
              </a:rPr>
              <a:pPr algn="ctr"/>
              <a:t> </a:t>
            </a:fld>
            <a:endParaRPr lang="en-GB" sz="1100"/>
          </a:p>
        </xdr:txBody>
      </xdr:sp>
      <xdr:sp macro="" textlink="'Pivot tables'!BG7">
        <xdr:nvSpPr>
          <xdr:cNvPr id="657" name="TextBox 656">
            <a:extLst>
              <a:ext uri="{FF2B5EF4-FFF2-40B4-BE49-F238E27FC236}">
                <a16:creationId xmlns:a16="http://schemas.microsoft.com/office/drawing/2014/main" id="{032ED48E-E03E-AD4C-938C-84B5883D2357}"/>
              </a:ext>
            </a:extLst>
          </xdr:cNvPr>
          <xdr:cNvSpPr txBox="1"/>
        </xdr:nvSpPr>
        <xdr:spPr>
          <a:xfrm>
            <a:off x="12971945" y="7283601"/>
            <a:ext cx="474134" cy="432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1FBDBD5-E6DD-634A-904C-82C37BD12C01}" type="TxLink">
              <a:rPr lang="en-US" sz="1100" b="0" i="0" u="none" strike="noStrike">
                <a:solidFill>
                  <a:srgbClr val="0E11A7"/>
                </a:solidFill>
                <a:latin typeface="Aptos Narrow"/>
              </a:rPr>
              <a:pPr algn="ctr"/>
              <a:t>●</a:t>
            </a:fld>
            <a:endParaRPr lang="en-GB" sz="1100"/>
          </a:p>
        </xdr:txBody>
      </xdr:sp>
    </xdr:grpSp>
    <xdr:clientData/>
  </xdr:twoCellAnchor>
  <xdr:twoCellAnchor editAs="absolute">
    <xdr:from>
      <xdr:col>12</xdr:col>
      <xdr:colOff>414264</xdr:colOff>
      <xdr:row>12</xdr:row>
      <xdr:rowOff>55353</xdr:rowOff>
    </xdr:from>
    <xdr:to>
      <xdr:col>13</xdr:col>
      <xdr:colOff>62239</xdr:colOff>
      <xdr:row>14</xdr:row>
      <xdr:rowOff>83327</xdr:rowOff>
    </xdr:to>
    <xdr:grpSp>
      <xdr:nvGrpSpPr>
        <xdr:cNvPr id="662" name="Group 661">
          <a:extLst>
            <a:ext uri="{FF2B5EF4-FFF2-40B4-BE49-F238E27FC236}">
              <a16:creationId xmlns:a16="http://schemas.microsoft.com/office/drawing/2014/main" id="{56885E80-53A2-0974-E547-6CEA8FF109DE}"/>
            </a:ext>
          </a:extLst>
        </xdr:cNvPr>
        <xdr:cNvGrpSpPr/>
      </xdr:nvGrpSpPr>
      <xdr:grpSpPr>
        <a:xfrm>
          <a:off x="10384357" y="2476661"/>
          <a:ext cx="478817" cy="431526"/>
          <a:chOff x="9611877" y="2766737"/>
          <a:chExt cx="474134" cy="432265"/>
        </a:xfrm>
      </xdr:grpSpPr>
      <xdr:sp macro="" textlink="'Pivot tables'!BF8">
        <xdr:nvSpPr>
          <xdr:cNvPr id="660" name="TextBox 659">
            <a:extLst>
              <a:ext uri="{FF2B5EF4-FFF2-40B4-BE49-F238E27FC236}">
                <a16:creationId xmlns:a16="http://schemas.microsoft.com/office/drawing/2014/main" id="{4190DE9F-EF28-5D4B-B834-FFA7CB621B17}"/>
              </a:ext>
            </a:extLst>
          </xdr:cNvPr>
          <xdr:cNvSpPr txBox="1"/>
        </xdr:nvSpPr>
        <xdr:spPr>
          <a:xfrm>
            <a:off x="9611877" y="2768023"/>
            <a:ext cx="474134" cy="429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6374011-745A-9F47-976D-12488F1156F5}" type="TxLink">
              <a:rPr lang="en-US" sz="1100" b="0" i="0" u="none" strike="noStrike">
                <a:solidFill>
                  <a:srgbClr val="700265"/>
                </a:solidFill>
                <a:latin typeface="Aptos Narrow"/>
              </a:rPr>
              <a:pPr algn="ctr"/>
              <a:t> </a:t>
            </a:fld>
            <a:endParaRPr lang="en-GB" sz="1100"/>
          </a:p>
        </xdr:txBody>
      </xdr:sp>
      <xdr:sp macro="" textlink="'Pivot tables'!BH8">
        <xdr:nvSpPr>
          <xdr:cNvPr id="661" name="TextBox 660">
            <a:extLst>
              <a:ext uri="{FF2B5EF4-FFF2-40B4-BE49-F238E27FC236}">
                <a16:creationId xmlns:a16="http://schemas.microsoft.com/office/drawing/2014/main" id="{96463420-4987-8D47-92B2-37AC81213796}"/>
              </a:ext>
            </a:extLst>
          </xdr:cNvPr>
          <xdr:cNvSpPr txBox="1"/>
        </xdr:nvSpPr>
        <xdr:spPr>
          <a:xfrm>
            <a:off x="9611878" y="2766737"/>
            <a:ext cx="474133" cy="4322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CB23953-7026-2147-BD1C-451F0548DE9B}" type="TxLink">
              <a:rPr lang="en-US" sz="1100" b="0" i="0" u="none" strike="noStrike">
                <a:solidFill>
                  <a:srgbClr val="296EFC"/>
                </a:solidFill>
                <a:latin typeface="Aptos Narrow"/>
              </a:rPr>
              <a:pPr algn="ctr"/>
              <a:t>●</a:t>
            </a:fld>
            <a:endParaRPr lang="en-GB" sz="1100"/>
          </a:p>
        </xdr:txBody>
      </xdr:sp>
    </xdr:grpSp>
    <xdr:clientData/>
  </xdr:twoCellAnchor>
  <xdr:twoCellAnchor editAs="absolute">
    <xdr:from>
      <xdr:col>12</xdr:col>
      <xdr:colOff>317586</xdr:colOff>
      <xdr:row>11</xdr:row>
      <xdr:rowOff>90509</xdr:rowOff>
    </xdr:from>
    <xdr:to>
      <xdr:col>12</xdr:col>
      <xdr:colOff>791720</xdr:colOff>
      <xdr:row>13</xdr:row>
      <xdr:rowOff>118484</xdr:rowOff>
    </xdr:to>
    <xdr:grpSp>
      <xdr:nvGrpSpPr>
        <xdr:cNvPr id="665" name="Group 664">
          <a:extLst>
            <a:ext uri="{FF2B5EF4-FFF2-40B4-BE49-F238E27FC236}">
              <a16:creationId xmlns:a16="http://schemas.microsoft.com/office/drawing/2014/main" id="{ADB6BABF-F3C7-89B5-8162-70A80F6748C8}"/>
            </a:ext>
          </a:extLst>
        </xdr:cNvPr>
        <xdr:cNvGrpSpPr/>
      </xdr:nvGrpSpPr>
      <xdr:grpSpPr>
        <a:xfrm>
          <a:off x="10287679" y="2310042"/>
          <a:ext cx="474134" cy="431526"/>
          <a:chOff x="9611877" y="2766737"/>
          <a:chExt cx="474134" cy="432265"/>
        </a:xfrm>
      </xdr:grpSpPr>
      <xdr:sp macro="" textlink="'Pivot tables'!BF8">
        <xdr:nvSpPr>
          <xdr:cNvPr id="663" name="TextBox 662">
            <a:extLst>
              <a:ext uri="{FF2B5EF4-FFF2-40B4-BE49-F238E27FC236}">
                <a16:creationId xmlns:a16="http://schemas.microsoft.com/office/drawing/2014/main" id="{EF76FF95-3FA9-4A4B-BA6F-FFCF370287F8}"/>
              </a:ext>
            </a:extLst>
          </xdr:cNvPr>
          <xdr:cNvSpPr txBox="1"/>
        </xdr:nvSpPr>
        <xdr:spPr>
          <a:xfrm>
            <a:off x="9611877" y="2768023"/>
            <a:ext cx="474134" cy="429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6374011-745A-9F47-976D-12488F1156F5}" type="TxLink">
              <a:rPr lang="en-US" sz="1100" b="0" i="0" u="none" strike="noStrike">
                <a:solidFill>
                  <a:srgbClr val="700265"/>
                </a:solidFill>
                <a:latin typeface="Aptos Narrow"/>
              </a:rPr>
              <a:pPr algn="ctr"/>
              <a:t> </a:t>
            </a:fld>
            <a:endParaRPr lang="en-GB" sz="1100"/>
          </a:p>
        </xdr:txBody>
      </xdr:sp>
      <xdr:sp macro="" textlink="'Pivot tables'!BH8">
        <xdr:nvSpPr>
          <xdr:cNvPr id="664" name="TextBox 663">
            <a:extLst>
              <a:ext uri="{FF2B5EF4-FFF2-40B4-BE49-F238E27FC236}">
                <a16:creationId xmlns:a16="http://schemas.microsoft.com/office/drawing/2014/main" id="{35035BF3-FE49-6D44-9F4C-13A6C3F33D54}"/>
              </a:ext>
            </a:extLst>
          </xdr:cNvPr>
          <xdr:cNvSpPr txBox="1"/>
        </xdr:nvSpPr>
        <xdr:spPr>
          <a:xfrm>
            <a:off x="9611878" y="2766737"/>
            <a:ext cx="474133" cy="4322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CB23953-7026-2147-BD1C-451F0548DE9B}" type="TxLink">
              <a:rPr lang="en-US" sz="1100" b="0" i="0" u="none" strike="noStrike">
                <a:solidFill>
                  <a:srgbClr val="296EFC"/>
                </a:solidFill>
                <a:latin typeface="Aptos Narrow"/>
              </a:rPr>
              <a:pPr algn="ctr"/>
              <a:t>●</a:t>
            </a:fld>
            <a:endParaRPr lang="en-GB" sz="1100"/>
          </a:p>
        </xdr:txBody>
      </xdr:sp>
    </xdr:grpSp>
    <xdr:clientData/>
  </xdr:twoCellAnchor>
  <xdr:twoCellAnchor editAs="absolute">
    <xdr:from>
      <xdr:col>12</xdr:col>
      <xdr:colOff>320028</xdr:colOff>
      <xdr:row>12</xdr:row>
      <xdr:rowOff>56707</xdr:rowOff>
    </xdr:from>
    <xdr:to>
      <xdr:col>12</xdr:col>
      <xdr:colOff>794741</xdr:colOff>
      <xdr:row>14</xdr:row>
      <xdr:rowOff>82107</xdr:rowOff>
    </xdr:to>
    <xdr:grpSp>
      <xdr:nvGrpSpPr>
        <xdr:cNvPr id="668" name="Group 667">
          <a:extLst>
            <a:ext uri="{FF2B5EF4-FFF2-40B4-BE49-F238E27FC236}">
              <a16:creationId xmlns:a16="http://schemas.microsoft.com/office/drawing/2014/main" id="{B1746A3B-2559-DC02-3F3E-07B6D4ACE593}"/>
            </a:ext>
          </a:extLst>
        </xdr:cNvPr>
        <xdr:cNvGrpSpPr/>
      </xdr:nvGrpSpPr>
      <xdr:grpSpPr>
        <a:xfrm>
          <a:off x="10290121" y="2478015"/>
          <a:ext cx="474713" cy="428952"/>
          <a:chOff x="8690704" y="3373530"/>
          <a:chExt cx="478368" cy="431800"/>
        </a:xfrm>
      </xdr:grpSpPr>
      <xdr:sp macro="" textlink="'Pivot tables'!BE8">
        <xdr:nvSpPr>
          <xdr:cNvPr id="666" name="TextBox 665">
            <a:extLst>
              <a:ext uri="{FF2B5EF4-FFF2-40B4-BE49-F238E27FC236}">
                <a16:creationId xmlns:a16="http://schemas.microsoft.com/office/drawing/2014/main" id="{584A4ADF-A309-EC48-B05E-E084A6C4CF6C}"/>
              </a:ext>
            </a:extLst>
          </xdr:cNvPr>
          <xdr:cNvSpPr txBox="1"/>
        </xdr:nvSpPr>
        <xdr:spPr>
          <a:xfrm>
            <a:off x="8692822" y="3373530"/>
            <a:ext cx="474133"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C29F4B1-7ED7-B84F-9A7D-A5CF0CC23AC2}" type="TxLink">
              <a:rPr lang="en-US" sz="1100" b="0" i="0" u="none" strike="noStrike">
                <a:solidFill>
                  <a:srgbClr val="F829AA"/>
                </a:solidFill>
                <a:latin typeface="Aptos Narrow"/>
              </a:rPr>
              <a:pPr algn="ctr"/>
              <a:t> </a:t>
            </a:fld>
            <a:endParaRPr lang="en-GB" sz="1100"/>
          </a:p>
        </xdr:txBody>
      </xdr:sp>
      <xdr:sp macro="" textlink="'Pivot tables'!BG8">
        <xdr:nvSpPr>
          <xdr:cNvPr id="667" name="TextBox 666">
            <a:extLst>
              <a:ext uri="{FF2B5EF4-FFF2-40B4-BE49-F238E27FC236}">
                <a16:creationId xmlns:a16="http://schemas.microsoft.com/office/drawing/2014/main" id="{1D92633F-51A1-3742-A615-A5AE0F279894}"/>
              </a:ext>
            </a:extLst>
          </xdr:cNvPr>
          <xdr:cNvSpPr txBox="1"/>
        </xdr:nvSpPr>
        <xdr:spPr>
          <a:xfrm>
            <a:off x="8690704" y="3373530"/>
            <a:ext cx="478368"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060FB0A-6A29-3E45-A24C-3271359B5594}" type="TxLink">
              <a:rPr lang="en-US" sz="1100" b="0" i="0" u="none" strike="noStrike">
                <a:solidFill>
                  <a:srgbClr val="0E11A7"/>
                </a:solidFill>
                <a:latin typeface="Aptos Narrow"/>
              </a:rPr>
              <a:pPr algn="ctr"/>
              <a:t>●</a:t>
            </a:fld>
            <a:endParaRPr lang="en-GB" sz="1100"/>
          </a:p>
        </xdr:txBody>
      </xdr:sp>
    </xdr:grpSp>
    <xdr:clientData/>
  </xdr:twoCellAnchor>
  <xdr:twoCellAnchor editAs="absolute">
    <xdr:from>
      <xdr:col>12</xdr:col>
      <xdr:colOff>468516</xdr:colOff>
      <xdr:row>11</xdr:row>
      <xdr:rowOff>174133</xdr:rowOff>
    </xdr:from>
    <xdr:to>
      <xdr:col>13</xdr:col>
      <xdr:colOff>117150</xdr:colOff>
      <xdr:row>13</xdr:row>
      <xdr:rowOff>199533</xdr:rowOff>
    </xdr:to>
    <xdr:grpSp>
      <xdr:nvGrpSpPr>
        <xdr:cNvPr id="671" name="Group 670">
          <a:extLst>
            <a:ext uri="{FF2B5EF4-FFF2-40B4-BE49-F238E27FC236}">
              <a16:creationId xmlns:a16="http://schemas.microsoft.com/office/drawing/2014/main" id="{50492B66-BF8D-66B1-B5D7-33EA76821CA9}"/>
            </a:ext>
          </a:extLst>
        </xdr:cNvPr>
        <xdr:cNvGrpSpPr/>
      </xdr:nvGrpSpPr>
      <xdr:grpSpPr>
        <a:xfrm>
          <a:off x="10438609" y="2393666"/>
          <a:ext cx="479476" cy="428951"/>
          <a:chOff x="8690704" y="3374224"/>
          <a:chExt cx="474713" cy="434580"/>
        </a:xfrm>
      </xdr:grpSpPr>
      <xdr:sp macro="" textlink="'Pivot tables'!BE8">
        <xdr:nvSpPr>
          <xdr:cNvPr id="669" name="TextBox 668">
            <a:extLst>
              <a:ext uri="{FF2B5EF4-FFF2-40B4-BE49-F238E27FC236}">
                <a16:creationId xmlns:a16="http://schemas.microsoft.com/office/drawing/2014/main" id="{AABC9FB0-7952-724A-91BF-9BB932F4AB66}"/>
              </a:ext>
            </a:extLst>
          </xdr:cNvPr>
          <xdr:cNvSpPr txBox="1"/>
        </xdr:nvSpPr>
        <xdr:spPr>
          <a:xfrm>
            <a:off x="8690994" y="3374225"/>
            <a:ext cx="474133" cy="4345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C29F4B1-7ED7-B84F-9A7D-A5CF0CC23AC2}" type="TxLink">
              <a:rPr lang="en-US" sz="1100" b="0" i="0" u="none" strike="noStrike">
                <a:solidFill>
                  <a:srgbClr val="F829AA"/>
                </a:solidFill>
                <a:latin typeface="Aptos Narrow"/>
              </a:rPr>
              <a:pPr algn="ctr"/>
              <a:t> </a:t>
            </a:fld>
            <a:endParaRPr lang="en-GB" sz="1100"/>
          </a:p>
        </xdr:txBody>
      </xdr:sp>
      <xdr:sp macro="" textlink="'Pivot tables'!BG8">
        <xdr:nvSpPr>
          <xdr:cNvPr id="670" name="TextBox 669">
            <a:extLst>
              <a:ext uri="{FF2B5EF4-FFF2-40B4-BE49-F238E27FC236}">
                <a16:creationId xmlns:a16="http://schemas.microsoft.com/office/drawing/2014/main" id="{E922EA5E-FCE2-9C43-898D-CD7AC48EE70C}"/>
              </a:ext>
            </a:extLst>
          </xdr:cNvPr>
          <xdr:cNvSpPr txBox="1"/>
        </xdr:nvSpPr>
        <xdr:spPr>
          <a:xfrm>
            <a:off x="8690704" y="3374224"/>
            <a:ext cx="474713" cy="434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060FB0A-6A29-3E45-A24C-3271359B5594}" type="TxLink">
              <a:rPr lang="en-US" sz="1100" b="0" i="0" u="none" strike="noStrike">
                <a:solidFill>
                  <a:srgbClr val="0E11A7"/>
                </a:solidFill>
                <a:latin typeface="Aptos Narrow"/>
              </a:rPr>
              <a:pPr algn="ctr"/>
              <a:t>●</a:t>
            </a:fld>
            <a:endParaRPr lang="en-GB" sz="1100"/>
          </a:p>
        </xdr:txBody>
      </xdr:sp>
    </xdr:grpSp>
    <xdr:clientData/>
  </xdr:twoCellAnchor>
  <xdr:twoCellAnchor editAs="absolute">
    <xdr:from>
      <xdr:col>12</xdr:col>
      <xdr:colOff>366701</xdr:colOff>
      <xdr:row>11</xdr:row>
      <xdr:rowOff>2846</xdr:rowOff>
    </xdr:from>
    <xdr:to>
      <xdr:col>13</xdr:col>
      <xdr:colOff>14756</xdr:colOff>
      <xdr:row>13</xdr:row>
      <xdr:rowOff>33264</xdr:rowOff>
    </xdr:to>
    <xdr:grpSp>
      <xdr:nvGrpSpPr>
        <xdr:cNvPr id="674" name="Group 673">
          <a:extLst>
            <a:ext uri="{FF2B5EF4-FFF2-40B4-BE49-F238E27FC236}">
              <a16:creationId xmlns:a16="http://schemas.microsoft.com/office/drawing/2014/main" id="{306EC112-A7ED-F6E1-E3C6-1C020902CCD7}"/>
            </a:ext>
          </a:extLst>
        </xdr:cNvPr>
        <xdr:cNvGrpSpPr/>
      </xdr:nvGrpSpPr>
      <xdr:grpSpPr>
        <a:xfrm>
          <a:off x="10336794" y="2222379"/>
          <a:ext cx="478897" cy="433969"/>
          <a:chOff x="9611837" y="2766736"/>
          <a:chExt cx="474134" cy="439598"/>
        </a:xfrm>
      </xdr:grpSpPr>
      <xdr:sp macro="" textlink="'Pivot tables'!BF8">
        <xdr:nvSpPr>
          <xdr:cNvPr id="672" name="TextBox 671">
            <a:extLst>
              <a:ext uri="{FF2B5EF4-FFF2-40B4-BE49-F238E27FC236}">
                <a16:creationId xmlns:a16="http://schemas.microsoft.com/office/drawing/2014/main" id="{AB97BD44-CAC0-A54C-BE62-D9BFBB63BB0A}"/>
              </a:ext>
            </a:extLst>
          </xdr:cNvPr>
          <xdr:cNvSpPr txBox="1"/>
        </xdr:nvSpPr>
        <xdr:spPr>
          <a:xfrm>
            <a:off x="9611837" y="2769245"/>
            <a:ext cx="474134" cy="434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6374011-745A-9F47-976D-12488F1156F5}" type="TxLink">
              <a:rPr lang="en-US" sz="1100" b="0" i="0" u="none" strike="noStrike">
                <a:solidFill>
                  <a:srgbClr val="700265"/>
                </a:solidFill>
                <a:latin typeface="Aptos Narrow"/>
              </a:rPr>
              <a:pPr algn="ctr"/>
              <a:t> </a:t>
            </a:fld>
            <a:endParaRPr lang="en-GB" sz="1100"/>
          </a:p>
        </xdr:txBody>
      </xdr:sp>
      <xdr:sp macro="" textlink="'Pivot tables'!BH8">
        <xdr:nvSpPr>
          <xdr:cNvPr id="673" name="TextBox 672">
            <a:extLst>
              <a:ext uri="{FF2B5EF4-FFF2-40B4-BE49-F238E27FC236}">
                <a16:creationId xmlns:a16="http://schemas.microsoft.com/office/drawing/2014/main" id="{3A27B963-AC9A-AA45-8DDD-AD3A3BE1CB7A}"/>
              </a:ext>
            </a:extLst>
          </xdr:cNvPr>
          <xdr:cNvSpPr txBox="1"/>
        </xdr:nvSpPr>
        <xdr:spPr>
          <a:xfrm>
            <a:off x="9611838" y="2766736"/>
            <a:ext cx="474133" cy="4395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CB23953-7026-2147-BD1C-451F0548DE9B}" type="TxLink">
              <a:rPr lang="en-US" sz="1100" b="0" i="0" u="none" strike="noStrike">
                <a:solidFill>
                  <a:srgbClr val="296EFC"/>
                </a:solidFill>
                <a:latin typeface="Aptos Narrow"/>
              </a:rPr>
              <a:pPr algn="ctr"/>
              <a:t>●</a:t>
            </a:fld>
            <a:endParaRPr lang="en-GB" sz="1100"/>
          </a:p>
        </xdr:txBody>
      </xdr:sp>
    </xdr:grpSp>
    <xdr:clientData/>
  </xdr:twoCellAnchor>
  <xdr:twoCellAnchor editAs="absolute">
    <xdr:from>
      <xdr:col>12</xdr:col>
      <xdr:colOff>263926</xdr:colOff>
      <xdr:row>11</xdr:row>
      <xdr:rowOff>4285</xdr:rowOff>
    </xdr:from>
    <xdr:to>
      <xdr:col>12</xdr:col>
      <xdr:colOff>738639</xdr:colOff>
      <xdr:row>13</xdr:row>
      <xdr:rowOff>29685</xdr:rowOff>
    </xdr:to>
    <xdr:grpSp>
      <xdr:nvGrpSpPr>
        <xdr:cNvPr id="677" name="Group 676">
          <a:extLst>
            <a:ext uri="{FF2B5EF4-FFF2-40B4-BE49-F238E27FC236}">
              <a16:creationId xmlns:a16="http://schemas.microsoft.com/office/drawing/2014/main" id="{3DFBA9A3-7A6F-74C6-8E4A-B04D3D6C073E}"/>
            </a:ext>
          </a:extLst>
        </xdr:cNvPr>
        <xdr:cNvGrpSpPr/>
      </xdr:nvGrpSpPr>
      <xdr:grpSpPr>
        <a:xfrm>
          <a:off x="10234019" y="2223818"/>
          <a:ext cx="474713" cy="428951"/>
          <a:chOff x="8690704" y="3374224"/>
          <a:chExt cx="474713" cy="434580"/>
        </a:xfrm>
      </xdr:grpSpPr>
      <xdr:sp macro="" textlink="'Pivot tables'!BE8">
        <xdr:nvSpPr>
          <xdr:cNvPr id="675" name="TextBox 674">
            <a:extLst>
              <a:ext uri="{FF2B5EF4-FFF2-40B4-BE49-F238E27FC236}">
                <a16:creationId xmlns:a16="http://schemas.microsoft.com/office/drawing/2014/main" id="{BD62B720-DF6A-A641-978D-D52E34F1A38F}"/>
              </a:ext>
            </a:extLst>
          </xdr:cNvPr>
          <xdr:cNvSpPr txBox="1"/>
        </xdr:nvSpPr>
        <xdr:spPr>
          <a:xfrm>
            <a:off x="8690994" y="3374225"/>
            <a:ext cx="474133" cy="4345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C29F4B1-7ED7-B84F-9A7D-A5CF0CC23AC2}" type="TxLink">
              <a:rPr lang="en-US" sz="1100" b="0" i="0" u="none" strike="noStrike">
                <a:solidFill>
                  <a:srgbClr val="F829AA"/>
                </a:solidFill>
                <a:latin typeface="Aptos Narrow"/>
              </a:rPr>
              <a:pPr algn="ctr"/>
              <a:t> </a:t>
            </a:fld>
            <a:endParaRPr lang="en-GB" sz="1100"/>
          </a:p>
        </xdr:txBody>
      </xdr:sp>
      <xdr:sp macro="" textlink="'Pivot tables'!BG8">
        <xdr:nvSpPr>
          <xdr:cNvPr id="676" name="TextBox 675">
            <a:extLst>
              <a:ext uri="{FF2B5EF4-FFF2-40B4-BE49-F238E27FC236}">
                <a16:creationId xmlns:a16="http://schemas.microsoft.com/office/drawing/2014/main" id="{8A6005EC-0F5A-A944-9BA6-3021BCC3F840}"/>
              </a:ext>
            </a:extLst>
          </xdr:cNvPr>
          <xdr:cNvSpPr txBox="1"/>
        </xdr:nvSpPr>
        <xdr:spPr>
          <a:xfrm>
            <a:off x="8690704" y="3374224"/>
            <a:ext cx="474713" cy="434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060FB0A-6A29-3E45-A24C-3271359B5594}" type="TxLink">
              <a:rPr lang="en-US" sz="1100" b="0" i="0" u="none" strike="noStrike">
                <a:solidFill>
                  <a:srgbClr val="0E11A7"/>
                </a:solidFill>
                <a:latin typeface="Aptos Narrow"/>
              </a:rPr>
              <a:pPr algn="ctr"/>
              <a:t>●</a:t>
            </a:fld>
            <a:endParaRPr lang="en-GB" sz="1100"/>
          </a:p>
        </xdr:txBody>
      </xdr:sp>
    </xdr:grpSp>
    <xdr:clientData/>
  </xdr:twoCellAnchor>
  <xdr:twoCellAnchor editAs="absolute">
    <xdr:from>
      <xdr:col>12</xdr:col>
      <xdr:colOff>270196</xdr:colOff>
      <xdr:row>12</xdr:row>
      <xdr:rowOff>149532</xdr:rowOff>
    </xdr:from>
    <xdr:to>
      <xdr:col>12</xdr:col>
      <xdr:colOff>744330</xdr:colOff>
      <xdr:row>14</xdr:row>
      <xdr:rowOff>179951</xdr:rowOff>
    </xdr:to>
    <xdr:grpSp>
      <xdr:nvGrpSpPr>
        <xdr:cNvPr id="680" name="Group 679">
          <a:extLst>
            <a:ext uri="{FF2B5EF4-FFF2-40B4-BE49-F238E27FC236}">
              <a16:creationId xmlns:a16="http://schemas.microsoft.com/office/drawing/2014/main" id="{9CDCC758-CDC3-3B36-62AD-180DAAABAEB9}"/>
            </a:ext>
          </a:extLst>
        </xdr:cNvPr>
        <xdr:cNvGrpSpPr/>
      </xdr:nvGrpSpPr>
      <xdr:grpSpPr>
        <a:xfrm>
          <a:off x="10240289" y="2570840"/>
          <a:ext cx="474134" cy="433971"/>
          <a:chOff x="9611837" y="2766736"/>
          <a:chExt cx="474134" cy="439598"/>
        </a:xfrm>
      </xdr:grpSpPr>
      <xdr:sp macro="" textlink="'Pivot tables'!BF8">
        <xdr:nvSpPr>
          <xdr:cNvPr id="678" name="TextBox 677">
            <a:extLst>
              <a:ext uri="{FF2B5EF4-FFF2-40B4-BE49-F238E27FC236}">
                <a16:creationId xmlns:a16="http://schemas.microsoft.com/office/drawing/2014/main" id="{89EF09CB-693A-AA4D-803F-FCA71309ACA2}"/>
              </a:ext>
            </a:extLst>
          </xdr:cNvPr>
          <xdr:cNvSpPr txBox="1"/>
        </xdr:nvSpPr>
        <xdr:spPr>
          <a:xfrm>
            <a:off x="9611837" y="2769245"/>
            <a:ext cx="474134" cy="434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6374011-745A-9F47-976D-12488F1156F5}" type="TxLink">
              <a:rPr lang="en-US" sz="1100" b="0" i="0" u="none" strike="noStrike">
                <a:solidFill>
                  <a:srgbClr val="700265"/>
                </a:solidFill>
                <a:latin typeface="Aptos Narrow"/>
              </a:rPr>
              <a:pPr algn="ctr"/>
              <a:t> </a:t>
            </a:fld>
            <a:endParaRPr lang="en-GB" sz="1100"/>
          </a:p>
        </xdr:txBody>
      </xdr:sp>
      <xdr:sp macro="" textlink="'Pivot tables'!BH8">
        <xdr:nvSpPr>
          <xdr:cNvPr id="679" name="TextBox 678">
            <a:extLst>
              <a:ext uri="{FF2B5EF4-FFF2-40B4-BE49-F238E27FC236}">
                <a16:creationId xmlns:a16="http://schemas.microsoft.com/office/drawing/2014/main" id="{63172D57-D74B-0048-B20B-91E0C385CFAE}"/>
              </a:ext>
            </a:extLst>
          </xdr:cNvPr>
          <xdr:cNvSpPr txBox="1"/>
        </xdr:nvSpPr>
        <xdr:spPr>
          <a:xfrm>
            <a:off x="9611838" y="2766736"/>
            <a:ext cx="474133" cy="4395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CB23953-7026-2147-BD1C-451F0548DE9B}" type="TxLink">
              <a:rPr lang="en-US" sz="1100" b="0" i="0" u="none" strike="noStrike">
                <a:solidFill>
                  <a:srgbClr val="296EFC"/>
                </a:solidFill>
                <a:latin typeface="Aptos Narrow"/>
              </a:rPr>
              <a:pPr algn="ctr"/>
              <a:t>●</a:t>
            </a:fld>
            <a:endParaRPr lang="en-GB" sz="1100"/>
          </a:p>
        </xdr:txBody>
      </xdr:sp>
    </xdr:grpSp>
    <xdr:clientData/>
  </xdr:twoCellAnchor>
  <xdr:twoCellAnchor editAs="absolute">
    <xdr:from>
      <xdr:col>15</xdr:col>
      <xdr:colOff>178054</xdr:colOff>
      <xdr:row>19</xdr:row>
      <xdr:rowOff>19753</xdr:rowOff>
    </xdr:from>
    <xdr:to>
      <xdr:col>15</xdr:col>
      <xdr:colOff>652188</xdr:colOff>
      <xdr:row>21</xdr:row>
      <xdr:rowOff>50172</xdr:rowOff>
    </xdr:to>
    <xdr:grpSp>
      <xdr:nvGrpSpPr>
        <xdr:cNvPr id="685" name="Group 684">
          <a:extLst>
            <a:ext uri="{FF2B5EF4-FFF2-40B4-BE49-F238E27FC236}">
              <a16:creationId xmlns:a16="http://schemas.microsoft.com/office/drawing/2014/main" id="{F52368EB-965E-CA8B-C8EA-E3D0F56CEAA6}"/>
            </a:ext>
          </a:extLst>
        </xdr:cNvPr>
        <xdr:cNvGrpSpPr/>
      </xdr:nvGrpSpPr>
      <xdr:grpSpPr>
        <a:xfrm>
          <a:off x="12640671" y="3853491"/>
          <a:ext cx="474134" cy="433971"/>
          <a:chOff x="11144831" y="3671486"/>
          <a:chExt cx="474134" cy="439598"/>
        </a:xfrm>
      </xdr:grpSpPr>
      <xdr:sp macro="" textlink="'Pivot tables'!BF9">
        <xdr:nvSpPr>
          <xdr:cNvPr id="683" name="TextBox 682">
            <a:extLst>
              <a:ext uri="{FF2B5EF4-FFF2-40B4-BE49-F238E27FC236}">
                <a16:creationId xmlns:a16="http://schemas.microsoft.com/office/drawing/2014/main" id="{A444A1FA-8739-5148-8B42-B391300F8658}"/>
              </a:ext>
            </a:extLst>
          </xdr:cNvPr>
          <xdr:cNvSpPr txBox="1"/>
        </xdr:nvSpPr>
        <xdr:spPr>
          <a:xfrm>
            <a:off x="11144831" y="3673995"/>
            <a:ext cx="474134" cy="434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D5798F5-A36E-9D4A-A1FF-8C0C088E3161}" type="TxLink">
              <a:rPr lang="en-US" sz="1100" b="0" i="0" u="none" strike="noStrike">
                <a:solidFill>
                  <a:srgbClr val="700265"/>
                </a:solidFill>
                <a:latin typeface="Aptos Narrow"/>
              </a:rPr>
              <a:pPr algn="ctr"/>
              <a:t> </a:t>
            </a:fld>
            <a:endParaRPr lang="en-GB" sz="1100"/>
          </a:p>
        </xdr:txBody>
      </xdr:sp>
      <xdr:sp macro="" textlink="'Pivot tables'!BH9">
        <xdr:nvSpPr>
          <xdr:cNvPr id="684" name="TextBox 683">
            <a:extLst>
              <a:ext uri="{FF2B5EF4-FFF2-40B4-BE49-F238E27FC236}">
                <a16:creationId xmlns:a16="http://schemas.microsoft.com/office/drawing/2014/main" id="{28D4DD02-EDF3-D849-8195-DABAF7E17F7F}"/>
              </a:ext>
            </a:extLst>
          </xdr:cNvPr>
          <xdr:cNvSpPr txBox="1"/>
        </xdr:nvSpPr>
        <xdr:spPr>
          <a:xfrm>
            <a:off x="11144832" y="3671486"/>
            <a:ext cx="474133" cy="4395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916046A-5023-0348-B766-9B9C4A0F5E2E}" type="TxLink">
              <a:rPr lang="en-US" sz="1100" b="0" i="0" u="none" strike="noStrike">
                <a:solidFill>
                  <a:srgbClr val="296EFC"/>
                </a:solidFill>
                <a:latin typeface="Aptos Narrow"/>
              </a:rPr>
              <a:pPr algn="ctr"/>
              <a:t>●</a:t>
            </a:fld>
            <a:endParaRPr lang="en-GB" sz="1100"/>
          </a:p>
        </xdr:txBody>
      </xdr:sp>
    </xdr:grpSp>
    <xdr:clientData/>
  </xdr:twoCellAnchor>
  <xdr:twoCellAnchor editAs="absolute">
    <xdr:from>
      <xdr:col>15</xdr:col>
      <xdr:colOff>35227</xdr:colOff>
      <xdr:row>19</xdr:row>
      <xdr:rowOff>104677</xdr:rowOff>
    </xdr:from>
    <xdr:to>
      <xdr:col>15</xdr:col>
      <xdr:colOff>509361</xdr:colOff>
      <xdr:row>21</xdr:row>
      <xdr:rowOff>135096</xdr:rowOff>
    </xdr:to>
    <xdr:grpSp>
      <xdr:nvGrpSpPr>
        <xdr:cNvPr id="688" name="Group 687">
          <a:extLst>
            <a:ext uri="{FF2B5EF4-FFF2-40B4-BE49-F238E27FC236}">
              <a16:creationId xmlns:a16="http://schemas.microsoft.com/office/drawing/2014/main" id="{51A914CC-7B24-1F39-B5DA-B2770ADCF404}"/>
            </a:ext>
          </a:extLst>
        </xdr:cNvPr>
        <xdr:cNvGrpSpPr/>
      </xdr:nvGrpSpPr>
      <xdr:grpSpPr>
        <a:xfrm>
          <a:off x="12497844" y="3938415"/>
          <a:ext cx="474134" cy="433971"/>
          <a:chOff x="11144831" y="3671486"/>
          <a:chExt cx="474134" cy="439598"/>
        </a:xfrm>
      </xdr:grpSpPr>
      <xdr:sp macro="" textlink="'Pivot tables'!BF9">
        <xdr:nvSpPr>
          <xdr:cNvPr id="686" name="TextBox 685">
            <a:extLst>
              <a:ext uri="{FF2B5EF4-FFF2-40B4-BE49-F238E27FC236}">
                <a16:creationId xmlns:a16="http://schemas.microsoft.com/office/drawing/2014/main" id="{6DC24B62-C080-154D-A86E-EE99D099F10C}"/>
              </a:ext>
            </a:extLst>
          </xdr:cNvPr>
          <xdr:cNvSpPr txBox="1"/>
        </xdr:nvSpPr>
        <xdr:spPr>
          <a:xfrm>
            <a:off x="11144831" y="3673995"/>
            <a:ext cx="474134" cy="434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D5798F5-A36E-9D4A-A1FF-8C0C088E3161}" type="TxLink">
              <a:rPr lang="en-US" sz="1100" b="0" i="0" u="none" strike="noStrike">
                <a:solidFill>
                  <a:srgbClr val="700265"/>
                </a:solidFill>
                <a:latin typeface="Aptos Narrow"/>
              </a:rPr>
              <a:pPr algn="ctr"/>
              <a:t> </a:t>
            </a:fld>
            <a:endParaRPr lang="en-GB" sz="1100"/>
          </a:p>
        </xdr:txBody>
      </xdr:sp>
      <xdr:sp macro="" textlink="'Pivot tables'!BH9">
        <xdr:nvSpPr>
          <xdr:cNvPr id="687" name="TextBox 686">
            <a:extLst>
              <a:ext uri="{FF2B5EF4-FFF2-40B4-BE49-F238E27FC236}">
                <a16:creationId xmlns:a16="http://schemas.microsoft.com/office/drawing/2014/main" id="{2D1940A1-398A-7D42-A7A1-93AE068AE498}"/>
              </a:ext>
            </a:extLst>
          </xdr:cNvPr>
          <xdr:cNvSpPr txBox="1"/>
        </xdr:nvSpPr>
        <xdr:spPr>
          <a:xfrm>
            <a:off x="11144832" y="3671486"/>
            <a:ext cx="474133" cy="4395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916046A-5023-0348-B766-9B9C4A0F5E2E}" type="TxLink">
              <a:rPr lang="en-US" sz="1100" b="0" i="0" u="none" strike="noStrike">
                <a:solidFill>
                  <a:srgbClr val="296EFC"/>
                </a:solidFill>
                <a:latin typeface="Aptos Narrow"/>
              </a:rPr>
              <a:pPr algn="ctr"/>
              <a:t>●</a:t>
            </a:fld>
            <a:endParaRPr lang="en-GB" sz="1100"/>
          </a:p>
        </xdr:txBody>
      </xdr:sp>
    </xdr:grpSp>
    <xdr:clientData/>
  </xdr:twoCellAnchor>
  <xdr:twoCellAnchor editAs="absolute">
    <xdr:from>
      <xdr:col>15</xdr:col>
      <xdr:colOff>136463</xdr:colOff>
      <xdr:row>18</xdr:row>
      <xdr:rowOff>132752</xdr:rowOff>
    </xdr:from>
    <xdr:to>
      <xdr:col>15</xdr:col>
      <xdr:colOff>611176</xdr:colOff>
      <xdr:row>20</xdr:row>
      <xdr:rowOff>158153</xdr:rowOff>
    </xdr:to>
    <xdr:grpSp>
      <xdr:nvGrpSpPr>
        <xdr:cNvPr id="694" name="Group 693">
          <a:extLst>
            <a:ext uri="{FF2B5EF4-FFF2-40B4-BE49-F238E27FC236}">
              <a16:creationId xmlns:a16="http://schemas.microsoft.com/office/drawing/2014/main" id="{B2787D45-0F83-906C-6C27-C0E09F2D1690}"/>
            </a:ext>
          </a:extLst>
        </xdr:cNvPr>
        <xdr:cNvGrpSpPr/>
      </xdr:nvGrpSpPr>
      <xdr:grpSpPr>
        <a:xfrm>
          <a:off x="12599080" y="3764715"/>
          <a:ext cx="474713" cy="428952"/>
          <a:chOff x="10223119" y="4294029"/>
          <a:chExt cx="474713" cy="434580"/>
        </a:xfrm>
      </xdr:grpSpPr>
      <xdr:sp macro="" textlink="'Pivot tables'!BE9">
        <xdr:nvSpPr>
          <xdr:cNvPr id="692" name="TextBox 691">
            <a:extLst>
              <a:ext uri="{FF2B5EF4-FFF2-40B4-BE49-F238E27FC236}">
                <a16:creationId xmlns:a16="http://schemas.microsoft.com/office/drawing/2014/main" id="{7BE3C46F-C263-754F-94A5-D3D69AEE29B4}"/>
              </a:ext>
            </a:extLst>
          </xdr:cNvPr>
          <xdr:cNvSpPr txBox="1"/>
        </xdr:nvSpPr>
        <xdr:spPr>
          <a:xfrm>
            <a:off x="10223409" y="4294030"/>
            <a:ext cx="474133" cy="4345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3930F9D-A3B8-7947-B706-DC96A1AB0DD4}" type="TxLink">
              <a:rPr lang="en-US" sz="1100" b="0" i="0" u="none" strike="noStrike">
                <a:solidFill>
                  <a:srgbClr val="F829AA"/>
                </a:solidFill>
                <a:latin typeface="Aptos Narrow"/>
              </a:rPr>
              <a:pPr algn="ctr"/>
              <a:t> </a:t>
            </a:fld>
            <a:endParaRPr lang="en-GB" sz="1100"/>
          </a:p>
        </xdr:txBody>
      </xdr:sp>
      <xdr:sp macro="" textlink="'Pivot tables'!BG9">
        <xdr:nvSpPr>
          <xdr:cNvPr id="693" name="TextBox 692">
            <a:extLst>
              <a:ext uri="{FF2B5EF4-FFF2-40B4-BE49-F238E27FC236}">
                <a16:creationId xmlns:a16="http://schemas.microsoft.com/office/drawing/2014/main" id="{348D576B-288F-4D46-A58D-A1F14F3EA369}"/>
              </a:ext>
            </a:extLst>
          </xdr:cNvPr>
          <xdr:cNvSpPr txBox="1"/>
        </xdr:nvSpPr>
        <xdr:spPr>
          <a:xfrm>
            <a:off x="10223119" y="4294029"/>
            <a:ext cx="474713" cy="434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32F97E4-CB67-8E4D-9AA8-CA0C4A772C35}" type="TxLink">
              <a:rPr lang="en-US" sz="1100" b="0" i="0" u="none" strike="noStrike">
                <a:solidFill>
                  <a:srgbClr val="0E11A7"/>
                </a:solidFill>
                <a:latin typeface="Aptos Narrow"/>
              </a:rPr>
              <a:pPr algn="ctr"/>
              <a:t>●</a:t>
            </a:fld>
            <a:endParaRPr lang="en-GB" sz="1100"/>
          </a:p>
        </xdr:txBody>
      </xdr:sp>
    </xdr:grpSp>
    <xdr:clientData/>
  </xdr:twoCellAnchor>
  <xdr:twoCellAnchor editAs="absolute">
    <xdr:from>
      <xdr:col>15</xdr:col>
      <xdr:colOff>78560</xdr:colOff>
      <xdr:row>19</xdr:row>
      <xdr:rowOff>16947</xdr:rowOff>
    </xdr:from>
    <xdr:to>
      <xdr:col>15</xdr:col>
      <xdr:colOff>553273</xdr:colOff>
      <xdr:row>21</xdr:row>
      <xdr:rowOff>42348</xdr:rowOff>
    </xdr:to>
    <xdr:grpSp>
      <xdr:nvGrpSpPr>
        <xdr:cNvPr id="697" name="Group 696">
          <a:extLst>
            <a:ext uri="{FF2B5EF4-FFF2-40B4-BE49-F238E27FC236}">
              <a16:creationId xmlns:a16="http://schemas.microsoft.com/office/drawing/2014/main" id="{27F29010-1E67-D6B1-619C-40152538BAFE}"/>
            </a:ext>
          </a:extLst>
        </xdr:cNvPr>
        <xdr:cNvGrpSpPr/>
      </xdr:nvGrpSpPr>
      <xdr:grpSpPr>
        <a:xfrm>
          <a:off x="12541177" y="3850685"/>
          <a:ext cx="474713" cy="428953"/>
          <a:chOff x="10223119" y="4294029"/>
          <a:chExt cx="474713" cy="434580"/>
        </a:xfrm>
      </xdr:grpSpPr>
      <xdr:sp macro="" textlink="'Pivot tables'!BE9">
        <xdr:nvSpPr>
          <xdr:cNvPr id="695" name="TextBox 694">
            <a:extLst>
              <a:ext uri="{FF2B5EF4-FFF2-40B4-BE49-F238E27FC236}">
                <a16:creationId xmlns:a16="http://schemas.microsoft.com/office/drawing/2014/main" id="{381F371D-C6CD-DE4C-9784-590544185539}"/>
              </a:ext>
            </a:extLst>
          </xdr:cNvPr>
          <xdr:cNvSpPr txBox="1"/>
        </xdr:nvSpPr>
        <xdr:spPr>
          <a:xfrm>
            <a:off x="10223409" y="4294030"/>
            <a:ext cx="474133" cy="4345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3930F9D-A3B8-7947-B706-DC96A1AB0DD4}" type="TxLink">
              <a:rPr lang="en-US" sz="1100" b="0" i="0" u="none" strike="noStrike">
                <a:solidFill>
                  <a:srgbClr val="F829AA"/>
                </a:solidFill>
                <a:latin typeface="Aptos Narrow"/>
              </a:rPr>
              <a:pPr algn="ctr"/>
              <a:t> </a:t>
            </a:fld>
            <a:endParaRPr lang="en-GB" sz="1100"/>
          </a:p>
        </xdr:txBody>
      </xdr:sp>
      <xdr:sp macro="" textlink="'Pivot tables'!BG9">
        <xdr:nvSpPr>
          <xdr:cNvPr id="696" name="TextBox 695">
            <a:extLst>
              <a:ext uri="{FF2B5EF4-FFF2-40B4-BE49-F238E27FC236}">
                <a16:creationId xmlns:a16="http://schemas.microsoft.com/office/drawing/2014/main" id="{6215EA1E-9B2B-0C43-AF39-B967175CFB90}"/>
              </a:ext>
            </a:extLst>
          </xdr:cNvPr>
          <xdr:cNvSpPr txBox="1"/>
        </xdr:nvSpPr>
        <xdr:spPr>
          <a:xfrm>
            <a:off x="10223119" y="4294029"/>
            <a:ext cx="474713" cy="434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32F97E4-CB67-8E4D-9AA8-CA0C4A772C35}" type="TxLink">
              <a:rPr lang="en-US" sz="1100" b="0" i="0" u="none" strike="noStrike">
                <a:solidFill>
                  <a:srgbClr val="0E11A7"/>
                </a:solidFill>
                <a:latin typeface="Aptos Narrow"/>
              </a:rPr>
              <a:pPr algn="ctr"/>
              <a:t>●</a:t>
            </a:fld>
            <a:endParaRPr lang="en-GB" sz="1100"/>
          </a:p>
        </xdr:txBody>
      </xdr:sp>
    </xdr:grpSp>
    <xdr:clientData/>
  </xdr:twoCellAnchor>
  <xdr:twoCellAnchor editAs="absolute">
    <xdr:from>
      <xdr:col>14</xdr:col>
      <xdr:colOff>811123</xdr:colOff>
      <xdr:row>19</xdr:row>
      <xdr:rowOff>15893</xdr:rowOff>
    </xdr:from>
    <xdr:to>
      <xdr:col>15</xdr:col>
      <xdr:colOff>459178</xdr:colOff>
      <xdr:row>21</xdr:row>
      <xdr:rowOff>46312</xdr:rowOff>
    </xdr:to>
    <xdr:grpSp>
      <xdr:nvGrpSpPr>
        <xdr:cNvPr id="700" name="Group 699">
          <a:extLst>
            <a:ext uri="{FF2B5EF4-FFF2-40B4-BE49-F238E27FC236}">
              <a16:creationId xmlns:a16="http://schemas.microsoft.com/office/drawing/2014/main" id="{9F430D61-428B-2C54-5BE6-86C20606AB62}"/>
            </a:ext>
          </a:extLst>
        </xdr:cNvPr>
        <xdr:cNvGrpSpPr/>
      </xdr:nvGrpSpPr>
      <xdr:grpSpPr>
        <a:xfrm>
          <a:off x="12442899" y="3849631"/>
          <a:ext cx="478896" cy="433971"/>
          <a:chOff x="11144831" y="3671486"/>
          <a:chExt cx="474134" cy="439598"/>
        </a:xfrm>
      </xdr:grpSpPr>
      <xdr:sp macro="" textlink="'Pivot tables'!BF9">
        <xdr:nvSpPr>
          <xdr:cNvPr id="698" name="TextBox 697">
            <a:extLst>
              <a:ext uri="{FF2B5EF4-FFF2-40B4-BE49-F238E27FC236}">
                <a16:creationId xmlns:a16="http://schemas.microsoft.com/office/drawing/2014/main" id="{AA46DA07-EC0B-004B-A360-C67AE3A66839}"/>
              </a:ext>
            </a:extLst>
          </xdr:cNvPr>
          <xdr:cNvSpPr txBox="1"/>
        </xdr:nvSpPr>
        <xdr:spPr>
          <a:xfrm>
            <a:off x="11144831" y="3673995"/>
            <a:ext cx="474134" cy="434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D5798F5-A36E-9D4A-A1FF-8C0C088E3161}" type="TxLink">
              <a:rPr lang="en-US" sz="1100" b="0" i="0" u="none" strike="noStrike">
                <a:solidFill>
                  <a:srgbClr val="700265"/>
                </a:solidFill>
                <a:latin typeface="Aptos Narrow"/>
              </a:rPr>
              <a:pPr algn="ctr"/>
              <a:t> </a:t>
            </a:fld>
            <a:endParaRPr lang="en-GB" sz="1100"/>
          </a:p>
        </xdr:txBody>
      </xdr:sp>
      <xdr:sp macro="" textlink="'Pivot tables'!BH9">
        <xdr:nvSpPr>
          <xdr:cNvPr id="699" name="TextBox 698">
            <a:extLst>
              <a:ext uri="{FF2B5EF4-FFF2-40B4-BE49-F238E27FC236}">
                <a16:creationId xmlns:a16="http://schemas.microsoft.com/office/drawing/2014/main" id="{1E8A3E6D-B318-B34F-A45A-F6BC480A02CC}"/>
              </a:ext>
            </a:extLst>
          </xdr:cNvPr>
          <xdr:cNvSpPr txBox="1"/>
        </xdr:nvSpPr>
        <xdr:spPr>
          <a:xfrm>
            <a:off x="11144832" y="3671486"/>
            <a:ext cx="474133" cy="4395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916046A-5023-0348-B766-9B9C4A0F5E2E}" type="TxLink">
              <a:rPr lang="en-US" sz="1100" b="0" i="0" u="none" strike="noStrike">
                <a:solidFill>
                  <a:srgbClr val="296EFC"/>
                </a:solidFill>
                <a:latin typeface="Aptos Narrow"/>
              </a:rPr>
              <a:pPr algn="ctr"/>
              <a:t>●</a:t>
            </a:fld>
            <a:endParaRPr lang="en-GB" sz="1100"/>
          </a:p>
        </xdr:txBody>
      </xdr:sp>
    </xdr:grpSp>
    <xdr:clientData/>
  </xdr:twoCellAnchor>
  <xdr:twoCellAnchor editAs="absolute">
    <xdr:from>
      <xdr:col>18</xdr:col>
      <xdr:colOff>621033</xdr:colOff>
      <xdr:row>16</xdr:row>
      <xdr:rowOff>106231</xdr:rowOff>
    </xdr:from>
    <xdr:to>
      <xdr:col>19</xdr:col>
      <xdr:colOff>272796</xdr:colOff>
      <xdr:row>18</xdr:row>
      <xdr:rowOff>136650</xdr:rowOff>
    </xdr:to>
    <xdr:grpSp>
      <xdr:nvGrpSpPr>
        <xdr:cNvPr id="703" name="Group 702">
          <a:extLst>
            <a:ext uri="{FF2B5EF4-FFF2-40B4-BE49-F238E27FC236}">
              <a16:creationId xmlns:a16="http://schemas.microsoft.com/office/drawing/2014/main" id="{E15D4566-1EC9-59EA-64CA-182ACE3E6AC4}"/>
            </a:ext>
          </a:extLst>
        </xdr:cNvPr>
        <xdr:cNvGrpSpPr/>
      </xdr:nvGrpSpPr>
      <xdr:grpSpPr>
        <a:xfrm>
          <a:off x="15576173" y="3334642"/>
          <a:ext cx="482604" cy="433971"/>
          <a:chOff x="17268458" y="2992164"/>
          <a:chExt cx="476316" cy="437956"/>
        </a:xfrm>
      </xdr:grpSpPr>
      <xdr:sp macro="" textlink="'Pivot tables'!BF10">
        <xdr:nvSpPr>
          <xdr:cNvPr id="701" name="TextBox 700">
            <a:extLst>
              <a:ext uri="{FF2B5EF4-FFF2-40B4-BE49-F238E27FC236}">
                <a16:creationId xmlns:a16="http://schemas.microsoft.com/office/drawing/2014/main" id="{6B43D649-6E02-A041-A252-1847913BBAD8}"/>
              </a:ext>
            </a:extLst>
          </xdr:cNvPr>
          <xdr:cNvSpPr txBox="1"/>
        </xdr:nvSpPr>
        <xdr:spPr>
          <a:xfrm>
            <a:off x="17268458" y="2992180"/>
            <a:ext cx="476316" cy="437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BCAA66-483A-7942-A998-3FA9369EB131}" type="TxLink">
              <a:rPr lang="en-US" sz="1100" b="0" i="0" u="none" strike="noStrike">
                <a:solidFill>
                  <a:srgbClr val="700265"/>
                </a:solidFill>
                <a:latin typeface="Aptos Narrow"/>
              </a:rPr>
              <a:pPr algn="ctr"/>
              <a:t> </a:t>
            </a:fld>
            <a:endParaRPr lang="en-GB" sz="1100"/>
          </a:p>
        </xdr:txBody>
      </xdr:sp>
      <xdr:sp macro="" textlink="'Pivot tables'!BH10">
        <xdr:nvSpPr>
          <xdr:cNvPr id="702" name="TextBox 701">
            <a:extLst>
              <a:ext uri="{FF2B5EF4-FFF2-40B4-BE49-F238E27FC236}">
                <a16:creationId xmlns:a16="http://schemas.microsoft.com/office/drawing/2014/main" id="{0E31AB0F-3C6A-DB45-A929-6C2BD2970B7B}"/>
              </a:ext>
            </a:extLst>
          </xdr:cNvPr>
          <xdr:cNvSpPr txBox="1"/>
        </xdr:nvSpPr>
        <xdr:spPr>
          <a:xfrm>
            <a:off x="17268459" y="2992164"/>
            <a:ext cx="476315" cy="437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A386F9-1A4E-5541-B133-A77B59A466A2}" type="TxLink">
              <a:rPr lang="en-US" sz="1100" b="0" i="0" u="none" strike="noStrike">
                <a:solidFill>
                  <a:srgbClr val="296EFC"/>
                </a:solidFill>
                <a:latin typeface="Aptos Narrow"/>
              </a:rPr>
              <a:pPr algn="ctr"/>
              <a:t>●</a:t>
            </a:fld>
            <a:endParaRPr lang="en-GB" sz="1100"/>
          </a:p>
        </xdr:txBody>
      </xdr:sp>
    </xdr:grpSp>
    <xdr:clientData/>
  </xdr:twoCellAnchor>
  <xdr:twoCellAnchor editAs="absolute">
    <xdr:from>
      <xdr:col>19</xdr:col>
      <xdr:colOff>42897</xdr:colOff>
      <xdr:row>16</xdr:row>
      <xdr:rowOff>16193</xdr:rowOff>
    </xdr:from>
    <xdr:to>
      <xdr:col>19</xdr:col>
      <xdr:colOff>519213</xdr:colOff>
      <xdr:row>18</xdr:row>
      <xdr:rowOff>46612</xdr:rowOff>
    </xdr:to>
    <xdr:grpSp>
      <xdr:nvGrpSpPr>
        <xdr:cNvPr id="706" name="Group 705">
          <a:extLst>
            <a:ext uri="{FF2B5EF4-FFF2-40B4-BE49-F238E27FC236}">
              <a16:creationId xmlns:a16="http://schemas.microsoft.com/office/drawing/2014/main" id="{68FDADD5-7A8E-E5CB-8D8B-7B97456AEE88}"/>
            </a:ext>
          </a:extLst>
        </xdr:cNvPr>
        <xdr:cNvGrpSpPr/>
      </xdr:nvGrpSpPr>
      <xdr:grpSpPr>
        <a:xfrm>
          <a:off x="15828878" y="3244604"/>
          <a:ext cx="476316" cy="433971"/>
          <a:chOff x="17268458" y="2992164"/>
          <a:chExt cx="476316" cy="437956"/>
        </a:xfrm>
      </xdr:grpSpPr>
      <xdr:sp macro="" textlink="'Pivot tables'!BF10">
        <xdr:nvSpPr>
          <xdr:cNvPr id="704" name="TextBox 703">
            <a:extLst>
              <a:ext uri="{FF2B5EF4-FFF2-40B4-BE49-F238E27FC236}">
                <a16:creationId xmlns:a16="http://schemas.microsoft.com/office/drawing/2014/main" id="{61D84F2B-4051-9949-900D-154A873547E3}"/>
              </a:ext>
            </a:extLst>
          </xdr:cNvPr>
          <xdr:cNvSpPr txBox="1"/>
        </xdr:nvSpPr>
        <xdr:spPr>
          <a:xfrm>
            <a:off x="17268458" y="2992180"/>
            <a:ext cx="476316" cy="437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BCAA66-483A-7942-A998-3FA9369EB131}" type="TxLink">
              <a:rPr lang="en-US" sz="1100" b="0" i="0" u="none" strike="noStrike">
                <a:solidFill>
                  <a:srgbClr val="700265"/>
                </a:solidFill>
                <a:latin typeface="Aptos Narrow"/>
              </a:rPr>
              <a:pPr algn="ctr"/>
              <a:t> </a:t>
            </a:fld>
            <a:endParaRPr lang="en-GB" sz="1100"/>
          </a:p>
        </xdr:txBody>
      </xdr:sp>
      <xdr:sp macro="" textlink="'Pivot tables'!BH10">
        <xdr:nvSpPr>
          <xdr:cNvPr id="705" name="TextBox 704">
            <a:extLst>
              <a:ext uri="{FF2B5EF4-FFF2-40B4-BE49-F238E27FC236}">
                <a16:creationId xmlns:a16="http://schemas.microsoft.com/office/drawing/2014/main" id="{609C4266-E5B0-E642-9782-00F29CDF91C5}"/>
              </a:ext>
            </a:extLst>
          </xdr:cNvPr>
          <xdr:cNvSpPr txBox="1"/>
        </xdr:nvSpPr>
        <xdr:spPr>
          <a:xfrm>
            <a:off x="17268459" y="2992164"/>
            <a:ext cx="476315" cy="437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A386F9-1A4E-5541-B133-A77B59A466A2}" type="TxLink">
              <a:rPr lang="en-US" sz="1100" b="0" i="0" u="none" strike="noStrike">
                <a:solidFill>
                  <a:srgbClr val="296EFC"/>
                </a:solidFill>
                <a:latin typeface="Aptos Narrow"/>
              </a:rPr>
              <a:pPr algn="ctr"/>
              <a:t>●</a:t>
            </a:fld>
            <a:endParaRPr lang="en-GB" sz="1100"/>
          </a:p>
        </xdr:txBody>
      </xdr:sp>
    </xdr:grpSp>
    <xdr:clientData/>
  </xdr:twoCellAnchor>
  <xdr:twoCellAnchor editAs="absolute">
    <xdr:from>
      <xdr:col>19</xdr:col>
      <xdr:colOff>33421</xdr:colOff>
      <xdr:row>15</xdr:row>
      <xdr:rowOff>49366</xdr:rowOff>
    </xdr:from>
    <xdr:to>
      <xdr:col>19</xdr:col>
      <xdr:colOff>509737</xdr:colOff>
      <xdr:row>17</xdr:row>
      <xdr:rowOff>79785</xdr:rowOff>
    </xdr:to>
    <xdr:grpSp>
      <xdr:nvGrpSpPr>
        <xdr:cNvPr id="709" name="Group 708">
          <a:extLst>
            <a:ext uri="{FF2B5EF4-FFF2-40B4-BE49-F238E27FC236}">
              <a16:creationId xmlns:a16="http://schemas.microsoft.com/office/drawing/2014/main" id="{DA369B47-8D40-AE5B-89FD-682D71A6A903}"/>
            </a:ext>
          </a:extLst>
        </xdr:cNvPr>
        <xdr:cNvGrpSpPr/>
      </xdr:nvGrpSpPr>
      <xdr:grpSpPr>
        <a:xfrm>
          <a:off x="15819402" y="3076002"/>
          <a:ext cx="476316" cy="433970"/>
          <a:chOff x="17268458" y="2992164"/>
          <a:chExt cx="476316" cy="437956"/>
        </a:xfrm>
      </xdr:grpSpPr>
      <xdr:sp macro="" textlink="'Pivot tables'!BF10">
        <xdr:nvSpPr>
          <xdr:cNvPr id="707" name="TextBox 706">
            <a:extLst>
              <a:ext uri="{FF2B5EF4-FFF2-40B4-BE49-F238E27FC236}">
                <a16:creationId xmlns:a16="http://schemas.microsoft.com/office/drawing/2014/main" id="{CEF4BB94-032D-3446-8CA1-5FA1FDC90624}"/>
              </a:ext>
            </a:extLst>
          </xdr:cNvPr>
          <xdr:cNvSpPr txBox="1"/>
        </xdr:nvSpPr>
        <xdr:spPr>
          <a:xfrm>
            <a:off x="17268458" y="2992180"/>
            <a:ext cx="476316" cy="437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BCAA66-483A-7942-A998-3FA9369EB131}" type="TxLink">
              <a:rPr lang="en-US" sz="1100" b="0" i="0" u="none" strike="noStrike">
                <a:solidFill>
                  <a:srgbClr val="700265"/>
                </a:solidFill>
                <a:latin typeface="Aptos Narrow"/>
              </a:rPr>
              <a:pPr algn="ctr"/>
              <a:t> </a:t>
            </a:fld>
            <a:endParaRPr lang="en-GB" sz="1100"/>
          </a:p>
        </xdr:txBody>
      </xdr:sp>
      <xdr:sp macro="" textlink="'Pivot tables'!BH10">
        <xdr:nvSpPr>
          <xdr:cNvPr id="708" name="TextBox 707">
            <a:extLst>
              <a:ext uri="{FF2B5EF4-FFF2-40B4-BE49-F238E27FC236}">
                <a16:creationId xmlns:a16="http://schemas.microsoft.com/office/drawing/2014/main" id="{4D3060DF-9C56-D442-A131-D21D59E9E5FD}"/>
              </a:ext>
            </a:extLst>
          </xdr:cNvPr>
          <xdr:cNvSpPr txBox="1"/>
        </xdr:nvSpPr>
        <xdr:spPr>
          <a:xfrm>
            <a:off x="17268459" y="2992164"/>
            <a:ext cx="476315" cy="437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A386F9-1A4E-5541-B133-A77B59A466A2}" type="TxLink">
              <a:rPr lang="en-US" sz="1100" b="0" i="0" u="none" strike="noStrike">
                <a:solidFill>
                  <a:srgbClr val="296EFC"/>
                </a:solidFill>
                <a:latin typeface="Aptos Narrow"/>
              </a:rPr>
              <a:pPr algn="ctr"/>
              <a:t>●</a:t>
            </a:fld>
            <a:endParaRPr lang="en-GB" sz="1100"/>
          </a:p>
        </xdr:txBody>
      </xdr:sp>
    </xdr:grpSp>
    <xdr:clientData/>
  </xdr:twoCellAnchor>
  <xdr:twoCellAnchor editAs="absolute">
    <xdr:from>
      <xdr:col>18</xdr:col>
      <xdr:colOff>758458</xdr:colOff>
      <xdr:row>14</xdr:row>
      <xdr:rowOff>77799</xdr:rowOff>
    </xdr:from>
    <xdr:to>
      <xdr:col>19</xdr:col>
      <xdr:colOff>410221</xdr:colOff>
      <xdr:row>16</xdr:row>
      <xdr:rowOff>108217</xdr:rowOff>
    </xdr:to>
    <xdr:grpSp>
      <xdr:nvGrpSpPr>
        <xdr:cNvPr id="712" name="Group 711">
          <a:extLst>
            <a:ext uri="{FF2B5EF4-FFF2-40B4-BE49-F238E27FC236}">
              <a16:creationId xmlns:a16="http://schemas.microsoft.com/office/drawing/2014/main" id="{F18FF515-B3CC-52E6-3827-A01326881760}"/>
            </a:ext>
          </a:extLst>
        </xdr:cNvPr>
        <xdr:cNvGrpSpPr/>
      </xdr:nvGrpSpPr>
      <xdr:grpSpPr>
        <a:xfrm>
          <a:off x="15713598" y="2902659"/>
          <a:ext cx="482604" cy="433969"/>
          <a:chOff x="17268458" y="2992164"/>
          <a:chExt cx="476316" cy="437956"/>
        </a:xfrm>
      </xdr:grpSpPr>
      <xdr:sp macro="" textlink="'Pivot tables'!BF10">
        <xdr:nvSpPr>
          <xdr:cNvPr id="710" name="TextBox 709">
            <a:extLst>
              <a:ext uri="{FF2B5EF4-FFF2-40B4-BE49-F238E27FC236}">
                <a16:creationId xmlns:a16="http://schemas.microsoft.com/office/drawing/2014/main" id="{D7AF316C-D5FB-514D-8AC2-F674EEDAAF68}"/>
              </a:ext>
            </a:extLst>
          </xdr:cNvPr>
          <xdr:cNvSpPr txBox="1"/>
        </xdr:nvSpPr>
        <xdr:spPr>
          <a:xfrm>
            <a:off x="17268458" y="2992180"/>
            <a:ext cx="476316" cy="437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BCAA66-483A-7942-A998-3FA9369EB131}" type="TxLink">
              <a:rPr lang="en-US" sz="1100" b="0" i="0" u="none" strike="noStrike">
                <a:solidFill>
                  <a:srgbClr val="700265"/>
                </a:solidFill>
                <a:latin typeface="Aptos Narrow"/>
              </a:rPr>
              <a:pPr algn="ctr"/>
              <a:t> </a:t>
            </a:fld>
            <a:endParaRPr lang="en-GB" sz="1100"/>
          </a:p>
        </xdr:txBody>
      </xdr:sp>
      <xdr:sp macro="" textlink="'Pivot tables'!BH10">
        <xdr:nvSpPr>
          <xdr:cNvPr id="711" name="TextBox 710">
            <a:extLst>
              <a:ext uri="{FF2B5EF4-FFF2-40B4-BE49-F238E27FC236}">
                <a16:creationId xmlns:a16="http://schemas.microsoft.com/office/drawing/2014/main" id="{C33CEBE8-7ABA-A64C-8A20-919392974106}"/>
              </a:ext>
            </a:extLst>
          </xdr:cNvPr>
          <xdr:cNvSpPr txBox="1"/>
        </xdr:nvSpPr>
        <xdr:spPr>
          <a:xfrm>
            <a:off x="17268459" y="2992164"/>
            <a:ext cx="476315" cy="437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A386F9-1A4E-5541-B133-A77B59A466A2}" type="TxLink">
              <a:rPr lang="en-US" sz="1100" b="0" i="0" u="none" strike="noStrike">
                <a:solidFill>
                  <a:srgbClr val="296EFC"/>
                </a:solidFill>
                <a:latin typeface="Aptos Narrow"/>
              </a:rPr>
              <a:pPr algn="ctr"/>
              <a:t>●</a:t>
            </a:fld>
            <a:endParaRPr lang="en-GB" sz="1100"/>
          </a:p>
        </xdr:txBody>
      </xdr:sp>
    </xdr:grpSp>
    <xdr:clientData/>
  </xdr:twoCellAnchor>
  <xdr:twoCellAnchor editAs="absolute">
    <xdr:from>
      <xdr:col>19</xdr:col>
      <xdr:colOff>47812</xdr:colOff>
      <xdr:row>14</xdr:row>
      <xdr:rowOff>79256</xdr:rowOff>
    </xdr:from>
    <xdr:to>
      <xdr:col>19</xdr:col>
      <xdr:colOff>524707</xdr:colOff>
      <xdr:row>16</xdr:row>
      <xdr:rowOff>104655</xdr:rowOff>
    </xdr:to>
    <xdr:grpSp>
      <xdr:nvGrpSpPr>
        <xdr:cNvPr id="715" name="Group 714">
          <a:extLst>
            <a:ext uri="{FF2B5EF4-FFF2-40B4-BE49-F238E27FC236}">
              <a16:creationId xmlns:a16="http://schemas.microsoft.com/office/drawing/2014/main" id="{A2EF344A-1858-5FF9-718A-6B3E89863DE8}"/>
            </a:ext>
          </a:extLst>
        </xdr:cNvPr>
        <xdr:cNvGrpSpPr/>
      </xdr:nvGrpSpPr>
      <xdr:grpSpPr>
        <a:xfrm>
          <a:off x="15833793" y="2904116"/>
          <a:ext cx="476895" cy="428950"/>
          <a:chOff x="16344566" y="3600189"/>
          <a:chExt cx="476895" cy="432937"/>
        </a:xfrm>
      </xdr:grpSpPr>
      <xdr:sp macro="" textlink="'Pivot tables'!BE10">
        <xdr:nvSpPr>
          <xdr:cNvPr id="713" name="TextBox 712">
            <a:extLst>
              <a:ext uri="{FF2B5EF4-FFF2-40B4-BE49-F238E27FC236}">
                <a16:creationId xmlns:a16="http://schemas.microsoft.com/office/drawing/2014/main" id="{160F9E6C-4F5A-B048-ADEE-503C24D4DA18}"/>
              </a:ext>
            </a:extLst>
          </xdr:cNvPr>
          <xdr:cNvSpPr txBox="1"/>
        </xdr:nvSpPr>
        <xdr:spPr>
          <a:xfrm>
            <a:off x="16344856" y="3600189"/>
            <a:ext cx="476314" cy="4329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BCD793E-D5D6-7341-9A23-C3276729F15E}" type="TxLink">
              <a:rPr lang="en-US" sz="1100" b="0" i="0" u="none" strike="noStrike">
                <a:solidFill>
                  <a:srgbClr val="F829AA"/>
                </a:solidFill>
                <a:latin typeface="Aptos Narrow"/>
              </a:rPr>
              <a:pPr algn="ctr"/>
              <a:t> </a:t>
            </a:fld>
            <a:endParaRPr lang="en-GB" sz="1100"/>
          </a:p>
        </xdr:txBody>
      </xdr:sp>
      <xdr:sp macro="" textlink="'Pivot tables'!BG10">
        <xdr:nvSpPr>
          <xdr:cNvPr id="714" name="TextBox 713">
            <a:extLst>
              <a:ext uri="{FF2B5EF4-FFF2-40B4-BE49-F238E27FC236}">
                <a16:creationId xmlns:a16="http://schemas.microsoft.com/office/drawing/2014/main" id="{F41C999D-0B69-DD41-803F-918290615444}"/>
              </a:ext>
            </a:extLst>
          </xdr:cNvPr>
          <xdr:cNvSpPr txBox="1"/>
        </xdr:nvSpPr>
        <xdr:spPr>
          <a:xfrm>
            <a:off x="16344566" y="3600189"/>
            <a:ext cx="476895" cy="432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784318C-1979-E34B-9F3D-C570F18AA867}" type="TxLink">
              <a:rPr lang="en-US" sz="1100" b="0" i="0" u="none" strike="noStrike">
                <a:solidFill>
                  <a:srgbClr val="0E11A7"/>
                </a:solidFill>
                <a:latin typeface="Aptos Narrow"/>
              </a:rPr>
              <a:pPr algn="ctr"/>
              <a:t>●</a:t>
            </a:fld>
            <a:endParaRPr lang="en-GB" sz="1100"/>
          </a:p>
        </xdr:txBody>
      </xdr:sp>
    </xdr:grpSp>
    <xdr:clientData/>
  </xdr:twoCellAnchor>
  <xdr:twoCellAnchor editAs="absolute">
    <xdr:from>
      <xdr:col>18</xdr:col>
      <xdr:colOff>768111</xdr:colOff>
      <xdr:row>16</xdr:row>
      <xdr:rowOff>22390</xdr:rowOff>
    </xdr:from>
    <xdr:to>
      <xdr:col>19</xdr:col>
      <xdr:colOff>420453</xdr:colOff>
      <xdr:row>18</xdr:row>
      <xdr:rowOff>47790</xdr:rowOff>
    </xdr:to>
    <xdr:grpSp>
      <xdr:nvGrpSpPr>
        <xdr:cNvPr id="718" name="Group 717">
          <a:extLst>
            <a:ext uri="{FF2B5EF4-FFF2-40B4-BE49-F238E27FC236}">
              <a16:creationId xmlns:a16="http://schemas.microsoft.com/office/drawing/2014/main" id="{53C202F7-DEF2-3309-A17F-ABFD2BCA20F1}"/>
            </a:ext>
          </a:extLst>
        </xdr:cNvPr>
        <xdr:cNvGrpSpPr/>
      </xdr:nvGrpSpPr>
      <xdr:grpSpPr>
        <a:xfrm>
          <a:off x="15723251" y="3250801"/>
          <a:ext cx="483183" cy="428952"/>
          <a:chOff x="16344566" y="3600189"/>
          <a:chExt cx="476895" cy="432937"/>
        </a:xfrm>
      </xdr:grpSpPr>
      <xdr:sp macro="" textlink="'Pivot tables'!BE10">
        <xdr:nvSpPr>
          <xdr:cNvPr id="716" name="TextBox 715">
            <a:extLst>
              <a:ext uri="{FF2B5EF4-FFF2-40B4-BE49-F238E27FC236}">
                <a16:creationId xmlns:a16="http://schemas.microsoft.com/office/drawing/2014/main" id="{2243EF95-4EEB-8D41-A2A5-8C9449E433CA}"/>
              </a:ext>
            </a:extLst>
          </xdr:cNvPr>
          <xdr:cNvSpPr txBox="1"/>
        </xdr:nvSpPr>
        <xdr:spPr>
          <a:xfrm>
            <a:off x="16344856" y="3600189"/>
            <a:ext cx="476314" cy="4329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BCD793E-D5D6-7341-9A23-C3276729F15E}" type="TxLink">
              <a:rPr lang="en-US" sz="1100" b="0" i="0" u="none" strike="noStrike">
                <a:solidFill>
                  <a:srgbClr val="F829AA"/>
                </a:solidFill>
                <a:latin typeface="Aptos Narrow"/>
              </a:rPr>
              <a:pPr algn="ctr"/>
              <a:t> </a:t>
            </a:fld>
            <a:endParaRPr lang="en-GB" sz="1100"/>
          </a:p>
        </xdr:txBody>
      </xdr:sp>
      <xdr:sp macro="" textlink="'Pivot tables'!BG10">
        <xdr:nvSpPr>
          <xdr:cNvPr id="717" name="TextBox 716">
            <a:extLst>
              <a:ext uri="{FF2B5EF4-FFF2-40B4-BE49-F238E27FC236}">
                <a16:creationId xmlns:a16="http://schemas.microsoft.com/office/drawing/2014/main" id="{582521DF-0AE3-2140-ACA1-03C061157863}"/>
              </a:ext>
            </a:extLst>
          </xdr:cNvPr>
          <xdr:cNvSpPr txBox="1"/>
        </xdr:nvSpPr>
        <xdr:spPr>
          <a:xfrm>
            <a:off x="16344566" y="3600189"/>
            <a:ext cx="476895" cy="432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784318C-1979-E34B-9F3D-C570F18AA867}" type="TxLink">
              <a:rPr lang="en-US" sz="1100" b="0" i="0" u="none" strike="noStrike">
                <a:solidFill>
                  <a:srgbClr val="0E11A7"/>
                </a:solidFill>
                <a:latin typeface="Aptos Narrow"/>
              </a:rPr>
              <a:pPr algn="ctr"/>
              <a:t>●</a:t>
            </a:fld>
            <a:endParaRPr lang="en-GB" sz="1100"/>
          </a:p>
        </xdr:txBody>
      </xdr:sp>
    </xdr:grpSp>
    <xdr:clientData/>
  </xdr:twoCellAnchor>
  <xdr:twoCellAnchor editAs="absolute">
    <xdr:from>
      <xdr:col>18</xdr:col>
      <xdr:colOff>715984</xdr:colOff>
      <xdr:row>13</xdr:row>
      <xdr:rowOff>183509</xdr:rowOff>
    </xdr:from>
    <xdr:to>
      <xdr:col>19</xdr:col>
      <xdr:colOff>368326</xdr:colOff>
      <xdr:row>16</xdr:row>
      <xdr:rowOff>5140</xdr:rowOff>
    </xdr:to>
    <xdr:grpSp>
      <xdr:nvGrpSpPr>
        <xdr:cNvPr id="721" name="Group 720">
          <a:extLst>
            <a:ext uri="{FF2B5EF4-FFF2-40B4-BE49-F238E27FC236}">
              <a16:creationId xmlns:a16="http://schemas.microsoft.com/office/drawing/2014/main" id="{36E92CC6-0A81-A687-CD83-5E4A18CD0F52}"/>
            </a:ext>
          </a:extLst>
        </xdr:cNvPr>
        <xdr:cNvGrpSpPr/>
      </xdr:nvGrpSpPr>
      <xdr:grpSpPr>
        <a:xfrm>
          <a:off x="15671124" y="2806593"/>
          <a:ext cx="483183" cy="426958"/>
          <a:chOff x="16344566" y="3600189"/>
          <a:chExt cx="476895" cy="432937"/>
        </a:xfrm>
      </xdr:grpSpPr>
      <xdr:sp macro="" textlink="'Pivot tables'!BE10">
        <xdr:nvSpPr>
          <xdr:cNvPr id="719" name="TextBox 718">
            <a:extLst>
              <a:ext uri="{FF2B5EF4-FFF2-40B4-BE49-F238E27FC236}">
                <a16:creationId xmlns:a16="http://schemas.microsoft.com/office/drawing/2014/main" id="{333EC090-70D4-AA45-8C1B-E3694029E340}"/>
              </a:ext>
            </a:extLst>
          </xdr:cNvPr>
          <xdr:cNvSpPr txBox="1"/>
        </xdr:nvSpPr>
        <xdr:spPr>
          <a:xfrm>
            <a:off x="16344856" y="3600189"/>
            <a:ext cx="476314" cy="4329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BCD793E-D5D6-7341-9A23-C3276729F15E}" type="TxLink">
              <a:rPr lang="en-US" sz="1100" b="0" i="0" u="none" strike="noStrike">
                <a:solidFill>
                  <a:srgbClr val="F829AA"/>
                </a:solidFill>
                <a:latin typeface="Aptos Narrow"/>
              </a:rPr>
              <a:pPr algn="ctr"/>
              <a:t> </a:t>
            </a:fld>
            <a:endParaRPr lang="en-GB" sz="1100"/>
          </a:p>
        </xdr:txBody>
      </xdr:sp>
      <xdr:sp macro="" textlink="'Pivot tables'!BG10">
        <xdr:nvSpPr>
          <xdr:cNvPr id="720" name="TextBox 719">
            <a:extLst>
              <a:ext uri="{FF2B5EF4-FFF2-40B4-BE49-F238E27FC236}">
                <a16:creationId xmlns:a16="http://schemas.microsoft.com/office/drawing/2014/main" id="{8503BF09-88B0-D749-9A6F-3656F906CE78}"/>
              </a:ext>
            </a:extLst>
          </xdr:cNvPr>
          <xdr:cNvSpPr txBox="1"/>
        </xdr:nvSpPr>
        <xdr:spPr>
          <a:xfrm>
            <a:off x="16344566" y="3600189"/>
            <a:ext cx="476895" cy="432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784318C-1979-E34B-9F3D-C570F18AA867}" type="TxLink">
              <a:rPr lang="en-US" sz="1100" b="0" i="0" u="none" strike="noStrike">
                <a:solidFill>
                  <a:srgbClr val="0E11A7"/>
                </a:solidFill>
                <a:latin typeface="Aptos Narrow"/>
              </a:rPr>
              <a:pPr algn="ctr"/>
              <a:t>●</a:t>
            </a:fld>
            <a:endParaRPr lang="en-GB" sz="1100"/>
          </a:p>
        </xdr:txBody>
      </xdr:sp>
    </xdr:grpSp>
    <xdr:clientData/>
  </xdr:twoCellAnchor>
  <xdr:twoCellAnchor editAs="absolute">
    <xdr:from>
      <xdr:col>9</xdr:col>
      <xdr:colOff>604150</xdr:colOff>
      <xdr:row>32</xdr:row>
      <xdr:rowOff>50757</xdr:rowOff>
    </xdr:from>
    <xdr:to>
      <xdr:col>10</xdr:col>
      <xdr:colOff>257852</xdr:colOff>
      <xdr:row>34</xdr:row>
      <xdr:rowOff>81176</xdr:rowOff>
    </xdr:to>
    <xdr:grpSp>
      <xdr:nvGrpSpPr>
        <xdr:cNvPr id="724" name="Group 723">
          <a:extLst>
            <a:ext uri="{FF2B5EF4-FFF2-40B4-BE49-F238E27FC236}">
              <a16:creationId xmlns:a16="http://schemas.microsoft.com/office/drawing/2014/main" id="{BCFC65FB-E50C-46F8-EFB4-668842EBDE79}"/>
            </a:ext>
          </a:extLst>
        </xdr:cNvPr>
        <xdr:cNvGrpSpPr/>
      </xdr:nvGrpSpPr>
      <xdr:grpSpPr>
        <a:xfrm>
          <a:off x="8081720" y="6507579"/>
          <a:ext cx="484543" cy="433971"/>
          <a:chOff x="9968576" y="6298573"/>
          <a:chExt cx="478472" cy="439155"/>
        </a:xfrm>
      </xdr:grpSpPr>
      <xdr:sp macro="" textlink="'Pivot tables'!BF11">
        <xdr:nvSpPr>
          <xdr:cNvPr id="722" name="TextBox 721">
            <a:extLst>
              <a:ext uri="{FF2B5EF4-FFF2-40B4-BE49-F238E27FC236}">
                <a16:creationId xmlns:a16="http://schemas.microsoft.com/office/drawing/2014/main" id="{2FCD54C8-D3CE-A147-AB01-BA6031371ACB}"/>
              </a:ext>
            </a:extLst>
          </xdr:cNvPr>
          <xdr:cNvSpPr txBox="1"/>
        </xdr:nvSpPr>
        <xdr:spPr>
          <a:xfrm>
            <a:off x="9968576" y="6299450"/>
            <a:ext cx="478472" cy="4374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8DAC47B-B40C-E747-8522-34E95978F689}" type="TxLink">
              <a:rPr lang="en-US" sz="1100" b="0" i="0" u="none" strike="noStrike">
                <a:solidFill>
                  <a:srgbClr val="700265"/>
                </a:solidFill>
                <a:latin typeface="Aptos Narrow"/>
              </a:rPr>
              <a:pPr algn="ctr"/>
              <a:t> </a:t>
            </a:fld>
            <a:endParaRPr lang="en-GB" sz="1100"/>
          </a:p>
        </xdr:txBody>
      </xdr:sp>
      <xdr:sp macro="" textlink="'Pivot tables'!BH11">
        <xdr:nvSpPr>
          <xdr:cNvPr id="723" name="TextBox 722">
            <a:extLst>
              <a:ext uri="{FF2B5EF4-FFF2-40B4-BE49-F238E27FC236}">
                <a16:creationId xmlns:a16="http://schemas.microsoft.com/office/drawing/2014/main" id="{7E43D2B5-5BF6-AA43-AD77-1D8478B20026}"/>
              </a:ext>
            </a:extLst>
          </xdr:cNvPr>
          <xdr:cNvSpPr txBox="1"/>
        </xdr:nvSpPr>
        <xdr:spPr>
          <a:xfrm>
            <a:off x="9968576" y="6298573"/>
            <a:ext cx="478472" cy="439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0E61DF0-2526-FD45-818D-6CF6714D764F}" type="TxLink">
              <a:rPr lang="en-US" sz="1100" b="0" i="0" u="none" strike="noStrike">
                <a:solidFill>
                  <a:srgbClr val="296EFC"/>
                </a:solidFill>
                <a:latin typeface="Aptos Narrow"/>
              </a:rPr>
              <a:pPr algn="ctr"/>
              <a:t>●</a:t>
            </a:fld>
            <a:endParaRPr lang="en-GB" sz="1100"/>
          </a:p>
        </xdr:txBody>
      </xdr:sp>
    </xdr:grpSp>
    <xdr:clientData/>
  </xdr:twoCellAnchor>
  <xdr:twoCellAnchor editAs="absolute">
    <xdr:from>
      <xdr:col>9</xdr:col>
      <xdr:colOff>550737</xdr:colOff>
      <xdr:row>32</xdr:row>
      <xdr:rowOff>140996</xdr:rowOff>
    </xdr:from>
    <xdr:to>
      <xdr:col>10</xdr:col>
      <xdr:colOff>204439</xdr:colOff>
      <xdr:row>34</xdr:row>
      <xdr:rowOff>171416</xdr:rowOff>
    </xdr:to>
    <xdr:grpSp>
      <xdr:nvGrpSpPr>
        <xdr:cNvPr id="727" name="Group 726">
          <a:extLst>
            <a:ext uri="{FF2B5EF4-FFF2-40B4-BE49-F238E27FC236}">
              <a16:creationId xmlns:a16="http://schemas.microsoft.com/office/drawing/2014/main" id="{5CC9C3F9-F16C-018C-F96E-7EA0BAE69132}"/>
            </a:ext>
          </a:extLst>
        </xdr:cNvPr>
        <xdr:cNvGrpSpPr/>
      </xdr:nvGrpSpPr>
      <xdr:grpSpPr>
        <a:xfrm>
          <a:off x="8028307" y="6597818"/>
          <a:ext cx="484543" cy="433972"/>
          <a:chOff x="9969029" y="6298572"/>
          <a:chExt cx="479377" cy="436260"/>
        </a:xfrm>
      </xdr:grpSpPr>
      <xdr:sp macro="" textlink="'Pivot tables'!BF11">
        <xdr:nvSpPr>
          <xdr:cNvPr id="725" name="TextBox 724">
            <a:extLst>
              <a:ext uri="{FF2B5EF4-FFF2-40B4-BE49-F238E27FC236}">
                <a16:creationId xmlns:a16="http://schemas.microsoft.com/office/drawing/2014/main" id="{EFCA1A49-C98C-E74F-A565-3C9A46CA846D}"/>
              </a:ext>
            </a:extLst>
          </xdr:cNvPr>
          <xdr:cNvSpPr txBox="1"/>
        </xdr:nvSpPr>
        <xdr:spPr>
          <a:xfrm>
            <a:off x="9969029" y="6299449"/>
            <a:ext cx="479377" cy="4345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8DAC47B-B40C-E747-8522-34E95978F689}" type="TxLink">
              <a:rPr lang="en-US" sz="1100" b="0" i="0" u="none" strike="noStrike">
                <a:solidFill>
                  <a:srgbClr val="700265"/>
                </a:solidFill>
                <a:latin typeface="Aptos Narrow"/>
              </a:rPr>
              <a:pPr algn="ctr"/>
              <a:t> </a:t>
            </a:fld>
            <a:endParaRPr lang="en-GB" sz="1100"/>
          </a:p>
        </xdr:txBody>
      </xdr:sp>
      <xdr:sp macro="" textlink="'Pivot tables'!BH11">
        <xdr:nvSpPr>
          <xdr:cNvPr id="726" name="TextBox 725">
            <a:extLst>
              <a:ext uri="{FF2B5EF4-FFF2-40B4-BE49-F238E27FC236}">
                <a16:creationId xmlns:a16="http://schemas.microsoft.com/office/drawing/2014/main" id="{B3CB4D2D-BE2D-344B-B26C-DD0A14A983F9}"/>
              </a:ext>
            </a:extLst>
          </xdr:cNvPr>
          <xdr:cNvSpPr txBox="1"/>
        </xdr:nvSpPr>
        <xdr:spPr>
          <a:xfrm>
            <a:off x="9969029" y="6298572"/>
            <a:ext cx="479377" cy="436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0E61DF0-2526-FD45-818D-6CF6714D764F}" type="TxLink">
              <a:rPr lang="en-US" sz="1100" b="0" i="0" u="none" strike="noStrike">
                <a:solidFill>
                  <a:srgbClr val="296EFC"/>
                </a:solidFill>
                <a:latin typeface="Aptos Narrow"/>
              </a:rPr>
              <a:pPr algn="ctr"/>
              <a:t>●</a:t>
            </a:fld>
            <a:endParaRPr lang="en-GB" sz="1100"/>
          </a:p>
        </xdr:txBody>
      </xdr:sp>
    </xdr:grpSp>
    <xdr:clientData/>
  </xdr:twoCellAnchor>
  <xdr:twoCellAnchor editAs="absolute">
    <xdr:from>
      <xdr:col>9</xdr:col>
      <xdr:colOff>505255</xdr:colOff>
      <xdr:row>31</xdr:row>
      <xdr:rowOff>85019</xdr:rowOff>
    </xdr:from>
    <xdr:to>
      <xdr:col>10</xdr:col>
      <xdr:colOff>158957</xdr:colOff>
      <xdr:row>33</xdr:row>
      <xdr:rowOff>115438</xdr:rowOff>
    </xdr:to>
    <xdr:grpSp>
      <xdr:nvGrpSpPr>
        <xdr:cNvPr id="730" name="Group 729">
          <a:extLst>
            <a:ext uri="{FF2B5EF4-FFF2-40B4-BE49-F238E27FC236}">
              <a16:creationId xmlns:a16="http://schemas.microsoft.com/office/drawing/2014/main" id="{FBDDFB83-E72A-5B2C-5B0C-B317A7D52987}"/>
            </a:ext>
          </a:extLst>
        </xdr:cNvPr>
        <xdr:cNvGrpSpPr/>
      </xdr:nvGrpSpPr>
      <xdr:grpSpPr>
        <a:xfrm>
          <a:off x="7982825" y="6340066"/>
          <a:ext cx="484543" cy="433970"/>
          <a:chOff x="9969029" y="6298572"/>
          <a:chExt cx="479377" cy="436260"/>
        </a:xfrm>
      </xdr:grpSpPr>
      <xdr:sp macro="" textlink="'Pivot tables'!BF11">
        <xdr:nvSpPr>
          <xdr:cNvPr id="728" name="TextBox 727">
            <a:extLst>
              <a:ext uri="{FF2B5EF4-FFF2-40B4-BE49-F238E27FC236}">
                <a16:creationId xmlns:a16="http://schemas.microsoft.com/office/drawing/2014/main" id="{C64AA1F6-3FD2-F24C-957E-AB767D44F9C5}"/>
              </a:ext>
            </a:extLst>
          </xdr:cNvPr>
          <xdr:cNvSpPr txBox="1"/>
        </xdr:nvSpPr>
        <xdr:spPr>
          <a:xfrm>
            <a:off x="9969029" y="6299449"/>
            <a:ext cx="479377" cy="4345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8DAC47B-B40C-E747-8522-34E95978F689}" type="TxLink">
              <a:rPr lang="en-US" sz="1100" b="0" i="0" u="none" strike="noStrike">
                <a:solidFill>
                  <a:srgbClr val="700265"/>
                </a:solidFill>
                <a:latin typeface="Aptos Narrow"/>
              </a:rPr>
              <a:pPr algn="ctr"/>
              <a:t> </a:t>
            </a:fld>
            <a:endParaRPr lang="en-GB" sz="1100"/>
          </a:p>
        </xdr:txBody>
      </xdr:sp>
      <xdr:sp macro="" textlink="'Pivot tables'!BH11">
        <xdr:nvSpPr>
          <xdr:cNvPr id="729" name="TextBox 728">
            <a:extLst>
              <a:ext uri="{FF2B5EF4-FFF2-40B4-BE49-F238E27FC236}">
                <a16:creationId xmlns:a16="http://schemas.microsoft.com/office/drawing/2014/main" id="{D1FF488B-C4AE-D542-A0CC-5057C534BF36}"/>
              </a:ext>
            </a:extLst>
          </xdr:cNvPr>
          <xdr:cNvSpPr txBox="1"/>
        </xdr:nvSpPr>
        <xdr:spPr>
          <a:xfrm>
            <a:off x="9969029" y="6298572"/>
            <a:ext cx="479377" cy="436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0E61DF0-2526-FD45-818D-6CF6714D764F}" type="TxLink">
              <a:rPr lang="en-US" sz="1100" b="0" i="0" u="none" strike="noStrike">
                <a:solidFill>
                  <a:srgbClr val="296EFC"/>
                </a:solidFill>
                <a:latin typeface="Aptos Narrow"/>
              </a:rPr>
              <a:pPr algn="ctr"/>
              <a:t>●</a:t>
            </a:fld>
            <a:endParaRPr lang="en-GB" sz="1100"/>
          </a:p>
        </xdr:txBody>
      </xdr:sp>
    </xdr:grpSp>
    <xdr:clientData/>
  </xdr:twoCellAnchor>
  <xdr:twoCellAnchor editAs="absolute">
    <xdr:from>
      <xdr:col>9</xdr:col>
      <xdr:colOff>361812</xdr:colOff>
      <xdr:row>33</xdr:row>
      <xdr:rowOff>113007</xdr:rowOff>
    </xdr:from>
    <xdr:to>
      <xdr:col>10</xdr:col>
      <xdr:colOff>15514</xdr:colOff>
      <xdr:row>35</xdr:row>
      <xdr:rowOff>143427</xdr:rowOff>
    </xdr:to>
    <xdr:grpSp>
      <xdr:nvGrpSpPr>
        <xdr:cNvPr id="733" name="Group 732">
          <a:extLst>
            <a:ext uri="{FF2B5EF4-FFF2-40B4-BE49-F238E27FC236}">
              <a16:creationId xmlns:a16="http://schemas.microsoft.com/office/drawing/2014/main" id="{29CACE1A-8E85-0F8F-8E8F-0A2D7C7255A8}"/>
            </a:ext>
          </a:extLst>
        </xdr:cNvPr>
        <xdr:cNvGrpSpPr/>
      </xdr:nvGrpSpPr>
      <xdr:grpSpPr>
        <a:xfrm>
          <a:off x="7839382" y="6771605"/>
          <a:ext cx="484543" cy="433972"/>
          <a:chOff x="9969029" y="6298572"/>
          <a:chExt cx="479377" cy="436260"/>
        </a:xfrm>
      </xdr:grpSpPr>
      <xdr:sp macro="" textlink="'Pivot tables'!BF11">
        <xdr:nvSpPr>
          <xdr:cNvPr id="731" name="TextBox 730">
            <a:extLst>
              <a:ext uri="{FF2B5EF4-FFF2-40B4-BE49-F238E27FC236}">
                <a16:creationId xmlns:a16="http://schemas.microsoft.com/office/drawing/2014/main" id="{B95696C6-9AAE-B648-96DC-68D82CB71072}"/>
              </a:ext>
            </a:extLst>
          </xdr:cNvPr>
          <xdr:cNvSpPr txBox="1"/>
        </xdr:nvSpPr>
        <xdr:spPr>
          <a:xfrm>
            <a:off x="9969029" y="6299449"/>
            <a:ext cx="479377" cy="4345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8DAC47B-B40C-E747-8522-34E95978F689}" type="TxLink">
              <a:rPr lang="en-US" sz="1100" b="0" i="0" u="none" strike="noStrike">
                <a:solidFill>
                  <a:srgbClr val="700265"/>
                </a:solidFill>
                <a:latin typeface="Aptos Narrow"/>
              </a:rPr>
              <a:pPr algn="ctr"/>
              <a:t> </a:t>
            </a:fld>
            <a:endParaRPr lang="en-GB" sz="1100"/>
          </a:p>
        </xdr:txBody>
      </xdr:sp>
      <xdr:sp macro="" textlink="'Pivot tables'!BH11">
        <xdr:nvSpPr>
          <xdr:cNvPr id="732" name="TextBox 731">
            <a:extLst>
              <a:ext uri="{FF2B5EF4-FFF2-40B4-BE49-F238E27FC236}">
                <a16:creationId xmlns:a16="http://schemas.microsoft.com/office/drawing/2014/main" id="{78F94820-9405-BB45-B352-3D8B4CB2EE58}"/>
              </a:ext>
            </a:extLst>
          </xdr:cNvPr>
          <xdr:cNvSpPr txBox="1"/>
        </xdr:nvSpPr>
        <xdr:spPr>
          <a:xfrm>
            <a:off x="9969029" y="6298572"/>
            <a:ext cx="479377" cy="436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0E61DF0-2526-FD45-818D-6CF6714D764F}" type="TxLink">
              <a:rPr lang="en-US" sz="1100" b="0" i="0" u="none" strike="noStrike">
                <a:solidFill>
                  <a:srgbClr val="296EFC"/>
                </a:solidFill>
                <a:latin typeface="Aptos Narrow"/>
              </a:rPr>
              <a:pPr algn="ctr"/>
              <a:t>●</a:t>
            </a:fld>
            <a:endParaRPr lang="en-GB" sz="1100"/>
          </a:p>
        </xdr:txBody>
      </xdr:sp>
    </xdr:grpSp>
    <xdr:clientData/>
  </xdr:twoCellAnchor>
  <xdr:twoCellAnchor editAs="absolute">
    <xdr:from>
      <xdr:col>9</xdr:col>
      <xdr:colOff>414291</xdr:colOff>
      <xdr:row>34</xdr:row>
      <xdr:rowOff>161988</xdr:rowOff>
    </xdr:from>
    <xdr:to>
      <xdr:col>10</xdr:col>
      <xdr:colOff>67993</xdr:colOff>
      <xdr:row>36</xdr:row>
      <xdr:rowOff>192408</xdr:rowOff>
    </xdr:to>
    <xdr:grpSp>
      <xdr:nvGrpSpPr>
        <xdr:cNvPr id="736" name="Group 735">
          <a:extLst>
            <a:ext uri="{FF2B5EF4-FFF2-40B4-BE49-F238E27FC236}">
              <a16:creationId xmlns:a16="http://schemas.microsoft.com/office/drawing/2014/main" id="{9A8098E4-708C-CC6D-21C1-C3701DFD7231}"/>
            </a:ext>
          </a:extLst>
        </xdr:cNvPr>
        <xdr:cNvGrpSpPr/>
      </xdr:nvGrpSpPr>
      <xdr:grpSpPr>
        <a:xfrm>
          <a:off x="7891861" y="7022362"/>
          <a:ext cx="484543" cy="433971"/>
          <a:chOff x="9969029" y="6298572"/>
          <a:chExt cx="479377" cy="436260"/>
        </a:xfrm>
      </xdr:grpSpPr>
      <xdr:sp macro="" textlink="'Pivot tables'!BF11">
        <xdr:nvSpPr>
          <xdr:cNvPr id="734" name="TextBox 733">
            <a:extLst>
              <a:ext uri="{FF2B5EF4-FFF2-40B4-BE49-F238E27FC236}">
                <a16:creationId xmlns:a16="http://schemas.microsoft.com/office/drawing/2014/main" id="{ED0FA89C-A411-8E40-8461-353681AFC15C}"/>
              </a:ext>
            </a:extLst>
          </xdr:cNvPr>
          <xdr:cNvSpPr txBox="1"/>
        </xdr:nvSpPr>
        <xdr:spPr>
          <a:xfrm>
            <a:off x="9969029" y="6299449"/>
            <a:ext cx="479377" cy="4345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8DAC47B-B40C-E747-8522-34E95978F689}" type="TxLink">
              <a:rPr lang="en-US" sz="1100" b="0" i="0" u="none" strike="noStrike">
                <a:solidFill>
                  <a:srgbClr val="700265"/>
                </a:solidFill>
                <a:latin typeface="Aptos Narrow"/>
              </a:rPr>
              <a:pPr algn="ctr"/>
              <a:t> </a:t>
            </a:fld>
            <a:endParaRPr lang="en-GB" sz="1100"/>
          </a:p>
        </xdr:txBody>
      </xdr:sp>
      <xdr:sp macro="" textlink="'Pivot tables'!BH11">
        <xdr:nvSpPr>
          <xdr:cNvPr id="735" name="TextBox 734">
            <a:extLst>
              <a:ext uri="{FF2B5EF4-FFF2-40B4-BE49-F238E27FC236}">
                <a16:creationId xmlns:a16="http://schemas.microsoft.com/office/drawing/2014/main" id="{8856D284-D532-F144-81AB-56DED05B493F}"/>
              </a:ext>
            </a:extLst>
          </xdr:cNvPr>
          <xdr:cNvSpPr txBox="1"/>
        </xdr:nvSpPr>
        <xdr:spPr>
          <a:xfrm>
            <a:off x="9969029" y="6298572"/>
            <a:ext cx="479377" cy="436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0E61DF0-2526-FD45-818D-6CF6714D764F}" type="TxLink">
              <a:rPr lang="en-US" sz="1100" b="0" i="0" u="none" strike="noStrike">
                <a:solidFill>
                  <a:srgbClr val="296EFC"/>
                </a:solidFill>
                <a:latin typeface="Aptos Narrow"/>
              </a:rPr>
              <a:pPr algn="ctr"/>
              <a:t>●</a:t>
            </a:fld>
            <a:endParaRPr lang="en-GB" sz="1100"/>
          </a:p>
        </xdr:txBody>
      </xdr:sp>
    </xdr:grpSp>
    <xdr:clientData/>
  </xdr:twoCellAnchor>
  <xdr:twoCellAnchor editAs="absolute">
    <xdr:from>
      <xdr:col>9</xdr:col>
      <xdr:colOff>312831</xdr:colOff>
      <xdr:row>35</xdr:row>
      <xdr:rowOff>130500</xdr:rowOff>
    </xdr:from>
    <xdr:to>
      <xdr:col>9</xdr:col>
      <xdr:colOff>792208</xdr:colOff>
      <xdr:row>37</xdr:row>
      <xdr:rowOff>160920</xdr:rowOff>
    </xdr:to>
    <xdr:grpSp>
      <xdr:nvGrpSpPr>
        <xdr:cNvPr id="739" name="Group 738">
          <a:extLst>
            <a:ext uri="{FF2B5EF4-FFF2-40B4-BE49-F238E27FC236}">
              <a16:creationId xmlns:a16="http://schemas.microsoft.com/office/drawing/2014/main" id="{08B47741-137F-329B-A0CB-965E27AA9E9E}"/>
            </a:ext>
          </a:extLst>
        </xdr:cNvPr>
        <xdr:cNvGrpSpPr/>
      </xdr:nvGrpSpPr>
      <xdr:grpSpPr>
        <a:xfrm>
          <a:off x="7790401" y="7192650"/>
          <a:ext cx="479377" cy="433971"/>
          <a:chOff x="9969029" y="6298572"/>
          <a:chExt cx="479377" cy="436260"/>
        </a:xfrm>
      </xdr:grpSpPr>
      <xdr:sp macro="" textlink="'Pivot tables'!BF11">
        <xdr:nvSpPr>
          <xdr:cNvPr id="737" name="TextBox 736">
            <a:extLst>
              <a:ext uri="{FF2B5EF4-FFF2-40B4-BE49-F238E27FC236}">
                <a16:creationId xmlns:a16="http://schemas.microsoft.com/office/drawing/2014/main" id="{2D746FB3-39CB-D84A-A085-88387DCD5A6C}"/>
              </a:ext>
            </a:extLst>
          </xdr:cNvPr>
          <xdr:cNvSpPr txBox="1"/>
        </xdr:nvSpPr>
        <xdr:spPr>
          <a:xfrm>
            <a:off x="9969029" y="6299449"/>
            <a:ext cx="479377" cy="4345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8DAC47B-B40C-E747-8522-34E95978F689}" type="TxLink">
              <a:rPr lang="en-US" sz="1100" b="0" i="0" u="none" strike="noStrike">
                <a:solidFill>
                  <a:srgbClr val="700265"/>
                </a:solidFill>
                <a:latin typeface="Aptos Narrow"/>
              </a:rPr>
              <a:pPr algn="ctr"/>
              <a:t> </a:t>
            </a:fld>
            <a:endParaRPr lang="en-GB" sz="1100"/>
          </a:p>
        </xdr:txBody>
      </xdr:sp>
      <xdr:sp macro="" textlink="'Pivot tables'!BH11">
        <xdr:nvSpPr>
          <xdr:cNvPr id="738" name="TextBox 737">
            <a:extLst>
              <a:ext uri="{FF2B5EF4-FFF2-40B4-BE49-F238E27FC236}">
                <a16:creationId xmlns:a16="http://schemas.microsoft.com/office/drawing/2014/main" id="{D6ED6683-C2D9-3248-8878-78A624513BA3}"/>
              </a:ext>
            </a:extLst>
          </xdr:cNvPr>
          <xdr:cNvSpPr txBox="1"/>
        </xdr:nvSpPr>
        <xdr:spPr>
          <a:xfrm>
            <a:off x="9969029" y="6298572"/>
            <a:ext cx="479377" cy="436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0E61DF0-2526-FD45-818D-6CF6714D764F}" type="TxLink">
              <a:rPr lang="en-US" sz="1100" b="0" i="0" u="none" strike="noStrike">
                <a:solidFill>
                  <a:srgbClr val="296EFC"/>
                </a:solidFill>
                <a:latin typeface="Aptos Narrow"/>
              </a:rPr>
              <a:pPr algn="ctr"/>
              <a:t>●</a:t>
            </a:fld>
            <a:endParaRPr lang="en-GB" sz="1100"/>
          </a:p>
        </xdr:txBody>
      </xdr:sp>
    </xdr:grpSp>
    <xdr:clientData/>
  </xdr:twoCellAnchor>
  <xdr:twoCellAnchor editAs="absolute">
    <xdr:from>
      <xdr:col>9</xdr:col>
      <xdr:colOff>312831</xdr:colOff>
      <xdr:row>32</xdr:row>
      <xdr:rowOff>53530</xdr:rowOff>
    </xdr:from>
    <xdr:to>
      <xdr:col>9</xdr:col>
      <xdr:colOff>792208</xdr:colOff>
      <xdr:row>34</xdr:row>
      <xdr:rowOff>83950</xdr:rowOff>
    </xdr:to>
    <xdr:grpSp>
      <xdr:nvGrpSpPr>
        <xdr:cNvPr id="742" name="Group 741">
          <a:extLst>
            <a:ext uri="{FF2B5EF4-FFF2-40B4-BE49-F238E27FC236}">
              <a16:creationId xmlns:a16="http://schemas.microsoft.com/office/drawing/2014/main" id="{D11BDB96-52D7-02AB-870A-32A74247CF91}"/>
            </a:ext>
          </a:extLst>
        </xdr:cNvPr>
        <xdr:cNvGrpSpPr/>
      </xdr:nvGrpSpPr>
      <xdr:grpSpPr>
        <a:xfrm>
          <a:off x="7790401" y="6510352"/>
          <a:ext cx="479377" cy="433972"/>
          <a:chOff x="9969029" y="6298572"/>
          <a:chExt cx="479377" cy="436260"/>
        </a:xfrm>
      </xdr:grpSpPr>
      <xdr:sp macro="" textlink="'Pivot tables'!BF11">
        <xdr:nvSpPr>
          <xdr:cNvPr id="740" name="TextBox 739">
            <a:extLst>
              <a:ext uri="{FF2B5EF4-FFF2-40B4-BE49-F238E27FC236}">
                <a16:creationId xmlns:a16="http://schemas.microsoft.com/office/drawing/2014/main" id="{6EA10D26-18B4-9544-96B2-6C6243D9858E}"/>
              </a:ext>
            </a:extLst>
          </xdr:cNvPr>
          <xdr:cNvSpPr txBox="1"/>
        </xdr:nvSpPr>
        <xdr:spPr>
          <a:xfrm>
            <a:off x="9969029" y="6299449"/>
            <a:ext cx="479377" cy="4345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8DAC47B-B40C-E747-8522-34E95978F689}" type="TxLink">
              <a:rPr lang="en-US" sz="1100" b="0" i="0" u="none" strike="noStrike">
                <a:solidFill>
                  <a:srgbClr val="700265"/>
                </a:solidFill>
                <a:latin typeface="Aptos Narrow"/>
              </a:rPr>
              <a:pPr algn="ctr"/>
              <a:t> </a:t>
            </a:fld>
            <a:endParaRPr lang="en-GB" sz="1100"/>
          </a:p>
        </xdr:txBody>
      </xdr:sp>
      <xdr:sp macro="" textlink="'Pivot tables'!BH11">
        <xdr:nvSpPr>
          <xdr:cNvPr id="741" name="TextBox 740">
            <a:extLst>
              <a:ext uri="{FF2B5EF4-FFF2-40B4-BE49-F238E27FC236}">
                <a16:creationId xmlns:a16="http://schemas.microsoft.com/office/drawing/2014/main" id="{ED3722B0-70AD-1543-8675-1EDBE37AEDF1}"/>
              </a:ext>
            </a:extLst>
          </xdr:cNvPr>
          <xdr:cNvSpPr txBox="1"/>
        </xdr:nvSpPr>
        <xdr:spPr>
          <a:xfrm>
            <a:off x="9969029" y="6298572"/>
            <a:ext cx="479377" cy="436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0E61DF0-2526-FD45-818D-6CF6714D764F}" type="TxLink">
              <a:rPr lang="en-US" sz="1100" b="0" i="0" u="none" strike="noStrike">
                <a:solidFill>
                  <a:srgbClr val="296EFC"/>
                </a:solidFill>
                <a:latin typeface="Aptos Narrow"/>
              </a:rPr>
              <a:pPr algn="ctr"/>
              <a:t>●</a:t>
            </a:fld>
            <a:endParaRPr lang="en-GB" sz="1100"/>
          </a:p>
        </xdr:txBody>
      </xdr:sp>
    </xdr:grpSp>
    <xdr:clientData/>
  </xdr:twoCellAnchor>
  <xdr:twoCellAnchor editAs="absolute">
    <xdr:from>
      <xdr:col>9</xdr:col>
      <xdr:colOff>696071</xdr:colOff>
      <xdr:row>32</xdr:row>
      <xdr:rowOff>56024</xdr:rowOff>
    </xdr:from>
    <xdr:to>
      <xdr:col>10</xdr:col>
      <xdr:colOff>350352</xdr:colOff>
      <xdr:row>34</xdr:row>
      <xdr:rowOff>81424</xdr:rowOff>
    </xdr:to>
    <xdr:grpSp>
      <xdr:nvGrpSpPr>
        <xdr:cNvPr id="745" name="Group 744">
          <a:extLst>
            <a:ext uri="{FF2B5EF4-FFF2-40B4-BE49-F238E27FC236}">
              <a16:creationId xmlns:a16="http://schemas.microsoft.com/office/drawing/2014/main" id="{C8B8D469-F990-8E29-74FA-13FC673EFD39}"/>
            </a:ext>
          </a:extLst>
        </xdr:cNvPr>
        <xdr:cNvGrpSpPr/>
      </xdr:nvGrpSpPr>
      <xdr:grpSpPr>
        <a:xfrm>
          <a:off x="8173641" y="6512846"/>
          <a:ext cx="485122" cy="428952"/>
          <a:chOff x="9050782" y="6916824"/>
          <a:chExt cx="479956" cy="431240"/>
        </a:xfrm>
      </xdr:grpSpPr>
      <xdr:sp macro="" textlink="'Pivot tables'!BE11">
        <xdr:nvSpPr>
          <xdr:cNvPr id="743" name="TextBox 742">
            <a:extLst>
              <a:ext uri="{FF2B5EF4-FFF2-40B4-BE49-F238E27FC236}">
                <a16:creationId xmlns:a16="http://schemas.microsoft.com/office/drawing/2014/main" id="{21CA7272-F43F-754C-BF7C-CA03DC6EB52C}"/>
              </a:ext>
            </a:extLst>
          </xdr:cNvPr>
          <xdr:cNvSpPr txBox="1"/>
        </xdr:nvSpPr>
        <xdr:spPr>
          <a:xfrm>
            <a:off x="9051073" y="6916825"/>
            <a:ext cx="479375" cy="4312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8F29BEB-3B25-E947-A86E-5BD1B88B883F}" type="TxLink">
              <a:rPr lang="en-US" sz="1100" b="0" i="0" u="none" strike="noStrike">
                <a:solidFill>
                  <a:srgbClr val="F829AA"/>
                </a:solidFill>
                <a:latin typeface="Aptos Narrow"/>
              </a:rPr>
              <a:pPr algn="ctr"/>
              <a:t> </a:t>
            </a:fld>
            <a:endParaRPr lang="en-GB" sz="1100"/>
          </a:p>
        </xdr:txBody>
      </xdr:sp>
      <xdr:sp macro="" textlink="'Pivot tables'!BG11">
        <xdr:nvSpPr>
          <xdr:cNvPr id="744" name="TextBox 743">
            <a:extLst>
              <a:ext uri="{FF2B5EF4-FFF2-40B4-BE49-F238E27FC236}">
                <a16:creationId xmlns:a16="http://schemas.microsoft.com/office/drawing/2014/main" id="{209711ED-6773-C84B-B85F-9C401DB181A1}"/>
              </a:ext>
            </a:extLst>
          </xdr:cNvPr>
          <xdr:cNvSpPr txBox="1"/>
        </xdr:nvSpPr>
        <xdr:spPr>
          <a:xfrm>
            <a:off x="9050782" y="6916824"/>
            <a:ext cx="479956" cy="431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360CDB4-C480-4B4E-8B3C-E5EA4B6CB7A2}" type="TxLink">
              <a:rPr lang="en-US" sz="1100" b="0" i="0" u="none" strike="noStrike">
                <a:solidFill>
                  <a:srgbClr val="0E11A7"/>
                </a:solidFill>
                <a:latin typeface="Aptos Narrow"/>
              </a:rPr>
              <a:pPr algn="ctr"/>
              <a:t>●</a:t>
            </a:fld>
            <a:endParaRPr lang="en-GB" sz="1100"/>
          </a:p>
        </xdr:txBody>
      </xdr:sp>
    </xdr:grpSp>
    <xdr:clientData/>
  </xdr:twoCellAnchor>
  <xdr:twoCellAnchor editAs="absolute">
    <xdr:from>
      <xdr:col>9</xdr:col>
      <xdr:colOff>556298</xdr:colOff>
      <xdr:row>31</xdr:row>
      <xdr:rowOff>1833</xdr:rowOff>
    </xdr:from>
    <xdr:to>
      <xdr:col>10</xdr:col>
      <xdr:colOff>210579</xdr:colOff>
      <xdr:row>33</xdr:row>
      <xdr:rowOff>27233</xdr:rowOff>
    </xdr:to>
    <xdr:grpSp>
      <xdr:nvGrpSpPr>
        <xdr:cNvPr id="748" name="Group 747">
          <a:extLst>
            <a:ext uri="{FF2B5EF4-FFF2-40B4-BE49-F238E27FC236}">
              <a16:creationId xmlns:a16="http://schemas.microsoft.com/office/drawing/2014/main" id="{9FA7B443-C0B4-21AB-8F37-E13F3DB40740}"/>
            </a:ext>
          </a:extLst>
        </xdr:cNvPr>
        <xdr:cNvGrpSpPr/>
      </xdr:nvGrpSpPr>
      <xdr:grpSpPr>
        <a:xfrm>
          <a:off x="8033868" y="6256880"/>
          <a:ext cx="485122" cy="428951"/>
          <a:chOff x="9050600" y="6917115"/>
          <a:chExt cx="479593" cy="432403"/>
        </a:xfrm>
      </xdr:grpSpPr>
      <xdr:sp macro="" textlink="'Pivot tables'!BE11">
        <xdr:nvSpPr>
          <xdr:cNvPr id="746" name="TextBox 745">
            <a:extLst>
              <a:ext uri="{FF2B5EF4-FFF2-40B4-BE49-F238E27FC236}">
                <a16:creationId xmlns:a16="http://schemas.microsoft.com/office/drawing/2014/main" id="{727540BE-722D-1346-AE32-396994D0453E}"/>
              </a:ext>
            </a:extLst>
          </xdr:cNvPr>
          <xdr:cNvSpPr txBox="1"/>
        </xdr:nvSpPr>
        <xdr:spPr>
          <a:xfrm>
            <a:off x="9050891" y="6917115"/>
            <a:ext cx="479011" cy="4324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8F29BEB-3B25-E947-A86E-5BD1B88B883F}" type="TxLink">
              <a:rPr lang="en-US" sz="1100" b="0" i="0" u="none" strike="noStrike">
                <a:solidFill>
                  <a:srgbClr val="F829AA"/>
                </a:solidFill>
                <a:latin typeface="Aptos Narrow"/>
              </a:rPr>
              <a:pPr algn="ctr"/>
              <a:t> </a:t>
            </a:fld>
            <a:endParaRPr lang="en-GB" sz="1100"/>
          </a:p>
        </xdr:txBody>
      </xdr:sp>
      <xdr:sp macro="" textlink="'Pivot tables'!BG11">
        <xdr:nvSpPr>
          <xdr:cNvPr id="747" name="TextBox 746">
            <a:extLst>
              <a:ext uri="{FF2B5EF4-FFF2-40B4-BE49-F238E27FC236}">
                <a16:creationId xmlns:a16="http://schemas.microsoft.com/office/drawing/2014/main" id="{B1F0B4DB-DB32-E54B-AC6E-93F972EDDCFF}"/>
              </a:ext>
            </a:extLst>
          </xdr:cNvPr>
          <xdr:cNvSpPr txBox="1"/>
        </xdr:nvSpPr>
        <xdr:spPr>
          <a:xfrm>
            <a:off x="9050600" y="6917115"/>
            <a:ext cx="479593" cy="4324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360CDB4-C480-4B4E-8B3C-E5EA4B6CB7A2}" type="TxLink">
              <a:rPr lang="en-US" sz="1100" b="0" i="0" u="none" strike="noStrike">
                <a:solidFill>
                  <a:srgbClr val="0E11A7"/>
                </a:solidFill>
                <a:latin typeface="Aptos Narrow"/>
              </a:rPr>
              <a:pPr algn="ctr"/>
              <a:t>●</a:t>
            </a:fld>
            <a:endParaRPr lang="en-GB" sz="1100"/>
          </a:p>
        </xdr:txBody>
      </xdr:sp>
    </xdr:grpSp>
    <xdr:clientData/>
  </xdr:twoCellAnchor>
  <xdr:twoCellAnchor editAs="absolute">
    <xdr:from>
      <xdr:col>9</xdr:col>
      <xdr:colOff>405555</xdr:colOff>
      <xdr:row>36</xdr:row>
      <xdr:rowOff>107353</xdr:rowOff>
    </xdr:from>
    <xdr:to>
      <xdr:col>10</xdr:col>
      <xdr:colOff>59836</xdr:colOff>
      <xdr:row>38</xdr:row>
      <xdr:rowOff>132753</xdr:rowOff>
    </xdr:to>
    <xdr:grpSp>
      <xdr:nvGrpSpPr>
        <xdr:cNvPr id="751" name="Group 750">
          <a:extLst>
            <a:ext uri="{FF2B5EF4-FFF2-40B4-BE49-F238E27FC236}">
              <a16:creationId xmlns:a16="http://schemas.microsoft.com/office/drawing/2014/main" id="{CCC2B77D-493E-DB17-6681-DA13A3D2C4A5}"/>
            </a:ext>
          </a:extLst>
        </xdr:cNvPr>
        <xdr:cNvGrpSpPr/>
      </xdr:nvGrpSpPr>
      <xdr:grpSpPr>
        <a:xfrm>
          <a:off x="7883125" y="7371278"/>
          <a:ext cx="485122" cy="428952"/>
          <a:chOff x="9050600" y="6917115"/>
          <a:chExt cx="479593" cy="432403"/>
        </a:xfrm>
      </xdr:grpSpPr>
      <xdr:sp macro="" textlink="'Pivot tables'!BE11">
        <xdr:nvSpPr>
          <xdr:cNvPr id="749" name="TextBox 748">
            <a:extLst>
              <a:ext uri="{FF2B5EF4-FFF2-40B4-BE49-F238E27FC236}">
                <a16:creationId xmlns:a16="http://schemas.microsoft.com/office/drawing/2014/main" id="{47A75686-7AED-2242-BADB-F4379B5ED6DD}"/>
              </a:ext>
            </a:extLst>
          </xdr:cNvPr>
          <xdr:cNvSpPr txBox="1"/>
        </xdr:nvSpPr>
        <xdr:spPr>
          <a:xfrm>
            <a:off x="9050891" y="6917115"/>
            <a:ext cx="479011" cy="4324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8F29BEB-3B25-E947-A86E-5BD1B88B883F}" type="TxLink">
              <a:rPr lang="en-US" sz="1100" b="0" i="0" u="none" strike="noStrike">
                <a:solidFill>
                  <a:srgbClr val="F829AA"/>
                </a:solidFill>
                <a:latin typeface="Aptos Narrow"/>
              </a:rPr>
              <a:pPr algn="ctr"/>
              <a:t> </a:t>
            </a:fld>
            <a:endParaRPr lang="en-GB" sz="1100"/>
          </a:p>
        </xdr:txBody>
      </xdr:sp>
      <xdr:sp macro="" textlink="'Pivot tables'!BG11">
        <xdr:nvSpPr>
          <xdr:cNvPr id="750" name="TextBox 749">
            <a:extLst>
              <a:ext uri="{FF2B5EF4-FFF2-40B4-BE49-F238E27FC236}">
                <a16:creationId xmlns:a16="http://schemas.microsoft.com/office/drawing/2014/main" id="{B79BD5B0-9087-5149-BEDD-E92FF3400A73}"/>
              </a:ext>
            </a:extLst>
          </xdr:cNvPr>
          <xdr:cNvSpPr txBox="1"/>
        </xdr:nvSpPr>
        <xdr:spPr>
          <a:xfrm>
            <a:off x="9050600" y="6917115"/>
            <a:ext cx="479593" cy="4324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360CDB4-C480-4B4E-8B3C-E5EA4B6CB7A2}" type="TxLink">
              <a:rPr lang="en-US" sz="1100" b="0" i="0" u="none" strike="noStrike">
                <a:solidFill>
                  <a:srgbClr val="0E11A7"/>
                </a:solidFill>
                <a:latin typeface="Aptos Narrow"/>
              </a:rPr>
              <a:pPr algn="ctr"/>
              <a:t>●</a:t>
            </a:fld>
            <a:endParaRPr lang="en-GB" sz="1100"/>
          </a:p>
        </xdr:txBody>
      </xdr:sp>
    </xdr:grpSp>
    <xdr:clientData/>
  </xdr:twoCellAnchor>
  <xdr:twoCellAnchor editAs="absolute">
    <xdr:from>
      <xdr:col>9</xdr:col>
      <xdr:colOff>266119</xdr:colOff>
      <xdr:row>34</xdr:row>
      <xdr:rowOff>84741</xdr:rowOff>
    </xdr:from>
    <xdr:to>
      <xdr:col>9</xdr:col>
      <xdr:colOff>745712</xdr:colOff>
      <xdr:row>36</xdr:row>
      <xdr:rowOff>110141</xdr:rowOff>
    </xdr:to>
    <xdr:grpSp>
      <xdr:nvGrpSpPr>
        <xdr:cNvPr id="754" name="Group 753">
          <a:extLst>
            <a:ext uri="{FF2B5EF4-FFF2-40B4-BE49-F238E27FC236}">
              <a16:creationId xmlns:a16="http://schemas.microsoft.com/office/drawing/2014/main" id="{BE11DB22-F525-F43B-ABB8-EF492626EEFE}"/>
            </a:ext>
          </a:extLst>
        </xdr:cNvPr>
        <xdr:cNvGrpSpPr/>
      </xdr:nvGrpSpPr>
      <xdr:grpSpPr>
        <a:xfrm>
          <a:off x="7743689" y="6945115"/>
          <a:ext cx="479593" cy="428951"/>
          <a:chOff x="9050600" y="6917115"/>
          <a:chExt cx="479593" cy="432403"/>
        </a:xfrm>
      </xdr:grpSpPr>
      <xdr:sp macro="" textlink="'Pivot tables'!BE11">
        <xdr:nvSpPr>
          <xdr:cNvPr id="752" name="TextBox 751">
            <a:extLst>
              <a:ext uri="{FF2B5EF4-FFF2-40B4-BE49-F238E27FC236}">
                <a16:creationId xmlns:a16="http://schemas.microsoft.com/office/drawing/2014/main" id="{C7B848C7-2F16-8A4F-80EA-F18D6D5FE0E0}"/>
              </a:ext>
            </a:extLst>
          </xdr:cNvPr>
          <xdr:cNvSpPr txBox="1"/>
        </xdr:nvSpPr>
        <xdr:spPr>
          <a:xfrm>
            <a:off x="9050891" y="6917115"/>
            <a:ext cx="479011" cy="4324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8F29BEB-3B25-E947-A86E-5BD1B88B883F}" type="TxLink">
              <a:rPr lang="en-US" sz="1100" b="0" i="0" u="none" strike="noStrike">
                <a:solidFill>
                  <a:srgbClr val="F829AA"/>
                </a:solidFill>
                <a:latin typeface="Aptos Narrow"/>
              </a:rPr>
              <a:pPr algn="ctr"/>
              <a:t> </a:t>
            </a:fld>
            <a:endParaRPr lang="en-GB" sz="1100"/>
          </a:p>
        </xdr:txBody>
      </xdr:sp>
      <xdr:sp macro="" textlink="'Pivot tables'!BG11">
        <xdr:nvSpPr>
          <xdr:cNvPr id="753" name="TextBox 752">
            <a:extLst>
              <a:ext uri="{FF2B5EF4-FFF2-40B4-BE49-F238E27FC236}">
                <a16:creationId xmlns:a16="http://schemas.microsoft.com/office/drawing/2014/main" id="{F1D2B6BA-FC42-444B-B413-60DF4D9C32F2}"/>
              </a:ext>
            </a:extLst>
          </xdr:cNvPr>
          <xdr:cNvSpPr txBox="1"/>
        </xdr:nvSpPr>
        <xdr:spPr>
          <a:xfrm>
            <a:off x="9050600" y="6917115"/>
            <a:ext cx="479593" cy="4324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360CDB4-C480-4B4E-8B3C-E5EA4B6CB7A2}" type="TxLink">
              <a:rPr lang="en-US" sz="1100" b="0" i="0" u="none" strike="noStrike">
                <a:solidFill>
                  <a:srgbClr val="0E11A7"/>
                </a:solidFill>
                <a:latin typeface="Aptos Narrow"/>
              </a:rPr>
              <a:pPr algn="ctr"/>
              <a:t>●</a:t>
            </a:fld>
            <a:endParaRPr lang="en-GB" sz="1100"/>
          </a:p>
        </xdr:txBody>
      </xdr:sp>
    </xdr:grpSp>
    <xdr:clientData/>
  </xdr:twoCellAnchor>
  <xdr:twoCellAnchor editAs="absolute">
    <xdr:from>
      <xdr:col>9</xdr:col>
      <xdr:colOff>311342</xdr:colOff>
      <xdr:row>33</xdr:row>
      <xdr:rowOff>197797</xdr:rowOff>
    </xdr:from>
    <xdr:to>
      <xdr:col>9</xdr:col>
      <xdr:colOff>790935</xdr:colOff>
      <xdr:row>36</xdr:row>
      <xdr:rowOff>19696</xdr:rowOff>
    </xdr:to>
    <xdr:grpSp>
      <xdr:nvGrpSpPr>
        <xdr:cNvPr id="757" name="Group 756">
          <a:extLst>
            <a:ext uri="{FF2B5EF4-FFF2-40B4-BE49-F238E27FC236}">
              <a16:creationId xmlns:a16="http://schemas.microsoft.com/office/drawing/2014/main" id="{9040C2D1-E640-895F-C5DF-1C42B60EE8AC}"/>
            </a:ext>
          </a:extLst>
        </xdr:cNvPr>
        <xdr:cNvGrpSpPr/>
      </xdr:nvGrpSpPr>
      <xdr:grpSpPr>
        <a:xfrm>
          <a:off x="7788912" y="6856395"/>
          <a:ext cx="479593" cy="427226"/>
          <a:chOff x="9050600" y="6917115"/>
          <a:chExt cx="479593" cy="432403"/>
        </a:xfrm>
      </xdr:grpSpPr>
      <xdr:sp macro="" textlink="'Pivot tables'!BE11">
        <xdr:nvSpPr>
          <xdr:cNvPr id="755" name="TextBox 754">
            <a:extLst>
              <a:ext uri="{FF2B5EF4-FFF2-40B4-BE49-F238E27FC236}">
                <a16:creationId xmlns:a16="http://schemas.microsoft.com/office/drawing/2014/main" id="{EBED5B0D-E524-114D-81E9-B31D03D4C165}"/>
              </a:ext>
            </a:extLst>
          </xdr:cNvPr>
          <xdr:cNvSpPr txBox="1"/>
        </xdr:nvSpPr>
        <xdr:spPr>
          <a:xfrm>
            <a:off x="9050891" y="6917115"/>
            <a:ext cx="479011" cy="4324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8F29BEB-3B25-E947-A86E-5BD1B88B883F}" type="TxLink">
              <a:rPr lang="en-US" sz="1100" b="0" i="0" u="none" strike="noStrike">
                <a:solidFill>
                  <a:srgbClr val="F829AA"/>
                </a:solidFill>
                <a:latin typeface="Aptos Narrow"/>
              </a:rPr>
              <a:pPr algn="ctr"/>
              <a:t> </a:t>
            </a:fld>
            <a:endParaRPr lang="en-GB" sz="1100"/>
          </a:p>
        </xdr:txBody>
      </xdr:sp>
      <xdr:sp macro="" textlink="'Pivot tables'!BG11">
        <xdr:nvSpPr>
          <xdr:cNvPr id="756" name="TextBox 755">
            <a:extLst>
              <a:ext uri="{FF2B5EF4-FFF2-40B4-BE49-F238E27FC236}">
                <a16:creationId xmlns:a16="http://schemas.microsoft.com/office/drawing/2014/main" id="{F8B822A2-76A3-8D48-BDE5-C1FEFDE6E453}"/>
              </a:ext>
            </a:extLst>
          </xdr:cNvPr>
          <xdr:cNvSpPr txBox="1"/>
        </xdr:nvSpPr>
        <xdr:spPr>
          <a:xfrm>
            <a:off x="9050600" y="6917115"/>
            <a:ext cx="479593" cy="4324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360CDB4-C480-4B4E-8B3C-E5EA4B6CB7A2}" type="TxLink">
              <a:rPr lang="en-US" sz="1100" b="0" i="0" u="none" strike="noStrike">
                <a:solidFill>
                  <a:srgbClr val="0E11A7"/>
                </a:solidFill>
                <a:latin typeface="Aptos Narrow"/>
              </a:rPr>
              <a:pPr algn="ctr"/>
              <a:t>●</a:t>
            </a:fld>
            <a:endParaRPr lang="en-GB" sz="1100"/>
          </a:p>
        </xdr:txBody>
      </xdr:sp>
    </xdr:grpSp>
    <xdr:clientData/>
  </xdr:twoCellAnchor>
  <xdr:twoCellAnchor editAs="absolute">
    <xdr:from>
      <xdr:col>9</xdr:col>
      <xdr:colOff>311342</xdr:colOff>
      <xdr:row>33</xdr:row>
      <xdr:rowOff>24444</xdr:rowOff>
    </xdr:from>
    <xdr:to>
      <xdr:col>9</xdr:col>
      <xdr:colOff>790935</xdr:colOff>
      <xdr:row>35</xdr:row>
      <xdr:rowOff>49844</xdr:rowOff>
    </xdr:to>
    <xdr:grpSp>
      <xdr:nvGrpSpPr>
        <xdr:cNvPr id="760" name="Group 759">
          <a:extLst>
            <a:ext uri="{FF2B5EF4-FFF2-40B4-BE49-F238E27FC236}">
              <a16:creationId xmlns:a16="http://schemas.microsoft.com/office/drawing/2014/main" id="{2B904B95-135D-FFD2-A9D6-484B0A99C9F4}"/>
            </a:ext>
          </a:extLst>
        </xdr:cNvPr>
        <xdr:cNvGrpSpPr/>
      </xdr:nvGrpSpPr>
      <xdr:grpSpPr>
        <a:xfrm>
          <a:off x="7788912" y="6683042"/>
          <a:ext cx="479593" cy="428952"/>
          <a:chOff x="9050600" y="6917115"/>
          <a:chExt cx="479593" cy="432403"/>
        </a:xfrm>
      </xdr:grpSpPr>
      <xdr:sp macro="" textlink="'Pivot tables'!BE11">
        <xdr:nvSpPr>
          <xdr:cNvPr id="758" name="TextBox 757">
            <a:extLst>
              <a:ext uri="{FF2B5EF4-FFF2-40B4-BE49-F238E27FC236}">
                <a16:creationId xmlns:a16="http://schemas.microsoft.com/office/drawing/2014/main" id="{0B2135B5-3298-274C-B9DA-F3E0DEC96940}"/>
              </a:ext>
            </a:extLst>
          </xdr:cNvPr>
          <xdr:cNvSpPr txBox="1"/>
        </xdr:nvSpPr>
        <xdr:spPr>
          <a:xfrm>
            <a:off x="9050891" y="6917115"/>
            <a:ext cx="479011" cy="4324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8F29BEB-3B25-E947-A86E-5BD1B88B883F}" type="TxLink">
              <a:rPr lang="en-US" sz="1100" b="0" i="0" u="none" strike="noStrike">
                <a:solidFill>
                  <a:srgbClr val="F829AA"/>
                </a:solidFill>
                <a:latin typeface="Aptos Narrow"/>
              </a:rPr>
              <a:pPr algn="ctr"/>
              <a:t> </a:t>
            </a:fld>
            <a:endParaRPr lang="en-GB" sz="1100"/>
          </a:p>
        </xdr:txBody>
      </xdr:sp>
      <xdr:sp macro="" textlink="'Pivot tables'!BG11">
        <xdr:nvSpPr>
          <xdr:cNvPr id="759" name="TextBox 758">
            <a:extLst>
              <a:ext uri="{FF2B5EF4-FFF2-40B4-BE49-F238E27FC236}">
                <a16:creationId xmlns:a16="http://schemas.microsoft.com/office/drawing/2014/main" id="{E86CAC54-2AE0-224F-A5DE-F93195AE2A13}"/>
              </a:ext>
            </a:extLst>
          </xdr:cNvPr>
          <xdr:cNvSpPr txBox="1"/>
        </xdr:nvSpPr>
        <xdr:spPr>
          <a:xfrm>
            <a:off x="9050600" y="6917115"/>
            <a:ext cx="479593" cy="4324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360CDB4-C480-4B4E-8B3C-E5EA4B6CB7A2}" type="TxLink">
              <a:rPr lang="en-US" sz="1100" b="0" i="0" u="none" strike="noStrike">
                <a:solidFill>
                  <a:srgbClr val="0E11A7"/>
                </a:solidFill>
                <a:latin typeface="Aptos Narrow"/>
              </a:rPr>
              <a:pPr algn="ctr"/>
              <a:t>●</a:t>
            </a:fld>
            <a:endParaRPr lang="en-GB" sz="1100"/>
          </a:p>
        </xdr:txBody>
      </xdr:sp>
    </xdr:grpSp>
    <xdr:clientData/>
  </xdr:twoCellAnchor>
  <xdr:twoCellAnchor editAs="absolute">
    <xdr:from>
      <xdr:col>9</xdr:col>
      <xdr:colOff>458315</xdr:colOff>
      <xdr:row>32</xdr:row>
      <xdr:rowOff>137501</xdr:rowOff>
    </xdr:from>
    <xdr:to>
      <xdr:col>10</xdr:col>
      <xdr:colOff>112596</xdr:colOff>
      <xdr:row>34</xdr:row>
      <xdr:rowOff>162901</xdr:rowOff>
    </xdr:to>
    <xdr:grpSp>
      <xdr:nvGrpSpPr>
        <xdr:cNvPr id="763" name="Group 762">
          <a:extLst>
            <a:ext uri="{FF2B5EF4-FFF2-40B4-BE49-F238E27FC236}">
              <a16:creationId xmlns:a16="http://schemas.microsoft.com/office/drawing/2014/main" id="{FE8C2F1F-720F-46BB-E168-7C080E482838}"/>
            </a:ext>
          </a:extLst>
        </xdr:cNvPr>
        <xdr:cNvGrpSpPr/>
      </xdr:nvGrpSpPr>
      <xdr:grpSpPr>
        <a:xfrm>
          <a:off x="7935885" y="6594323"/>
          <a:ext cx="485122" cy="428952"/>
          <a:chOff x="9050600" y="6917115"/>
          <a:chExt cx="479593" cy="432403"/>
        </a:xfrm>
      </xdr:grpSpPr>
      <xdr:sp macro="" textlink="'Pivot tables'!BE11">
        <xdr:nvSpPr>
          <xdr:cNvPr id="761" name="TextBox 760">
            <a:extLst>
              <a:ext uri="{FF2B5EF4-FFF2-40B4-BE49-F238E27FC236}">
                <a16:creationId xmlns:a16="http://schemas.microsoft.com/office/drawing/2014/main" id="{D6A972F7-AE60-F14A-A3BD-B50D86139631}"/>
              </a:ext>
            </a:extLst>
          </xdr:cNvPr>
          <xdr:cNvSpPr txBox="1"/>
        </xdr:nvSpPr>
        <xdr:spPr>
          <a:xfrm>
            <a:off x="9050891" y="6917115"/>
            <a:ext cx="479011" cy="4324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8F29BEB-3B25-E947-A86E-5BD1B88B883F}" type="TxLink">
              <a:rPr lang="en-US" sz="1100" b="0" i="0" u="none" strike="noStrike">
                <a:solidFill>
                  <a:srgbClr val="F829AA"/>
                </a:solidFill>
                <a:latin typeface="Aptos Narrow"/>
              </a:rPr>
              <a:pPr algn="ctr"/>
              <a:t> </a:t>
            </a:fld>
            <a:endParaRPr lang="en-GB" sz="1100"/>
          </a:p>
        </xdr:txBody>
      </xdr:sp>
      <xdr:sp macro="" textlink="'Pivot tables'!BG11">
        <xdr:nvSpPr>
          <xdr:cNvPr id="762" name="TextBox 761">
            <a:extLst>
              <a:ext uri="{FF2B5EF4-FFF2-40B4-BE49-F238E27FC236}">
                <a16:creationId xmlns:a16="http://schemas.microsoft.com/office/drawing/2014/main" id="{4DCB2D89-269C-D247-B16B-FD4E10045962}"/>
              </a:ext>
            </a:extLst>
          </xdr:cNvPr>
          <xdr:cNvSpPr txBox="1"/>
        </xdr:nvSpPr>
        <xdr:spPr>
          <a:xfrm>
            <a:off x="9050600" y="6917115"/>
            <a:ext cx="479593" cy="4324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360CDB4-C480-4B4E-8B3C-E5EA4B6CB7A2}" type="TxLink">
              <a:rPr lang="en-US" sz="1100" b="0" i="0" u="none" strike="noStrike">
                <a:solidFill>
                  <a:srgbClr val="0E11A7"/>
                </a:solidFill>
                <a:latin typeface="Aptos Narrow"/>
              </a:rPr>
              <a:pPr algn="ctr"/>
              <a:t>●</a:t>
            </a:fld>
            <a:endParaRPr lang="en-GB" sz="1100"/>
          </a:p>
        </xdr:txBody>
      </xdr:sp>
    </xdr:grpSp>
    <xdr:clientData/>
  </xdr:twoCellAnchor>
  <xdr:twoCellAnchor editAs="absolute">
    <xdr:from>
      <xdr:col>6</xdr:col>
      <xdr:colOff>372</xdr:colOff>
      <xdr:row>5</xdr:row>
      <xdr:rowOff>184457</xdr:rowOff>
    </xdr:from>
    <xdr:to>
      <xdr:col>21</xdr:col>
      <xdr:colOff>176497</xdr:colOff>
      <xdr:row>39</xdr:row>
      <xdr:rowOff>171579</xdr:rowOff>
    </xdr:to>
    <xdr:pic>
      <xdr:nvPicPr>
        <xdr:cNvPr id="482" name="Picture 481">
          <a:extLst>
            <a:ext uri="{FF2B5EF4-FFF2-40B4-BE49-F238E27FC236}">
              <a16:creationId xmlns:a16="http://schemas.microsoft.com/office/drawing/2014/main" id="{8486D2E2-9EDA-62EE-6695-2AEAC11F9CB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965440" y="1190113"/>
          <a:ext cx="12588795" cy="6825584"/>
        </a:xfrm>
        <a:prstGeom prst="rect">
          <a:avLst/>
        </a:prstGeom>
      </xdr:spPr>
    </xdr:pic>
    <xdr:clientData/>
  </xdr:twoCellAnchor>
  <xdr:twoCellAnchor editAs="absolute">
    <xdr:from>
      <xdr:col>7</xdr:col>
      <xdr:colOff>323057</xdr:colOff>
      <xdr:row>6</xdr:row>
      <xdr:rowOff>91895</xdr:rowOff>
    </xdr:from>
    <xdr:to>
      <xdr:col>9</xdr:col>
      <xdr:colOff>380875</xdr:colOff>
      <xdr:row>9</xdr:row>
      <xdr:rowOff>120755</xdr:rowOff>
    </xdr:to>
    <xdr:grpSp>
      <xdr:nvGrpSpPr>
        <xdr:cNvPr id="71" name="Group 70">
          <a:extLst>
            <a:ext uri="{FF2B5EF4-FFF2-40B4-BE49-F238E27FC236}">
              <a16:creationId xmlns:a16="http://schemas.microsoft.com/office/drawing/2014/main" id="{84CE388B-7FE9-963E-8307-34481FC4F457}"/>
            </a:ext>
          </a:extLst>
        </xdr:cNvPr>
        <xdr:cNvGrpSpPr/>
      </xdr:nvGrpSpPr>
      <xdr:grpSpPr>
        <a:xfrm>
          <a:off x="6138945" y="1302549"/>
          <a:ext cx="1719500" cy="634187"/>
          <a:chOff x="6331919" y="1871032"/>
          <a:chExt cx="1717063" cy="643954"/>
        </a:xfrm>
      </xdr:grpSpPr>
      <xdr:grpSp>
        <xdr:nvGrpSpPr>
          <xdr:cNvPr id="68" name="Group 67">
            <a:extLst>
              <a:ext uri="{FF2B5EF4-FFF2-40B4-BE49-F238E27FC236}">
                <a16:creationId xmlns:a16="http://schemas.microsoft.com/office/drawing/2014/main" id="{40CB7970-EB72-2417-FF2A-D120E956FF37}"/>
              </a:ext>
            </a:extLst>
          </xdr:cNvPr>
          <xdr:cNvGrpSpPr/>
        </xdr:nvGrpSpPr>
        <xdr:grpSpPr>
          <a:xfrm>
            <a:off x="6331919" y="1871032"/>
            <a:ext cx="1717063" cy="643954"/>
            <a:chOff x="6321156" y="1784458"/>
            <a:chExt cx="1717063" cy="643954"/>
          </a:xfrm>
        </xdr:grpSpPr>
        <xdr:sp macro="" textlink="">
          <xdr:nvSpPr>
            <xdr:cNvPr id="59" name="Rounded Rectangle 58">
              <a:extLst>
                <a:ext uri="{FF2B5EF4-FFF2-40B4-BE49-F238E27FC236}">
                  <a16:creationId xmlns:a16="http://schemas.microsoft.com/office/drawing/2014/main" id="{8E62F855-C990-3827-80A5-B8E5B6A243E2}"/>
                </a:ext>
              </a:extLst>
            </xdr:cNvPr>
            <xdr:cNvSpPr/>
          </xdr:nvSpPr>
          <xdr:spPr>
            <a:xfrm>
              <a:off x="6321156" y="1784458"/>
              <a:ext cx="1717063" cy="643954"/>
            </a:xfrm>
            <a:prstGeom prst="roundRect">
              <a:avLst/>
            </a:prstGeom>
            <a:solidFill>
              <a:srgbClr val="0703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60" name="Rounded Rectangle 59">
              <a:extLst>
                <a:ext uri="{FF2B5EF4-FFF2-40B4-BE49-F238E27FC236}">
                  <a16:creationId xmlns:a16="http://schemas.microsoft.com/office/drawing/2014/main" id="{7D296F2A-E128-31B9-D134-A9E90C5E7F53}"/>
                </a:ext>
              </a:extLst>
            </xdr:cNvPr>
            <xdr:cNvSpPr/>
          </xdr:nvSpPr>
          <xdr:spPr>
            <a:xfrm>
              <a:off x="6493359" y="1923555"/>
              <a:ext cx="365760" cy="365760"/>
            </a:xfrm>
            <a:prstGeom prst="roundRect">
              <a:avLst/>
            </a:prstGeom>
            <a:solidFill>
              <a:srgbClr val="FF009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sp macro="" textlink="'Pivot tables'!BL5">
        <xdr:nvSpPr>
          <xdr:cNvPr id="69" name="TextBox 68">
            <a:extLst>
              <a:ext uri="{FF2B5EF4-FFF2-40B4-BE49-F238E27FC236}">
                <a16:creationId xmlns:a16="http://schemas.microsoft.com/office/drawing/2014/main" id="{A9604653-C3A5-97D1-0A50-01ABFF7B93F5}"/>
              </a:ext>
            </a:extLst>
          </xdr:cNvPr>
          <xdr:cNvSpPr txBox="1"/>
        </xdr:nvSpPr>
        <xdr:spPr>
          <a:xfrm>
            <a:off x="6873283" y="1894237"/>
            <a:ext cx="1101886" cy="3822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EB8BD180-66EC-E041-85DF-EF9AEEE17E2C}" type="TxLink">
              <a:rPr lang="en-US" sz="1200" b="0" i="0" u="none" strike="noStrike">
                <a:solidFill>
                  <a:srgbClr val="FFFFFF"/>
                </a:solidFill>
                <a:latin typeface="Arial"/>
                <a:ea typeface="+mn-ea"/>
                <a:cs typeface="Arial"/>
              </a:rPr>
              <a:pPr marL="0" indent="0"/>
              <a:t>Canada</a:t>
            </a:fld>
            <a:endParaRPr lang="en-GB" sz="2400">
              <a:solidFill>
                <a:schemeClr val="bg1"/>
              </a:solidFill>
              <a:latin typeface="Arial" panose="020B0604020202020204" pitchFamily="34" charset="0"/>
              <a:ea typeface="+mn-ea"/>
              <a:cs typeface="Arial" panose="020B0604020202020204" pitchFamily="34" charset="0"/>
            </a:endParaRPr>
          </a:p>
        </xdr:txBody>
      </xdr:sp>
      <xdr:sp macro="" textlink="'Pivot tables'!BN5">
        <xdr:nvSpPr>
          <xdr:cNvPr id="70" name="TextBox 69">
            <a:extLst>
              <a:ext uri="{FF2B5EF4-FFF2-40B4-BE49-F238E27FC236}">
                <a16:creationId xmlns:a16="http://schemas.microsoft.com/office/drawing/2014/main" id="{1C1AC1BB-364A-613D-2BF3-6BD8D98DA288}"/>
              </a:ext>
            </a:extLst>
          </xdr:cNvPr>
          <xdr:cNvSpPr txBox="1"/>
        </xdr:nvSpPr>
        <xdr:spPr>
          <a:xfrm>
            <a:off x="6812169" y="2109492"/>
            <a:ext cx="1163241" cy="327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F6EB2D24-F2D6-294A-A9C2-71C5E0C7C3FD}" type="TxLink">
              <a:rPr lang="en-US" sz="1600" b="0" i="0" u="none" strike="noStrike">
                <a:solidFill>
                  <a:schemeClr val="bg1"/>
                </a:solidFill>
                <a:latin typeface="Arial" panose="020B0604020202020204" pitchFamily="34" charset="0"/>
                <a:ea typeface="+mn-ea"/>
                <a:cs typeface="Arial" panose="020B0604020202020204" pitchFamily="34" charset="0"/>
              </a:rPr>
              <a:pPr marL="0" indent="0"/>
              <a:t> 1,218,561 </a:t>
            </a:fld>
            <a:endParaRPr lang="en-GB" sz="1600">
              <a:solidFill>
                <a:schemeClr val="bg1"/>
              </a:solidFill>
              <a:latin typeface="Arial" panose="020B0604020202020204" pitchFamily="34" charset="0"/>
              <a:ea typeface="+mn-ea"/>
              <a:cs typeface="Arial" panose="020B0604020202020204" pitchFamily="34" charset="0"/>
            </a:endParaRPr>
          </a:p>
        </xdr:txBody>
      </xdr:sp>
    </xdr:grpSp>
    <xdr:clientData/>
  </xdr:twoCellAnchor>
  <xdr:twoCellAnchor editAs="absolute">
    <xdr:from>
      <xdr:col>6</xdr:col>
      <xdr:colOff>86392</xdr:colOff>
      <xdr:row>12</xdr:row>
      <xdr:rowOff>116901</xdr:rowOff>
    </xdr:from>
    <xdr:to>
      <xdr:col>8</xdr:col>
      <xdr:colOff>261057</xdr:colOff>
      <xdr:row>15</xdr:row>
      <xdr:rowOff>144527</xdr:rowOff>
    </xdr:to>
    <xdr:grpSp>
      <xdr:nvGrpSpPr>
        <xdr:cNvPr id="100" name="Group 99">
          <a:extLst>
            <a:ext uri="{FF2B5EF4-FFF2-40B4-BE49-F238E27FC236}">
              <a16:creationId xmlns:a16="http://schemas.microsoft.com/office/drawing/2014/main" id="{70AC0FDE-6901-1047-AA13-A6901C85505C}"/>
            </a:ext>
          </a:extLst>
        </xdr:cNvPr>
        <xdr:cNvGrpSpPr/>
      </xdr:nvGrpSpPr>
      <xdr:grpSpPr>
        <a:xfrm>
          <a:off x="5071439" y="2538209"/>
          <a:ext cx="1836347" cy="632954"/>
          <a:chOff x="6331919" y="1871032"/>
          <a:chExt cx="1835118" cy="643954"/>
        </a:xfrm>
      </xdr:grpSpPr>
      <xdr:grpSp>
        <xdr:nvGrpSpPr>
          <xdr:cNvPr id="101" name="Group 100">
            <a:extLst>
              <a:ext uri="{FF2B5EF4-FFF2-40B4-BE49-F238E27FC236}">
                <a16:creationId xmlns:a16="http://schemas.microsoft.com/office/drawing/2014/main" id="{32CC1631-6701-A5A8-ED2D-C62B503BCEBC}"/>
              </a:ext>
            </a:extLst>
          </xdr:cNvPr>
          <xdr:cNvGrpSpPr/>
        </xdr:nvGrpSpPr>
        <xdr:grpSpPr>
          <a:xfrm>
            <a:off x="6331919" y="1871032"/>
            <a:ext cx="1717063" cy="643954"/>
            <a:chOff x="6321156" y="1784458"/>
            <a:chExt cx="1717063" cy="643954"/>
          </a:xfrm>
        </xdr:grpSpPr>
        <xdr:sp macro="" textlink="">
          <xdr:nvSpPr>
            <xdr:cNvPr id="104" name="Rounded Rectangle 103">
              <a:extLst>
                <a:ext uri="{FF2B5EF4-FFF2-40B4-BE49-F238E27FC236}">
                  <a16:creationId xmlns:a16="http://schemas.microsoft.com/office/drawing/2014/main" id="{FF1A2C6A-2988-6AAF-21A8-D76396249FC7}"/>
                </a:ext>
              </a:extLst>
            </xdr:cNvPr>
            <xdr:cNvSpPr/>
          </xdr:nvSpPr>
          <xdr:spPr>
            <a:xfrm>
              <a:off x="6321156" y="1784458"/>
              <a:ext cx="1717063" cy="643954"/>
            </a:xfrm>
            <a:prstGeom prst="roundRect">
              <a:avLst/>
            </a:prstGeom>
            <a:solidFill>
              <a:srgbClr val="0703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latin typeface="Arial" panose="020B0604020202020204" pitchFamily="34" charset="0"/>
                <a:cs typeface="Arial" panose="020B0604020202020204" pitchFamily="34" charset="0"/>
              </a:endParaRPr>
            </a:p>
          </xdr:txBody>
        </xdr:sp>
        <xdr:sp macro="" textlink="">
          <xdr:nvSpPr>
            <xdr:cNvPr id="105" name="Rounded Rectangle 104">
              <a:extLst>
                <a:ext uri="{FF2B5EF4-FFF2-40B4-BE49-F238E27FC236}">
                  <a16:creationId xmlns:a16="http://schemas.microsoft.com/office/drawing/2014/main" id="{61C2405E-49E9-CB42-2711-0C7548226C38}"/>
                </a:ext>
              </a:extLst>
            </xdr:cNvPr>
            <xdr:cNvSpPr/>
          </xdr:nvSpPr>
          <xdr:spPr>
            <a:xfrm>
              <a:off x="6493359" y="1923555"/>
              <a:ext cx="365760" cy="365760"/>
            </a:xfrm>
            <a:prstGeom prst="roundRect">
              <a:avLst/>
            </a:prstGeom>
            <a:solidFill>
              <a:srgbClr val="6E33B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latin typeface="Arial" panose="020B0604020202020204" pitchFamily="34" charset="0"/>
                <a:cs typeface="Arial" panose="020B0604020202020204" pitchFamily="34" charset="0"/>
              </a:endParaRPr>
            </a:p>
          </xdr:txBody>
        </xdr:sp>
      </xdr:grpSp>
      <xdr:sp macro="" textlink="'Pivot tables'!BL6">
        <xdr:nvSpPr>
          <xdr:cNvPr id="102" name="TextBox 101">
            <a:extLst>
              <a:ext uri="{FF2B5EF4-FFF2-40B4-BE49-F238E27FC236}">
                <a16:creationId xmlns:a16="http://schemas.microsoft.com/office/drawing/2014/main" id="{C2EE0DCB-8287-92CC-FA88-EDBA59C5F719}"/>
              </a:ext>
            </a:extLst>
          </xdr:cNvPr>
          <xdr:cNvSpPr txBox="1"/>
        </xdr:nvSpPr>
        <xdr:spPr>
          <a:xfrm>
            <a:off x="6873283" y="1894236"/>
            <a:ext cx="1293754" cy="4231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BE46AE49-0B06-0344-9AE6-027F05640C10}" type="TxLink">
              <a:rPr lang="en-US" sz="1200" b="0" i="0" u="none" strike="noStrike">
                <a:solidFill>
                  <a:srgbClr val="FFFFFF"/>
                </a:solidFill>
                <a:latin typeface="Arial"/>
                <a:ea typeface="+mn-ea"/>
                <a:cs typeface="Arial"/>
              </a:rPr>
              <a:pPr marL="0" indent="0"/>
              <a:t>USA</a:t>
            </a:fld>
            <a:endParaRPr lang="en-GB" sz="2400">
              <a:solidFill>
                <a:schemeClr val="bg1"/>
              </a:solidFill>
              <a:latin typeface="Arial" panose="020B0604020202020204" pitchFamily="34" charset="0"/>
              <a:ea typeface="+mn-ea"/>
              <a:cs typeface="Arial" panose="020B0604020202020204" pitchFamily="34" charset="0"/>
            </a:endParaRPr>
          </a:p>
        </xdr:txBody>
      </xdr:sp>
      <xdr:sp macro="" textlink="'Pivot tables'!BN6">
        <xdr:nvSpPr>
          <xdr:cNvPr id="103" name="TextBox 102">
            <a:extLst>
              <a:ext uri="{FF2B5EF4-FFF2-40B4-BE49-F238E27FC236}">
                <a16:creationId xmlns:a16="http://schemas.microsoft.com/office/drawing/2014/main" id="{14FF4F08-13E2-2DE6-6A5C-2DE569A24613}"/>
              </a:ext>
            </a:extLst>
          </xdr:cNvPr>
          <xdr:cNvSpPr txBox="1"/>
        </xdr:nvSpPr>
        <xdr:spPr>
          <a:xfrm>
            <a:off x="6824082" y="2109491"/>
            <a:ext cx="1167958" cy="3444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BCA6F972-A699-2747-B416-BF9553FB9B5C}" type="TxLink">
              <a:rPr lang="en-US" sz="1600" b="0" i="0" u="none" strike="noStrike">
                <a:solidFill>
                  <a:srgbClr val="FFFFFF"/>
                </a:solidFill>
                <a:latin typeface="Arial"/>
                <a:ea typeface="+mn-ea"/>
                <a:cs typeface="Arial"/>
              </a:rPr>
              <a:pPr marL="0" indent="0"/>
              <a:t> 1,193,701 </a:t>
            </a:fld>
            <a:endParaRPr lang="en-GB" sz="1600">
              <a:solidFill>
                <a:schemeClr val="bg1"/>
              </a:solidFill>
              <a:latin typeface="Arial" panose="020B0604020202020204" pitchFamily="34" charset="0"/>
              <a:ea typeface="+mn-ea"/>
              <a:cs typeface="Arial" panose="020B0604020202020204" pitchFamily="34" charset="0"/>
            </a:endParaRPr>
          </a:p>
        </xdr:txBody>
      </xdr:sp>
    </xdr:grpSp>
    <xdr:clientData/>
  </xdr:twoCellAnchor>
  <xdr:twoCellAnchor editAs="absolute">
    <xdr:from>
      <xdr:col>17</xdr:col>
      <xdr:colOff>105821</xdr:colOff>
      <xdr:row>28</xdr:row>
      <xdr:rowOff>191726</xdr:rowOff>
    </xdr:from>
    <xdr:to>
      <xdr:col>19</xdr:col>
      <xdr:colOff>225703</xdr:colOff>
      <xdr:row>32</xdr:row>
      <xdr:rowOff>17388</xdr:rowOff>
    </xdr:to>
    <xdr:grpSp>
      <xdr:nvGrpSpPr>
        <xdr:cNvPr id="292" name="Group 291">
          <a:extLst>
            <a:ext uri="{FF2B5EF4-FFF2-40B4-BE49-F238E27FC236}">
              <a16:creationId xmlns:a16="http://schemas.microsoft.com/office/drawing/2014/main" id="{536951A5-3DE5-544B-A028-F21C9F96E42F}"/>
            </a:ext>
          </a:extLst>
        </xdr:cNvPr>
        <xdr:cNvGrpSpPr/>
      </xdr:nvGrpSpPr>
      <xdr:grpSpPr>
        <a:xfrm>
          <a:off x="14230120" y="5841446"/>
          <a:ext cx="1781564" cy="632764"/>
          <a:chOff x="6331919" y="1871032"/>
          <a:chExt cx="1780580" cy="643954"/>
        </a:xfrm>
      </xdr:grpSpPr>
      <xdr:grpSp>
        <xdr:nvGrpSpPr>
          <xdr:cNvPr id="293" name="Group 292">
            <a:extLst>
              <a:ext uri="{FF2B5EF4-FFF2-40B4-BE49-F238E27FC236}">
                <a16:creationId xmlns:a16="http://schemas.microsoft.com/office/drawing/2014/main" id="{99F146F3-B9AD-6AF0-E594-38FA86F01A09}"/>
              </a:ext>
            </a:extLst>
          </xdr:cNvPr>
          <xdr:cNvGrpSpPr/>
        </xdr:nvGrpSpPr>
        <xdr:grpSpPr>
          <a:xfrm>
            <a:off x="6331919" y="1871032"/>
            <a:ext cx="1717063" cy="643954"/>
            <a:chOff x="6321156" y="1784458"/>
            <a:chExt cx="1717063" cy="643954"/>
          </a:xfrm>
        </xdr:grpSpPr>
        <xdr:sp macro="" textlink="">
          <xdr:nvSpPr>
            <xdr:cNvPr id="296" name="Rounded Rectangle 295">
              <a:extLst>
                <a:ext uri="{FF2B5EF4-FFF2-40B4-BE49-F238E27FC236}">
                  <a16:creationId xmlns:a16="http://schemas.microsoft.com/office/drawing/2014/main" id="{1FBAD1CC-BDF0-DA88-4451-8DCFC9CB9F51}"/>
                </a:ext>
              </a:extLst>
            </xdr:cNvPr>
            <xdr:cNvSpPr/>
          </xdr:nvSpPr>
          <xdr:spPr>
            <a:xfrm>
              <a:off x="6321156" y="1784458"/>
              <a:ext cx="1717063" cy="643954"/>
            </a:xfrm>
            <a:prstGeom prst="roundRect">
              <a:avLst/>
            </a:prstGeom>
            <a:solidFill>
              <a:srgbClr val="0703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297" name="Rounded Rectangle 296">
              <a:extLst>
                <a:ext uri="{FF2B5EF4-FFF2-40B4-BE49-F238E27FC236}">
                  <a16:creationId xmlns:a16="http://schemas.microsoft.com/office/drawing/2014/main" id="{80389A23-4518-685B-07D0-C908BCE69939}"/>
                </a:ext>
              </a:extLst>
            </xdr:cNvPr>
            <xdr:cNvSpPr/>
          </xdr:nvSpPr>
          <xdr:spPr>
            <a:xfrm>
              <a:off x="6493359" y="1923555"/>
              <a:ext cx="365760" cy="365760"/>
            </a:xfrm>
            <a:prstGeom prst="roundRect">
              <a:avLst/>
            </a:prstGeom>
            <a:solidFill>
              <a:srgbClr val="FFAD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sp macro="" textlink="'Pivot tables'!BL7">
        <xdr:nvSpPr>
          <xdr:cNvPr id="294" name="TextBox 293">
            <a:extLst>
              <a:ext uri="{FF2B5EF4-FFF2-40B4-BE49-F238E27FC236}">
                <a16:creationId xmlns:a16="http://schemas.microsoft.com/office/drawing/2014/main" id="{D408905F-FFA8-A22E-5AD0-8A9302FBDDC5}"/>
              </a:ext>
            </a:extLst>
          </xdr:cNvPr>
          <xdr:cNvSpPr txBox="1"/>
        </xdr:nvSpPr>
        <xdr:spPr>
          <a:xfrm>
            <a:off x="6873283" y="1894237"/>
            <a:ext cx="1101886" cy="3822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B17CE973-278A-1D46-8EA1-7D226EEF5CA3}" type="TxLink">
              <a:rPr lang="en-US" sz="1200" b="0" i="0" u="none" strike="noStrike">
                <a:solidFill>
                  <a:srgbClr val="FFFFFF"/>
                </a:solidFill>
                <a:latin typeface="Arial"/>
                <a:ea typeface="+mn-ea"/>
                <a:cs typeface="Arial"/>
              </a:rPr>
              <a:pPr marL="0" indent="0"/>
              <a:t>Australia</a:t>
            </a:fld>
            <a:endParaRPr lang="en-GB" sz="2400">
              <a:solidFill>
                <a:schemeClr val="bg1"/>
              </a:solidFill>
              <a:latin typeface="Arial" panose="020B0604020202020204" pitchFamily="34" charset="0"/>
              <a:ea typeface="+mn-ea"/>
              <a:cs typeface="Arial" panose="020B0604020202020204" pitchFamily="34" charset="0"/>
            </a:endParaRPr>
          </a:p>
        </xdr:txBody>
      </xdr:sp>
      <xdr:sp macro="" textlink="'Pivot tables'!BN7">
        <xdr:nvSpPr>
          <xdr:cNvPr id="295" name="TextBox 294">
            <a:extLst>
              <a:ext uri="{FF2B5EF4-FFF2-40B4-BE49-F238E27FC236}">
                <a16:creationId xmlns:a16="http://schemas.microsoft.com/office/drawing/2014/main" id="{C2B9233B-2B34-DDAF-F90E-50517A5F1DD5}"/>
              </a:ext>
            </a:extLst>
          </xdr:cNvPr>
          <xdr:cNvSpPr txBox="1"/>
        </xdr:nvSpPr>
        <xdr:spPr>
          <a:xfrm>
            <a:off x="6812169" y="2109492"/>
            <a:ext cx="1300330" cy="327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ACCA14E9-1C00-5440-BE23-3282F28FA2F5}" type="TxLink">
              <a:rPr lang="en-US" sz="1600" b="0" i="0" u="none" strike="noStrike">
                <a:solidFill>
                  <a:srgbClr val="FFFFFF"/>
                </a:solidFill>
                <a:latin typeface="Arial"/>
                <a:ea typeface="+mn-ea"/>
                <a:cs typeface="Arial"/>
              </a:rPr>
              <a:pPr marL="0" indent="0"/>
              <a:t> 813,924 </a:t>
            </a:fld>
            <a:endParaRPr lang="en-GB" sz="1600">
              <a:solidFill>
                <a:schemeClr val="bg1"/>
              </a:solidFill>
              <a:latin typeface="Arial" panose="020B0604020202020204" pitchFamily="34" charset="0"/>
              <a:ea typeface="+mn-ea"/>
              <a:cs typeface="Arial" panose="020B0604020202020204" pitchFamily="34" charset="0"/>
            </a:endParaRPr>
          </a:p>
        </xdr:txBody>
      </xdr:sp>
    </xdr:grpSp>
    <xdr:clientData/>
  </xdr:twoCellAnchor>
  <xdr:twoCellAnchor editAs="absolute">
    <xdr:from>
      <xdr:col>18</xdr:col>
      <xdr:colOff>619676</xdr:colOff>
      <xdr:row>11</xdr:row>
      <xdr:rowOff>108013</xdr:rowOff>
    </xdr:from>
    <xdr:to>
      <xdr:col>21</xdr:col>
      <xdr:colOff>195925</xdr:colOff>
      <xdr:row>14</xdr:row>
      <xdr:rowOff>136874</xdr:rowOff>
    </xdr:to>
    <xdr:grpSp>
      <xdr:nvGrpSpPr>
        <xdr:cNvPr id="313" name="Group 312">
          <a:extLst>
            <a:ext uri="{FF2B5EF4-FFF2-40B4-BE49-F238E27FC236}">
              <a16:creationId xmlns:a16="http://schemas.microsoft.com/office/drawing/2014/main" id="{C1AE509B-998A-3443-AFDE-D7723E5D761F}"/>
            </a:ext>
          </a:extLst>
        </xdr:cNvPr>
        <xdr:cNvGrpSpPr/>
      </xdr:nvGrpSpPr>
      <xdr:grpSpPr>
        <a:xfrm>
          <a:off x="15574816" y="2327546"/>
          <a:ext cx="2068773" cy="634188"/>
          <a:chOff x="6331919" y="1871032"/>
          <a:chExt cx="2051399" cy="643954"/>
        </a:xfrm>
      </xdr:grpSpPr>
      <xdr:grpSp>
        <xdr:nvGrpSpPr>
          <xdr:cNvPr id="314" name="Group 313">
            <a:extLst>
              <a:ext uri="{FF2B5EF4-FFF2-40B4-BE49-F238E27FC236}">
                <a16:creationId xmlns:a16="http://schemas.microsoft.com/office/drawing/2014/main" id="{171BC2D3-7604-1023-99DE-F9ECD7AC39F9}"/>
              </a:ext>
            </a:extLst>
          </xdr:cNvPr>
          <xdr:cNvGrpSpPr/>
        </xdr:nvGrpSpPr>
        <xdr:grpSpPr>
          <a:xfrm>
            <a:off x="6331919" y="1871032"/>
            <a:ext cx="1717063" cy="643954"/>
            <a:chOff x="6321156" y="1784458"/>
            <a:chExt cx="1717063" cy="643954"/>
          </a:xfrm>
        </xdr:grpSpPr>
        <xdr:sp macro="" textlink="">
          <xdr:nvSpPr>
            <xdr:cNvPr id="317" name="Rounded Rectangle 316">
              <a:extLst>
                <a:ext uri="{FF2B5EF4-FFF2-40B4-BE49-F238E27FC236}">
                  <a16:creationId xmlns:a16="http://schemas.microsoft.com/office/drawing/2014/main" id="{9D197694-3290-E0BB-C2E7-37EDDA2BE66A}"/>
                </a:ext>
              </a:extLst>
            </xdr:cNvPr>
            <xdr:cNvSpPr/>
          </xdr:nvSpPr>
          <xdr:spPr>
            <a:xfrm>
              <a:off x="6321156" y="1784458"/>
              <a:ext cx="1717063" cy="643954"/>
            </a:xfrm>
            <a:prstGeom prst="roundRect">
              <a:avLst/>
            </a:prstGeom>
            <a:solidFill>
              <a:srgbClr val="0703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318" name="Rounded Rectangle 317">
              <a:extLst>
                <a:ext uri="{FF2B5EF4-FFF2-40B4-BE49-F238E27FC236}">
                  <a16:creationId xmlns:a16="http://schemas.microsoft.com/office/drawing/2014/main" id="{504EF4AC-7691-9D84-7E44-123AB78CE6AF}"/>
                </a:ext>
              </a:extLst>
            </xdr:cNvPr>
            <xdr:cNvSpPr/>
          </xdr:nvSpPr>
          <xdr:spPr>
            <a:xfrm>
              <a:off x="6493359" y="1923555"/>
              <a:ext cx="365760" cy="365760"/>
            </a:xfrm>
            <a:prstGeom prst="roundRect">
              <a:avLst/>
            </a:prstGeom>
            <a:solidFill>
              <a:srgbClr val="F7DA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sp macro="" textlink="'Pivot tables'!BL10">
        <xdr:nvSpPr>
          <xdr:cNvPr id="315" name="TextBox 314">
            <a:extLst>
              <a:ext uri="{FF2B5EF4-FFF2-40B4-BE49-F238E27FC236}">
                <a16:creationId xmlns:a16="http://schemas.microsoft.com/office/drawing/2014/main" id="{C1E145CC-2DF1-51AC-1CC5-F4997AA42DA5}"/>
              </a:ext>
            </a:extLst>
          </xdr:cNvPr>
          <xdr:cNvSpPr txBox="1"/>
        </xdr:nvSpPr>
        <xdr:spPr>
          <a:xfrm>
            <a:off x="6873283" y="1894238"/>
            <a:ext cx="1510035" cy="381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3DDFFF74-6062-1F45-AB9F-C08A5671CE9E}" type="TxLink">
              <a:rPr lang="en-US" sz="1200" b="0" i="0" u="none" strike="noStrike">
                <a:solidFill>
                  <a:srgbClr val="FFFFFF"/>
                </a:solidFill>
                <a:latin typeface="Arial"/>
                <a:ea typeface="+mn-ea"/>
                <a:cs typeface="Arial"/>
              </a:rPr>
              <a:pPr marL="0" indent="0"/>
              <a:t>Japan</a:t>
            </a:fld>
            <a:endParaRPr lang="en-GB" sz="2400">
              <a:solidFill>
                <a:schemeClr val="bg1"/>
              </a:solidFill>
              <a:latin typeface="Arial" panose="020B0604020202020204" pitchFamily="34" charset="0"/>
              <a:ea typeface="+mn-ea"/>
              <a:cs typeface="Arial" panose="020B0604020202020204" pitchFamily="34" charset="0"/>
            </a:endParaRPr>
          </a:p>
        </xdr:txBody>
      </xdr:sp>
      <xdr:sp macro="" textlink="'Pivot tables'!BN10">
        <xdr:nvSpPr>
          <xdr:cNvPr id="316" name="TextBox 315">
            <a:extLst>
              <a:ext uri="{FF2B5EF4-FFF2-40B4-BE49-F238E27FC236}">
                <a16:creationId xmlns:a16="http://schemas.microsoft.com/office/drawing/2014/main" id="{B3574DA1-75D3-14F0-0044-2D8CC2B4F075}"/>
              </a:ext>
            </a:extLst>
          </xdr:cNvPr>
          <xdr:cNvSpPr txBox="1"/>
        </xdr:nvSpPr>
        <xdr:spPr>
          <a:xfrm>
            <a:off x="6812169" y="2109492"/>
            <a:ext cx="1448474" cy="327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1C26A30D-77DC-9540-92C3-11BFC203CD67}" type="TxLink">
              <a:rPr lang="en-US" sz="1600" b="0" i="0" u="none" strike="noStrike">
                <a:solidFill>
                  <a:srgbClr val="FFFFFF"/>
                </a:solidFill>
                <a:latin typeface="Arial"/>
                <a:ea typeface="+mn-ea"/>
                <a:cs typeface="Arial"/>
              </a:rPr>
              <a:pPr marL="0" indent="0"/>
              <a:t> 565,535 </a:t>
            </a:fld>
            <a:endParaRPr lang="en-GB" sz="1600">
              <a:solidFill>
                <a:schemeClr val="bg1"/>
              </a:solidFill>
              <a:latin typeface="Arial" panose="020B0604020202020204" pitchFamily="34" charset="0"/>
              <a:ea typeface="+mn-ea"/>
              <a:cs typeface="Arial" panose="020B0604020202020204" pitchFamily="34" charset="0"/>
            </a:endParaRPr>
          </a:p>
        </xdr:txBody>
      </xdr:sp>
    </xdr:grpSp>
    <xdr:clientData/>
  </xdr:twoCellAnchor>
  <xdr:twoCellAnchor editAs="absolute">
    <xdr:from>
      <xdr:col>9</xdr:col>
      <xdr:colOff>807224</xdr:colOff>
      <xdr:row>28</xdr:row>
      <xdr:rowOff>38989</xdr:rowOff>
    </xdr:from>
    <xdr:to>
      <xdr:col>12</xdr:col>
      <xdr:colOff>395922</xdr:colOff>
      <xdr:row>31</xdr:row>
      <xdr:rowOff>67850</xdr:rowOff>
    </xdr:to>
    <xdr:grpSp>
      <xdr:nvGrpSpPr>
        <xdr:cNvPr id="320" name="Group 319">
          <a:extLst>
            <a:ext uri="{FF2B5EF4-FFF2-40B4-BE49-F238E27FC236}">
              <a16:creationId xmlns:a16="http://schemas.microsoft.com/office/drawing/2014/main" id="{80280F2F-8C11-2E41-80E0-060C4137FE23}"/>
            </a:ext>
          </a:extLst>
        </xdr:cNvPr>
        <xdr:cNvGrpSpPr/>
      </xdr:nvGrpSpPr>
      <xdr:grpSpPr>
        <a:xfrm>
          <a:off x="8284794" y="5688709"/>
          <a:ext cx="2081221" cy="634188"/>
          <a:chOff x="6710373" y="2275078"/>
          <a:chExt cx="2051399" cy="643954"/>
        </a:xfrm>
      </xdr:grpSpPr>
      <xdr:grpSp>
        <xdr:nvGrpSpPr>
          <xdr:cNvPr id="321" name="Group 320">
            <a:extLst>
              <a:ext uri="{FF2B5EF4-FFF2-40B4-BE49-F238E27FC236}">
                <a16:creationId xmlns:a16="http://schemas.microsoft.com/office/drawing/2014/main" id="{039198E2-CA54-3DE1-4767-78C498D1A0C0}"/>
              </a:ext>
            </a:extLst>
          </xdr:cNvPr>
          <xdr:cNvGrpSpPr/>
        </xdr:nvGrpSpPr>
        <xdr:grpSpPr>
          <a:xfrm>
            <a:off x="6710373" y="2275078"/>
            <a:ext cx="1717063" cy="643954"/>
            <a:chOff x="6699610" y="2188504"/>
            <a:chExt cx="1717063" cy="643954"/>
          </a:xfrm>
        </xdr:grpSpPr>
        <xdr:sp macro="" textlink="">
          <xdr:nvSpPr>
            <xdr:cNvPr id="324" name="Rounded Rectangle 323">
              <a:extLst>
                <a:ext uri="{FF2B5EF4-FFF2-40B4-BE49-F238E27FC236}">
                  <a16:creationId xmlns:a16="http://schemas.microsoft.com/office/drawing/2014/main" id="{5D647C03-504D-29B2-B413-F4F180B21B33}"/>
                </a:ext>
              </a:extLst>
            </xdr:cNvPr>
            <xdr:cNvSpPr/>
          </xdr:nvSpPr>
          <xdr:spPr>
            <a:xfrm>
              <a:off x="6699610" y="2188504"/>
              <a:ext cx="1717063" cy="643954"/>
            </a:xfrm>
            <a:prstGeom prst="roundRect">
              <a:avLst/>
            </a:prstGeom>
            <a:solidFill>
              <a:srgbClr val="0703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325" name="Rounded Rectangle 324">
              <a:extLst>
                <a:ext uri="{FF2B5EF4-FFF2-40B4-BE49-F238E27FC236}">
                  <a16:creationId xmlns:a16="http://schemas.microsoft.com/office/drawing/2014/main" id="{B5A22EBE-D4D4-64A4-B31E-BBC8FEC93357}"/>
                </a:ext>
              </a:extLst>
            </xdr:cNvPr>
            <xdr:cNvSpPr/>
          </xdr:nvSpPr>
          <xdr:spPr>
            <a:xfrm>
              <a:off x="6871813" y="2327602"/>
              <a:ext cx="365760" cy="365760"/>
            </a:xfrm>
            <a:prstGeom prst="roundRect">
              <a:avLst/>
            </a:prstGeom>
            <a:solidFill>
              <a:srgbClr val="01AD5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sp macro="" textlink="'Pivot tables'!BL11">
        <xdr:nvSpPr>
          <xdr:cNvPr id="322" name="TextBox 321">
            <a:extLst>
              <a:ext uri="{FF2B5EF4-FFF2-40B4-BE49-F238E27FC236}">
                <a16:creationId xmlns:a16="http://schemas.microsoft.com/office/drawing/2014/main" id="{A0F59592-FA1D-D92C-92C3-4382DEF8BBA5}"/>
              </a:ext>
            </a:extLst>
          </xdr:cNvPr>
          <xdr:cNvSpPr txBox="1"/>
        </xdr:nvSpPr>
        <xdr:spPr>
          <a:xfrm>
            <a:off x="7251737" y="2298284"/>
            <a:ext cx="1510035" cy="381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C6EBCE6E-8B43-8147-AA58-4ADA535DA90A}" type="TxLink">
              <a:rPr lang="en-US" sz="1200" b="0" i="0" u="none" strike="noStrike">
                <a:solidFill>
                  <a:srgbClr val="FFFFFF"/>
                </a:solidFill>
                <a:latin typeface="Arial"/>
                <a:ea typeface="+mn-ea"/>
                <a:cs typeface="Arial"/>
              </a:rPr>
              <a:pPr marL="0" indent="0"/>
              <a:t>Argentina</a:t>
            </a:fld>
            <a:endParaRPr lang="en-GB" sz="2400">
              <a:solidFill>
                <a:schemeClr val="bg1"/>
              </a:solidFill>
              <a:latin typeface="Arial" panose="020B0604020202020204" pitchFamily="34" charset="0"/>
              <a:ea typeface="+mn-ea"/>
              <a:cs typeface="Arial" panose="020B0604020202020204" pitchFamily="34" charset="0"/>
            </a:endParaRPr>
          </a:p>
        </xdr:txBody>
      </xdr:sp>
      <xdr:sp macro="" textlink="'Pivot tables'!BN11">
        <xdr:nvSpPr>
          <xdr:cNvPr id="323" name="TextBox 322">
            <a:extLst>
              <a:ext uri="{FF2B5EF4-FFF2-40B4-BE49-F238E27FC236}">
                <a16:creationId xmlns:a16="http://schemas.microsoft.com/office/drawing/2014/main" id="{0CDA6C4A-A16B-9808-BF63-88FBC749CCDF}"/>
              </a:ext>
            </a:extLst>
          </xdr:cNvPr>
          <xdr:cNvSpPr txBox="1"/>
        </xdr:nvSpPr>
        <xdr:spPr>
          <a:xfrm>
            <a:off x="7190623" y="2513538"/>
            <a:ext cx="1448474" cy="327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32812633-540C-0541-9492-8A92D7E32725}" type="TxLink">
              <a:rPr lang="en-US" sz="1600" b="0" i="0" u="none" strike="noStrike">
                <a:solidFill>
                  <a:srgbClr val="FFFFFF"/>
                </a:solidFill>
                <a:latin typeface="Arial"/>
                <a:ea typeface="+mn-ea"/>
                <a:cs typeface="Arial"/>
              </a:rPr>
              <a:pPr marL="0" indent="0"/>
              <a:t> 534,205 </a:t>
            </a:fld>
            <a:endParaRPr lang="en-GB" sz="1600">
              <a:solidFill>
                <a:schemeClr val="bg1"/>
              </a:solidFill>
              <a:latin typeface="Arial" panose="020B0604020202020204" pitchFamily="34" charset="0"/>
              <a:ea typeface="+mn-ea"/>
              <a:cs typeface="Arial" panose="020B0604020202020204" pitchFamily="34" charset="0"/>
            </a:endParaRPr>
          </a:p>
        </xdr:txBody>
      </xdr:sp>
    </xdr:grpSp>
    <xdr:clientData/>
  </xdr:twoCellAnchor>
  <xdr:twoCellAnchor editAs="absolute">
    <xdr:from>
      <xdr:col>7</xdr:col>
      <xdr:colOff>806655</xdr:colOff>
      <xdr:row>15</xdr:row>
      <xdr:rowOff>36718</xdr:rowOff>
    </xdr:from>
    <xdr:to>
      <xdr:col>9</xdr:col>
      <xdr:colOff>406823</xdr:colOff>
      <xdr:row>36</xdr:row>
      <xdr:rowOff>190485</xdr:rowOff>
    </xdr:to>
    <xdr:sp macro="" textlink="">
      <xdr:nvSpPr>
        <xdr:cNvPr id="767" name="Arc 766">
          <a:extLst>
            <a:ext uri="{FF2B5EF4-FFF2-40B4-BE49-F238E27FC236}">
              <a16:creationId xmlns:a16="http://schemas.microsoft.com/office/drawing/2014/main" id="{39C07551-1409-4247-8406-0018443AB830}"/>
            </a:ext>
          </a:extLst>
        </xdr:cNvPr>
        <xdr:cNvSpPr/>
      </xdr:nvSpPr>
      <xdr:spPr>
        <a:xfrm rot="4016228">
          <a:off x="5007910" y="4634997"/>
          <a:ext cx="4391740" cy="1249428"/>
        </a:xfrm>
        <a:prstGeom prst="arc">
          <a:avLst>
            <a:gd name="adj1" fmla="val 11289242"/>
            <a:gd name="adj2" fmla="val 20946697"/>
          </a:avLst>
        </a:prstGeom>
        <a:noFill/>
        <a:ln>
          <a:gradFill flip="none" rotWithShape="1">
            <a:gsLst>
              <a:gs pos="0">
                <a:srgbClr val="6D32B5">
                  <a:alpha val="80000"/>
                </a:srgbClr>
              </a:gs>
              <a:gs pos="100000">
                <a:srgbClr val="01A75C">
                  <a:alpha val="80000"/>
                </a:srgbClr>
              </a:gs>
            </a:gsLst>
            <a:lin ang="0" scaled="1"/>
            <a:tileRect/>
          </a:gradFill>
        </a:ln>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l"/>
          <a:endParaRPr lang="en-GB" sz="1100"/>
        </a:p>
      </xdr:txBody>
    </xdr:sp>
    <xdr:clientData/>
  </xdr:twoCellAnchor>
  <xdr:twoCellAnchor editAs="absolute">
    <xdr:from>
      <xdr:col>7</xdr:col>
      <xdr:colOff>724784</xdr:colOff>
      <xdr:row>10</xdr:row>
      <xdr:rowOff>165565</xdr:rowOff>
    </xdr:from>
    <xdr:to>
      <xdr:col>13</xdr:col>
      <xdr:colOff>29183</xdr:colOff>
      <xdr:row>16</xdr:row>
      <xdr:rowOff>176329</xdr:rowOff>
    </xdr:to>
    <xdr:sp macro="" textlink="">
      <xdr:nvSpPr>
        <xdr:cNvPr id="765" name="Arc 764">
          <a:extLst>
            <a:ext uri="{FF2B5EF4-FFF2-40B4-BE49-F238E27FC236}">
              <a16:creationId xmlns:a16="http://schemas.microsoft.com/office/drawing/2014/main" id="{2DF4FE09-0688-A42F-7139-9E28D17CEA82}"/>
            </a:ext>
          </a:extLst>
        </xdr:cNvPr>
        <xdr:cNvSpPr/>
      </xdr:nvSpPr>
      <xdr:spPr>
        <a:xfrm rot="278357">
          <a:off x="6503284" y="2197565"/>
          <a:ext cx="4257399" cy="1229964"/>
        </a:xfrm>
        <a:prstGeom prst="arc">
          <a:avLst>
            <a:gd name="adj1" fmla="val 11722038"/>
            <a:gd name="adj2" fmla="val 21102713"/>
          </a:avLst>
        </a:prstGeom>
        <a:noFill/>
        <a:ln>
          <a:gradFill flip="none" rotWithShape="1">
            <a:gsLst>
              <a:gs pos="0">
                <a:srgbClr val="FF0090">
                  <a:alpha val="80000"/>
                </a:srgbClr>
              </a:gs>
              <a:gs pos="100000">
                <a:srgbClr val="05B0F0">
                  <a:alpha val="80000"/>
                </a:srgbClr>
              </a:gs>
            </a:gsLst>
            <a:lin ang="0" scaled="1"/>
            <a:tileRect/>
          </a:gradFill>
        </a:ln>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l"/>
          <a:endParaRPr lang="en-GB" sz="1100"/>
        </a:p>
      </xdr:txBody>
    </xdr:sp>
    <xdr:clientData/>
  </xdr:twoCellAnchor>
  <xdr:twoCellAnchor editAs="absolute">
    <xdr:from>
      <xdr:col>7</xdr:col>
      <xdr:colOff>743124</xdr:colOff>
      <xdr:row>13</xdr:row>
      <xdr:rowOff>36221</xdr:rowOff>
    </xdr:from>
    <xdr:to>
      <xdr:col>13</xdr:col>
      <xdr:colOff>159674</xdr:colOff>
      <xdr:row>19</xdr:row>
      <xdr:rowOff>46984</xdr:rowOff>
    </xdr:to>
    <xdr:sp macro="" textlink="">
      <xdr:nvSpPr>
        <xdr:cNvPr id="766" name="Arc 765">
          <a:extLst>
            <a:ext uri="{FF2B5EF4-FFF2-40B4-BE49-F238E27FC236}">
              <a16:creationId xmlns:a16="http://schemas.microsoft.com/office/drawing/2014/main" id="{B13655F1-C545-2F4A-B9C5-0BB4AB1312BF}"/>
            </a:ext>
          </a:extLst>
        </xdr:cNvPr>
        <xdr:cNvSpPr/>
      </xdr:nvSpPr>
      <xdr:spPr>
        <a:xfrm rot="21045087">
          <a:off x="6512167" y="2670795"/>
          <a:ext cx="4361443" cy="1226721"/>
        </a:xfrm>
        <a:prstGeom prst="arc">
          <a:avLst>
            <a:gd name="adj1" fmla="val 11211871"/>
            <a:gd name="adj2" fmla="val 21066380"/>
          </a:avLst>
        </a:prstGeom>
        <a:noFill/>
        <a:ln>
          <a:gradFill flip="none" rotWithShape="1">
            <a:gsLst>
              <a:gs pos="0">
                <a:srgbClr val="6D32B5">
                  <a:alpha val="80000"/>
                </a:srgbClr>
              </a:gs>
              <a:gs pos="100000">
                <a:srgbClr val="05B0F0">
                  <a:alpha val="80000"/>
                </a:srgbClr>
              </a:gs>
            </a:gsLst>
            <a:lin ang="0" scaled="1"/>
            <a:tileRect/>
          </a:gradFill>
        </a:ln>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l"/>
          <a:endParaRPr lang="en-GB" sz="1100"/>
        </a:p>
      </xdr:txBody>
    </xdr:sp>
    <xdr:clientData/>
  </xdr:twoCellAnchor>
  <xdr:twoCellAnchor editAs="absolute">
    <xdr:from>
      <xdr:col>6</xdr:col>
      <xdr:colOff>778599</xdr:colOff>
      <xdr:row>15</xdr:row>
      <xdr:rowOff>17024</xdr:rowOff>
    </xdr:from>
    <xdr:to>
      <xdr:col>16</xdr:col>
      <xdr:colOff>91883</xdr:colOff>
      <xdr:row>31</xdr:row>
      <xdr:rowOff>153119</xdr:rowOff>
    </xdr:to>
    <xdr:sp macro="" textlink="">
      <xdr:nvSpPr>
        <xdr:cNvPr id="768" name="Arc 767">
          <a:extLst>
            <a:ext uri="{FF2B5EF4-FFF2-40B4-BE49-F238E27FC236}">
              <a16:creationId xmlns:a16="http://schemas.microsoft.com/office/drawing/2014/main" id="{7C8B2C64-C16D-6D48-9DB5-FB1F307EEA93}"/>
            </a:ext>
          </a:extLst>
        </xdr:cNvPr>
        <xdr:cNvSpPr/>
      </xdr:nvSpPr>
      <xdr:spPr>
        <a:xfrm rot="376963">
          <a:off x="5736422" y="3055378"/>
          <a:ext cx="7576322" cy="3377007"/>
        </a:xfrm>
        <a:prstGeom prst="arc">
          <a:avLst>
            <a:gd name="adj1" fmla="val 11989799"/>
            <a:gd name="adj2" fmla="val 20468131"/>
          </a:avLst>
        </a:prstGeom>
        <a:noFill/>
        <a:ln>
          <a:gradFill flip="none" rotWithShape="1">
            <a:gsLst>
              <a:gs pos="0">
                <a:srgbClr val="6D32B5">
                  <a:alpha val="80000"/>
                </a:srgbClr>
              </a:gs>
              <a:gs pos="100000">
                <a:srgbClr val="194AFE">
                  <a:alpha val="80000"/>
                </a:srgbClr>
              </a:gs>
            </a:gsLst>
            <a:lin ang="0" scaled="1"/>
            <a:tileRect/>
          </a:gradFill>
        </a:ln>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l"/>
          <a:endParaRPr lang="en-GB" sz="1100"/>
        </a:p>
      </xdr:txBody>
    </xdr:sp>
    <xdr:clientData/>
  </xdr:twoCellAnchor>
  <xdr:twoCellAnchor editAs="absolute">
    <xdr:from>
      <xdr:col>11</xdr:col>
      <xdr:colOff>549760</xdr:colOff>
      <xdr:row>11</xdr:row>
      <xdr:rowOff>122822</xdr:rowOff>
    </xdr:from>
    <xdr:to>
      <xdr:col>20</xdr:col>
      <xdr:colOff>60210</xdr:colOff>
      <xdr:row>28</xdr:row>
      <xdr:rowOff>52677</xdr:rowOff>
    </xdr:to>
    <xdr:sp macro="" textlink="">
      <xdr:nvSpPr>
        <xdr:cNvPr id="769" name="Arc 768">
          <a:extLst>
            <a:ext uri="{FF2B5EF4-FFF2-40B4-BE49-F238E27FC236}">
              <a16:creationId xmlns:a16="http://schemas.microsoft.com/office/drawing/2014/main" id="{B9AF0E6F-AC16-FC44-977C-8E28B479214F}"/>
            </a:ext>
          </a:extLst>
        </xdr:cNvPr>
        <xdr:cNvSpPr/>
      </xdr:nvSpPr>
      <xdr:spPr>
        <a:xfrm rot="376963">
          <a:off x="9630260" y="2358022"/>
          <a:ext cx="6939950" cy="3384255"/>
        </a:xfrm>
        <a:prstGeom prst="arc">
          <a:avLst>
            <a:gd name="adj1" fmla="val 12113301"/>
            <a:gd name="adj2" fmla="val 20350120"/>
          </a:avLst>
        </a:prstGeom>
        <a:noFill/>
        <a:ln>
          <a:gradFill flip="none" rotWithShape="1">
            <a:gsLst>
              <a:gs pos="0">
                <a:srgbClr val="05ACEA">
                  <a:alpha val="80000"/>
                </a:srgbClr>
              </a:gs>
              <a:gs pos="100000">
                <a:srgbClr val="F8F000">
                  <a:alpha val="80000"/>
                </a:srgbClr>
              </a:gs>
            </a:gsLst>
            <a:lin ang="0" scaled="1"/>
            <a:tileRect/>
          </a:gradFill>
        </a:ln>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l"/>
          <a:endParaRPr lang="en-GB" sz="1100"/>
        </a:p>
      </xdr:txBody>
    </xdr:sp>
    <xdr:clientData/>
  </xdr:twoCellAnchor>
  <xdr:twoCellAnchor editAs="absolute">
    <xdr:from>
      <xdr:col>10</xdr:col>
      <xdr:colOff>52311</xdr:colOff>
      <xdr:row>17</xdr:row>
      <xdr:rowOff>50390</xdr:rowOff>
    </xdr:from>
    <xdr:to>
      <xdr:col>20</xdr:col>
      <xdr:colOff>582323</xdr:colOff>
      <xdr:row>40</xdr:row>
      <xdr:rowOff>17760</xdr:rowOff>
    </xdr:to>
    <xdr:sp macro="" textlink="">
      <xdr:nvSpPr>
        <xdr:cNvPr id="770" name="Arc 769">
          <a:extLst>
            <a:ext uri="{FF2B5EF4-FFF2-40B4-BE49-F238E27FC236}">
              <a16:creationId xmlns:a16="http://schemas.microsoft.com/office/drawing/2014/main" id="{28C45ADA-12C8-3749-B749-AE80CB45B8DC}"/>
            </a:ext>
          </a:extLst>
        </xdr:cNvPr>
        <xdr:cNvSpPr/>
      </xdr:nvSpPr>
      <xdr:spPr>
        <a:xfrm rot="2078609">
          <a:off x="8322078" y="3481359"/>
          <a:ext cx="8799780" cy="4609269"/>
        </a:xfrm>
        <a:prstGeom prst="arc">
          <a:avLst>
            <a:gd name="adj1" fmla="val 12076125"/>
            <a:gd name="adj2" fmla="val 20291038"/>
          </a:avLst>
        </a:prstGeom>
        <a:noFill/>
        <a:ln>
          <a:gradFill flip="none" rotWithShape="1">
            <a:gsLst>
              <a:gs pos="0">
                <a:srgbClr val="05ACEA">
                  <a:alpha val="80000"/>
                </a:srgbClr>
              </a:gs>
              <a:gs pos="100000">
                <a:srgbClr val="FFAE00">
                  <a:alpha val="80000"/>
                </a:srgbClr>
              </a:gs>
            </a:gsLst>
            <a:lin ang="0" scaled="1"/>
            <a:tileRect/>
          </a:gradFill>
        </a:ln>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l"/>
          <a:endParaRPr lang="en-GB" sz="1100"/>
        </a:p>
      </xdr:txBody>
    </xdr:sp>
    <xdr:clientData/>
  </xdr:twoCellAnchor>
  <xdr:twoCellAnchor editAs="absolute">
    <xdr:from>
      <xdr:col>15</xdr:col>
      <xdr:colOff>73432</xdr:colOff>
      <xdr:row>15</xdr:row>
      <xdr:rowOff>94307</xdr:rowOff>
    </xdr:from>
    <xdr:to>
      <xdr:col>17</xdr:col>
      <xdr:colOff>472124</xdr:colOff>
      <xdr:row>18</xdr:row>
      <xdr:rowOff>123168</xdr:rowOff>
    </xdr:to>
    <xdr:grpSp>
      <xdr:nvGrpSpPr>
        <xdr:cNvPr id="306" name="Group 305">
          <a:extLst>
            <a:ext uri="{FF2B5EF4-FFF2-40B4-BE49-F238E27FC236}">
              <a16:creationId xmlns:a16="http://schemas.microsoft.com/office/drawing/2014/main" id="{DB6B4CAE-8E38-AF43-A103-D8CD15AE75F1}"/>
            </a:ext>
          </a:extLst>
        </xdr:cNvPr>
        <xdr:cNvGrpSpPr/>
      </xdr:nvGrpSpPr>
      <xdr:grpSpPr>
        <a:xfrm>
          <a:off x="12536049" y="3120943"/>
          <a:ext cx="2060374" cy="634188"/>
          <a:chOff x="6331919" y="1871032"/>
          <a:chExt cx="2051399" cy="643954"/>
        </a:xfrm>
      </xdr:grpSpPr>
      <xdr:grpSp>
        <xdr:nvGrpSpPr>
          <xdr:cNvPr id="307" name="Group 306">
            <a:extLst>
              <a:ext uri="{FF2B5EF4-FFF2-40B4-BE49-F238E27FC236}">
                <a16:creationId xmlns:a16="http://schemas.microsoft.com/office/drawing/2014/main" id="{3C8EFC93-B82E-49F3-1647-24D51C594365}"/>
              </a:ext>
            </a:extLst>
          </xdr:cNvPr>
          <xdr:cNvGrpSpPr/>
        </xdr:nvGrpSpPr>
        <xdr:grpSpPr>
          <a:xfrm>
            <a:off x="6331919" y="1871032"/>
            <a:ext cx="1717063" cy="643954"/>
            <a:chOff x="6321156" y="1784458"/>
            <a:chExt cx="1717063" cy="643954"/>
          </a:xfrm>
        </xdr:grpSpPr>
        <xdr:sp macro="" textlink="">
          <xdr:nvSpPr>
            <xdr:cNvPr id="310" name="Rounded Rectangle 309">
              <a:extLst>
                <a:ext uri="{FF2B5EF4-FFF2-40B4-BE49-F238E27FC236}">
                  <a16:creationId xmlns:a16="http://schemas.microsoft.com/office/drawing/2014/main" id="{A3D3F9D3-090C-41C9-D16B-6676081AFF39}"/>
                </a:ext>
              </a:extLst>
            </xdr:cNvPr>
            <xdr:cNvSpPr/>
          </xdr:nvSpPr>
          <xdr:spPr>
            <a:xfrm>
              <a:off x="6321156" y="1784458"/>
              <a:ext cx="1717063" cy="643954"/>
            </a:xfrm>
            <a:prstGeom prst="roundRect">
              <a:avLst/>
            </a:prstGeom>
            <a:solidFill>
              <a:srgbClr val="0703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311" name="Rounded Rectangle 310">
              <a:extLst>
                <a:ext uri="{FF2B5EF4-FFF2-40B4-BE49-F238E27FC236}">
                  <a16:creationId xmlns:a16="http://schemas.microsoft.com/office/drawing/2014/main" id="{A348267C-692E-924F-9207-EEB1372437DB}"/>
                </a:ext>
              </a:extLst>
            </xdr:cNvPr>
            <xdr:cNvSpPr/>
          </xdr:nvSpPr>
          <xdr:spPr>
            <a:xfrm>
              <a:off x="6493359" y="1923555"/>
              <a:ext cx="365760" cy="365760"/>
            </a:xfrm>
            <a:prstGeom prst="roundRect">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sp macro="" textlink="'Pivot tables'!BL9">
        <xdr:nvSpPr>
          <xdr:cNvPr id="308" name="TextBox 307">
            <a:extLst>
              <a:ext uri="{FF2B5EF4-FFF2-40B4-BE49-F238E27FC236}">
                <a16:creationId xmlns:a16="http://schemas.microsoft.com/office/drawing/2014/main" id="{E67FB955-6118-D2FC-1738-3EDF4D43B913}"/>
              </a:ext>
            </a:extLst>
          </xdr:cNvPr>
          <xdr:cNvSpPr txBox="1"/>
        </xdr:nvSpPr>
        <xdr:spPr>
          <a:xfrm>
            <a:off x="6873283" y="1894238"/>
            <a:ext cx="1510035" cy="381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C887F1D6-706F-E94E-A654-66EEEA36F1F5}" type="TxLink">
              <a:rPr lang="en-US" sz="1200" b="0" i="0" u="none" strike="noStrike">
                <a:solidFill>
                  <a:srgbClr val="FFFFFF"/>
                </a:solidFill>
                <a:latin typeface="Arial"/>
                <a:ea typeface="+mn-ea"/>
                <a:cs typeface="Arial"/>
              </a:rPr>
              <a:pPr marL="0" indent="0"/>
              <a:t>UAE</a:t>
            </a:fld>
            <a:endParaRPr lang="en-GB" sz="2400">
              <a:solidFill>
                <a:schemeClr val="bg1"/>
              </a:solidFill>
              <a:latin typeface="Arial" panose="020B0604020202020204" pitchFamily="34" charset="0"/>
              <a:ea typeface="+mn-ea"/>
              <a:cs typeface="Arial" panose="020B0604020202020204" pitchFamily="34" charset="0"/>
            </a:endParaRPr>
          </a:p>
        </xdr:txBody>
      </xdr:sp>
      <xdr:sp macro="" textlink="'Pivot tables'!BN9">
        <xdr:nvSpPr>
          <xdr:cNvPr id="309" name="TextBox 308">
            <a:extLst>
              <a:ext uri="{FF2B5EF4-FFF2-40B4-BE49-F238E27FC236}">
                <a16:creationId xmlns:a16="http://schemas.microsoft.com/office/drawing/2014/main" id="{7F1F9158-9605-6780-31ED-3DFB26BDF5D1}"/>
              </a:ext>
            </a:extLst>
          </xdr:cNvPr>
          <xdr:cNvSpPr txBox="1"/>
        </xdr:nvSpPr>
        <xdr:spPr>
          <a:xfrm>
            <a:off x="6812169" y="2109492"/>
            <a:ext cx="1448474" cy="327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255CEEB8-46D9-A242-A551-1E09B236F6DB}" type="TxLink">
              <a:rPr lang="en-US" sz="1600" b="0" i="0" u="none" strike="noStrike">
                <a:solidFill>
                  <a:srgbClr val="FFFFFF"/>
                </a:solidFill>
                <a:latin typeface="Arial"/>
                <a:ea typeface="+mn-ea"/>
                <a:cs typeface="Arial"/>
              </a:rPr>
              <a:pPr marL="0" indent="0"/>
              <a:t> 660,117 </a:t>
            </a:fld>
            <a:endParaRPr lang="en-GB" sz="1600">
              <a:solidFill>
                <a:schemeClr val="bg1"/>
              </a:solidFill>
              <a:latin typeface="Arial" panose="020B0604020202020204" pitchFamily="34" charset="0"/>
              <a:ea typeface="+mn-ea"/>
              <a:cs typeface="Arial" panose="020B0604020202020204" pitchFamily="34" charset="0"/>
            </a:endParaRPr>
          </a:p>
        </xdr:txBody>
      </xdr:sp>
    </xdr:grpSp>
    <xdr:clientData/>
  </xdr:twoCellAnchor>
  <xdr:twoCellAnchor editAs="absolute">
    <xdr:from>
      <xdr:col>12</xdr:col>
      <xdr:colOff>676359</xdr:colOff>
      <xdr:row>8</xdr:row>
      <xdr:rowOff>191648</xdr:rowOff>
    </xdr:from>
    <xdr:to>
      <xdr:col>15</xdr:col>
      <xdr:colOff>253761</xdr:colOff>
      <xdr:row>12</xdr:row>
      <xdr:rowOff>20937</xdr:rowOff>
    </xdr:to>
    <xdr:grpSp>
      <xdr:nvGrpSpPr>
        <xdr:cNvPr id="299" name="Group 298">
          <a:extLst>
            <a:ext uri="{FF2B5EF4-FFF2-40B4-BE49-F238E27FC236}">
              <a16:creationId xmlns:a16="http://schemas.microsoft.com/office/drawing/2014/main" id="{5B47BA93-B5AE-C146-A554-39B0B5A72028}"/>
            </a:ext>
          </a:extLst>
        </xdr:cNvPr>
        <xdr:cNvGrpSpPr/>
      </xdr:nvGrpSpPr>
      <xdr:grpSpPr>
        <a:xfrm>
          <a:off x="10646452" y="1805854"/>
          <a:ext cx="2069926" cy="636391"/>
          <a:chOff x="6331919" y="1871032"/>
          <a:chExt cx="2051399" cy="643954"/>
        </a:xfrm>
      </xdr:grpSpPr>
      <xdr:grpSp>
        <xdr:nvGrpSpPr>
          <xdr:cNvPr id="300" name="Group 299">
            <a:extLst>
              <a:ext uri="{FF2B5EF4-FFF2-40B4-BE49-F238E27FC236}">
                <a16:creationId xmlns:a16="http://schemas.microsoft.com/office/drawing/2014/main" id="{B9AC0574-267C-1A2A-84FB-0FB3FDDFC6E9}"/>
              </a:ext>
            </a:extLst>
          </xdr:cNvPr>
          <xdr:cNvGrpSpPr/>
        </xdr:nvGrpSpPr>
        <xdr:grpSpPr>
          <a:xfrm>
            <a:off x="6331919" y="1871032"/>
            <a:ext cx="1793501" cy="643954"/>
            <a:chOff x="6321156" y="1784458"/>
            <a:chExt cx="1793501" cy="643954"/>
          </a:xfrm>
        </xdr:grpSpPr>
        <xdr:sp macro="" textlink="">
          <xdr:nvSpPr>
            <xdr:cNvPr id="303" name="Rounded Rectangle 302">
              <a:extLst>
                <a:ext uri="{FF2B5EF4-FFF2-40B4-BE49-F238E27FC236}">
                  <a16:creationId xmlns:a16="http://schemas.microsoft.com/office/drawing/2014/main" id="{AB252A84-91EF-0936-6E4F-572EAE41A600}"/>
                </a:ext>
              </a:extLst>
            </xdr:cNvPr>
            <xdr:cNvSpPr/>
          </xdr:nvSpPr>
          <xdr:spPr>
            <a:xfrm>
              <a:off x="6321156" y="1784458"/>
              <a:ext cx="1793501" cy="643954"/>
            </a:xfrm>
            <a:prstGeom prst="roundRect">
              <a:avLst/>
            </a:prstGeom>
            <a:solidFill>
              <a:srgbClr val="0703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304" name="Rounded Rectangle 303">
              <a:extLst>
                <a:ext uri="{FF2B5EF4-FFF2-40B4-BE49-F238E27FC236}">
                  <a16:creationId xmlns:a16="http://schemas.microsoft.com/office/drawing/2014/main" id="{6A972DD9-5978-21E6-9AAD-4D12FA961AF2}"/>
                </a:ext>
              </a:extLst>
            </xdr:cNvPr>
            <xdr:cNvSpPr/>
          </xdr:nvSpPr>
          <xdr:spPr>
            <a:xfrm>
              <a:off x="6493359" y="1923555"/>
              <a:ext cx="365760" cy="365760"/>
            </a:xfrm>
            <a:prstGeom prst="roundRect">
              <a:avLst/>
            </a:prstGeom>
            <a:solidFill>
              <a:srgbClr val="05B0F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sp macro="" textlink="'Pivot tables'!BL8">
        <xdr:nvSpPr>
          <xdr:cNvPr id="301" name="TextBox 300">
            <a:extLst>
              <a:ext uri="{FF2B5EF4-FFF2-40B4-BE49-F238E27FC236}">
                <a16:creationId xmlns:a16="http://schemas.microsoft.com/office/drawing/2014/main" id="{4BE38BAF-A3FA-1181-ED50-8CB17743EB31}"/>
              </a:ext>
            </a:extLst>
          </xdr:cNvPr>
          <xdr:cNvSpPr txBox="1"/>
        </xdr:nvSpPr>
        <xdr:spPr>
          <a:xfrm>
            <a:off x="6873283" y="1894238"/>
            <a:ext cx="1510035" cy="381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BFA2171F-5853-FB47-8B58-BECEDA69DA6A}" type="TxLink">
              <a:rPr lang="en-US" sz="1200" b="0" i="0" u="none" strike="noStrike">
                <a:solidFill>
                  <a:srgbClr val="FFFFFF"/>
                </a:solidFill>
                <a:latin typeface="Arial"/>
                <a:ea typeface="+mn-ea"/>
                <a:cs typeface="Arial"/>
              </a:rPr>
              <a:pPr marL="0" indent="0"/>
              <a:t>United Kingdom</a:t>
            </a:fld>
            <a:endParaRPr lang="en-GB" sz="2400">
              <a:solidFill>
                <a:schemeClr val="bg1"/>
              </a:solidFill>
              <a:latin typeface="Arial" panose="020B0604020202020204" pitchFamily="34" charset="0"/>
              <a:ea typeface="+mn-ea"/>
              <a:cs typeface="Arial" panose="020B0604020202020204" pitchFamily="34" charset="0"/>
            </a:endParaRPr>
          </a:p>
        </xdr:txBody>
      </xdr:sp>
      <xdr:sp macro="" textlink="'Pivot tables'!BN8">
        <xdr:nvSpPr>
          <xdr:cNvPr id="302" name="TextBox 301">
            <a:extLst>
              <a:ext uri="{FF2B5EF4-FFF2-40B4-BE49-F238E27FC236}">
                <a16:creationId xmlns:a16="http://schemas.microsoft.com/office/drawing/2014/main" id="{3F252A66-F735-E0F0-0AD0-EE1251839060}"/>
              </a:ext>
            </a:extLst>
          </xdr:cNvPr>
          <xdr:cNvSpPr txBox="1"/>
        </xdr:nvSpPr>
        <xdr:spPr>
          <a:xfrm>
            <a:off x="6812169" y="2109492"/>
            <a:ext cx="1448474" cy="327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BB5043E8-0E94-EA4A-8571-31E049F420EF}" type="TxLink">
              <a:rPr lang="en-US" sz="1600" b="0" i="0" u="none" strike="noStrike">
                <a:solidFill>
                  <a:srgbClr val="FFFFFF"/>
                </a:solidFill>
                <a:latin typeface="Arial"/>
                <a:ea typeface="+mn-ea"/>
                <a:cs typeface="Arial"/>
              </a:rPr>
              <a:pPr marL="0" indent="0"/>
              <a:t> 752,155 </a:t>
            </a:fld>
            <a:endParaRPr lang="en-GB" sz="1600">
              <a:solidFill>
                <a:schemeClr val="bg1"/>
              </a:solidFill>
              <a:latin typeface="Arial" panose="020B0604020202020204" pitchFamily="34" charset="0"/>
              <a:ea typeface="+mn-ea"/>
              <a:cs typeface="Arial" panose="020B0604020202020204" pitchFamily="34" charset="0"/>
            </a:endParaRPr>
          </a:p>
        </xdr:txBody>
      </xdr:sp>
    </xdr:grpSp>
    <xdr:clientData/>
  </xdr:twoCellAnchor>
  <xdr:twoCellAnchor editAs="absolute">
    <xdr:from>
      <xdr:col>0</xdr:col>
      <xdr:colOff>703856</xdr:colOff>
      <xdr:row>7</xdr:row>
      <xdr:rowOff>200790</xdr:rowOff>
    </xdr:from>
    <xdr:to>
      <xdr:col>5</xdr:col>
      <xdr:colOff>19540</xdr:colOff>
      <xdr:row>11</xdr:row>
      <xdr:rowOff>15584</xdr:rowOff>
    </xdr:to>
    <xdr:sp macro="" textlink="">
      <xdr:nvSpPr>
        <xdr:cNvPr id="7" name="TextBox 6">
          <a:extLst>
            <a:ext uri="{FF2B5EF4-FFF2-40B4-BE49-F238E27FC236}">
              <a16:creationId xmlns:a16="http://schemas.microsoft.com/office/drawing/2014/main" id="{0A8F74A8-3FB5-604A-A659-1D54733EA51C}"/>
            </a:ext>
          </a:extLst>
        </xdr:cNvPr>
        <xdr:cNvSpPr txBox="1">
          <a:spLocks noChangeAspect="1"/>
        </xdr:cNvSpPr>
      </xdr:nvSpPr>
      <xdr:spPr>
        <a:xfrm>
          <a:off x="703856" y="1613220"/>
          <a:ext cx="3469890" cy="621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E" sz="1200">
              <a:solidFill>
                <a:schemeClr val="bg1"/>
              </a:solidFill>
              <a:latin typeface="Arial" panose="020B0604020202020204" pitchFamily="34" charset="0"/>
              <a:cs typeface="Arial" panose="020B0604020202020204" pitchFamily="34" charset="0"/>
            </a:rPr>
            <a:t>Overview of the leading countries by sales volume and the percentage of sales achieved</a:t>
          </a:r>
          <a:endParaRPr lang="en-GB" sz="1200">
            <a:solidFill>
              <a:schemeClr val="bg1"/>
            </a:solidFill>
            <a:latin typeface="Arial" panose="020B0604020202020204" pitchFamily="34" charset="0"/>
            <a:cs typeface="Arial" panose="020B0604020202020204" pitchFamily="34" charset="0"/>
          </a:endParaRPr>
        </a:p>
      </xdr:txBody>
    </xdr:sp>
    <xdr:clientData/>
  </xdr:twoCellAnchor>
  <xdr:twoCellAnchor editAs="absolute">
    <xdr:from>
      <xdr:col>0</xdr:col>
      <xdr:colOff>769448</xdr:colOff>
      <xdr:row>4</xdr:row>
      <xdr:rowOff>68066</xdr:rowOff>
    </xdr:from>
    <xdr:to>
      <xdr:col>4</xdr:col>
      <xdr:colOff>153013</xdr:colOff>
      <xdr:row>6</xdr:row>
      <xdr:rowOff>164772</xdr:rowOff>
    </xdr:to>
    <xdr:sp macro="" textlink="">
      <xdr:nvSpPr>
        <xdr:cNvPr id="28" name="Rounded Rectangle 27">
          <a:extLst>
            <a:ext uri="{FF2B5EF4-FFF2-40B4-BE49-F238E27FC236}">
              <a16:creationId xmlns:a16="http://schemas.microsoft.com/office/drawing/2014/main" id="{CDED03ED-1A37-4548-B3C5-365F19C18982}"/>
            </a:ext>
          </a:extLst>
        </xdr:cNvPr>
        <xdr:cNvSpPr/>
      </xdr:nvSpPr>
      <xdr:spPr>
        <a:xfrm>
          <a:off x="769448" y="875169"/>
          <a:ext cx="2706929" cy="500257"/>
        </a:xfrm>
        <a:prstGeom prst="roundRect">
          <a:avLst>
            <a:gd name="adj" fmla="val 50000"/>
          </a:avLst>
        </a:prstGeom>
        <a:solidFill>
          <a:srgbClr val="94DCF9"/>
        </a:solidFill>
        <a:ln>
          <a:solidFill>
            <a:schemeClr val="tx1">
              <a:lumMod val="85000"/>
              <a:lumOff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aseline="0">
              <a:solidFill>
                <a:schemeClr val="tx1"/>
              </a:solidFill>
            </a:rPr>
            <a:t>Worldwide Sales Distribution</a:t>
          </a:r>
          <a:endParaRPr lang="en-GB" sz="1600">
            <a:solidFill>
              <a:schemeClr val="tx1"/>
            </a:solidFill>
          </a:endParaRPr>
        </a:p>
      </xdr:txBody>
    </xdr:sp>
    <xdr:clientData/>
  </xdr:twoCellAnchor>
  <xdr:twoCellAnchor editAs="absolute">
    <xdr:from>
      <xdr:col>4</xdr:col>
      <xdr:colOff>665371</xdr:colOff>
      <xdr:row>25</xdr:row>
      <xdr:rowOff>154022</xdr:rowOff>
    </xdr:from>
    <xdr:to>
      <xdr:col>9</xdr:col>
      <xdr:colOff>58312</xdr:colOff>
      <xdr:row>41</xdr:row>
      <xdr:rowOff>51483</xdr:rowOff>
    </xdr:to>
    <xdr:grpSp>
      <xdr:nvGrpSpPr>
        <xdr:cNvPr id="27" name="Group 26">
          <a:extLst>
            <a:ext uri="{FF2B5EF4-FFF2-40B4-BE49-F238E27FC236}">
              <a16:creationId xmlns:a16="http://schemas.microsoft.com/office/drawing/2014/main" id="{CFB29BE0-EAC5-28E8-B727-D6A001C5A61A}"/>
            </a:ext>
          </a:extLst>
        </xdr:cNvPr>
        <xdr:cNvGrpSpPr/>
      </xdr:nvGrpSpPr>
      <xdr:grpSpPr>
        <a:xfrm>
          <a:off x="3988735" y="5198415"/>
          <a:ext cx="3547147" cy="3125872"/>
          <a:chOff x="635000" y="5410200"/>
          <a:chExt cx="3520440" cy="3255264"/>
        </a:xfrm>
      </xdr:grpSpPr>
      <xdr:graphicFrame macro="">
        <xdr:nvGraphicFramePr>
          <xdr:cNvPr id="24" name="Chart 23">
            <a:extLst>
              <a:ext uri="{FF2B5EF4-FFF2-40B4-BE49-F238E27FC236}">
                <a16:creationId xmlns:a16="http://schemas.microsoft.com/office/drawing/2014/main" id="{806A4C19-2A96-7242-A3A1-922419D7B018}"/>
              </a:ext>
            </a:extLst>
          </xdr:cNvPr>
          <xdr:cNvGraphicFramePr>
            <a:graphicFrameLocks/>
          </xdr:cNvGraphicFramePr>
        </xdr:nvGraphicFramePr>
        <xdr:xfrm>
          <a:off x="635000" y="5410200"/>
          <a:ext cx="3520440" cy="3255264"/>
        </xdr:xfrm>
        <a:graphic>
          <a:graphicData uri="http://schemas.openxmlformats.org/drawingml/2006/chart">
            <c:chart xmlns:c="http://schemas.openxmlformats.org/drawingml/2006/chart" xmlns:r="http://schemas.openxmlformats.org/officeDocument/2006/relationships" r:id="rId3"/>
          </a:graphicData>
        </a:graphic>
      </xdr:graphicFrame>
      <xdr:sp macro="" textlink="'Pivot tables'!BT5">
        <xdr:nvSpPr>
          <xdr:cNvPr id="25" name="TextBox 24">
            <a:extLst>
              <a:ext uri="{FF2B5EF4-FFF2-40B4-BE49-F238E27FC236}">
                <a16:creationId xmlns:a16="http://schemas.microsoft.com/office/drawing/2014/main" id="{1F98A0DD-3017-3746-C4F7-76B8ECCE15E3}"/>
              </a:ext>
            </a:extLst>
          </xdr:cNvPr>
          <xdr:cNvSpPr txBox="1"/>
        </xdr:nvSpPr>
        <xdr:spPr>
          <a:xfrm>
            <a:off x="1684020" y="6426200"/>
            <a:ext cx="1520219" cy="711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9356C01-FB4B-B341-9786-A7C1E2D1D1FF}" type="TxLink">
              <a:rPr lang="en-US" sz="5000" b="0" i="0" u="none" strike="noStrike">
                <a:solidFill>
                  <a:schemeClr val="bg1"/>
                </a:solidFill>
                <a:latin typeface="Arial" panose="020B0604020202020204" pitchFamily="34" charset="0"/>
                <a:ea typeface="+mn-ea"/>
                <a:cs typeface="Arial" panose="020B0604020202020204" pitchFamily="34" charset="0"/>
              </a:rPr>
              <a:pPr marL="0" indent="0" algn="ctr"/>
              <a:t>66%</a:t>
            </a:fld>
            <a:endParaRPr lang="en-GB" sz="5000">
              <a:solidFill>
                <a:schemeClr val="bg1"/>
              </a:solidFill>
              <a:latin typeface="Arial" panose="020B0604020202020204" pitchFamily="34" charset="0"/>
              <a:ea typeface="+mn-ea"/>
              <a:cs typeface="Arial" panose="020B0604020202020204" pitchFamily="34" charset="0"/>
            </a:endParaRPr>
          </a:p>
        </xdr:txBody>
      </xdr:sp>
      <xdr:sp macro="" textlink="'Pivot tables'!#REF!">
        <xdr:nvSpPr>
          <xdr:cNvPr id="26" name="TextBox 25">
            <a:extLst>
              <a:ext uri="{FF2B5EF4-FFF2-40B4-BE49-F238E27FC236}">
                <a16:creationId xmlns:a16="http://schemas.microsoft.com/office/drawing/2014/main" id="{0AD87F4C-B829-A1F6-69E8-14B57970F9B8}"/>
              </a:ext>
            </a:extLst>
          </xdr:cNvPr>
          <xdr:cNvSpPr txBox="1"/>
        </xdr:nvSpPr>
        <xdr:spPr>
          <a:xfrm>
            <a:off x="1728470" y="7035800"/>
            <a:ext cx="1333500" cy="711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0" i="0" u="none" strike="noStrike">
                <a:solidFill>
                  <a:schemeClr val="bg1"/>
                </a:solidFill>
                <a:latin typeface="Aptos Narrow"/>
                <a:ea typeface="+mn-ea"/>
                <a:cs typeface="Arial" panose="020B0604020202020204" pitchFamily="34" charset="0"/>
              </a:rPr>
              <a:t>Sales Percentage Achieved</a:t>
            </a:r>
            <a:endParaRPr lang="en-GB" sz="1200">
              <a:solidFill>
                <a:schemeClr val="bg1"/>
              </a:solidFill>
              <a:latin typeface="Arial" panose="020B0604020202020204" pitchFamily="34" charset="0"/>
              <a:ea typeface="+mn-ea"/>
              <a:cs typeface="Arial" panose="020B0604020202020204" pitchFamily="34" charset="0"/>
            </a:endParaRPr>
          </a:p>
        </xdr:txBody>
      </xdr:sp>
    </xdr:grpSp>
    <xdr:clientData/>
  </xdr:twoCellAnchor>
  <xdr:twoCellAnchor editAs="absolute">
    <xdr:from>
      <xdr:col>0</xdr:col>
      <xdr:colOff>637469</xdr:colOff>
      <xdr:row>28</xdr:row>
      <xdr:rowOff>50387</xdr:rowOff>
    </xdr:from>
    <xdr:to>
      <xdr:col>4</xdr:col>
      <xdr:colOff>538444</xdr:colOff>
      <xdr:row>39</xdr:row>
      <xdr:rowOff>48</xdr:rowOff>
    </xdr:to>
    <xdr:grpSp>
      <xdr:nvGrpSpPr>
        <xdr:cNvPr id="29" name="Group 28">
          <a:extLst>
            <a:ext uri="{FF2B5EF4-FFF2-40B4-BE49-F238E27FC236}">
              <a16:creationId xmlns:a16="http://schemas.microsoft.com/office/drawing/2014/main" id="{1C8A39BC-7B64-4891-7A87-813887C577FC}"/>
            </a:ext>
          </a:extLst>
        </xdr:cNvPr>
        <xdr:cNvGrpSpPr/>
      </xdr:nvGrpSpPr>
      <xdr:grpSpPr>
        <a:xfrm>
          <a:off x="637469" y="5700107"/>
          <a:ext cx="3224339" cy="2169193"/>
          <a:chOff x="762306" y="4726835"/>
          <a:chExt cx="3222497" cy="2169194"/>
        </a:xfrm>
      </xdr:grpSpPr>
      <xdr:grpSp>
        <xdr:nvGrpSpPr>
          <xdr:cNvPr id="286" name="Group 285">
            <a:extLst>
              <a:ext uri="{FF2B5EF4-FFF2-40B4-BE49-F238E27FC236}">
                <a16:creationId xmlns:a16="http://schemas.microsoft.com/office/drawing/2014/main" id="{525E6AD4-ED24-9AB4-150A-B2E84CD6E1CD}"/>
              </a:ext>
            </a:extLst>
          </xdr:cNvPr>
          <xdr:cNvGrpSpPr/>
        </xdr:nvGrpSpPr>
        <xdr:grpSpPr>
          <a:xfrm>
            <a:off x="1089834" y="4819917"/>
            <a:ext cx="2894969" cy="2013523"/>
            <a:chOff x="1554087" y="3543301"/>
            <a:chExt cx="2513197" cy="2027766"/>
          </a:xfrm>
        </xdr:grpSpPr>
        <xdr:grpSp>
          <xdr:nvGrpSpPr>
            <xdr:cNvPr id="5" name="Group 4">
              <a:extLst>
                <a:ext uri="{FF2B5EF4-FFF2-40B4-BE49-F238E27FC236}">
                  <a16:creationId xmlns:a16="http://schemas.microsoft.com/office/drawing/2014/main" id="{F62A748A-2614-AC11-9AF9-6AD3EF39BA2D}"/>
                </a:ext>
              </a:extLst>
            </xdr:cNvPr>
            <xdr:cNvGrpSpPr/>
          </xdr:nvGrpSpPr>
          <xdr:grpSpPr>
            <a:xfrm>
              <a:off x="1554087" y="3543301"/>
              <a:ext cx="2513197" cy="211137"/>
              <a:chOff x="1146629" y="2679701"/>
              <a:chExt cx="2501611" cy="266699"/>
            </a:xfrm>
          </xdr:grpSpPr>
          <xdr:sp macro="" textlink="'Pivot tables'!AZ5">
            <xdr:nvSpPr>
              <xdr:cNvPr id="2" name="TextBox 1">
                <a:extLst>
                  <a:ext uri="{FF2B5EF4-FFF2-40B4-BE49-F238E27FC236}">
                    <a16:creationId xmlns:a16="http://schemas.microsoft.com/office/drawing/2014/main" id="{93E0EBF1-8C50-F97B-C83A-7B663A9635A9}"/>
                  </a:ext>
                </a:extLst>
              </xdr:cNvPr>
              <xdr:cNvSpPr txBox="1"/>
            </xdr:nvSpPr>
            <xdr:spPr>
              <a:xfrm>
                <a:off x="1146629" y="2679701"/>
                <a:ext cx="1127880" cy="266699"/>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41B36990-F3B1-7343-83CF-F84C200F3859}" type="TxLink">
                  <a:rPr lang="en-US" sz="1100" b="0" i="0" u="none" strike="noStrike">
                    <a:solidFill>
                      <a:srgbClr val="FFFFFF"/>
                    </a:solidFill>
                    <a:latin typeface="Arial"/>
                    <a:cs typeface="Arial"/>
                  </a:rPr>
                  <a:pPr/>
                  <a:t>Canada</a:t>
                </a:fld>
                <a:endParaRPr lang="en-GB" sz="1050">
                  <a:solidFill>
                    <a:schemeClr val="bg1"/>
                  </a:solidFill>
                  <a:latin typeface="Arial" panose="020B0604020202020204" pitchFamily="34" charset="0"/>
                  <a:cs typeface="Arial" panose="020B0604020202020204" pitchFamily="34" charset="0"/>
                </a:endParaRPr>
              </a:p>
            </xdr:txBody>
          </xdr:sp>
          <xdr:sp macro="" textlink="'Pivot tables'!BA5">
            <xdr:nvSpPr>
              <xdr:cNvPr id="3" name="TextBox 2">
                <a:extLst>
                  <a:ext uri="{FF2B5EF4-FFF2-40B4-BE49-F238E27FC236}">
                    <a16:creationId xmlns:a16="http://schemas.microsoft.com/office/drawing/2014/main" id="{6F911E5B-2344-71AE-9A72-7E172628D258}"/>
                  </a:ext>
                </a:extLst>
              </xdr:cNvPr>
              <xdr:cNvSpPr txBox="1"/>
            </xdr:nvSpPr>
            <xdr:spPr>
              <a:xfrm>
                <a:off x="2115840" y="2679701"/>
                <a:ext cx="1127880" cy="266699"/>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0391F72E-9B50-3E46-A70B-6F9FFBBA9138}" type="TxLink">
                  <a:rPr lang="en-US" sz="1100" b="0" i="0" u="none" strike="noStrike">
                    <a:solidFill>
                      <a:srgbClr val="FFFFFF"/>
                    </a:solidFill>
                    <a:latin typeface="Arial"/>
                    <a:cs typeface="Arial"/>
                  </a:rPr>
                  <a:pPr/>
                  <a:t> 1,218,561 </a:t>
                </a:fld>
                <a:endParaRPr lang="en-GB" sz="1050">
                  <a:solidFill>
                    <a:schemeClr val="bg1"/>
                  </a:solidFill>
                  <a:latin typeface="Arial" panose="020B0604020202020204" pitchFamily="34" charset="0"/>
                  <a:cs typeface="Arial" panose="020B0604020202020204" pitchFamily="34" charset="0"/>
                </a:endParaRPr>
              </a:p>
            </xdr:txBody>
          </xdr:sp>
          <xdr:sp macro="" textlink="'Pivot tables'!BB5">
            <xdr:nvSpPr>
              <xdr:cNvPr id="4" name="TextBox 3">
                <a:extLst>
                  <a:ext uri="{FF2B5EF4-FFF2-40B4-BE49-F238E27FC236}">
                    <a16:creationId xmlns:a16="http://schemas.microsoft.com/office/drawing/2014/main" id="{F62C0001-16C8-86B1-7C4B-506CDFEB41D2}"/>
                  </a:ext>
                </a:extLst>
              </xdr:cNvPr>
              <xdr:cNvSpPr txBox="1"/>
            </xdr:nvSpPr>
            <xdr:spPr>
              <a:xfrm>
                <a:off x="3069081" y="2679701"/>
                <a:ext cx="579159" cy="266699"/>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18169814-7A4F-AE40-9F8D-45A373DD3F42}" type="TxLink">
                  <a:rPr lang="en-US" sz="1100" b="0" i="0" u="none" strike="noStrike">
                    <a:solidFill>
                      <a:srgbClr val="FFFFFF"/>
                    </a:solidFill>
                    <a:latin typeface="Arial"/>
                    <a:cs typeface="Arial"/>
                  </a:rPr>
                  <a:pPr/>
                  <a:t>21.24%</a:t>
                </a:fld>
                <a:endParaRPr lang="en-GB" sz="1050">
                  <a:solidFill>
                    <a:schemeClr val="bg1"/>
                  </a:solidFill>
                  <a:latin typeface="Arial" panose="020B0604020202020204" pitchFamily="34" charset="0"/>
                  <a:cs typeface="Arial" panose="020B0604020202020204" pitchFamily="34" charset="0"/>
                </a:endParaRPr>
              </a:p>
            </xdr:txBody>
          </xdr:sp>
        </xdr:grpSp>
        <xdr:grpSp>
          <xdr:nvGrpSpPr>
            <xdr:cNvPr id="36" name="Group 35">
              <a:extLst>
                <a:ext uri="{FF2B5EF4-FFF2-40B4-BE49-F238E27FC236}">
                  <a16:creationId xmlns:a16="http://schemas.microsoft.com/office/drawing/2014/main" id="{7664B77E-7A50-9B44-8126-679EB7511149}"/>
                </a:ext>
              </a:extLst>
            </xdr:cNvPr>
            <xdr:cNvGrpSpPr/>
          </xdr:nvGrpSpPr>
          <xdr:grpSpPr>
            <a:xfrm>
              <a:off x="1554087" y="3837394"/>
              <a:ext cx="2513197" cy="263207"/>
              <a:chOff x="1146629" y="2679701"/>
              <a:chExt cx="2501611" cy="332472"/>
            </a:xfrm>
          </xdr:grpSpPr>
          <xdr:sp macro="" textlink="'Pivot tables'!AZ6">
            <xdr:nvSpPr>
              <xdr:cNvPr id="37" name="TextBox 36">
                <a:extLst>
                  <a:ext uri="{FF2B5EF4-FFF2-40B4-BE49-F238E27FC236}">
                    <a16:creationId xmlns:a16="http://schemas.microsoft.com/office/drawing/2014/main" id="{271C0268-BD6E-ED9B-2BF1-8677D09473A1}"/>
                  </a:ext>
                </a:extLst>
              </xdr:cNvPr>
              <xdr:cNvSpPr txBox="1"/>
            </xdr:nvSpPr>
            <xdr:spPr>
              <a:xfrm>
                <a:off x="1146629" y="2679701"/>
                <a:ext cx="1269546" cy="332472"/>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4B0C97B2-6C5F-7E48-B0C0-A09E0EBA34A0}" type="TxLink">
                  <a:rPr lang="en-US" sz="1100" b="0" i="0" u="none" strike="noStrike">
                    <a:solidFill>
                      <a:srgbClr val="FFFFFF"/>
                    </a:solidFill>
                    <a:latin typeface="Arial"/>
                    <a:cs typeface="Arial"/>
                  </a:rPr>
                  <a:pPr/>
                  <a:t>USA</a:t>
                </a:fld>
                <a:endParaRPr lang="en-GB" sz="1050">
                  <a:solidFill>
                    <a:schemeClr val="bg1"/>
                  </a:solidFill>
                  <a:latin typeface="Arial" panose="020B0604020202020204" pitchFamily="34" charset="0"/>
                  <a:cs typeface="Arial" panose="020B0604020202020204" pitchFamily="34" charset="0"/>
                </a:endParaRPr>
              </a:p>
            </xdr:txBody>
          </xdr:sp>
          <xdr:sp macro="" textlink="'Pivot tables'!BA6">
            <xdr:nvSpPr>
              <xdr:cNvPr id="38" name="TextBox 37">
                <a:extLst>
                  <a:ext uri="{FF2B5EF4-FFF2-40B4-BE49-F238E27FC236}">
                    <a16:creationId xmlns:a16="http://schemas.microsoft.com/office/drawing/2014/main" id="{F7FE770E-57C6-1DC2-094C-55D76065505E}"/>
                  </a:ext>
                </a:extLst>
              </xdr:cNvPr>
              <xdr:cNvSpPr txBox="1"/>
            </xdr:nvSpPr>
            <xdr:spPr>
              <a:xfrm>
                <a:off x="2115840" y="2679701"/>
                <a:ext cx="1127880" cy="266698"/>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79380F3A-7846-DC43-8172-CECE64B17B41}" type="TxLink">
                  <a:rPr lang="en-US" sz="1100" b="0" i="0" u="none" strike="noStrike">
                    <a:solidFill>
                      <a:srgbClr val="FFFFFF"/>
                    </a:solidFill>
                    <a:latin typeface="Arial"/>
                    <a:cs typeface="Arial"/>
                  </a:rPr>
                  <a:pPr/>
                  <a:t> 1,193,701 </a:t>
                </a:fld>
                <a:endParaRPr lang="en-GB" sz="1050">
                  <a:solidFill>
                    <a:schemeClr val="bg1"/>
                  </a:solidFill>
                  <a:latin typeface="Arial" panose="020B0604020202020204" pitchFamily="34" charset="0"/>
                  <a:cs typeface="Arial" panose="020B0604020202020204" pitchFamily="34" charset="0"/>
                </a:endParaRPr>
              </a:p>
            </xdr:txBody>
          </xdr:sp>
          <xdr:sp macro="" textlink="'Pivot tables'!BB6">
            <xdr:nvSpPr>
              <xdr:cNvPr id="39" name="TextBox 38">
                <a:extLst>
                  <a:ext uri="{FF2B5EF4-FFF2-40B4-BE49-F238E27FC236}">
                    <a16:creationId xmlns:a16="http://schemas.microsoft.com/office/drawing/2014/main" id="{3F435403-3092-6CB2-1122-2CD32A4D5C73}"/>
                  </a:ext>
                </a:extLst>
              </xdr:cNvPr>
              <xdr:cNvSpPr txBox="1"/>
            </xdr:nvSpPr>
            <xdr:spPr>
              <a:xfrm>
                <a:off x="3069081" y="2679701"/>
                <a:ext cx="579159" cy="266697"/>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41DB816A-03F8-EE43-953D-D70231B86139}" type="TxLink">
                  <a:rPr lang="en-US" sz="1100" b="0" i="0" u="none" strike="noStrike">
                    <a:solidFill>
                      <a:srgbClr val="FFFFFF"/>
                    </a:solidFill>
                    <a:latin typeface="Arial"/>
                    <a:cs typeface="Arial"/>
                  </a:rPr>
                  <a:pPr/>
                  <a:t>20.80%</a:t>
                </a:fld>
                <a:endParaRPr lang="en-GB" sz="1050">
                  <a:solidFill>
                    <a:schemeClr val="bg1"/>
                  </a:solidFill>
                  <a:latin typeface="Arial" panose="020B0604020202020204" pitchFamily="34" charset="0"/>
                  <a:cs typeface="Arial" panose="020B0604020202020204" pitchFamily="34" charset="0"/>
                </a:endParaRPr>
              </a:p>
            </xdr:txBody>
          </xdr:sp>
        </xdr:grpSp>
        <xdr:grpSp>
          <xdr:nvGrpSpPr>
            <xdr:cNvPr id="40" name="Group 39">
              <a:extLst>
                <a:ext uri="{FF2B5EF4-FFF2-40B4-BE49-F238E27FC236}">
                  <a16:creationId xmlns:a16="http://schemas.microsoft.com/office/drawing/2014/main" id="{810D3476-9A74-1C47-91B2-189E57E286BA}"/>
                </a:ext>
              </a:extLst>
            </xdr:cNvPr>
            <xdr:cNvGrpSpPr/>
          </xdr:nvGrpSpPr>
          <xdr:grpSpPr>
            <a:xfrm>
              <a:off x="1554087" y="4183557"/>
              <a:ext cx="2513197" cy="211137"/>
              <a:chOff x="1146629" y="2679701"/>
              <a:chExt cx="2501611" cy="266699"/>
            </a:xfrm>
          </xdr:grpSpPr>
          <xdr:sp macro="" textlink="'Pivot tables'!AZ7">
            <xdr:nvSpPr>
              <xdr:cNvPr id="41" name="TextBox 40">
                <a:extLst>
                  <a:ext uri="{FF2B5EF4-FFF2-40B4-BE49-F238E27FC236}">
                    <a16:creationId xmlns:a16="http://schemas.microsoft.com/office/drawing/2014/main" id="{80C2F1FB-09B1-27F8-6615-EBC1E70E707B}"/>
                  </a:ext>
                </a:extLst>
              </xdr:cNvPr>
              <xdr:cNvSpPr txBox="1"/>
            </xdr:nvSpPr>
            <xdr:spPr>
              <a:xfrm>
                <a:off x="1146629" y="2679701"/>
                <a:ext cx="1127880" cy="266699"/>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5B75F73D-F921-3A41-B846-C3ADFCC2E820}" type="TxLink">
                  <a:rPr lang="en-US" sz="1100" b="0" i="0" u="none" strike="noStrike">
                    <a:solidFill>
                      <a:srgbClr val="FFFFFF"/>
                    </a:solidFill>
                    <a:latin typeface="Arial"/>
                    <a:cs typeface="Arial"/>
                  </a:rPr>
                  <a:pPr/>
                  <a:t>Australia</a:t>
                </a:fld>
                <a:endParaRPr lang="en-GB" sz="1050">
                  <a:solidFill>
                    <a:schemeClr val="bg1"/>
                  </a:solidFill>
                  <a:latin typeface="Arial" panose="020B0604020202020204" pitchFamily="34" charset="0"/>
                  <a:cs typeface="Arial" panose="020B0604020202020204" pitchFamily="34" charset="0"/>
                </a:endParaRPr>
              </a:p>
            </xdr:txBody>
          </xdr:sp>
          <xdr:sp macro="" textlink="'Pivot tables'!BA7">
            <xdr:nvSpPr>
              <xdr:cNvPr id="42" name="TextBox 41">
                <a:extLst>
                  <a:ext uri="{FF2B5EF4-FFF2-40B4-BE49-F238E27FC236}">
                    <a16:creationId xmlns:a16="http://schemas.microsoft.com/office/drawing/2014/main" id="{F242BD5A-0EC9-A341-6D1A-EF8F819E1DF4}"/>
                  </a:ext>
                </a:extLst>
              </xdr:cNvPr>
              <xdr:cNvSpPr txBox="1"/>
            </xdr:nvSpPr>
            <xdr:spPr>
              <a:xfrm>
                <a:off x="2115840" y="2679701"/>
                <a:ext cx="1127880" cy="266699"/>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4E208ACC-8CF0-B745-934F-4188B53E8019}" type="TxLink">
                  <a:rPr lang="en-US" sz="1100" b="0" i="0" u="none" strike="noStrike">
                    <a:solidFill>
                      <a:srgbClr val="FFFFFF"/>
                    </a:solidFill>
                    <a:latin typeface="Arial"/>
                    <a:cs typeface="Arial"/>
                  </a:rPr>
                  <a:pPr/>
                  <a:t> 813,924 </a:t>
                </a:fld>
                <a:endParaRPr lang="en-GB" sz="1050">
                  <a:solidFill>
                    <a:schemeClr val="bg1"/>
                  </a:solidFill>
                  <a:latin typeface="Arial" panose="020B0604020202020204" pitchFamily="34" charset="0"/>
                  <a:cs typeface="Arial" panose="020B0604020202020204" pitchFamily="34" charset="0"/>
                </a:endParaRPr>
              </a:p>
            </xdr:txBody>
          </xdr:sp>
          <xdr:sp macro="" textlink="'Pivot tables'!BB7">
            <xdr:nvSpPr>
              <xdr:cNvPr id="43" name="TextBox 42">
                <a:extLst>
                  <a:ext uri="{FF2B5EF4-FFF2-40B4-BE49-F238E27FC236}">
                    <a16:creationId xmlns:a16="http://schemas.microsoft.com/office/drawing/2014/main" id="{BC588EE2-EDC8-DA7A-C1B9-0D2692EE8621}"/>
                  </a:ext>
                </a:extLst>
              </xdr:cNvPr>
              <xdr:cNvSpPr txBox="1"/>
            </xdr:nvSpPr>
            <xdr:spPr>
              <a:xfrm>
                <a:off x="3069081" y="2679701"/>
                <a:ext cx="579159" cy="266699"/>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9BCD43CA-69A2-6B48-AC43-EA52CF03F384}" type="TxLink">
                  <a:rPr lang="en-US" sz="1100" b="0" i="0" u="none" strike="noStrike">
                    <a:solidFill>
                      <a:srgbClr val="FFFFFF"/>
                    </a:solidFill>
                    <a:latin typeface="Arial"/>
                    <a:cs typeface="Arial"/>
                  </a:rPr>
                  <a:pPr/>
                  <a:t>14.18%</a:t>
                </a:fld>
                <a:endParaRPr lang="en-GB" sz="1050">
                  <a:solidFill>
                    <a:schemeClr val="bg1"/>
                  </a:solidFill>
                  <a:latin typeface="Arial" panose="020B0604020202020204" pitchFamily="34" charset="0"/>
                  <a:cs typeface="Arial" panose="020B0604020202020204" pitchFamily="34" charset="0"/>
                </a:endParaRPr>
              </a:p>
            </xdr:txBody>
          </xdr:sp>
        </xdr:grpSp>
        <xdr:grpSp>
          <xdr:nvGrpSpPr>
            <xdr:cNvPr id="44" name="Group 43">
              <a:extLst>
                <a:ext uri="{FF2B5EF4-FFF2-40B4-BE49-F238E27FC236}">
                  <a16:creationId xmlns:a16="http://schemas.microsoft.com/office/drawing/2014/main" id="{C8260B0E-82E9-A34B-934E-71A872567423}"/>
                </a:ext>
              </a:extLst>
            </xdr:cNvPr>
            <xdr:cNvGrpSpPr/>
          </xdr:nvGrpSpPr>
          <xdr:grpSpPr>
            <a:xfrm>
              <a:off x="1554087" y="4477650"/>
              <a:ext cx="2513197" cy="211137"/>
              <a:chOff x="1146629" y="2679701"/>
              <a:chExt cx="2501611" cy="266699"/>
            </a:xfrm>
          </xdr:grpSpPr>
          <xdr:sp macro="" textlink="'Pivot tables'!AZ8">
            <xdr:nvSpPr>
              <xdr:cNvPr id="45" name="TextBox 44">
                <a:extLst>
                  <a:ext uri="{FF2B5EF4-FFF2-40B4-BE49-F238E27FC236}">
                    <a16:creationId xmlns:a16="http://schemas.microsoft.com/office/drawing/2014/main" id="{5C52CF52-C39E-AF9C-827D-83CFB6A2BC4E}"/>
                  </a:ext>
                </a:extLst>
              </xdr:cNvPr>
              <xdr:cNvSpPr txBox="1"/>
            </xdr:nvSpPr>
            <xdr:spPr>
              <a:xfrm>
                <a:off x="1146629" y="2679701"/>
                <a:ext cx="1127880" cy="266699"/>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C45C500D-1906-874F-ABE4-6F6706A62DD8}" type="TxLink">
                  <a:rPr lang="en-US" sz="1100" b="0" i="0" u="none" strike="noStrike">
                    <a:solidFill>
                      <a:srgbClr val="FFFFFF"/>
                    </a:solidFill>
                    <a:latin typeface="Arial"/>
                    <a:cs typeface="Arial"/>
                  </a:rPr>
                  <a:pPr/>
                  <a:t>United Kingdom</a:t>
                </a:fld>
                <a:endParaRPr lang="en-GB" sz="1050">
                  <a:solidFill>
                    <a:schemeClr val="bg1"/>
                  </a:solidFill>
                  <a:latin typeface="Arial" panose="020B0604020202020204" pitchFamily="34" charset="0"/>
                  <a:cs typeface="Arial" panose="020B0604020202020204" pitchFamily="34" charset="0"/>
                </a:endParaRPr>
              </a:p>
            </xdr:txBody>
          </xdr:sp>
          <xdr:sp macro="" textlink="'Pivot tables'!BA8">
            <xdr:nvSpPr>
              <xdr:cNvPr id="46" name="TextBox 45">
                <a:extLst>
                  <a:ext uri="{FF2B5EF4-FFF2-40B4-BE49-F238E27FC236}">
                    <a16:creationId xmlns:a16="http://schemas.microsoft.com/office/drawing/2014/main" id="{E2110184-F602-6BFB-5445-63D1E398CB5D}"/>
                  </a:ext>
                </a:extLst>
              </xdr:cNvPr>
              <xdr:cNvSpPr txBox="1"/>
            </xdr:nvSpPr>
            <xdr:spPr>
              <a:xfrm>
                <a:off x="2115840" y="2679701"/>
                <a:ext cx="1127880" cy="266699"/>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14D1A29E-916C-D446-8705-433AF9F39534}" type="TxLink">
                  <a:rPr lang="en-US" sz="1100" b="0" i="0" u="none" strike="noStrike">
                    <a:solidFill>
                      <a:srgbClr val="FFFFFF"/>
                    </a:solidFill>
                    <a:latin typeface="Arial"/>
                    <a:cs typeface="Arial"/>
                  </a:rPr>
                  <a:pPr/>
                  <a:t> 752,155 </a:t>
                </a:fld>
                <a:endParaRPr lang="en-GB" sz="1050">
                  <a:solidFill>
                    <a:schemeClr val="bg1"/>
                  </a:solidFill>
                  <a:latin typeface="Arial" panose="020B0604020202020204" pitchFamily="34" charset="0"/>
                  <a:cs typeface="Arial" panose="020B0604020202020204" pitchFamily="34" charset="0"/>
                </a:endParaRPr>
              </a:p>
            </xdr:txBody>
          </xdr:sp>
          <xdr:sp macro="" textlink="'Pivot tables'!BB8">
            <xdr:nvSpPr>
              <xdr:cNvPr id="47" name="TextBox 46">
                <a:extLst>
                  <a:ext uri="{FF2B5EF4-FFF2-40B4-BE49-F238E27FC236}">
                    <a16:creationId xmlns:a16="http://schemas.microsoft.com/office/drawing/2014/main" id="{4144DAC2-4B36-E6FB-C2CC-FD6C687C0E49}"/>
                  </a:ext>
                </a:extLst>
              </xdr:cNvPr>
              <xdr:cNvSpPr txBox="1"/>
            </xdr:nvSpPr>
            <xdr:spPr>
              <a:xfrm>
                <a:off x="3069081" y="2679701"/>
                <a:ext cx="579159" cy="266699"/>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B42600F0-7294-A644-B0B5-AA3EF934C90B}" type="TxLink">
                  <a:rPr lang="en-US" sz="1100" b="0" i="0" u="none" strike="noStrike">
                    <a:solidFill>
                      <a:srgbClr val="FFFFFF"/>
                    </a:solidFill>
                    <a:latin typeface="Arial"/>
                    <a:cs typeface="Arial"/>
                  </a:rPr>
                  <a:pPr/>
                  <a:t>13.11%</a:t>
                </a:fld>
                <a:endParaRPr lang="en-GB" sz="1050">
                  <a:solidFill>
                    <a:schemeClr val="bg1"/>
                  </a:solidFill>
                  <a:latin typeface="Arial" panose="020B0604020202020204" pitchFamily="34" charset="0"/>
                  <a:cs typeface="Arial" panose="020B0604020202020204" pitchFamily="34" charset="0"/>
                </a:endParaRPr>
              </a:p>
            </xdr:txBody>
          </xdr:sp>
        </xdr:grpSp>
        <xdr:grpSp>
          <xdr:nvGrpSpPr>
            <xdr:cNvPr id="48" name="Group 47">
              <a:extLst>
                <a:ext uri="{FF2B5EF4-FFF2-40B4-BE49-F238E27FC236}">
                  <a16:creationId xmlns:a16="http://schemas.microsoft.com/office/drawing/2014/main" id="{7866EE4A-273B-4E44-97FD-B6CE326ED0A9}"/>
                </a:ext>
              </a:extLst>
            </xdr:cNvPr>
            <xdr:cNvGrpSpPr/>
          </xdr:nvGrpSpPr>
          <xdr:grpSpPr>
            <a:xfrm>
              <a:off x="1554087" y="4771743"/>
              <a:ext cx="2513197" cy="211137"/>
              <a:chOff x="1146629" y="2679701"/>
              <a:chExt cx="2501611" cy="266699"/>
            </a:xfrm>
          </xdr:grpSpPr>
          <xdr:sp macro="" textlink="'Pivot tables'!AZ9">
            <xdr:nvSpPr>
              <xdr:cNvPr id="49" name="TextBox 48">
                <a:extLst>
                  <a:ext uri="{FF2B5EF4-FFF2-40B4-BE49-F238E27FC236}">
                    <a16:creationId xmlns:a16="http://schemas.microsoft.com/office/drawing/2014/main" id="{BB7D3000-FB77-2700-FD27-3CD8D69A9C99}"/>
                  </a:ext>
                </a:extLst>
              </xdr:cNvPr>
              <xdr:cNvSpPr txBox="1"/>
            </xdr:nvSpPr>
            <xdr:spPr>
              <a:xfrm>
                <a:off x="1146629" y="2679701"/>
                <a:ext cx="1206046" cy="259079"/>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7DC62CF4-A14B-8B47-9ED6-716A09360D40}" type="TxLink">
                  <a:rPr lang="en-US" sz="1100" b="0" i="0" u="none" strike="noStrike">
                    <a:solidFill>
                      <a:srgbClr val="FFFFFF"/>
                    </a:solidFill>
                    <a:latin typeface="Arial"/>
                    <a:cs typeface="Arial"/>
                  </a:rPr>
                  <a:pPr/>
                  <a:t>UAE</a:t>
                </a:fld>
                <a:endParaRPr lang="en-GB" sz="1050">
                  <a:solidFill>
                    <a:schemeClr val="bg1"/>
                  </a:solidFill>
                  <a:latin typeface="Arial" panose="020B0604020202020204" pitchFamily="34" charset="0"/>
                  <a:cs typeface="Arial" panose="020B0604020202020204" pitchFamily="34" charset="0"/>
                </a:endParaRPr>
              </a:p>
            </xdr:txBody>
          </xdr:sp>
          <xdr:sp macro="" textlink="'Pivot tables'!BA9">
            <xdr:nvSpPr>
              <xdr:cNvPr id="50" name="TextBox 49">
                <a:extLst>
                  <a:ext uri="{FF2B5EF4-FFF2-40B4-BE49-F238E27FC236}">
                    <a16:creationId xmlns:a16="http://schemas.microsoft.com/office/drawing/2014/main" id="{505D7863-702A-C370-4623-ED50A5531115}"/>
                  </a:ext>
                </a:extLst>
              </xdr:cNvPr>
              <xdr:cNvSpPr txBox="1"/>
            </xdr:nvSpPr>
            <xdr:spPr>
              <a:xfrm>
                <a:off x="2115840" y="2679701"/>
                <a:ext cx="1127880" cy="266699"/>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1A395B98-EA0B-3C4E-B0E1-DFA79EE2BCC6}" type="TxLink">
                  <a:rPr lang="en-US" sz="1100" b="0" i="0" u="none" strike="noStrike">
                    <a:solidFill>
                      <a:srgbClr val="FFFFFF"/>
                    </a:solidFill>
                    <a:latin typeface="Arial"/>
                    <a:cs typeface="Arial"/>
                  </a:rPr>
                  <a:pPr/>
                  <a:t> 660,117 </a:t>
                </a:fld>
                <a:endParaRPr lang="en-GB" sz="1050">
                  <a:solidFill>
                    <a:schemeClr val="bg1"/>
                  </a:solidFill>
                  <a:latin typeface="Arial" panose="020B0604020202020204" pitchFamily="34" charset="0"/>
                  <a:cs typeface="Arial" panose="020B0604020202020204" pitchFamily="34" charset="0"/>
                </a:endParaRPr>
              </a:p>
            </xdr:txBody>
          </xdr:sp>
          <xdr:sp macro="" textlink="'Pivot tables'!BB9">
            <xdr:nvSpPr>
              <xdr:cNvPr id="51" name="TextBox 50">
                <a:extLst>
                  <a:ext uri="{FF2B5EF4-FFF2-40B4-BE49-F238E27FC236}">
                    <a16:creationId xmlns:a16="http://schemas.microsoft.com/office/drawing/2014/main" id="{B6DEB35B-63E4-40F2-EB8D-44917CD5693D}"/>
                  </a:ext>
                </a:extLst>
              </xdr:cNvPr>
              <xdr:cNvSpPr txBox="1"/>
            </xdr:nvSpPr>
            <xdr:spPr>
              <a:xfrm>
                <a:off x="3069081" y="2679701"/>
                <a:ext cx="579159" cy="266699"/>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FAB115DE-BDE4-C24E-B05F-FC6CE2E3B8CD}" type="TxLink">
                  <a:rPr lang="en-US" sz="1100" b="0" i="0" u="none" strike="noStrike">
                    <a:solidFill>
                      <a:srgbClr val="FFFFFF"/>
                    </a:solidFill>
                    <a:latin typeface="Arial"/>
                    <a:cs typeface="Arial"/>
                  </a:rPr>
                  <a:pPr/>
                  <a:t>11.50%</a:t>
                </a:fld>
                <a:endParaRPr lang="en-GB" sz="1050">
                  <a:solidFill>
                    <a:schemeClr val="bg1"/>
                  </a:solidFill>
                  <a:latin typeface="Arial" panose="020B0604020202020204" pitchFamily="34" charset="0"/>
                  <a:cs typeface="Arial" panose="020B0604020202020204" pitchFamily="34" charset="0"/>
                </a:endParaRPr>
              </a:p>
            </xdr:txBody>
          </xdr:sp>
        </xdr:grpSp>
        <xdr:grpSp>
          <xdr:nvGrpSpPr>
            <xdr:cNvPr id="52" name="Group 51">
              <a:extLst>
                <a:ext uri="{FF2B5EF4-FFF2-40B4-BE49-F238E27FC236}">
                  <a16:creationId xmlns:a16="http://schemas.microsoft.com/office/drawing/2014/main" id="{D8D579E4-0223-A245-885F-E4E756CBE36B}"/>
                </a:ext>
              </a:extLst>
            </xdr:cNvPr>
            <xdr:cNvGrpSpPr/>
          </xdr:nvGrpSpPr>
          <xdr:grpSpPr>
            <a:xfrm>
              <a:off x="1554087" y="5065836"/>
              <a:ext cx="2513197" cy="211137"/>
              <a:chOff x="1146629" y="2679701"/>
              <a:chExt cx="2501611" cy="266699"/>
            </a:xfrm>
          </xdr:grpSpPr>
          <xdr:sp macro="" textlink="'Pivot tables'!AZ10">
            <xdr:nvSpPr>
              <xdr:cNvPr id="53" name="TextBox 52">
                <a:extLst>
                  <a:ext uri="{FF2B5EF4-FFF2-40B4-BE49-F238E27FC236}">
                    <a16:creationId xmlns:a16="http://schemas.microsoft.com/office/drawing/2014/main" id="{FC608ABF-A84C-D4DC-9CA6-C4ABDD9B76D0}"/>
                  </a:ext>
                </a:extLst>
              </xdr:cNvPr>
              <xdr:cNvSpPr txBox="1"/>
            </xdr:nvSpPr>
            <xdr:spPr>
              <a:xfrm>
                <a:off x="1146629" y="2679701"/>
                <a:ext cx="1293189" cy="202531"/>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30605C31-6C16-8C4C-8C99-F019B9DFC1C0}" type="TxLink">
                  <a:rPr lang="en-US" sz="1100" b="0" i="0" u="none" strike="noStrike">
                    <a:solidFill>
                      <a:srgbClr val="FFFFFF"/>
                    </a:solidFill>
                    <a:latin typeface="Arial"/>
                    <a:cs typeface="Arial"/>
                  </a:rPr>
                  <a:pPr/>
                  <a:t>Japan</a:t>
                </a:fld>
                <a:endParaRPr lang="en-GB" sz="1050">
                  <a:solidFill>
                    <a:schemeClr val="bg1"/>
                  </a:solidFill>
                  <a:latin typeface="Arial" panose="020B0604020202020204" pitchFamily="34" charset="0"/>
                  <a:cs typeface="Arial" panose="020B0604020202020204" pitchFamily="34" charset="0"/>
                </a:endParaRPr>
              </a:p>
            </xdr:txBody>
          </xdr:sp>
          <xdr:sp macro="" textlink="'Pivot tables'!BA10">
            <xdr:nvSpPr>
              <xdr:cNvPr id="54" name="TextBox 53">
                <a:extLst>
                  <a:ext uri="{FF2B5EF4-FFF2-40B4-BE49-F238E27FC236}">
                    <a16:creationId xmlns:a16="http://schemas.microsoft.com/office/drawing/2014/main" id="{3DDCFCDC-9B73-7BC7-2395-E03C54226DEC}"/>
                  </a:ext>
                </a:extLst>
              </xdr:cNvPr>
              <xdr:cNvSpPr txBox="1"/>
            </xdr:nvSpPr>
            <xdr:spPr>
              <a:xfrm>
                <a:off x="2115840" y="2679701"/>
                <a:ext cx="1127880" cy="266699"/>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F1AB3C43-3966-2247-ADFA-3D0CBD529009}" type="TxLink">
                  <a:rPr lang="en-US" sz="1100" b="0" i="0" u="none" strike="noStrike">
                    <a:solidFill>
                      <a:srgbClr val="FFFFFF"/>
                    </a:solidFill>
                    <a:latin typeface="Arial"/>
                    <a:cs typeface="Arial"/>
                  </a:rPr>
                  <a:pPr/>
                  <a:t> 565,535 </a:t>
                </a:fld>
                <a:endParaRPr lang="en-GB" sz="1050">
                  <a:solidFill>
                    <a:schemeClr val="bg1"/>
                  </a:solidFill>
                  <a:latin typeface="Arial" panose="020B0604020202020204" pitchFamily="34" charset="0"/>
                  <a:cs typeface="Arial" panose="020B0604020202020204" pitchFamily="34" charset="0"/>
                </a:endParaRPr>
              </a:p>
            </xdr:txBody>
          </xdr:sp>
          <xdr:sp macro="" textlink="'Pivot tables'!BB10">
            <xdr:nvSpPr>
              <xdr:cNvPr id="55" name="TextBox 54">
                <a:extLst>
                  <a:ext uri="{FF2B5EF4-FFF2-40B4-BE49-F238E27FC236}">
                    <a16:creationId xmlns:a16="http://schemas.microsoft.com/office/drawing/2014/main" id="{C03915D0-D8B7-B3ED-97E6-0954831CF691}"/>
                  </a:ext>
                </a:extLst>
              </xdr:cNvPr>
              <xdr:cNvSpPr txBox="1"/>
            </xdr:nvSpPr>
            <xdr:spPr>
              <a:xfrm>
                <a:off x="3069081" y="2679701"/>
                <a:ext cx="579159" cy="266699"/>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70463185-42F9-1D47-A0EF-BD412D990F27}" type="TxLink">
                  <a:rPr lang="en-US" sz="1100" b="0" i="0" u="none" strike="noStrike">
                    <a:solidFill>
                      <a:srgbClr val="FFFFFF"/>
                    </a:solidFill>
                    <a:latin typeface="Arial"/>
                    <a:cs typeface="Arial"/>
                  </a:rPr>
                  <a:pPr/>
                  <a:t>9.86%</a:t>
                </a:fld>
                <a:endParaRPr lang="en-GB" sz="1050">
                  <a:solidFill>
                    <a:schemeClr val="bg1"/>
                  </a:solidFill>
                  <a:latin typeface="Arial" panose="020B0604020202020204" pitchFamily="34" charset="0"/>
                  <a:cs typeface="Arial" panose="020B0604020202020204" pitchFamily="34" charset="0"/>
                </a:endParaRPr>
              </a:p>
            </xdr:txBody>
          </xdr:sp>
        </xdr:grpSp>
        <xdr:grpSp>
          <xdr:nvGrpSpPr>
            <xdr:cNvPr id="280" name="Group 279">
              <a:extLst>
                <a:ext uri="{FF2B5EF4-FFF2-40B4-BE49-F238E27FC236}">
                  <a16:creationId xmlns:a16="http://schemas.microsoft.com/office/drawing/2014/main" id="{6F552222-D5E5-6047-B16B-E1CC9A05B983}"/>
                </a:ext>
              </a:extLst>
            </xdr:cNvPr>
            <xdr:cNvGrpSpPr/>
          </xdr:nvGrpSpPr>
          <xdr:grpSpPr>
            <a:xfrm>
              <a:off x="1554087" y="5359930"/>
              <a:ext cx="2513197" cy="211137"/>
              <a:chOff x="1146629" y="2679701"/>
              <a:chExt cx="2501611" cy="266699"/>
            </a:xfrm>
          </xdr:grpSpPr>
          <xdr:sp macro="" textlink="'Pivot tables'!AZ11">
            <xdr:nvSpPr>
              <xdr:cNvPr id="281" name="TextBox 280">
                <a:extLst>
                  <a:ext uri="{FF2B5EF4-FFF2-40B4-BE49-F238E27FC236}">
                    <a16:creationId xmlns:a16="http://schemas.microsoft.com/office/drawing/2014/main" id="{F1C0E897-696B-B8D3-0C59-D11C735DF567}"/>
                  </a:ext>
                </a:extLst>
              </xdr:cNvPr>
              <xdr:cNvSpPr txBox="1"/>
            </xdr:nvSpPr>
            <xdr:spPr>
              <a:xfrm>
                <a:off x="1146629" y="2679701"/>
                <a:ext cx="1293189" cy="202531"/>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5640E4E7-3D96-6344-8B76-325EB3E11348}" type="TxLink">
                  <a:rPr lang="en-US" sz="1100" b="0" i="0" u="none" strike="noStrike">
                    <a:solidFill>
                      <a:srgbClr val="FFFFFF"/>
                    </a:solidFill>
                    <a:latin typeface="Arial"/>
                    <a:cs typeface="Arial"/>
                  </a:rPr>
                  <a:pPr/>
                  <a:t>Argentina</a:t>
                </a:fld>
                <a:endParaRPr lang="en-GB" sz="1050">
                  <a:solidFill>
                    <a:schemeClr val="bg1"/>
                  </a:solidFill>
                  <a:latin typeface="Arial" panose="020B0604020202020204" pitchFamily="34" charset="0"/>
                  <a:cs typeface="Arial" panose="020B0604020202020204" pitchFamily="34" charset="0"/>
                </a:endParaRPr>
              </a:p>
            </xdr:txBody>
          </xdr:sp>
          <xdr:sp macro="" textlink="'Pivot tables'!BA11">
            <xdr:nvSpPr>
              <xdr:cNvPr id="282" name="TextBox 281">
                <a:extLst>
                  <a:ext uri="{FF2B5EF4-FFF2-40B4-BE49-F238E27FC236}">
                    <a16:creationId xmlns:a16="http://schemas.microsoft.com/office/drawing/2014/main" id="{FB48C0EC-F455-BD5E-54DF-52A1E0B6E009}"/>
                  </a:ext>
                </a:extLst>
              </xdr:cNvPr>
              <xdr:cNvSpPr txBox="1"/>
            </xdr:nvSpPr>
            <xdr:spPr>
              <a:xfrm>
                <a:off x="2115840" y="2679701"/>
                <a:ext cx="1127880" cy="266699"/>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B4D5EAAC-C4EE-5541-A5E2-90E2F3459AE3}" type="TxLink">
                  <a:rPr lang="en-US" sz="1100" b="0" i="0" u="none" strike="noStrike">
                    <a:solidFill>
                      <a:srgbClr val="FFFFFF"/>
                    </a:solidFill>
                    <a:latin typeface="Arial"/>
                    <a:cs typeface="Arial"/>
                  </a:rPr>
                  <a:pPr/>
                  <a:t> 534,205 </a:t>
                </a:fld>
                <a:endParaRPr lang="en-GB" sz="1050">
                  <a:solidFill>
                    <a:schemeClr val="bg1"/>
                  </a:solidFill>
                  <a:latin typeface="Arial" panose="020B0604020202020204" pitchFamily="34" charset="0"/>
                  <a:cs typeface="Arial" panose="020B0604020202020204" pitchFamily="34" charset="0"/>
                </a:endParaRPr>
              </a:p>
            </xdr:txBody>
          </xdr:sp>
          <xdr:sp macro="" textlink="'Pivot tables'!BB11">
            <xdr:nvSpPr>
              <xdr:cNvPr id="283" name="TextBox 282">
                <a:extLst>
                  <a:ext uri="{FF2B5EF4-FFF2-40B4-BE49-F238E27FC236}">
                    <a16:creationId xmlns:a16="http://schemas.microsoft.com/office/drawing/2014/main" id="{AA77CFFC-A3B6-F847-7087-DD789613B8BC}"/>
                  </a:ext>
                </a:extLst>
              </xdr:cNvPr>
              <xdr:cNvSpPr txBox="1"/>
            </xdr:nvSpPr>
            <xdr:spPr>
              <a:xfrm>
                <a:off x="3069081" y="2679701"/>
                <a:ext cx="579159" cy="266699"/>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C7BFEC0E-ED4A-1249-951C-EE21442DD2EE}" type="TxLink">
                  <a:rPr lang="en-US" sz="1100" b="0" i="0" u="none" strike="noStrike">
                    <a:solidFill>
                      <a:srgbClr val="FFFFFF"/>
                    </a:solidFill>
                    <a:latin typeface="Arial"/>
                    <a:cs typeface="Arial"/>
                  </a:rPr>
                  <a:pPr/>
                  <a:t>9.31%</a:t>
                </a:fld>
                <a:endParaRPr lang="en-GB" sz="1050">
                  <a:solidFill>
                    <a:schemeClr val="bg1"/>
                  </a:solidFill>
                  <a:latin typeface="Arial" panose="020B0604020202020204" pitchFamily="34" charset="0"/>
                  <a:cs typeface="Arial" panose="020B0604020202020204" pitchFamily="34" charset="0"/>
                </a:endParaRPr>
              </a:p>
            </xdr:txBody>
          </xdr:sp>
        </xdr:grpSp>
      </xdr:grpSp>
      <xdr:grpSp>
        <xdr:nvGrpSpPr>
          <xdr:cNvPr id="285" name="Group 284">
            <a:extLst>
              <a:ext uri="{FF2B5EF4-FFF2-40B4-BE49-F238E27FC236}">
                <a16:creationId xmlns:a16="http://schemas.microsoft.com/office/drawing/2014/main" id="{7BF453E7-211A-AEA3-58C6-BE7F007FDB8C}"/>
              </a:ext>
            </a:extLst>
          </xdr:cNvPr>
          <xdr:cNvGrpSpPr/>
        </xdr:nvGrpSpPr>
        <xdr:grpSpPr>
          <a:xfrm>
            <a:off x="762306" y="4726835"/>
            <a:ext cx="385749" cy="2169194"/>
            <a:chOff x="685800" y="3429000"/>
            <a:chExt cx="384641" cy="2184862"/>
          </a:xfrm>
        </xdr:grpSpPr>
        <xdr:sp macro="" textlink="">
          <xdr:nvSpPr>
            <xdr:cNvPr id="8" name="TextBox 7">
              <a:extLst>
                <a:ext uri="{FF2B5EF4-FFF2-40B4-BE49-F238E27FC236}">
                  <a16:creationId xmlns:a16="http://schemas.microsoft.com/office/drawing/2014/main" id="{7AF58B43-B96D-3D78-176E-4512AB07C37F}"/>
                </a:ext>
              </a:extLst>
            </xdr:cNvPr>
            <xdr:cNvSpPr txBox="1"/>
          </xdr:nvSpPr>
          <xdr:spPr>
            <a:xfrm>
              <a:off x="685800" y="3429000"/>
              <a:ext cx="384641" cy="389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400">
                  <a:solidFill>
                    <a:srgbClr val="2D2F67"/>
                  </a:solidFill>
                  <a:latin typeface="Arial" panose="020B0604020202020204" pitchFamily="34" charset="0"/>
                  <a:cs typeface="Arial" panose="020B0604020202020204" pitchFamily="34" charset="0"/>
                </a:rPr>
                <a:t>●</a:t>
              </a:r>
            </a:p>
          </xdr:txBody>
        </xdr:sp>
        <xdr:sp macro="" textlink="">
          <xdr:nvSpPr>
            <xdr:cNvPr id="9" name="TextBox 8">
              <a:extLst>
                <a:ext uri="{FF2B5EF4-FFF2-40B4-BE49-F238E27FC236}">
                  <a16:creationId xmlns:a16="http://schemas.microsoft.com/office/drawing/2014/main" id="{97337FDD-398E-0B52-AB7A-715255503143}"/>
                </a:ext>
              </a:extLst>
            </xdr:cNvPr>
            <xdr:cNvSpPr txBox="1"/>
          </xdr:nvSpPr>
          <xdr:spPr>
            <a:xfrm>
              <a:off x="685800" y="3729474"/>
              <a:ext cx="384641" cy="389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GB" sz="1400">
                  <a:solidFill>
                    <a:srgbClr val="2D2F67"/>
                  </a:solidFill>
                  <a:latin typeface="Arial" panose="020B0604020202020204" pitchFamily="34" charset="0"/>
                  <a:ea typeface="+mn-ea"/>
                  <a:cs typeface="Arial" panose="020B0604020202020204" pitchFamily="34" charset="0"/>
                </a:rPr>
                <a:t>●</a:t>
              </a:r>
            </a:p>
          </xdr:txBody>
        </xdr:sp>
        <xdr:sp macro="" textlink="">
          <xdr:nvSpPr>
            <xdr:cNvPr id="10" name="TextBox 9">
              <a:extLst>
                <a:ext uri="{FF2B5EF4-FFF2-40B4-BE49-F238E27FC236}">
                  <a16:creationId xmlns:a16="http://schemas.microsoft.com/office/drawing/2014/main" id="{5DDA7AFA-98A9-080C-42FD-AACEAAEA8F89}"/>
                </a:ext>
              </a:extLst>
            </xdr:cNvPr>
            <xdr:cNvSpPr txBox="1"/>
          </xdr:nvSpPr>
          <xdr:spPr>
            <a:xfrm>
              <a:off x="685800" y="4029949"/>
              <a:ext cx="384641" cy="389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GB" sz="1400">
                  <a:solidFill>
                    <a:srgbClr val="2D2F67"/>
                  </a:solidFill>
                  <a:latin typeface="Arial" panose="020B0604020202020204" pitchFamily="34" charset="0"/>
                  <a:ea typeface="+mn-ea"/>
                  <a:cs typeface="Arial" panose="020B0604020202020204" pitchFamily="34" charset="0"/>
                </a:rPr>
                <a:t>●</a:t>
              </a:r>
            </a:p>
          </xdr:txBody>
        </xdr:sp>
        <xdr:sp macro="" textlink="">
          <xdr:nvSpPr>
            <xdr:cNvPr id="11" name="TextBox 10">
              <a:extLst>
                <a:ext uri="{FF2B5EF4-FFF2-40B4-BE49-F238E27FC236}">
                  <a16:creationId xmlns:a16="http://schemas.microsoft.com/office/drawing/2014/main" id="{2F610DB4-D943-1ADC-D370-A2D2371A6FCD}"/>
                </a:ext>
              </a:extLst>
            </xdr:cNvPr>
            <xdr:cNvSpPr txBox="1"/>
          </xdr:nvSpPr>
          <xdr:spPr>
            <a:xfrm>
              <a:off x="685800" y="4330423"/>
              <a:ext cx="384641" cy="389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GB" sz="1400">
                  <a:solidFill>
                    <a:srgbClr val="2D2F67"/>
                  </a:solidFill>
                  <a:latin typeface="Arial" panose="020B0604020202020204" pitchFamily="34" charset="0"/>
                  <a:ea typeface="+mn-ea"/>
                  <a:cs typeface="Arial" panose="020B0604020202020204" pitchFamily="34" charset="0"/>
                </a:rPr>
                <a:t>●</a:t>
              </a:r>
            </a:p>
          </xdr:txBody>
        </xdr:sp>
        <xdr:sp macro="" textlink="">
          <xdr:nvSpPr>
            <xdr:cNvPr id="22" name="TextBox 21">
              <a:extLst>
                <a:ext uri="{FF2B5EF4-FFF2-40B4-BE49-F238E27FC236}">
                  <a16:creationId xmlns:a16="http://schemas.microsoft.com/office/drawing/2014/main" id="{5F750771-BF98-4F92-74E5-9556C557071B}"/>
                </a:ext>
              </a:extLst>
            </xdr:cNvPr>
            <xdr:cNvSpPr txBox="1"/>
          </xdr:nvSpPr>
          <xdr:spPr>
            <a:xfrm>
              <a:off x="685800" y="4630897"/>
              <a:ext cx="384641" cy="389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GB" sz="1400">
                  <a:solidFill>
                    <a:srgbClr val="2D2F67"/>
                  </a:solidFill>
                  <a:latin typeface="Arial" panose="020B0604020202020204" pitchFamily="34" charset="0"/>
                  <a:ea typeface="+mn-ea"/>
                  <a:cs typeface="Arial" panose="020B0604020202020204" pitchFamily="34" charset="0"/>
                </a:rPr>
                <a:t>●</a:t>
              </a:r>
            </a:p>
          </xdr:txBody>
        </xdr:sp>
        <xdr:sp macro="" textlink="">
          <xdr:nvSpPr>
            <xdr:cNvPr id="23" name="TextBox 22">
              <a:extLst>
                <a:ext uri="{FF2B5EF4-FFF2-40B4-BE49-F238E27FC236}">
                  <a16:creationId xmlns:a16="http://schemas.microsoft.com/office/drawing/2014/main" id="{CC9E6A3C-6874-1FB2-1216-2F22A186F06D}"/>
                </a:ext>
              </a:extLst>
            </xdr:cNvPr>
            <xdr:cNvSpPr txBox="1"/>
          </xdr:nvSpPr>
          <xdr:spPr>
            <a:xfrm>
              <a:off x="685800" y="4931372"/>
              <a:ext cx="384641" cy="389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GB" sz="1400">
                  <a:solidFill>
                    <a:srgbClr val="2D2F67"/>
                  </a:solidFill>
                  <a:latin typeface="Arial" panose="020B0604020202020204" pitchFamily="34" charset="0"/>
                  <a:ea typeface="+mn-ea"/>
                  <a:cs typeface="Arial" panose="020B0604020202020204" pitchFamily="34" charset="0"/>
                </a:rPr>
                <a:t>●</a:t>
              </a:r>
            </a:p>
          </xdr:txBody>
        </xdr:sp>
        <xdr:sp macro="" textlink="">
          <xdr:nvSpPr>
            <xdr:cNvPr id="284" name="TextBox 283">
              <a:extLst>
                <a:ext uri="{FF2B5EF4-FFF2-40B4-BE49-F238E27FC236}">
                  <a16:creationId xmlns:a16="http://schemas.microsoft.com/office/drawing/2014/main" id="{F89F2C55-12B2-EA4C-AE04-0305604A170E}"/>
                </a:ext>
              </a:extLst>
            </xdr:cNvPr>
            <xdr:cNvSpPr txBox="1"/>
          </xdr:nvSpPr>
          <xdr:spPr>
            <a:xfrm>
              <a:off x="685800" y="5223934"/>
              <a:ext cx="384641" cy="389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GB" sz="1400">
                  <a:solidFill>
                    <a:srgbClr val="2D2F67"/>
                  </a:solidFill>
                  <a:latin typeface="Arial" panose="020B0604020202020204" pitchFamily="34" charset="0"/>
                  <a:ea typeface="+mn-ea"/>
                  <a:cs typeface="Arial" panose="020B0604020202020204" pitchFamily="34" charset="0"/>
                </a:rPr>
                <a:t>●</a:t>
              </a:r>
            </a:p>
          </xdr:txBody>
        </xdr:sp>
      </xdr:grpSp>
    </xdr:grpSp>
    <xdr:clientData/>
  </xdr:twoCellAnchor>
  <xdr:twoCellAnchor editAs="absolute">
    <xdr:from>
      <xdr:col>7</xdr:col>
      <xdr:colOff>512164</xdr:colOff>
      <xdr:row>7</xdr:row>
      <xdr:rowOff>95770</xdr:rowOff>
    </xdr:from>
    <xdr:to>
      <xdr:col>8</xdr:col>
      <xdr:colOff>17288</xdr:colOff>
      <xdr:row>8</xdr:row>
      <xdr:rowOff>131075</xdr:rowOff>
    </xdr:to>
    <xdr:pic>
      <xdr:nvPicPr>
        <xdr:cNvPr id="30" name="Picture 29">
          <a:extLst>
            <a:ext uri="{FF2B5EF4-FFF2-40B4-BE49-F238E27FC236}">
              <a16:creationId xmlns:a16="http://schemas.microsoft.com/office/drawing/2014/main" id="{1041125F-ED23-A9D0-75A3-A11FF7FAC7C6}"/>
            </a:ext>
          </a:extLst>
        </xdr:cNvPr>
        <xdr:cNvPicPr>
          <a:picLocks noChangeAspect="1"/>
        </xdr:cNvPicPr>
      </xdr:nvPicPr>
      <xdr:blipFill>
        <a:blip xmlns:r="http://schemas.openxmlformats.org/officeDocument/2006/relationships" r:embed="rId4"/>
        <a:stretch>
          <a:fillRect/>
        </a:stretch>
      </xdr:blipFill>
      <xdr:spPr>
        <a:xfrm>
          <a:off x="6283377" y="1524000"/>
          <a:ext cx="329583" cy="239337"/>
        </a:xfrm>
        <a:prstGeom prst="rect">
          <a:avLst/>
        </a:prstGeom>
      </xdr:spPr>
    </xdr:pic>
    <xdr:clientData/>
  </xdr:twoCellAnchor>
  <xdr:twoCellAnchor editAs="absolute">
    <xdr:from>
      <xdr:col>6</xdr:col>
      <xdr:colOff>274819</xdr:colOff>
      <xdr:row>13</xdr:row>
      <xdr:rowOff>116591</xdr:rowOff>
    </xdr:from>
    <xdr:to>
      <xdr:col>6</xdr:col>
      <xdr:colOff>604402</xdr:colOff>
      <xdr:row>14</xdr:row>
      <xdr:rowOff>151895</xdr:rowOff>
    </xdr:to>
    <xdr:pic>
      <xdr:nvPicPr>
        <xdr:cNvPr id="58" name="Picture 57">
          <a:extLst>
            <a:ext uri="{FF2B5EF4-FFF2-40B4-BE49-F238E27FC236}">
              <a16:creationId xmlns:a16="http://schemas.microsoft.com/office/drawing/2014/main" id="{17A2F260-1401-F4FB-349D-33F7991679D4}"/>
            </a:ext>
          </a:extLst>
        </xdr:cNvPr>
        <xdr:cNvPicPr>
          <a:picLocks noChangeAspect="1"/>
        </xdr:cNvPicPr>
      </xdr:nvPicPr>
      <xdr:blipFill>
        <a:blip xmlns:r="http://schemas.openxmlformats.org/officeDocument/2006/relationships" r:embed="rId4"/>
        <a:stretch>
          <a:fillRect/>
        </a:stretch>
      </xdr:blipFill>
      <xdr:spPr>
        <a:xfrm>
          <a:off x="5221573" y="2769017"/>
          <a:ext cx="329583" cy="239337"/>
        </a:xfrm>
        <a:prstGeom prst="rect">
          <a:avLst/>
        </a:prstGeom>
      </xdr:spPr>
    </xdr:pic>
    <xdr:clientData/>
  </xdr:twoCellAnchor>
  <xdr:twoCellAnchor editAs="absolute">
    <xdr:from>
      <xdr:col>10</xdr:col>
      <xdr:colOff>174885</xdr:colOff>
      <xdr:row>29</xdr:row>
      <xdr:rowOff>37476</xdr:rowOff>
    </xdr:from>
    <xdr:to>
      <xdr:col>10</xdr:col>
      <xdr:colOff>504468</xdr:colOff>
      <xdr:row>30</xdr:row>
      <xdr:rowOff>72780</xdr:rowOff>
    </xdr:to>
    <xdr:pic>
      <xdr:nvPicPr>
        <xdr:cNvPr id="61" name="Picture 60">
          <a:extLst>
            <a:ext uri="{FF2B5EF4-FFF2-40B4-BE49-F238E27FC236}">
              <a16:creationId xmlns:a16="http://schemas.microsoft.com/office/drawing/2014/main" id="{242E6DEC-495E-81E0-13B1-85C6485F608C}"/>
            </a:ext>
          </a:extLst>
        </xdr:cNvPr>
        <xdr:cNvPicPr>
          <a:picLocks noChangeAspect="1"/>
        </xdr:cNvPicPr>
      </xdr:nvPicPr>
      <xdr:blipFill>
        <a:blip xmlns:r="http://schemas.openxmlformats.org/officeDocument/2006/relationships" r:embed="rId4"/>
        <a:stretch>
          <a:fillRect/>
        </a:stretch>
      </xdr:blipFill>
      <xdr:spPr>
        <a:xfrm>
          <a:off x="8419475" y="5954427"/>
          <a:ext cx="329583" cy="239337"/>
        </a:xfrm>
        <a:prstGeom prst="rect">
          <a:avLst/>
        </a:prstGeom>
      </xdr:spPr>
    </xdr:pic>
    <xdr:clientData/>
  </xdr:twoCellAnchor>
  <xdr:twoCellAnchor editAs="absolute">
    <xdr:from>
      <xdr:col>15</xdr:col>
      <xdr:colOff>262328</xdr:colOff>
      <xdr:row>16</xdr:row>
      <xdr:rowOff>95770</xdr:rowOff>
    </xdr:from>
    <xdr:to>
      <xdr:col>15</xdr:col>
      <xdr:colOff>591911</xdr:colOff>
      <xdr:row>17</xdr:row>
      <xdr:rowOff>131075</xdr:rowOff>
    </xdr:to>
    <xdr:pic>
      <xdr:nvPicPr>
        <xdr:cNvPr id="63" name="Picture 62">
          <a:extLst>
            <a:ext uri="{FF2B5EF4-FFF2-40B4-BE49-F238E27FC236}">
              <a16:creationId xmlns:a16="http://schemas.microsoft.com/office/drawing/2014/main" id="{D7AF6E63-E319-211F-9698-F604EE62A75C}"/>
            </a:ext>
          </a:extLst>
        </xdr:cNvPr>
        <xdr:cNvPicPr>
          <a:picLocks noChangeAspect="1"/>
        </xdr:cNvPicPr>
      </xdr:nvPicPr>
      <xdr:blipFill>
        <a:blip xmlns:r="http://schemas.openxmlformats.org/officeDocument/2006/relationships" r:embed="rId4"/>
        <a:stretch>
          <a:fillRect/>
        </a:stretch>
      </xdr:blipFill>
      <xdr:spPr>
        <a:xfrm>
          <a:off x="12629213" y="3360295"/>
          <a:ext cx="329583" cy="239337"/>
        </a:xfrm>
        <a:prstGeom prst="rect">
          <a:avLst/>
        </a:prstGeom>
      </xdr:spPr>
    </xdr:pic>
    <xdr:clientData/>
  </xdr:twoCellAnchor>
  <xdr:twoCellAnchor editAs="absolute">
    <xdr:from>
      <xdr:col>13</xdr:col>
      <xdr:colOff>41639</xdr:colOff>
      <xdr:row>9</xdr:row>
      <xdr:rowOff>191542</xdr:rowOff>
    </xdr:from>
    <xdr:to>
      <xdr:col>13</xdr:col>
      <xdr:colOff>371222</xdr:colOff>
      <xdr:row>11</xdr:row>
      <xdr:rowOff>22813</xdr:rowOff>
    </xdr:to>
    <xdr:pic>
      <xdr:nvPicPr>
        <xdr:cNvPr id="448" name="Picture 447">
          <a:extLst>
            <a:ext uri="{FF2B5EF4-FFF2-40B4-BE49-F238E27FC236}">
              <a16:creationId xmlns:a16="http://schemas.microsoft.com/office/drawing/2014/main" id="{2593BFD0-FC1A-4E1E-09A4-5D2A8E2BF7EC}"/>
            </a:ext>
          </a:extLst>
        </xdr:cNvPr>
        <xdr:cNvPicPr>
          <a:picLocks noChangeAspect="1"/>
        </xdr:cNvPicPr>
      </xdr:nvPicPr>
      <xdr:blipFill>
        <a:blip xmlns:r="http://schemas.openxmlformats.org/officeDocument/2006/relationships" r:embed="rId4"/>
        <a:stretch>
          <a:fillRect/>
        </a:stretch>
      </xdr:blipFill>
      <xdr:spPr>
        <a:xfrm>
          <a:off x="10759606" y="2027837"/>
          <a:ext cx="329583" cy="239337"/>
        </a:xfrm>
        <a:prstGeom prst="rect">
          <a:avLst/>
        </a:prstGeom>
      </xdr:spPr>
    </xdr:pic>
    <xdr:clientData/>
  </xdr:twoCellAnchor>
  <xdr:twoCellAnchor editAs="absolute">
    <xdr:from>
      <xdr:col>18</xdr:col>
      <xdr:colOff>807802</xdr:colOff>
      <xdr:row>12</xdr:row>
      <xdr:rowOff>104099</xdr:rowOff>
    </xdr:from>
    <xdr:to>
      <xdr:col>19</xdr:col>
      <xdr:colOff>312926</xdr:colOff>
      <xdr:row>13</xdr:row>
      <xdr:rowOff>139403</xdr:rowOff>
    </xdr:to>
    <xdr:pic>
      <xdr:nvPicPr>
        <xdr:cNvPr id="449" name="Picture 448">
          <a:extLst>
            <a:ext uri="{FF2B5EF4-FFF2-40B4-BE49-F238E27FC236}">
              <a16:creationId xmlns:a16="http://schemas.microsoft.com/office/drawing/2014/main" id="{A4A6E12D-E499-6B49-7907-9CA1455802F8}"/>
            </a:ext>
          </a:extLst>
        </xdr:cNvPr>
        <xdr:cNvPicPr>
          <a:picLocks noChangeAspect="1"/>
        </xdr:cNvPicPr>
      </xdr:nvPicPr>
      <xdr:blipFill>
        <a:blip xmlns:r="http://schemas.openxmlformats.org/officeDocument/2006/relationships" r:embed="rId4"/>
        <a:stretch>
          <a:fillRect/>
        </a:stretch>
      </xdr:blipFill>
      <xdr:spPr>
        <a:xfrm>
          <a:off x="15648064" y="2552492"/>
          <a:ext cx="329583" cy="239337"/>
        </a:xfrm>
        <a:prstGeom prst="rect">
          <a:avLst/>
        </a:prstGeom>
      </xdr:spPr>
    </xdr:pic>
    <xdr:clientData/>
  </xdr:twoCellAnchor>
  <xdr:twoCellAnchor editAs="absolute">
    <xdr:from>
      <xdr:col>17</xdr:col>
      <xdr:colOff>295638</xdr:colOff>
      <xdr:row>29</xdr:row>
      <xdr:rowOff>191541</xdr:rowOff>
    </xdr:from>
    <xdr:to>
      <xdr:col>17</xdr:col>
      <xdr:colOff>625221</xdr:colOff>
      <xdr:row>31</xdr:row>
      <xdr:rowOff>22813</xdr:rowOff>
    </xdr:to>
    <xdr:pic>
      <xdr:nvPicPr>
        <xdr:cNvPr id="450" name="Picture 449">
          <a:extLst>
            <a:ext uri="{FF2B5EF4-FFF2-40B4-BE49-F238E27FC236}">
              <a16:creationId xmlns:a16="http://schemas.microsoft.com/office/drawing/2014/main" id="{192BE33B-5D16-0120-DB96-8F80EA73A79E}"/>
            </a:ext>
          </a:extLst>
        </xdr:cNvPr>
        <xdr:cNvPicPr>
          <a:picLocks noChangeAspect="1"/>
        </xdr:cNvPicPr>
      </xdr:nvPicPr>
      <xdr:blipFill>
        <a:blip xmlns:r="http://schemas.openxmlformats.org/officeDocument/2006/relationships" r:embed="rId4"/>
        <a:stretch>
          <a:fillRect/>
        </a:stretch>
      </xdr:blipFill>
      <xdr:spPr>
        <a:xfrm>
          <a:off x="14311441" y="6108492"/>
          <a:ext cx="329583" cy="239337"/>
        </a:xfrm>
        <a:prstGeom prst="rect">
          <a:avLst/>
        </a:prstGeom>
      </xdr:spPr>
    </xdr:pic>
    <xdr:clientData/>
  </xdr:twoCellAnchor>
  <xdr:twoCellAnchor editAs="absolute">
    <xdr:from>
      <xdr:col>0</xdr:col>
      <xdr:colOff>11869</xdr:colOff>
      <xdr:row>0</xdr:row>
      <xdr:rowOff>11869</xdr:rowOff>
    </xdr:from>
    <xdr:to>
      <xdr:col>23</xdr:col>
      <xdr:colOff>369547</xdr:colOff>
      <xdr:row>2</xdr:row>
      <xdr:rowOff>100527</xdr:rowOff>
    </xdr:to>
    <xdr:grpSp>
      <xdr:nvGrpSpPr>
        <xdr:cNvPr id="460" name="Group 459">
          <a:extLst>
            <a:ext uri="{FF2B5EF4-FFF2-40B4-BE49-F238E27FC236}">
              <a16:creationId xmlns:a16="http://schemas.microsoft.com/office/drawing/2014/main" id="{41A792B0-15F8-3B48-BFC2-F9ECC59A3CE6}"/>
            </a:ext>
          </a:extLst>
        </xdr:cNvPr>
        <xdr:cNvGrpSpPr/>
      </xdr:nvGrpSpPr>
      <xdr:grpSpPr>
        <a:xfrm>
          <a:off x="11869" y="11869"/>
          <a:ext cx="19467024" cy="492209"/>
          <a:chOff x="0" y="0"/>
          <a:chExt cx="19467024" cy="492209"/>
        </a:xfrm>
      </xdr:grpSpPr>
      <xdr:grpSp>
        <xdr:nvGrpSpPr>
          <xdr:cNvPr id="461" name="Group 460">
            <a:extLst>
              <a:ext uri="{FF2B5EF4-FFF2-40B4-BE49-F238E27FC236}">
                <a16:creationId xmlns:a16="http://schemas.microsoft.com/office/drawing/2014/main" id="{41E13DF0-B7FF-0083-3568-12D9D6D39E95}"/>
              </a:ext>
            </a:extLst>
          </xdr:cNvPr>
          <xdr:cNvGrpSpPr/>
        </xdr:nvGrpSpPr>
        <xdr:grpSpPr>
          <a:xfrm>
            <a:off x="0" y="0"/>
            <a:ext cx="19467024" cy="492209"/>
            <a:chOff x="12700" y="0"/>
            <a:chExt cx="19050000" cy="491524"/>
          </a:xfrm>
        </xdr:grpSpPr>
        <xdr:sp macro="" textlink="">
          <xdr:nvSpPr>
            <xdr:cNvPr id="463" name="Rectangle 462">
              <a:extLst>
                <a:ext uri="{FF2B5EF4-FFF2-40B4-BE49-F238E27FC236}">
                  <a16:creationId xmlns:a16="http://schemas.microsoft.com/office/drawing/2014/main" id="{88FB99E9-859F-46CD-51F8-6125EFC0F5E5}"/>
                </a:ext>
              </a:extLst>
            </xdr:cNvPr>
            <xdr:cNvSpPr/>
          </xdr:nvSpPr>
          <xdr:spPr>
            <a:xfrm>
              <a:off x="12700" y="0"/>
              <a:ext cx="19050000" cy="393192"/>
            </a:xfrm>
            <a:prstGeom prst="rect">
              <a:avLst/>
            </a:prstGeom>
            <a:solidFill>
              <a:srgbClr val="052C2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464" name="TextBox 463">
              <a:extLst>
                <a:ext uri="{FF2B5EF4-FFF2-40B4-BE49-F238E27FC236}">
                  <a16:creationId xmlns:a16="http://schemas.microsoft.com/office/drawing/2014/main" id="{26B17E7F-89F5-D12F-4057-4D7219CA23FF}"/>
                </a:ext>
              </a:extLst>
            </xdr:cNvPr>
            <xdr:cNvSpPr txBox="1"/>
          </xdr:nvSpPr>
          <xdr:spPr>
            <a:xfrm>
              <a:off x="15640485" y="59724"/>
              <a:ext cx="15621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050">
                  <a:solidFill>
                    <a:schemeClr val="bg1"/>
                  </a:solidFill>
                  <a:latin typeface="Arial" panose="020B0604020202020204" pitchFamily="34" charset="0"/>
                  <a:cs typeface="Arial" panose="020B0604020202020204" pitchFamily="34" charset="0"/>
                </a:rPr>
                <a:t>by Nikolai Potapov</a:t>
              </a:r>
            </a:p>
          </xdr:txBody>
        </xdr:sp>
        <xdr:sp macro="" textlink="">
          <xdr:nvSpPr>
            <xdr:cNvPr id="465" name="TextBox 464">
              <a:hlinkClick xmlns:r="http://schemas.openxmlformats.org/officeDocument/2006/relationships" r:id="rId5" tooltip="Other Projects"/>
              <a:extLst>
                <a:ext uri="{FF2B5EF4-FFF2-40B4-BE49-F238E27FC236}">
                  <a16:creationId xmlns:a16="http://schemas.microsoft.com/office/drawing/2014/main" id="{45638AF2-1B40-4B1B-32BE-5B3B507267A6}"/>
                </a:ext>
              </a:extLst>
            </xdr:cNvPr>
            <xdr:cNvSpPr txBox="1"/>
          </xdr:nvSpPr>
          <xdr:spPr>
            <a:xfrm>
              <a:off x="9344000" y="0"/>
              <a:ext cx="15621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200">
                  <a:ln>
                    <a:noFill/>
                  </a:ln>
                  <a:solidFill>
                    <a:schemeClr val="bg1"/>
                  </a:solidFill>
                  <a:effectLst/>
                  <a:latin typeface="Arial" panose="020B0604020202020204" pitchFamily="34" charset="0"/>
                  <a:cs typeface="Arial" panose="020B0604020202020204" pitchFamily="34" charset="0"/>
                </a:rPr>
                <a:t>Other</a:t>
              </a:r>
              <a:r>
                <a:rPr lang="en-GB" sz="1200" baseline="0">
                  <a:ln>
                    <a:noFill/>
                  </a:ln>
                  <a:solidFill>
                    <a:schemeClr val="bg1"/>
                  </a:solidFill>
                  <a:effectLst/>
                  <a:latin typeface="Arial" panose="020B0604020202020204" pitchFamily="34" charset="0"/>
                  <a:cs typeface="Arial" panose="020B0604020202020204" pitchFamily="34" charset="0"/>
                </a:rPr>
                <a:t> Projects</a:t>
              </a:r>
              <a:endParaRPr lang="en-GB" sz="1200">
                <a:ln>
                  <a:noFill/>
                </a:ln>
                <a:solidFill>
                  <a:schemeClr val="bg1"/>
                </a:solidFill>
                <a:effectLst/>
                <a:latin typeface="Arial" panose="020B0604020202020204" pitchFamily="34" charset="0"/>
                <a:cs typeface="Arial" panose="020B0604020202020204" pitchFamily="34" charset="0"/>
              </a:endParaRPr>
            </a:p>
          </xdr:txBody>
        </xdr:sp>
        <xdr:sp macro="" textlink="">
          <xdr:nvSpPr>
            <xdr:cNvPr id="466" name="TextBox 465">
              <a:hlinkClick xmlns:r="http://schemas.openxmlformats.org/officeDocument/2006/relationships" r:id="rId6" tooltip="Income Breakdown"/>
              <a:extLst>
                <a:ext uri="{FF2B5EF4-FFF2-40B4-BE49-F238E27FC236}">
                  <a16:creationId xmlns:a16="http://schemas.microsoft.com/office/drawing/2014/main" id="{39DA46E9-420E-1807-8101-1DEB4DE4D3C9}"/>
                </a:ext>
              </a:extLst>
            </xdr:cNvPr>
            <xdr:cNvSpPr txBox="1"/>
          </xdr:nvSpPr>
          <xdr:spPr>
            <a:xfrm>
              <a:off x="130544" y="23890"/>
              <a:ext cx="1465645" cy="3464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200">
                  <a:solidFill>
                    <a:schemeClr val="bg1">
                      <a:lumMod val="65000"/>
                    </a:schemeClr>
                  </a:solidFill>
                  <a:latin typeface="Arial" panose="020B0604020202020204" pitchFamily="34" charset="0"/>
                  <a:cs typeface="Arial" panose="020B0604020202020204" pitchFamily="34" charset="0"/>
                </a:rPr>
                <a:t>Income Breakdown</a:t>
              </a:r>
            </a:p>
          </xdr:txBody>
        </xdr:sp>
        <xdr:sp macro="" textlink="">
          <xdr:nvSpPr>
            <xdr:cNvPr id="467" name="TextBox 466">
              <a:hlinkClick xmlns:r="http://schemas.openxmlformats.org/officeDocument/2006/relationships" r:id="rId7" tooltip="Worldwide Sales Distribution"/>
              <a:extLst>
                <a:ext uri="{FF2B5EF4-FFF2-40B4-BE49-F238E27FC236}">
                  <a16:creationId xmlns:a16="http://schemas.microsoft.com/office/drawing/2014/main" id="{B918F824-E70A-05CE-D4B0-D26BD5670CFF}"/>
                </a:ext>
              </a:extLst>
            </xdr:cNvPr>
            <xdr:cNvSpPr txBox="1"/>
          </xdr:nvSpPr>
          <xdr:spPr>
            <a:xfrm>
              <a:off x="1628050" y="32357"/>
              <a:ext cx="2154824" cy="329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200">
                  <a:solidFill>
                    <a:schemeClr val="bg1"/>
                  </a:solidFill>
                  <a:latin typeface="Arial" panose="020B0604020202020204" pitchFamily="34" charset="0"/>
                  <a:cs typeface="Arial" panose="020B0604020202020204" pitchFamily="34" charset="0"/>
                </a:rPr>
                <a:t>Worldwide Sales Distribution</a:t>
              </a:r>
            </a:p>
          </xdr:txBody>
        </xdr:sp>
        <xdr:sp macro="" textlink="">
          <xdr:nvSpPr>
            <xdr:cNvPr id="468" name="TextBox 467">
              <a:hlinkClick xmlns:r="http://schemas.openxmlformats.org/officeDocument/2006/relationships" r:id="rId8" tooltip="Sales Breakdown"/>
              <a:extLst>
                <a:ext uri="{FF2B5EF4-FFF2-40B4-BE49-F238E27FC236}">
                  <a16:creationId xmlns:a16="http://schemas.microsoft.com/office/drawing/2014/main" id="{951FFFE5-C610-03F0-378B-8A6F466D57A0}"/>
                </a:ext>
              </a:extLst>
            </xdr:cNvPr>
            <xdr:cNvSpPr txBox="1"/>
          </xdr:nvSpPr>
          <xdr:spPr>
            <a:xfrm>
              <a:off x="3814735" y="20412"/>
              <a:ext cx="1397000" cy="353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200">
                  <a:solidFill>
                    <a:schemeClr val="bg1">
                      <a:lumMod val="65000"/>
                    </a:schemeClr>
                  </a:solidFill>
                  <a:latin typeface="Arial" panose="020B0604020202020204" pitchFamily="34" charset="0"/>
                  <a:cs typeface="Arial" panose="020B0604020202020204" pitchFamily="34" charset="0"/>
                </a:rPr>
                <a:t>Sales Breakdown</a:t>
              </a:r>
            </a:p>
          </xdr:txBody>
        </xdr:sp>
      </xdr:grpSp>
      <xdr:pic>
        <xdr:nvPicPr>
          <xdr:cNvPr id="462" name="Picture 461">
            <a:extLst>
              <a:ext uri="{FF2B5EF4-FFF2-40B4-BE49-F238E27FC236}">
                <a16:creationId xmlns:a16="http://schemas.microsoft.com/office/drawing/2014/main" id="{CA817909-9F9F-E39A-05A2-31E8FFC246A7}"/>
              </a:ext>
            </a:extLst>
          </xdr:cNvPr>
          <xdr:cNvPicPr>
            <a:picLocks noChangeAspect="1"/>
          </xdr:cNvPicPr>
        </xdr:nvPicPr>
        <xdr:blipFill>
          <a:blip xmlns:r="http://schemas.openxmlformats.org/officeDocument/2006/relationships" r:embed="rId9"/>
          <a:stretch>
            <a:fillRect/>
          </a:stretch>
        </xdr:blipFill>
        <xdr:spPr>
          <a:xfrm>
            <a:off x="9247473" y="63193"/>
            <a:ext cx="309482" cy="268899"/>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editAs="absolute">
    <xdr:from>
      <xdr:col>7</xdr:col>
      <xdr:colOff>617240</xdr:colOff>
      <xdr:row>4</xdr:row>
      <xdr:rowOff>84591</xdr:rowOff>
    </xdr:from>
    <xdr:to>
      <xdr:col>8</xdr:col>
      <xdr:colOff>699911</xdr:colOff>
      <xdr:row>6</xdr:row>
      <xdr:rowOff>31345</xdr:rowOff>
    </xdr:to>
    <xdr:sp macro="" textlink="'Pivot tables'!EA5">
      <xdr:nvSpPr>
        <xdr:cNvPr id="120" name="TextBox 119">
          <a:extLst>
            <a:ext uri="{FF2B5EF4-FFF2-40B4-BE49-F238E27FC236}">
              <a16:creationId xmlns:a16="http://schemas.microsoft.com/office/drawing/2014/main" id="{EF7B7179-D764-93D6-81D2-45CDD87093E8}"/>
            </a:ext>
          </a:extLst>
        </xdr:cNvPr>
        <xdr:cNvSpPr txBox="1"/>
      </xdr:nvSpPr>
      <xdr:spPr>
        <a:xfrm>
          <a:off x="6433128" y="689918"/>
          <a:ext cx="913512" cy="3503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lgn="ctr"/>
          <a:fld id="{5F3246B8-4068-AB41-BB38-E02AA35866EC}" type="TxLink">
            <a:rPr lang="en-US" sz="2000" b="0" i="0" u="none" strike="noStrike">
              <a:solidFill>
                <a:srgbClr val="FF2F75"/>
              </a:solidFill>
              <a:latin typeface="Arial" panose="020B0604020202020204" pitchFamily="34" charset="0"/>
              <a:ea typeface="+mn-ea"/>
              <a:cs typeface="Arial" panose="020B0604020202020204" pitchFamily="34" charset="0"/>
            </a:rPr>
            <a:pPr marL="0" indent="0" algn="ctr"/>
            <a:t> </a:t>
          </a:fld>
          <a:endParaRPr lang="en-GB" sz="2000">
            <a:solidFill>
              <a:srgbClr val="FF2F75"/>
            </a:solidFill>
            <a:latin typeface="Arial" panose="020B0604020202020204" pitchFamily="34" charset="0"/>
            <a:ea typeface="+mn-ea"/>
            <a:cs typeface="Arial" panose="020B0604020202020204" pitchFamily="34" charset="0"/>
          </a:endParaRPr>
        </a:p>
      </xdr:txBody>
    </xdr:sp>
    <xdr:clientData/>
  </xdr:twoCellAnchor>
  <xdr:twoCellAnchor editAs="absolute">
    <xdr:from>
      <xdr:col>8</xdr:col>
      <xdr:colOff>391681</xdr:colOff>
      <xdr:row>4</xdr:row>
      <xdr:rowOff>71216</xdr:rowOff>
    </xdr:from>
    <xdr:to>
      <xdr:col>9</xdr:col>
      <xdr:colOff>47476</xdr:colOff>
      <xdr:row>6</xdr:row>
      <xdr:rowOff>59346</xdr:rowOff>
    </xdr:to>
    <xdr:sp macro="" textlink="'Pivot tables'!DY5">
      <xdr:nvSpPr>
        <xdr:cNvPr id="121" name="TextBox 120">
          <a:extLst>
            <a:ext uri="{FF2B5EF4-FFF2-40B4-BE49-F238E27FC236}">
              <a16:creationId xmlns:a16="http://schemas.microsoft.com/office/drawing/2014/main" id="{DBD51E0B-CFFF-A93C-1D8B-95D9CFC3AA59}"/>
            </a:ext>
          </a:extLst>
        </xdr:cNvPr>
        <xdr:cNvSpPr txBox="1"/>
      </xdr:nvSpPr>
      <xdr:spPr>
        <a:xfrm>
          <a:off x="7038410" y="676543"/>
          <a:ext cx="486636" cy="3916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FA733C2-BD6C-D54A-B92C-F141803C12FC}" type="TxLink">
            <a:rPr lang="en-US" sz="2400" b="0" i="0" u="none" strike="noStrike">
              <a:solidFill>
                <a:srgbClr val="FF2F75"/>
              </a:solidFill>
              <a:latin typeface="Arial" panose="020B0604020202020204" pitchFamily="34" charset="0"/>
              <a:cs typeface="Arial" panose="020B0604020202020204" pitchFamily="34" charset="0"/>
            </a:rPr>
            <a:pPr/>
            <a:t> </a:t>
          </a:fld>
          <a:endParaRPr lang="en-GB" sz="2400">
            <a:solidFill>
              <a:srgbClr val="FF2F75"/>
            </a:solidFill>
            <a:latin typeface="Arial" panose="020B0604020202020204" pitchFamily="34" charset="0"/>
            <a:cs typeface="Arial" panose="020B0604020202020204" pitchFamily="34" charset="0"/>
          </a:endParaRPr>
        </a:p>
      </xdr:txBody>
    </xdr:sp>
    <xdr:clientData/>
  </xdr:twoCellAnchor>
  <xdr:twoCellAnchor editAs="absolute">
    <xdr:from>
      <xdr:col>7</xdr:col>
      <xdr:colOff>617240</xdr:colOff>
      <xdr:row>4</xdr:row>
      <xdr:rowOff>84591</xdr:rowOff>
    </xdr:from>
    <xdr:to>
      <xdr:col>8</xdr:col>
      <xdr:colOff>699911</xdr:colOff>
      <xdr:row>6</xdr:row>
      <xdr:rowOff>31345</xdr:rowOff>
    </xdr:to>
    <xdr:sp macro="" textlink="'Pivot tables'!DZ5">
      <xdr:nvSpPr>
        <xdr:cNvPr id="87" name="TextBox 86">
          <a:extLst>
            <a:ext uri="{FF2B5EF4-FFF2-40B4-BE49-F238E27FC236}">
              <a16:creationId xmlns:a16="http://schemas.microsoft.com/office/drawing/2014/main" id="{128861DC-7193-0E92-4848-880A84C52918}"/>
            </a:ext>
          </a:extLst>
        </xdr:cNvPr>
        <xdr:cNvSpPr txBox="1"/>
      </xdr:nvSpPr>
      <xdr:spPr>
        <a:xfrm>
          <a:off x="6433128" y="689918"/>
          <a:ext cx="913512" cy="3503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lgn="ctr"/>
          <a:fld id="{C6033465-94C5-FC45-BF66-A4BAE6E69B85}" type="TxLink">
            <a:rPr lang="en-US" sz="2000" b="0" i="0" u="none" strike="noStrike">
              <a:solidFill>
                <a:srgbClr val="00EAFC"/>
              </a:solidFill>
              <a:latin typeface="Arial" panose="020B0604020202020204" pitchFamily="34" charset="0"/>
              <a:ea typeface="+mn-ea"/>
              <a:cs typeface="Arial" panose="020B0604020202020204" pitchFamily="34" charset="0"/>
            </a:rPr>
            <a:pPr marL="0" indent="0" algn="ctr"/>
            <a:t>40%</a:t>
          </a:fld>
          <a:endParaRPr lang="en-GB" sz="3200" b="0">
            <a:solidFill>
              <a:srgbClr val="00EAFC"/>
            </a:solidFill>
            <a:latin typeface="Arial" panose="020B0604020202020204" pitchFamily="34" charset="0"/>
            <a:ea typeface="+mn-ea"/>
            <a:cs typeface="Arial" panose="020B0604020202020204" pitchFamily="34" charset="0"/>
          </a:endParaRPr>
        </a:p>
      </xdr:txBody>
    </xdr:sp>
    <xdr:clientData/>
  </xdr:twoCellAnchor>
  <xdr:twoCellAnchor editAs="absolute">
    <xdr:from>
      <xdr:col>5</xdr:col>
      <xdr:colOff>171597</xdr:colOff>
      <xdr:row>4</xdr:row>
      <xdr:rowOff>146845</xdr:rowOff>
    </xdr:from>
    <xdr:to>
      <xdr:col>8</xdr:col>
      <xdr:colOff>2</xdr:colOff>
      <xdr:row>6</xdr:row>
      <xdr:rowOff>35609</xdr:rowOff>
    </xdr:to>
    <xdr:sp macro="" textlink="">
      <xdr:nvSpPr>
        <xdr:cNvPr id="88" name="TextBox 87">
          <a:extLst>
            <a:ext uri="{FF2B5EF4-FFF2-40B4-BE49-F238E27FC236}">
              <a16:creationId xmlns:a16="http://schemas.microsoft.com/office/drawing/2014/main" id="{3A40285F-2C37-F7DC-D84D-A6FF659BDBA3}"/>
            </a:ext>
          </a:extLst>
        </xdr:cNvPr>
        <xdr:cNvSpPr txBox="1"/>
      </xdr:nvSpPr>
      <xdr:spPr>
        <a:xfrm>
          <a:off x="4325803" y="752172"/>
          <a:ext cx="2320928" cy="292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square" rtlCol="0" anchor="t">
          <a:noAutofit/>
        </a:bodyPr>
        <a:lstStyle/>
        <a:p>
          <a:pPr marL="0" indent="0" algn="ctr"/>
          <a:r>
            <a:rPr lang="en-IE" sz="1200" b="0" i="0" u="none" strike="noStrike">
              <a:solidFill>
                <a:schemeClr val="bg1"/>
              </a:solidFill>
              <a:effectLst/>
              <a:latin typeface="Arial" panose="020B0604020202020204" pitchFamily="34" charset="0"/>
              <a:ea typeface="+mn-ea"/>
              <a:cs typeface="Arial" panose="020B0604020202020204" pitchFamily="34" charset="0"/>
            </a:rPr>
            <a:t>Free-to-Paid</a:t>
          </a:r>
          <a:r>
            <a:rPr lang="en-IE" sz="1200" b="0" i="0" u="none" strike="noStrike" baseline="0">
              <a:solidFill>
                <a:schemeClr val="bg1"/>
              </a:solidFill>
              <a:effectLst/>
              <a:latin typeface="Arial" panose="020B0604020202020204" pitchFamily="34" charset="0"/>
              <a:ea typeface="+mn-ea"/>
              <a:cs typeface="Arial" panose="020B0604020202020204" pitchFamily="34" charset="0"/>
            </a:rPr>
            <a:t> </a:t>
          </a:r>
          <a:r>
            <a:rPr lang="en-IE" sz="1200" b="0" i="0" u="none" strike="noStrike">
              <a:solidFill>
                <a:schemeClr val="bg1"/>
              </a:solidFill>
              <a:effectLst/>
              <a:latin typeface="Arial" panose="020B0604020202020204" pitchFamily="34" charset="0"/>
              <a:ea typeface="+mn-ea"/>
              <a:cs typeface="Arial" panose="020B0604020202020204" pitchFamily="34" charset="0"/>
            </a:rPr>
            <a:t>Conversion rate</a:t>
          </a:r>
          <a:r>
            <a:rPr lang="en-IE" sz="1400">
              <a:solidFill>
                <a:schemeClr val="bg1"/>
              </a:solidFill>
              <a:latin typeface="Arial" panose="020B0604020202020204" pitchFamily="34" charset="0"/>
              <a:cs typeface="Arial" panose="020B0604020202020204" pitchFamily="34" charset="0"/>
            </a:rPr>
            <a:t> </a:t>
          </a:r>
          <a:r>
            <a:rPr lang="en-US" sz="1400" b="0" i="0" u="none" strike="noStrike">
              <a:solidFill>
                <a:schemeClr val="bg1"/>
              </a:solidFill>
              <a:latin typeface="Arial" panose="020B0604020202020204" pitchFamily="34" charset="0"/>
              <a:ea typeface="+mn-ea"/>
              <a:cs typeface="Arial" panose="020B0604020202020204" pitchFamily="34" charset="0"/>
            </a:rPr>
            <a:t> </a:t>
          </a:r>
        </a:p>
      </xdr:txBody>
    </xdr:sp>
    <xdr:clientData/>
  </xdr:twoCellAnchor>
  <xdr:twoCellAnchor editAs="absolute">
    <xdr:from>
      <xdr:col>9</xdr:col>
      <xdr:colOff>298918</xdr:colOff>
      <xdr:row>3</xdr:row>
      <xdr:rowOff>27253</xdr:rowOff>
    </xdr:from>
    <xdr:to>
      <xdr:col>12</xdr:col>
      <xdr:colOff>287658</xdr:colOff>
      <xdr:row>13</xdr:row>
      <xdr:rowOff>79237</xdr:rowOff>
    </xdr:to>
    <xdr:grpSp>
      <xdr:nvGrpSpPr>
        <xdr:cNvPr id="93" name="Group 92">
          <a:extLst>
            <a:ext uri="{FF2B5EF4-FFF2-40B4-BE49-F238E27FC236}">
              <a16:creationId xmlns:a16="http://schemas.microsoft.com/office/drawing/2014/main" id="{3B5C7DA7-D172-3B68-19CF-E9A39E044177}"/>
            </a:ext>
          </a:extLst>
        </xdr:cNvPr>
        <xdr:cNvGrpSpPr/>
      </xdr:nvGrpSpPr>
      <xdr:grpSpPr>
        <a:xfrm>
          <a:off x="7776488" y="632580"/>
          <a:ext cx="2481263" cy="2069741"/>
          <a:chOff x="7376141" y="443863"/>
          <a:chExt cx="2465240" cy="2083984"/>
        </a:xfrm>
      </xdr:grpSpPr>
      <xdr:grpSp>
        <xdr:nvGrpSpPr>
          <xdr:cNvPr id="85" name="Group 84">
            <a:extLst>
              <a:ext uri="{FF2B5EF4-FFF2-40B4-BE49-F238E27FC236}">
                <a16:creationId xmlns:a16="http://schemas.microsoft.com/office/drawing/2014/main" id="{AB934A6E-1AB6-5B1D-8807-8CD4C3A6BEDE}"/>
              </a:ext>
            </a:extLst>
          </xdr:cNvPr>
          <xdr:cNvGrpSpPr/>
        </xdr:nvGrpSpPr>
        <xdr:grpSpPr>
          <a:xfrm>
            <a:off x="7376141" y="443863"/>
            <a:ext cx="2465240" cy="2083984"/>
            <a:chOff x="9519711" y="9414097"/>
            <a:chExt cx="2481263" cy="2069741"/>
          </a:xfrm>
        </xdr:grpSpPr>
        <xdr:sp macro="" textlink="">
          <xdr:nvSpPr>
            <xdr:cNvPr id="112" name="Oval 111">
              <a:extLst>
                <a:ext uri="{FF2B5EF4-FFF2-40B4-BE49-F238E27FC236}">
                  <a16:creationId xmlns:a16="http://schemas.microsoft.com/office/drawing/2014/main" id="{DD5A383F-F987-13A5-EA53-3389CE0166FC}"/>
                </a:ext>
              </a:extLst>
            </xdr:cNvPr>
            <xdr:cNvSpPr>
              <a:spLocks noChangeAspect="1"/>
            </xdr:cNvSpPr>
          </xdr:nvSpPr>
          <xdr:spPr>
            <a:xfrm>
              <a:off x="10319361" y="9986397"/>
              <a:ext cx="858224" cy="848219"/>
            </a:xfrm>
            <a:prstGeom prst="ellipse">
              <a:avLst/>
            </a:prstGeom>
            <a:gradFill flip="none" rotWithShape="1">
              <a:gsLst>
                <a:gs pos="86000">
                  <a:srgbClr val="E92BE3"/>
                </a:gs>
                <a:gs pos="1000">
                  <a:srgbClr val="FFFA00"/>
                </a:gs>
              </a:gsLst>
              <a:lin ang="9000000" scaled="0"/>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aphicFrame macro="">
          <xdr:nvGraphicFramePr>
            <xdr:cNvPr id="79" name="Chart 78">
              <a:extLst>
                <a:ext uri="{FF2B5EF4-FFF2-40B4-BE49-F238E27FC236}">
                  <a16:creationId xmlns:a16="http://schemas.microsoft.com/office/drawing/2014/main" id="{BCE13525-3536-A348-B827-A18949FFEE6B}"/>
                </a:ext>
              </a:extLst>
            </xdr:cNvPr>
            <xdr:cNvGraphicFramePr>
              <a:graphicFrameLocks noChangeAspect="1"/>
            </xdr:cNvGraphicFramePr>
          </xdr:nvGraphicFramePr>
          <xdr:xfrm>
            <a:off x="9840029" y="9651554"/>
            <a:ext cx="1816889" cy="1517904"/>
          </xdr:xfrm>
          <a:graphic>
            <a:graphicData uri="http://schemas.openxmlformats.org/drawingml/2006/chart">
              <c:chart xmlns:c="http://schemas.openxmlformats.org/drawingml/2006/chart" xmlns:r="http://schemas.openxmlformats.org/officeDocument/2006/relationships" r:id="rId1"/>
            </a:graphicData>
          </a:graphic>
        </xdr:graphicFrame>
        <xdr:pic>
          <xdr:nvPicPr>
            <xdr:cNvPr id="84" name="Picture 83">
              <a:extLst>
                <a:ext uri="{FF2B5EF4-FFF2-40B4-BE49-F238E27FC236}">
                  <a16:creationId xmlns:a16="http://schemas.microsoft.com/office/drawing/2014/main" id="{C82B5A02-E698-E12F-F8F5-9FF1370E9732}"/>
                </a:ext>
              </a:extLst>
            </xdr:cNvPr>
            <xdr:cNvPicPr>
              <a:picLocks noChangeAspect="1"/>
            </xdr:cNvPicPr>
          </xdr:nvPicPr>
          <xdr:blipFill>
            <a:blip xmlns:r="http://schemas.openxmlformats.org/officeDocument/2006/relationships" r:embed="rId2"/>
            <a:stretch>
              <a:fillRect/>
            </a:stretch>
          </xdr:blipFill>
          <xdr:spPr>
            <a:xfrm>
              <a:off x="9519711" y="9550816"/>
              <a:ext cx="2481263" cy="1933022"/>
            </a:xfrm>
            <a:prstGeom prst="rect">
              <a:avLst/>
            </a:prstGeom>
          </xdr:spPr>
        </xdr:pic>
        <xdr:pic>
          <xdr:nvPicPr>
            <xdr:cNvPr id="83" name="Picture 82">
              <a:extLst>
                <a:ext uri="{FF2B5EF4-FFF2-40B4-BE49-F238E27FC236}">
                  <a16:creationId xmlns:a16="http://schemas.microsoft.com/office/drawing/2014/main" id="{C6E40D5B-8786-AEB1-0267-E1C080962B24}"/>
                </a:ext>
              </a:extLst>
            </xdr:cNvPr>
            <xdr:cNvPicPr>
              <a:picLocks noChangeAspect="1"/>
            </xdr:cNvPicPr>
          </xdr:nvPicPr>
          <xdr:blipFill>
            <a:blip xmlns:r="http://schemas.openxmlformats.org/officeDocument/2006/relationships" r:embed="rId3">
              <a:alphaModFix amt="28000"/>
            </a:blip>
            <a:stretch>
              <a:fillRect/>
            </a:stretch>
          </xdr:blipFill>
          <xdr:spPr>
            <a:xfrm>
              <a:off x="9885172" y="9414097"/>
              <a:ext cx="1726602" cy="1992818"/>
            </a:xfrm>
            <a:prstGeom prst="rect">
              <a:avLst/>
            </a:prstGeom>
          </xdr:spPr>
        </xdr:pic>
      </xdr:grpSp>
      <xdr:sp macro="" textlink="">
        <xdr:nvSpPr>
          <xdr:cNvPr id="114" name="TextBox 113">
            <a:extLst>
              <a:ext uri="{FF2B5EF4-FFF2-40B4-BE49-F238E27FC236}">
                <a16:creationId xmlns:a16="http://schemas.microsoft.com/office/drawing/2014/main" id="{56796C0E-7D6C-5745-8B81-1FF1652CF1A1}"/>
              </a:ext>
            </a:extLst>
          </xdr:cNvPr>
          <xdr:cNvSpPr txBox="1"/>
        </xdr:nvSpPr>
        <xdr:spPr>
          <a:xfrm>
            <a:off x="8066611" y="1593586"/>
            <a:ext cx="1036618" cy="2824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050" b="0" i="0" u="none" strike="noStrike">
                <a:solidFill>
                  <a:schemeClr val="tx1"/>
                </a:solidFill>
                <a:latin typeface="Arial" panose="020B0604020202020204" pitchFamily="34" charset="0"/>
                <a:ea typeface="+mn-ea"/>
                <a:cs typeface="Arial" panose="020B0604020202020204" pitchFamily="34" charset="0"/>
              </a:rPr>
              <a:t>Refunded</a:t>
            </a:r>
            <a:endParaRPr lang="en-US" sz="1400" b="0" i="0" u="none" strike="noStrike">
              <a:solidFill>
                <a:schemeClr val="tx1"/>
              </a:solidFill>
              <a:latin typeface="Arial" panose="020B0604020202020204" pitchFamily="34" charset="0"/>
              <a:ea typeface="+mn-ea"/>
              <a:cs typeface="Arial" panose="020B0604020202020204" pitchFamily="34" charset="0"/>
            </a:endParaRPr>
          </a:p>
        </xdr:txBody>
      </xdr:sp>
      <xdr:sp macro="" textlink="'Pivot tables'!DF6">
        <xdr:nvSpPr>
          <xdr:cNvPr id="86" name="TextBox 85">
            <a:extLst>
              <a:ext uri="{FF2B5EF4-FFF2-40B4-BE49-F238E27FC236}">
                <a16:creationId xmlns:a16="http://schemas.microsoft.com/office/drawing/2014/main" id="{C57212B5-94C3-9525-848D-CFDA55ABFFC6}"/>
              </a:ext>
            </a:extLst>
          </xdr:cNvPr>
          <xdr:cNvSpPr txBox="1"/>
        </xdr:nvSpPr>
        <xdr:spPr>
          <a:xfrm>
            <a:off x="8557294" y="1219556"/>
            <a:ext cx="661753" cy="2764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2E86EBD-22D0-5B4E-8B53-3CF4D14DF86C}" type="TxLink">
              <a:rPr lang="en-US" sz="1800" b="0" i="0" u="none" strike="noStrike">
                <a:solidFill>
                  <a:srgbClr val="000000"/>
                </a:solidFill>
                <a:latin typeface="Aptos Narrow"/>
                <a:ea typeface="+mn-ea"/>
                <a:cs typeface="Arial" panose="020B0604020202020204" pitchFamily="34" charset="0"/>
              </a:rPr>
              <a:pPr marL="0" indent="0" algn="ctr"/>
              <a:t>21%</a:t>
            </a:fld>
            <a:endParaRPr lang="en-US" sz="2000" b="0" i="0" u="none" strike="noStrike">
              <a:solidFill>
                <a:schemeClr val="tx1"/>
              </a:solidFill>
              <a:latin typeface="Arial" panose="020B0604020202020204" pitchFamily="34" charset="0"/>
              <a:ea typeface="+mn-ea"/>
              <a:cs typeface="Arial" panose="020B0604020202020204" pitchFamily="34" charset="0"/>
            </a:endParaRPr>
          </a:p>
        </xdr:txBody>
      </xdr:sp>
    </xdr:grpSp>
    <xdr:clientData/>
  </xdr:twoCellAnchor>
  <xdr:twoCellAnchor editAs="absolute">
    <xdr:from>
      <xdr:col>12</xdr:col>
      <xdr:colOff>83894</xdr:colOff>
      <xdr:row>1</xdr:row>
      <xdr:rowOff>149440</xdr:rowOff>
    </xdr:from>
    <xdr:to>
      <xdr:col>20</xdr:col>
      <xdr:colOff>707662</xdr:colOff>
      <xdr:row>39</xdr:row>
      <xdr:rowOff>94952</xdr:rowOff>
    </xdr:to>
    <xdr:pic>
      <xdr:nvPicPr>
        <xdr:cNvPr id="55" name="Picture 54">
          <a:extLst>
            <a:ext uri="{FF2B5EF4-FFF2-40B4-BE49-F238E27FC236}">
              <a16:creationId xmlns:a16="http://schemas.microsoft.com/office/drawing/2014/main" id="{A37CEDAE-D718-4AA4-4927-BEB784D44F38}"/>
            </a:ext>
          </a:extLst>
        </xdr:cNvPr>
        <xdr:cNvPicPr>
          <a:picLocks noChangeAspect="1"/>
        </xdr:cNvPicPr>
      </xdr:nvPicPr>
      <xdr:blipFill>
        <a:blip xmlns:r="http://schemas.openxmlformats.org/officeDocument/2006/relationships" r:embed="rId4">
          <a:alphaModFix amt="6000"/>
        </a:blip>
        <a:stretch>
          <a:fillRect/>
        </a:stretch>
      </xdr:blipFill>
      <xdr:spPr>
        <a:xfrm>
          <a:off x="10053987" y="351216"/>
          <a:ext cx="7270497" cy="7612988"/>
        </a:xfrm>
        <a:prstGeom prst="rect">
          <a:avLst/>
        </a:prstGeom>
      </xdr:spPr>
    </xdr:pic>
    <xdr:clientData/>
  </xdr:twoCellAnchor>
  <xdr:twoCellAnchor editAs="absolute">
    <xdr:from>
      <xdr:col>12</xdr:col>
      <xdr:colOff>437060</xdr:colOff>
      <xdr:row>4</xdr:row>
      <xdr:rowOff>197959</xdr:rowOff>
    </xdr:from>
    <xdr:to>
      <xdr:col>20</xdr:col>
      <xdr:colOff>342276</xdr:colOff>
      <xdr:row>32</xdr:row>
      <xdr:rowOff>165777</xdr:rowOff>
    </xdr:to>
    <xdr:grpSp>
      <xdr:nvGrpSpPr>
        <xdr:cNvPr id="50" name="Group 49">
          <a:extLst>
            <a:ext uri="{FF2B5EF4-FFF2-40B4-BE49-F238E27FC236}">
              <a16:creationId xmlns:a16="http://schemas.microsoft.com/office/drawing/2014/main" id="{9AF6E753-EAE8-58C9-E82B-B4C874238F97}"/>
            </a:ext>
          </a:extLst>
        </xdr:cNvPr>
        <xdr:cNvGrpSpPr/>
      </xdr:nvGrpSpPr>
      <xdr:grpSpPr>
        <a:xfrm>
          <a:off x="10407153" y="1005062"/>
          <a:ext cx="6551945" cy="5617537"/>
          <a:chOff x="10672469" y="1282106"/>
          <a:chExt cx="6472045" cy="5605379"/>
        </a:xfrm>
      </xdr:grpSpPr>
      <xdr:pic>
        <xdr:nvPicPr>
          <xdr:cNvPr id="40" name="Picture 39">
            <a:extLst>
              <a:ext uri="{FF2B5EF4-FFF2-40B4-BE49-F238E27FC236}">
                <a16:creationId xmlns:a16="http://schemas.microsoft.com/office/drawing/2014/main" id="{EAF26CE0-98B6-15A8-151F-DDFAE0AB16C0}"/>
              </a:ext>
            </a:extLst>
          </xdr:cNvPr>
          <xdr:cNvPicPr>
            <a:picLocks noChangeAspect="1"/>
          </xdr:cNvPicPr>
        </xdr:nvPicPr>
        <xdr:blipFill>
          <a:blip xmlns:r="http://schemas.openxmlformats.org/officeDocument/2006/relationships" r:embed="rId5">
            <a:alphaModFix amt="15000"/>
          </a:blip>
          <a:stretch>
            <a:fillRect/>
          </a:stretch>
        </xdr:blipFill>
        <xdr:spPr>
          <a:xfrm rot="1800000">
            <a:off x="10672469" y="1282106"/>
            <a:ext cx="6472045" cy="5605379"/>
          </a:xfrm>
          <a:prstGeom prst="rect">
            <a:avLst/>
          </a:prstGeom>
        </xdr:spPr>
      </xdr:pic>
      <xdr:pic>
        <xdr:nvPicPr>
          <xdr:cNvPr id="48" name="Picture 47">
            <a:extLst>
              <a:ext uri="{FF2B5EF4-FFF2-40B4-BE49-F238E27FC236}">
                <a16:creationId xmlns:a16="http://schemas.microsoft.com/office/drawing/2014/main" id="{616404EC-FC07-F7D3-F892-F1038151EE93}"/>
              </a:ext>
            </a:extLst>
          </xdr:cNvPr>
          <xdr:cNvPicPr>
            <a:picLocks noChangeAspect="1"/>
          </xdr:cNvPicPr>
        </xdr:nvPicPr>
        <xdr:blipFill>
          <a:blip xmlns:r="http://schemas.openxmlformats.org/officeDocument/2006/relationships" r:embed="rId5">
            <a:alphaModFix amt="15000"/>
          </a:blip>
          <a:stretch>
            <a:fillRect/>
          </a:stretch>
        </xdr:blipFill>
        <xdr:spPr>
          <a:xfrm>
            <a:off x="11129468" y="1673311"/>
            <a:ext cx="5553285" cy="4819408"/>
          </a:xfrm>
          <a:prstGeom prst="rect">
            <a:avLst/>
          </a:prstGeom>
        </xdr:spPr>
      </xdr:pic>
      <xdr:pic>
        <xdr:nvPicPr>
          <xdr:cNvPr id="49" name="Picture 48">
            <a:extLst>
              <a:ext uri="{FF2B5EF4-FFF2-40B4-BE49-F238E27FC236}">
                <a16:creationId xmlns:a16="http://schemas.microsoft.com/office/drawing/2014/main" id="{C5BBBAA3-FD2B-85C2-C0E2-868397565635}"/>
              </a:ext>
            </a:extLst>
          </xdr:cNvPr>
          <xdr:cNvPicPr>
            <a:picLocks noChangeAspect="1"/>
          </xdr:cNvPicPr>
        </xdr:nvPicPr>
        <xdr:blipFill>
          <a:blip xmlns:r="http://schemas.openxmlformats.org/officeDocument/2006/relationships" r:embed="rId5">
            <a:alphaModFix amt="15000"/>
          </a:blip>
          <a:stretch>
            <a:fillRect/>
          </a:stretch>
        </xdr:blipFill>
        <xdr:spPr>
          <a:xfrm rot="19800000">
            <a:off x="11521259" y="2020377"/>
            <a:ext cx="4760939" cy="4132638"/>
          </a:xfrm>
          <a:prstGeom prst="rect">
            <a:avLst/>
          </a:prstGeom>
        </xdr:spPr>
      </xdr:pic>
    </xdr:grpSp>
    <xdr:clientData/>
  </xdr:twoCellAnchor>
  <xdr:twoCellAnchor editAs="absolute">
    <xdr:from>
      <xdr:col>0</xdr:col>
      <xdr:colOff>273145</xdr:colOff>
      <xdr:row>13</xdr:row>
      <xdr:rowOff>196103</xdr:rowOff>
    </xdr:from>
    <xdr:to>
      <xdr:col>12</xdr:col>
      <xdr:colOff>94954</xdr:colOff>
      <xdr:row>38</xdr:row>
      <xdr:rowOff>153281</xdr:rowOff>
    </xdr:to>
    <xdr:pic>
      <xdr:nvPicPr>
        <xdr:cNvPr id="30" name="Picture 29">
          <a:extLst>
            <a:ext uri="{FF2B5EF4-FFF2-40B4-BE49-F238E27FC236}">
              <a16:creationId xmlns:a16="http://schemas.microsoft.com/office/drawing/2014/main" id="{385B163E-693C-6BA0-75BB-8989603E9E15}"/>
            </a:ext>
          </a:extLst>
        </xdr:cNvPr>
        <xdr:cNvPicPr>
          <a:picLocks noChangeAspect="1"/>
        </xdr:cNvPicPr>
      </xdr:nvPicPr>
      <xdr:blipFill rotWithShape="1">
        <a:blip xmlns:r="http://schemas.openxmlformats.org/officeDocument/2006/relationships" r:embed="rId6">
          <a:alphaModFix amt="56000"/>
        </a:blip>
        <a:srcRect r="2508"/>
        <a:stretch/>
      </xdr:blipFill>
      <xdr:spPr>
        <a:xfrm>
          <a:off x="273145" y="2819187"/>
          <a:ext cx="9791902" cy="5001571"/>
        </a:xfrm>
        <a:prstGeom prst="rect">
          <a:avLst/>
        </a:prstGeom>
      </xdr:spPr>
    </xdr:pic>
    <xdr:clientData/>
  </xdr:twoCellAnchor>
  <xdr:twoCellAnchor editAs="absolute">
    <xdr:from>
      <xdr:col>2</xdr:col>
      <xdr:colOff>139700</xdr:colOff>
      <xdr:row>25</xdr:row>
      <xdr:rowOff>28575</xdr:rowOff>
    </xdr:from>
    <xdr:to>
      <xdr:col>2</xdr:col>
      <xdr:colOff>781264</xdr:colOff>
      <xdr:row>28</xdr:row>
      <xdr:rowOff>192641</xdr:rowOff>
    </xdr:to>
    <xdr:grpSp>
      <xdr:nvGrpSpPr>
        <xdr:cNvPr id="207" name="Group 206">
          <a:extLst>
            <a:ext uri="{FF2B5EF4-FFF2-40B4-BE49-F238E27FC236}">
              <a16:creationId xmlns:a16="http://schemas.microsoft.com/office/drawing/2014/main" id="{87BC4812-EAB7-EDB8-8956-33663649B4F4}"/>
            </a:ext>
          </a:extLst>
        </xdr:cNvPr>
        <xdr:cNvGrpSpPr/>
      </xdr:nvGrpSpPr>
      <xdr:grpSpPr>
        <a:xfrm>
          <a:off x="1801382" y="5072968"/>
          <a:ext cx="641564" cy="769393"/>
          <a:chOff x="1792440" y="4730185"/>
          <a:chExt cx="641564" cy="777319"/>
        </a:xfrm>
      </xdr:grpSpPr>
      <xdr:cxnSp macro="">
        <xdr:nvCxnSpPr>
          <xdr:cNvPr id="181" name="Straight Connector 180">
            <a:extLst>
              <a:ext uri="{FF2B5EF4-FFF2-40B4-BE49-F238E27FC236}">
                <a16:creationId xmlns:a16="http://schemas.microsoft.com/office/drawing/2014/main" id="{C2FB35C1-C407-6731-E7D9-4FBA50F8FF1B}"/>
              </a:ext>
            </a:extLst>
          </xdr:cNvPr>
          <xdr:cNvCxnSpPr/>
        </xdr:nvCxnSpPr>
        <xdr:spPr>
          <a:xfrm>
            <a:off x="1792440" y="4730185"/>
            <a:ext cx="320675" cy="188542"/>
          </a:xfrm>
          <a:prstGeom prst="line">
            <a:avLst/>
          </a:prstGeom>
          <a:ln w="44450">
            <a:solidFill>
              <a:srgbClr val="4F4F4F"/>
            </a:solidFill>
          </a:ln>
        </xdr:spPr>
        <xdr:style>
          <a:lnRef idx="2">
            <a:schemeClr val="accent1"/>
          </a:lnRef>
          <a:fillRef idx="0">
            <a:schemeClr val="accent1"/>
          </a:fillRef>
          <a:effectRef idx="1">
            <a:schemeClr val="accent1"/>
          </a:effectRef>
          <a:fontRef idx="minor">
            <a:schemeClr val="tx1"/>
          </a:fontRef>
        </xdr:style>
      </xdr:cxnSp>
      <xdr:cxnSp macro="">
        <xdr:nvCxnSpPr>
          <xdr:cNvPr id="189" name="Straight Connector 188">
            <a:extLst>
              <a:ext uri="{FF2B5EF4-FFF2-40B4-BE49-F238E27FC236}">
                <a16:creationId xmlns:a16="http://schemas.microsoft.com/office/drawing/2014/main" id="{2FF554BC-4043-F147-68C1-4739CED61D8F}"/>
              </a:ext>
            </a:extLst>
          </xdr:cNvPr>
          <xdr:cNvCxnSpPr/>
        </xdr:nvCxnSpPr>
        <xdr:spPr>
          <a:xfrm>
            <a:off x="2096370" y="5314863"/>
            <a:ext cx="337634" cy="192641"/>
          </a:xfrm>
          <a:prstGeom prst="line">
            <a:avLst/>
          </a:prstGeom>
          <a:ln w="44450">
            <a:solidFill>
              <a:srgbClr val="4F4F4F"/>
            </a:solidFill>
          </a:ln>
        </xdr:spPr>
        <xdr:style>
          <a:lnRef idx="2">
            <a:schemeClr val="accent1"/>
          </a:lnRef>
          <a:fillRef idx="0">
            <a:schemeClr val="accent1"/>
          </a:fillRef>
          <a:effectRef idx="1">
            <a:schemeClr val="accent1"/>
          </a:effectRef>
          <a:fontRef idx="minor">
            <a:schemeClr val="tx1"/>
          </a:fontRef>
        </xdr:style>
      </xdr:cxnSp>
      <xdr:cxnSp macro="">
        <xdr:nvCxnSpPr>
          <xdr:cNvPr id="190" name="Straight Connector 189">
            <a:extLst>
              <a:ext uri="{FF2B5EF4-FFF2-40B4-BE49-F238E27FC236}">
                <a16:creationId xmlns:a16="http://schemas.microsoft.com/office/drawing/2014/main" id="{CCCA3F07-D73B-4B20-B0B0-E9553EED0466}"/>
              </a:ext>
            </a:extLst>
          </xdr:cNvPr>
          <xdr:cNvCxnSpPr/>
        </xdr:nvCxnSpPr>
        <xdr:spPr>
          <a:xfrm>
            <a:off x="2103590" y="4909202"/>
            <a:ext cx="3175" cy="421536"/>
          </a:xfrm>
          <a:prstGeom prst="line">
            <a:avLst/>
          </a:prstGeom>
          <a:ln w="44450">
            <a:solidFill>
              <a:srgbClr val="4F4F4F"/>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editAs="absolute">
    <xdr:from>
      <xdr:col>5</xdr:col>
      <xdr:colOff>213639</xdr:colOff>
      <xdr:row>25</xdr:row>
      <xdr:rowOff>63369</xdr:rowOff>
    </xdr:from>
    <xdr:to>
      <xdr:col>6</xdr:col>
      <xdr:colOff>28833</xdr:colOff>
      <xdr:row>29</xdr:row>
      <xdr:rowOff>23017</xdr:rowOff>
    </xdr:to>
    <xdr:grpSp>
      <xdr:nvGrpSpPr>
        <xdr:cNvPr id="208" name="Group 207">
          <a:extLst>
            <a:ext uri="{FF2B5EF4-FFF2-40B4-BE49-F238E27FC236}">
              <a16:creationId xmlns:a16="http://schemas.microsoft.com/office/drawing/2014/main" id="{30EC8E7B-E84A-B9D7-E157-581B8ABD4526}"/>
            </a:ext>
          </a:extLst>
        </xdr:cNvPr>
        <xdr:cNvGrpSpPr/>
      </xdr:nvGrpSpPr>
      <xdr:grpSpPr>
        <a:xfrm>
          <a:off x="4367845" y="5107762"/>
          <a:ext cx="646035" cy="766750"/>
          <a:chOff x="1792440" y="4730185"/>
          <a:chExt cx="641564" cy="777319"/>
        </a:xfrm>
      </xdr:grpSpPr>
      <xdr:cxnSp macro="">
        <xdr:nvCxnSpPr>
          <xdr:cNvPr id="209" name="Straight Connector 208">
            <a:extLst>
              <a:ext uri="{FF2B5EF4-FFF2-40B4-BE49-F238E27FC236}">
                <a16:creationId xmlns:a16="http://schemas.microsoft.com/office/drawing/2014/main" id="{92CAC94A-1802-FA3B-6390-16942E8E4996}"/>
              </a:ext>
            </a:extLst>
          </xdr:cNvPr>
          <xdr:cNvCxnSpPr/>
        </xdr:nvCxnSpPr>
        <xdr:spPr>
          <a:xfrm>
            <a:off x="1792440" y="4730185"/>
            <a:ext cx="320675" cy="188542"/>
          </a:xfrm>
          <a:prstGeom prst="line">
            <a:avLst/>
          </a:prstGeom>
          <a:ln w="44450">
            <a:solidFill>
              <a:srgbClr val="4F4F4F"/>
            </a:solidFill>
          </a:ln>
        </xdr:spPr>
        <xdr:style>
          <a:lnRef idx="2">
            <a:schemeClr val="accent1"/>
          </a:lnRef>
          <a:fillRef idx="0">
            <a:schemeClr val="accent1"/>
          </a:fillRef>
          <a:effectRef idx="1">
            <a:schemeClr val="accent1"/>
          </a:effectRef>
          <a:fontRef idx="minor">
            <a:schemeClr val="tx1"/>
          </a:fontRef>
        </xdr:style>
      </xdr:cxnSp>
      <xdr:cxnSp macro="">
        <xdr:nvCxnSpPr>
          <xdr:cNvPr id="210" name="Straight Connector 209">
            <a:extLst>
              <a:ext uri="{FF2B5EF4-FFF2-40B4-BE49-F238E27FC236}">
                <a16:creationId xmlns:a16="http://schemas.microsoft.com/office/drawing/2014/main" id="{243D9871-E3A2-2FE8-AAF8-1590C591C096}"/>
              </a:ext>
            </a:extLst>
          </xdr:cNvPr>
          <xdr:cNvCxnSpPr/>
        </xdr:nvCxnSpPr>
        <xdr:spPr>
          <a:xfrm>
            <a:off x="2096370" y="5310514"/>
            <a:ext cx="337634" cy="196990"/>
          </a:xfrm>
          <a:prstGeom prst="line">
            <a:avLst/>
          </a:prstGeom>
          <a:ln w="44450">
            <a:solidFill>
              <a:srgbClr val="4F4F4F"/>
            </a:solidFill>
          </a:ln>
        </xdr:spPr>
        <xdr:style>
          <a:lnRef idx="2">
            <a:schemeClr val="accent1"/>
          </a:lnRef>
          <a:fillRef idx="0">
            <a:schemeClr val="accent1"/>
          </a:fillRef>
          <a:effectRef idx="1">
            <a:schemeClr val="accent1"/>
          </a:effectRef>
          <a:fontRef idx="minor">
            <a:schemeClr val="tx1"/>
          </a:fontRef>
        </xdr:style>
      </xdr:cxnSp>
      <xdr:cxnSp macro="">
        <xdr:nvCxnSpPr>
          <xdr:cNvPr id="211" name="Straight Connector 210">
            <a:extLst>
              <a:ext uri="{FF2B5EF4-FFF2-40B4-BE49-F238E27FC236}">
                <a16:creationId xmlns:a16="http://schemas.microsoft.com/office/drawing/2014/main" id="{800F7F60-DDA0-925D-6A68-E9FB6687F1DF}"/>
              </a:ext>
            </a:extLst>
          </xdr:cNvPr>
          <xdr:cNvCxnSpPr/>
        </xdr:nvCxnSpPr>
        <xdr:spPr>
          <a:xfrm>
            <a:off x="2103590" y="4909202"/>
            <a:ext cx="3175" cy="421536"/>
          </a:xfrm>
          <a:prstGeom prst="line">
            <a:avLst/>
          </a:prstGeom>
          <a:ln w="44450">
            <a:solidFill>
              <a:srgbClr val="4F4F4F"/>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editAs="absolute">
    <xdr:from>
      <xdr:col>8</xdr:col>
      <xdr:colOff>270180</xdr:colOff>
      <xdr:row>25</xdr:row>
      <xdr:rowOff>72068</xdr:rowOff>
    </xdr:from>
    <xdr:to>
      <xdr:col>9</xdr:col>
      <xdr:colOff>85374</xdr:colOff>
      <xdr:row>29</xdr:row>
      <xdr:rowOff>31716</xdr:rowOff>
    </xdr:to>
    <xdr:grpSp>
      <xdr:nvGrpSpPr>
        <xdr:cNvPr id="212" name="Group 211">
          <a:extLst>
            <a:ext uri="{FF2B5EF4-FFF2-40B4-BE49-F238E27FC236}">
              <a16:creationId xmlns:a16="http://schemas.microsoft.com/office/drawing/2014/main" id="{B2827F0E-5A30-984C-96BD-09A09999CA4A}"/>
            </a:ext>
          </a:extLst>
        </xdr:cNvPr>
        <xdr:cNvGrpSpPr/>
      </xdr:nvGrpSpPr>
      <xdr:grpSpPr>
        <a:xfrm>
          <a:off x="6916909" y="5116461"/>
          <a:ext cx="646035" cy="766750"/>
          <a:chOff x="1792440" y="4730185"/>
          <a:chExt cx="641564" cy="777319"/>
        </a:xfrm>
      </xdr:grpSpPr>
      <xdr:cxnSp macro="">
        <xdr:nvCxnSpPr>
          <xdr:cNvPr id="213" name="Straight Connector 212">
            <a:extLst>
              <a:ext uri="{FF2B5EF4-FFF2-40B4-BE49-F238E27FC236}">
                <a16:creationId xmlns:a16="http://schemas.microsoft.com/office/drawing/2014/main" id="{0B74D6F2-4A5C-5735-3EA0-5A662DDDB2C1}"/>
              </a:ext>
            </a:extLst>
          </xdr:cNvPr>
          <xdr:cNvCxnSpPr/>
        </xdr:nvCxnSpPr>
        <xdr:spPr>
          <a:xfrm>
            <a:off x="1792440" y="4730185"/>
            <a:ext cx="320675" cy="188542"/>
          </a:xfrm>
          <a:prstGeom prst="line">
            <a:avLst/>
          </a:prstGeom>
          <a:ln w="44450">
            <a:solidFill>
              <a:srgbClr val="4F4F4F"/>
            </a:solidFill>
          </a:ln>
        </xdr:spPr>
        <xdr:style>
          <a:lnRef idx="2">
            <a:schemeClr val="accent1"/>
          </a:lnRef>
          <a:fillRef idx="0">
            <a:schemeClr val="accent1"/>
          </a:fillRef>
          <a:effectRef idx="1">
            <a:schemeClr val="accent1"/>
          </a:effectRef>
          <a:fontRef idx="minor">
            <a:schemeClr val="tx1"/>
          </a:fontRef>
        </xdr:style>
      </xdr:cxnSp>
      <xdr:cxnSp macro="">
        <xdr:nvCxnSpPr>
          <xdr:cNvPr id="214" name="Straight Connector 213">
            <a:extLst>
              <a:ext uri="{FF2B5EF4-FFF2-40B4-BE49-F238E27FC236}">
                <a16:creationId xmlns:a16="http://schemas.microsoft.com/office/drawing/2014/main" id="{09F9265E-8986-57F4-812C-AD20AE454852}"/>
              </a:ext>
            </a:extLst>
          </xdr:cNvPr>
          <xdr:cNvCxnSpPr/>
        </xdr:nvCxnSpPr>
        <xdr:spPr>
          <a:xfrm>
            <a:off x="2096369" y="5306165"/>
            <a:ext cx="337635" cy="201339"/>
          </a:xfrm>
          <a:prstGeom prst="line">
            <a:avLst/>
          </a:prstGeom>
          <a:ln w="44450">
            <a:solidFill>
              <a:srgbClr val="4F4F4F"/>
            </a:solidFill>
          </a:ln>
        </xdr:spPr>
        <xdr:style>
          <a:lnRef idx="2">
            <a:schemeClr val="accent1"/>
          </a:lnRef>
          <a:fillRef idx="0">
            <a:schemeClr val="accent1"/>
          </a:fillRef>
          <a:effectRef idx="1">
            <a:schemeClr val="accent1"/>
          </a:effectRef>
          <a:fontRef idx="minor">
            <a:schemeClr val="tx1"/>
          </a:fontRef>
        </xdr:style>
      </xdr:cxnSp>
      <xdr:cxnSp macro="">
        <xdr:nvCxnSpPr>
          <xdr:cNvPr id="215" name="Straight Connector 214">
            <a:extLst>
              <a:ext uri="{FF2B5EF4-FFF2-40B4-BE49-F238E27FC236}">
                <a16:creationId xmlns:a16="http://schemas.microsoft.com/office/drawing/2014/main" id="{AAF96622-C623-3C46-3A34-DD7D0350AD66}"/>
              </a:ext>
            </a:extLst>
          </xdr:cNvPr>
          <xdr:cNvCxnSpPr/>
        </xdr:nvCxnSpPr>
        <xdr:spPr>
          <a:xfrm>
            <a:off x="2103590" y="4909202"/>
            <a:ext cx="3175" cy="421536"/>
          </a:xfrm>
          <a:prstGeom prst="line">
            <a:avLst/>
          </a:prstGeom>
          <a:ln w="44450">
            <a:solidFill>
              <a:srgbClr val="4F4F4F"/>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editAs="absolute">
    <xdr:from>
      <xdr:col>8</xdr:col>
      <xdr:colOff>237824</xdr:colOff>
      <xdr:row>22</xdr:row>
      <xdr:rowOff>123565</xdr:rowOff>
    </xdr:from>
    <xdr:to>
      <xdr:col>9</xdr:col>
      <xdr:colOff>83693</xdr:colOff>
      <xdr:row>23</xdr:row>
      <xdr:rowOff>174068</xdr:rowOff>
    </xdr:to>
    <xdr:grpSp>
      <xdr:nvGrpSpPr>
        <xdr:cNvPr id="216" name="Group 215">
          <a:extLst>
            <a:ext uri="{FF2B5EF4-FFF2-40B4-BE49-F238E27FC236}">
              <a16:creationId xmlns:a16="http://schemas.microsoft.com/office/drawing/2014/main" id="{08E70128-B414-C93F-BB0A-21537B0A3E7F}"/>
            </a:ext>
          </a:extLst>
        </xdr:cNvPr>
        <xdr:cNvGrpSpPr/>
      </xdr:nvGrpSpPr>
      <xdr:grpSpPr>
        <a:xfrm rot="7282576">
          <a:off x="7096768" y="4350415"/>
          <a:ext cx="252279" cy="676710"/>
          <a:chOff x="2103590" y="4909202"/>
          <a:chExt cx="254921" cy="672239"/>
        </a:xfrm>
      </xdr:grpSpPr>
      <xdr:cxnSp macro="">
        <xdr:nvCxnSpPr>
          <xdr:cNvPr id="218" name="Straight Connector 217">
            <a:extLst>
              <a:ext uri="{FF2B5EF4-FFF2-40B4-BE49-F238E27FC236}">
                <a16:creationId xmlns:a16="http://schemas.microsoft.com/office/drawing/2014/main" id="{E6670561-07E7-4B8D-421A-EB3B8356AAA6}"/>
              </a:ext>
            </a:extLst>
          </xdr:cNvPr>
          <xdr:cNvCxnSpPr/>
        </xdr:nvCxnSpPr>
        <xdr:spPr>
          <a:xfrm rot="14317424" flipH="1">
            <a:off x="2093269" y="5316199"/>
            <a:ext cx="342724" cy="187760"/>
          </a:xfrm>
          <a:prstGeom prst="line">
            <a:avLst/>
          </a:prstGeom>
          <a:ln w="44450">
            <a:solidFill>
              <a:srgbClr val="4F4F4F"/>
            </a:solidFill>
          </a:ln>
        </xdr:spPr>
        <xdr:style>
          <a:lnRef idx="2">
            <a:schemeClr val="accent1"/>
          </a:lnRef>
          <a:fillRef idx="0">
            <a:schemeClr val="accent1"/>
          </a:fillRef>
          <a:effectRef idx="1">
            <a:schemeClr val="accent1"/>
          </a:effectRef>
          <a:fontRef idx="minor">
            <a:schemeClr val="tx1"/>
          </a:fontRef>
        </xdr:style>
      </xdr:cxnSp>
      <xdr:cxnSp macro="">
        <xdr:nvCxnSpPr>
          <xdr:cNvPr id="219" name="Straight Connector 218">
            <a:extLst>
              <a:ext uri="{FF2B5EF4-FFF2-40B4-BE49-F238E27FC236}">
                <a16:creationId xmlns:a16="http://schemas.microsoft.com/office/drawing/2014/main" id="{A92713AF-A093-8512-8ADA-7E33D1103B1C}"/>
              </a:ext>
            </a:extLst>
          </xdr:cNvPr>
          <xdr:cNvCxnSpPr/>
        </xdr:nvCxnSpPr>
        <xdr:spPr>
          <a:xfrm>
            <a:off x="2103590" y="4909202"/>
            <a:ext cx="3175" cy="421536"/>
          </a:xfrm>
          <a:prstGeom prst="line">
            <a:avLst/>
          </a:prstGeom>
          <a:ln w="44450">
            <a:solidFill>
              <a:srgbClr val="4F4F4F"/>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editAs="absolute">
    <xdr:from>
      <xdr:col>9</xdr:col>
      <xdr:colOff>690151</xdr:colOff>
      <xdr:row>24</xdr:row>
      <xdr:rowOff>193154</xdr:rowOff>
    </xdr:from>
    <xdr:to>
      <xdr:col>10</xdr:col>
      <xdr:colOff>536020</xdr:colOff>
      <xdr:row>26</xdr:row>
      <xdr:rowOff>39240</xdr:rowOff>
    </xdr:to>
    <xdr:grpSp>
      <xdr:nvGrpSpPr>
        <xdr:cNvPr id="227" name="Group 226">
          <a:extLst>
            <a:ext uri="{FF2B5EF4-FFF2-40B4-BE49-F238E27FC236}">
              <a16:creationId xmlns:a16="http://schemas.microsoft.com/office/drawing/2014/main" id="{15F8FD3C-364A-8899-5441-ECA127F7B755}"/>
            </a:ext>
          </a:extLst>
        </xdr:cNvPr>
        <xdr:cNvGrpSpPr/>
      </xdr:nvGrpSpPr>
      <xdr:grpSpPr>
        <a:xfrm rot="18111499">
          <a:off x="8381257" y="4822235"/>
          <a:ext cx="249637" cy="676710"/>
          <a:chOff x="2103590" y="4909202"/>
          <a:chExt cx="254921" cy="672239"/>
        </a:xfrm>
      </xdr:grpSpPr>
      <xdr:cxnSp macro="">
        <xdr:nvCxnSpPr>
          <xdr:cNvPr id="228" name="Straight Connector 227">
            <a:extLst>
              <a:ext uri="{FF2B5EF4-FFF2-40B4-BE49-F238E27FC236}">
                <a16:creationId xmlns:a16="http://schemas.microsoft.com/office/drawing/2014/main" id="{47D6DA17-9728-55AD-CAB0-CDEE9726D589}"/>
              </a:ext>
            </a:extLst>
          </xdr:cNvPr>
          <xdr:cNvCxnSpPr/>
        </xdr:nvCxnSpPr>
        <xdr:spPr>
          <a:xfrm rot="14317424" flipH="1">
            <a:off x="2093269" y="5316199"/>
            <a:ext cx="342724" cy="187760"/>
          </a:xfrm>
          <a:prstGeom prst="line">
            <a:avLst/>
          </a:prstGeom>
          <a:ln w="44450">
            <a:solidFill>
              <a:srgbClr val="4F4F4F"/>
            </a:solidFill>
          </a:ln>
        </xdr:spPr>
        <xdr:style>
          <a:lnRef idx="2">
            <a:schemeClr val="accent1"/>
          </a:lnRef>
          <a:fillRef idx="0">
            <a:schemeClr val="accent1"/>
          </a:fillRef>
          <a:effectRef idx="1">
            <a:schemeClr val="accent1"/>
          </a:effectRef>
          <a:fontRef idx="minor">
            <a:schemeClr val="tx1"/>
          </a:fontRef>
        </xdr:style>
      </xdr:cxnSp>
      <xdr:cxnSp macro="">
        <xdr:nvCxnSpPr>
          <xdr:cNvPr id="229" name="Straight Connector 228">
            <a:extLst>
              <a:ext uri="{FF2B5EF4-FFF2-40B4-BE49-F238E27FC236}">
                <a16:creationId xmlns:a16="http://schemas.microsoft.com/office/drawing/2014/main" id="{4512D939-B9CD-92E3-D429-FBEE2B0E7A7E}"/>
              </a:ext>
            </a:extLst>
          </xdr:cNvPr>
          <xdr:cNvCxnSpPr/>
        </xdr:nvCxnSpPr>
        <xdr:spPr>
          <a:xfrm>
            <a:off x="2103590" y="4909202"/>
            <a:ext cx="3175" cy="421536"/>
          </a:xfrm>
          <a:prstGeom prst="line">
            <a:avLst/>
          </a:prstGeom>
          <a:ln w="44450">
            <a:solidFill>
              <a:srgbClr val="4F4F4F"/>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editAs="absolute">
    <xdr:from>
      <xdr:col>2</xdr:col>
      <xdr:colOff>126657</xdr:colOff>
      <xdr:row>22</xdr:row>
      <xdr:rowOff>87649</xdr:rowOff>
    </xdr:from>
    <xdr:to>
      <xdr:col>2</xdr:col>
      <xdr:colOff>798588</xdr:colOff>
      <xdr:row>23</xdr:row>
      <xdr:rowOff>138152</xdr:rowOff>
    </xdr:to>
    <xdr:grpSp>
      <xdr:nvGrpSpPr>
        <xdr:cNvPr id="230" name="Group 229">
          <a:extLst>
            <a:ext uri="{FF2B5EF4-FFF2-40B4-BE49-F238E27FC236}">
              <a16:creationId xmlns:a16="http://schemas.microsoft.com/office/drawing/2014/main" id="{5F3FA827-C6EA-D1ED-A2BB-B317F7A1E061}"/>
            </a:ext>
          </a:extLst>
        </xdr:cNvPr>
        <xdr:cNvGrpSpPr/>
      </xdr:nvGrpSpPr>
      <xdr:grpSpPr>
        <a:xfrm rot="7161508">
          <a:off x="1998165" y="4316888"/>
          <a:ext cx="252279" cy="671931"/>
          <a:chOff x="2103590" y="4909202"/>
          <a:chExt cx="254921" cy="672239"/>
        </a:xfrm>
      </xdr:grpSpPr>
      <xdr:cxnSp macro="">
        <xdr:nvCxnSpPr>
          <xdr:cNvPr id="231" name="Straight Connector 230">
            <a:extLst>
              <a:ext uri="{FF2B5EF4-FFF2-40B4-BE49-F238E27FC236}">
                <a16:creationId xmlns:a16="http://schemas.microsoft.com/office/drawing/2014/main" id="{0E1C0A48-B1B5-9F57-C6C4-6DCCEB2A2692}"/>
              </a:ext>
            </a:extLst>
          </xdr:cNvPr>
          <xdr:cNvCxnSpPr/>
        </xdr:nvCxnSpPr>
        <xdr:spPr>
          <a:xfrm rot="14317424" flipH="1">
            <a:off x="2093269" y="5316199"/>
            <a:ext cx="342724" cy="187760"/>
          </a:xfrm>
          <a:prstGeom prst="line">
            <a:avLst/>
          </a:prstGeom>
          <a:ln w="44450">
            <a:solidFill>
              <a:srgbClr val="4F4F4F"/>
            </a:solidFill>
          </a:ln>
        </xdr:spPr>
        <xdr:style>
          <a:lnRef idx="2">
            <a:schemeClr val="accent1"/>
          </a:lnRef>
          <a:fillRef idx="0">
            <a:schemeClr val="accent1"/>
          </a:fillRef>
          <a:effectRef idx="1">
            <a:schemeClr val="accent1"/>
          </a:effectRef>
          <a:fontRef idx="minor">
            <a:schemeClr val="tx1"/>
          </a:fontRef>
        </xdr:style>
      </xdr:cxnSp>
      <xdr:cxnSp macro="">
        <xdr:nvCxnSpPr>
          <xdr:cNvPr id="232" name="Straight Connector 231">
            <a:extLst>
              <a:ext uri="{FF2B5EF4-FFF2-40B4-BE49-F238E27FC236}">
                <a16:creationId xmlns:a16="http://schemas.microsoft.com/office/drawing/2014/main" id="{C8497968-A4F8-87D7-CCA1-2FF1CD665036}"/>
              </a:ext>
            </a:extLst>
          </xdr:cNvPr>
          <xdr:cNvCxnSpPr/>
        </xdr:nvCxnSpPr>
        <xdr:spPr>
          <a:xfrm>
            <a:off x="2103590" y="4909202"/>
            <a:ext cx="3175" cy="421536"/>
          </a:xfrm>
          <a:prstGeom prst="line">
            <a:avLst/>
          </a:prstGeom>
          <a:ln w="44450">
            <a:solidFill>
              <a:srgbClr val="4F4F4F"/>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editAs="absolute">
    <xdr:from>
      <xdr:col>3</xdr:col>
      <xdr:colOff>555787</xdr:colOff>
      <xdr:row>24</xdr:row>
      <xdr:rowOff>160475</xdr:rowOff>
    </xdr:from>
    <xdr:to>
      <xdr:col>4</xdr:col>
      <xdr:colOff>411155</xdr:colOff>
      <xdr:row>25</xdr:row>
      <xdr:rowOff>199058</xdr:rowOff>
    </xdr:to>
    <xdr:grpSp>
      <xdr:nvGrpSpPr>
        <xdr:cNvPr id="234" name="Group 233">
          <a:extLst>
            <a:ext uri="{FF2B5EF4-FFF2-40B4-BE49-F238E27FC236}">
              <a16:creationId xmlns:a16="http://schemas.microsoft.com/office/drawing/2014/main" id="{7C84B5F7-6384-DCA6-D36F-5C49B849DDC3}"/>
            </a:ext>
          </a:extLst>
        </xdr:cNvPr>
        <xdr:cNvGrpSpPr/>
      </xdr:nvGrpSpPr>
      <xdr:grpSpPr>
        <a:xfrm rot="17969436">
          <a:off x="3271235" y="4780167"/>
          <a:ext cx="240359" cy="686209"/>
          <a:chOff x="2103590" y="4909202"/>
          <a:chExt cx="243912" cy="681738"/>
        </a:xfrm>
      </xdr:grpSpPr>
      <xdr:cxnSp macro="">
        <xdr:nvCxnSpPr>
          <xdr:cNvPr id="235" name="Straight Connector 234">
            <a:extLst>
              <a:ext uri="{FF2B5EF4-FFF2-40B4-BE49-F238E27FC236}">
                <a16:creationId xmlns:a16="http://schemas.microsoft.com/office/drawing/2014/main" id="{2372B757-5E83-97DF-CEA7-52D9D1B2BFC4}"/>
              </a:ext>
            </a:extLst>
          </xdr:cNvPr>
          <xdr:cNvCxnSpPr/>
        </xdr:nvCxnSpPr>
        <xdr:spPr>
          <a:xfrm rot="3630564" flipV="1">
            <a:off x="2085613" y="5329051"/>
            <a:ext cx="344741" cy="179037"/>
          </a:xfrm>
          <a:prstGeom prst="line">
            <a:avLst/>
          </a:prstGeom>
          <a:ln w="44450">
            <a:solidFill>
              <a:srgbClr val="4F4F4F"/>
            </a:solidFill>
          </a:ln>
        </xdr:spPr>
        <xdr:style>
          <a:lnRef idx="2">
            <a:schemeClr val="accent1"/>
          </a:lnRef>
          <a:fillRef idx="0">
            <a:schemeClr val="accent1"/>
          </a:fillRef>
          <a:effectRef idx="1">
            <a:schemeClr val="accent1"/>
          </a:effectRef>
          <a:fontRef idx="minor">
            <a:schemeClr val="tx1"/>
          </a:fontRef>
        </xdr:style>
      </xdr:cxnSp>
      <xdr:cxnSp macro="">
        <xdr:nvCxnSpPr>
          <xdr:cNvPr id="236" name="Straight Connector 235">
            <a:extLst>
              <a:ext uri="{FF2B5EF4-FFF2-40B4-BE49-F238E27FC236}">
                <a16:creationId xmlns:a16="http://schemas.microsoft.com/office/drawing/2014/main" id="{6391E302-88E3-AB54-E565-EB44D2CB7C09}"/>
              </a:ext>
            </a:extLst>
          </xdr:cNvPr>
          <xdr:cNvCxnSpPr/>
        </xdr:nvCxnSpPr>
        <xdr:spPr>
          <a:xfrm>
            <a:off x="2103590" y="4909202"/>
            <a:ext cx="3175" cy="421536"/>
          </a:xfrm>
          <a:prstGeom prst="line">
            <a:avLst/>
          </a:prstGeom>
          <a:ln w="44450">
            <a:solidFill>
              <a:srgbClr val="4F4F4F"/>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editAs="absolute">
    <xdr:from>
      <xdr:col>5</xdr:col>
      <xdr:colOff>87492</xdr:colOff>
      <xdr:row>20</xdr:row>
      <xdr:rowOff>107852</xdr:rowOff>
    </xdr:from>
    <xdr:to>
      <xdr:col>6</xdr:col>
      <xdr:colOff>211394</xdr:colOff>
      <xdr:row>22</xdr:row>
      <xdr:rowOff>127282</xdr:rowOff>
    </xdr:to>
    <xdr:grpSp>
      <xdr:nvGrpSpPr>
        <xdr:cNvPr id="237" name="Group 236">
          <a:extLst>
            <a:ext uri="{FF2B5EF4-FFF2-40B4-BE49-F238E27FC236}">
              <a16:creationId xmlns:a16="http://schemas.microsoft.com/office/drawing/2014/main" id="{ED0585B2-D320-124C-5281-63EC032F85FD}"/>
            </a:ext>
          </a:extLst>
        </xdr:cNvPr>
        <xdr:cNvGrpSpPr/>
      </xdr:nvGrpSpPr>
      <xdr:grpSpPr>
        <a:xfrm rot="3622707">
          <a:off x="4507579" y="3877485"/>
          <a:ext cx="422981" cy="954743"/>
          <a:chOff x="2096370" y="4909200"/>
          <a:chExt cx="425848" cy="953689"/>
        </a:xfrm>
      </xdr:grpSpPr>
      <xdr:cxnSp macro="">
        <xdr:nvCxnSpPr>
          <xdr:cNvPr id="238" name="Straight Connector 237">
            <a:extLst>
              <a:ext uri="{FF2B5EF4-FFF2-40B4-BE49-F238E27FC236}">
                <a16:creationId xmlns:a16="http://schemas.microsoft.com/office/drawing/2014/main" id="{576649DF-9DFE-0E25-3B23-E5AA069BD3EF}"/>
              </a:ext>
            </a:extLst>
          </xdr:cNvPr>
          <xdr:cNvCxnSpPr/>
        </xdr:nvCxnSpPr>
        <xdr:spPr>
          <a:xfrm rot="17977293" flipV="1">
            <a:off x="2253725" y="5594395"/>
            <a:ext cx="340300" cy="196687"/>
          </a:xfrm>
          <a:prstGeom prst="line">
            <a:avLst/>
          </a:prstGeom>
          <a:ln w="44450">
            <a:solidFill>
              <a:srgbClr val="4F4F4F"/>
            </a:solidFill>
          </a:ln>
        </xdr:spPr>
        <xdr:style>
          <a:lnRef idx="2">
            <a:schemeClr val="accent1"/>
          </a:lnRef>
          <a:fillRef idx="0">
            <a:schemeClr val="accent1"/>
          </a:fillRef>
          <a:effectRef idx="1">
            <a:schemeClr val="accent1"/>
          </a:effectRef>
          <a:fontRef idx="minor">
            <a:schemeClr val="tx1"/>
          </a:fontRef>
        </xdr:style>
      </xdr:cxnSp>
      <xdr:cxnSp macro="">
        <xdr:nvCxnSpPr>
          <xdr:cNvPr id="239" name="Straight Connector 238">
            <a:extLst>
              <a:ext uri="{FF2B5EF4-FFF2-40B4-BE49-F238E27FC236}">
                <a16:creationId xmlns:a16="http://schemas.microsoft.com/office/drawing/2014/main" id="{8D24C17C-C11B-7B9F-5CA3-8A2BEB1BEC11}"/>
              </a:ext>
            </a:extLst>
          </xdr:cNvPr>
          <xdr:cNvCxnSpPr/>
        </xdr:nvCxnSpPr>
        <xdr:spPr>
          <a:xfrm>
            <a:off x="2096370" y="5314863"/>
            <a:ext cx="337634" cy="192641"/>
          </a:xfrm>
          <a:prstGeom prst="line">
            <a:avLst/>
          </a:prstGeom>
          <a:ln w="44450">
            <a:solidFill>
              <a:srgbClr val="4F4F4F"/>
            </a:solidFill>
          </a:ln>
        </xdr:spPr>
        <xdr:style>
          <a:lnRef idx="2">
            <a:schemeClr val="accent1"/>
          </a:lnRef>
          <a:fillRef idx="0">
            <a:schemeClr val="accent1"/>
          </a:fillRef>
          <a:effectRef idx="1">
            <a:schemeClr val="accent1"/>
          </a:effectRef>
          <a:fontRef idx="minor">
            <a:schemeClr val="tx1"/>
          </a:fontRef>
        </xdr:style>
      </xdr:cxnSp>
      <xdr:cxnSp macro="">
        <xdr:nvCxnSpPr>
          <xdr:cNvPr id="240" name="Straight Connector 239">
            <a:extLst>
              <a:ext uri="{FF2B5EF4-FFF2-40B4-BE49-F238E27FC236}">
                <a16:creationId xmlns:a16="http://schemas.microsoft.com/office/drawing/2014/main" id="{E9A6327B-93B7-A20C-92B7-14781A624759}"/>
              </a:ext>
            </a:extLst>
          </xdr:cNvPr>
          <xdr:cNvCxnSpPr/>
        </xdr:nvCxnSpPr>
        <xdr:spPr>
          <a:xfrm>
            <a:off x="2103590" y="4909200"/>
            <a:ext cx="3175" cy="421536"/>
          </a:xfrm>
          <a:prstGeom prst="line">
            <a:avLst/>
          </a:prstGeom>
          <a:ln w="44450">
            <a:solidFill>
              <a:srgbClr val="4F4F4F"/>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editAs="absolute">
    <xdr:from>
      <xdr:col>6</xdr:col>
      <xdr:colOff>534294</xdr:colOff>
      <xdr:row>26</xdr:row>
      <xdr:rowOff>46081</xdr:rowOff>
    </xdr:from>
    <xdr:to>
      <xdr:col>7</xdr:col>
      <xdr:colOff>663513</xdr:colOff>
      <xdr:row>28</xdr:row>
      <xdr:rowOff>85696</xdr:rowOff>
    </xdr:to>
    <xdr:grpSp>
      <xdr:nvGrpSpPr>
        <xdr:cNvPr id="243" name="Group 242">
          <a:extLst>
            <a:ext uri="{FF2B5EF4-FFF2-40B4-BE49-F238E27FC236}">
              <a16:creationId xmlns:a16="http://schemas.microsoft.com/office/drawing/2014/main" id="{01526CCF-086A-643E-8C15-31B0782DD165}"/>
            </a:ext>
          </a:extLst>
        </xdr:cNvPr>
        <xdr:cNvGrpSpPr/>
      </xdr:nvGrpSpPr>
      <xdr:grpSpPr>
        <a:xfrm rot="3603503">
          <a:off x="5777787" y="5033803"/>
          <a:ext cx="443167" cy="960060"/>
          <a:chOff x="2096370" y="4909200"/>
          <a:chExt cx="446176" cy="959030"/>
        </a:xfrm>
      </xdr:grpSpPr>
      <xdr:cxnSp macro="">
        <xdr:nvCxnSpPr>
          <xdr:cNvPr id="244" name="Straight Connector 243">
            <a:extLst>
              <a:ext uri="{FF2B5EF4-FFF2-40B4-BE49-F238E27FC236}">
                <a16:creationId xmlns:a16="http://schemas.microsoft.com/office/drawing/2014/main" id="{4A128729-F039-5B76-2369-79D6D48F99F0}"/>
              </a:ext>
            </a:extLst>
          </xdr:cNvPr>
          <xdr:cNvCxnSpPr/>
        </xdr:nvCxnSpPr>
        <xdr:spPr>
          <a:xfrm rot="17991235" flipV="1">
            <a:off x="2262916" y="5588600"/>
            <a:ext cx="340020" cy="219240"/>
          </a:xfrm>
          <a:prstGeom prst="line">
            <a:avLst/>
          </a:prstGeom>
          <a:ln w="44450">
            <a:solidFill>
              <a:srgbClr val="4F4F4F"/>
            </a:solidFill>
          </a:ln>
        </xdr:spPr>
        <xdr:style>
          <a:lnRef idx="2">
            <a:schemeClr val="accent1"/>
          </a:lnRef>
          <a:fillRef idx="0">
            <a:schemeClr val="accent1"/>
          </a:fillRef>
          <a:effectRef idx="1">
            <a:schemeClr val="accent1"/>
          </a:effectRef>
          <a:fontRef idx="minor">
            <a:schemeClr val="tx1"/>
          </a:fontRef>
        </xdr:style>
      </xdr:cxnSp>
      <xdr:cxnSp macro="">
        <xdr:nvCxnSpPr>
          <xdr:cNvPr id="245" name="Straight Connector 244">
            <a:extLst>
              <a:ext uri="{FF2B5EF4-FFF2-40B4-BE49-F238E27FC236}">
                <a16:creationId xmlns:a16="http://schemas.microsoft.com/office/drawing/2014/main" id="{C6C1290C-EB5B-BC03-EB9E-CF3631254200}"/>
              </a:ext>
            </a:extLst>
          </xdr:cNvPr>
          <xdr:cNvCxnSpPr/>
        </xdr:nvCxnSpPr>
        <xdr:spPr>
          <a:xfrm>
            <a:off x="2096370" y="5314863"/>
            <a:ext cx="337634" cy="192641"/>
          </a:xfrm>
          <a:prstGeom prst="line">
            <a:avLst/>
          </a:prstGeom>
          <a:ln w="44450">
            <a:solidFill>
              <a:srgbClr val="4F4F4F"/>
            </a:solidFill>
          </a:ln>
        </xdr:spPr>
        <xdr:style>
          <a:lnRef idx="2">
            <a:schemeClr val="accent1"/>
          </a:lnRef>
          <a:fillRef idx="0">
            <a:schemeClr val="accent1"/>
          </a:fillRef>
          <a:effectRef idx="1">
            <a:schemeClr val="accent1"/>
          </a:effectRef>
          <a:fontRef idx="minor">
            <a:schemeClr val="tx1"/>
          </a:fontRef>
        </xdr:style>
      </xdr:cxnSp>
      <xdr:cxnSp macro="">
        <xdr:nvCxnSpPr>
          <xdr:cNvPr id="246" name="Straight Connector 245">
            <a:extLst>
              <a:ext uri="{FF2B5EF4-FFF2-40B4-BE49-F238E27FC236}">
                <a16:creationId xmlns:a16="http://schemas.microsoft.com/office/drawing/2014/main" id="{908C21BB-9442-95BA-D646-10C947ACBAAC}"/>
              </a:ext>
            </a:extLst>
          </xdr:cNvPr>
          <xdr:cNvCxnSpPr/>
        </xdr:nvCxnSpPr>
        <xdr:spPr>
          <a:xfrm>
            <a:off x="2103590" y="4909200"/>
            <a:ext cx="3175" cy="421536"/>
          </a:xfrm>
          <a:prstGeom prst="line">
            <a:avLst/>
          </a:prstGeom>
          <a:ln w="44450">
            <a:solidFill>
              <a:srgbClr val="4F4F4F"/>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editAs="absolute">
    <xdr:from>
      <xdr:col>3</xdr:col>
      <xdr:colOff>492221</xdr:colOff>
      <xdr:row>26</xdr:row>
      <xdr:rowOff>116817</xdr:rowOff>
    </xdr:from>
    <xdr:to>
      <xdr:col>4</xdr:col>
      <xdr:colOff>113018</xdr:colOff>
      <xdr:row>28</xdr:row>
      <xdr:rowOff>180384</xdr:rowOff>
    </xdr:to>
    <xdr:grpSp>
      <xdr:nvGrpSpPr>
        <xdr:cNvPr id="248" name="Group 247">
          <a:extLst>
            <a:ext uri="{FF2B5EF4-FFF2-40B4-BE49-F238E27FC236}">
              <a16:creationId xmlns:a16="http://schemas.microsoft.com/office/drawing/2014/main" id="{9E5CA4AD-FB73-908E-A3D4-200BF9C28075}"/>
            </a:ext>
          </a:extLst>
        </xdr:cNvPr>
        <xdr:cNvGrpSpPr/>
      </xdr:nvGrpSpPr>
      <xdr:grpSpPr>
        <a:xfrm rot="3574464">
          <a:off x="2977003" y="5370726"/>
          <a:ext cx="467119" cy="451638"/>
          <a:chOff x="2045232" y="5402448"/>
          <a:chExt cx="470305" cy="448464"/>
        </a:xfrm>
      </xdr:grpSpPr>
      <xdr:cxnSp macro="">
        <xdr:nvCxnSpPr>
          <xdr:cNvPr id="249" name="Straight Connector 248">
            <a:extLst>
              <a:ext uri="{FF2B5EF4-FFF2-40B4-BE49-F238E27FC236}">
                <a16:creationId xmlns:a16="http://schemas.microsoft.com/office/drawing/2014/main" id="{D297B51A-44B9-A6E4-B5E3-8D0F884BB38A}"/>
              </a:ext>
            </a:extLst>
          </xdr:cNvPr>
          <xdr:cNvCxnSpPr/>
        </xdr:nvCxnSpPr>
        <xdr:spPr>
          <a:xfrm rot="17980940" flipV="1">
            <a:off x="2256987" y="5592363"/>
            <a:ext cx="330053" cy="187046"/>
          </a:xfrm>
          <a:prstGeom prst="line">
            <a:avLst/>
          </a:prstGeom>
          <a:ln w="44450">
            <a:solidFill>
              <a:srgbClr val="4F4F4F"/>
            </a:solidFill>
          </a:ln>
        </xdr:spPr>
        <xdr:style>
          <a:lnRef idx="2">
            <a:schemeClr val="accent1"/>
          </a:lnRef>
          <a:fillRef idx="0">
            <a:schemeClr val="accent1"/>
          </a:fillRef>
          <a:effectRef idx="1">
            <a:schemeClr val="accent1"/>
          </a:effectRef>
          <a:fontRef idx="minor">
            <a:schemeClr val="tx1"/>
          </a:fontRef>
        </xdr:style>
      </xdr:cxnSp>
      <xdr:cxnSp macro="">
        <xdr:nvCxnSpPr>
          <xdr:cNvPr id="250" name="Straight Connector 249">
            <a:extLst>
              <a:ext uri="{FF2B5EF4-FFF2-40B4-BE49-F238E27FC236}">
                <a16:creationId xmlns:a16="http://schemas.microsoft.com/office/drawing/2014/main" id="{FF5E9D95-E299-1346-2998-46EF39D14A9D}"/>
              </a:ext>
            </a:extLst>
          </xdr:cNvPr>
          <xdr:cNvCxnSpPr/>
        </xdr:nvCxnSpPr>
        <xdr:spPr>
          <a:xfrm rot="17980940" flipH="1">
            <a:off x="2252527" y="5195153"/>
            <a:ext cx="2013" cy="416603"/>
          </a:xfrm>
          <a:prstGeom prst="line">
            <a:avLst/>
          </a:prstGeom>
          <a:ln w="44450">
            <a:solidFill>
              <a:srgbClr val="4F4F4F"/>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editAs="absolute">
    <xdr:from>
      <xdr:col>9</xdr:col>
      <xdr:colOff>620475</xdr:colOff>
      <xdr:row>26</xdr:row>
      <xdr:rowOff>149307</xdr:rowOff>
    </xdr:from>
    <xdr:to>
      <xdr:col>10</xdr:col>
      <xdr:colOff>241272</xdr:colOff>
      <xdr:row>29</xdr:row>
      <xdr:rowOff>9105</xdr:rowOff>
    </xdr:to>
    <xdr:grpSp>
      <xdr:nvGrpSpPr>
        <xdr:cNvPr id="254" name="Group 253">
          <a:extLst>
            <a:ext uri="{FF2B5EF4-FFF2-40B4-BE49-F238E27FC236}">
              <a16:creationId xmlns:a16="http://schemas.microsoft.com/office/drawing/2014/main" id="{98973D12-2262-889D-889C-3B727E15EC59}"/>
            </a:ext>
          </a:extLst>
        </xdr:cNvPr>
        <xdr:cNvGrpSpPr/>
      </xdr:nvGrpSpPr>
      <xdr:grpSpPr>
        <a:xfrm rot="3560924">
          <a:off x="8091301" y="5402219"/>
          <a:ext cx="465125" cy="451638"/>
          <a:chOff x="2045232" y="5402448"/>
          <a:chExt cx="470305" cy="448464"/>
        </a:xfrm>
      </xdr:grpSpPr>
      <xdr:cxnSp macro="">
        <xdr:nvCxnSpPr>
          <xdr:cNvPr id="255" name="Straight Connector 254">
            <a:extLst>
              <a:ext uri="{FF2B5EF4-FFF2-40B4-BE49-F238E27FC236}">
                <a16:creationId xmlns:a16="http://schemas.microsoft.com/office/drawing/2014/main" id="{04222BA5-9F13-E23B-0A0B-6598A11CE51C}"/>
              </a:ext>
            </a:extLst>
          </xdr:cNvPr>
          <xdr:cNvCxnSpPr/>
        </xdr:nvCxnSpPr>
        <xdr:spPr>
          <a:xfrm rot="17980940" flipV="1">
            <a:off x="2256987" y="5592363"/>
            <a:ext cx="330053" cy="187046"/>
          </a:xfrm>
          <a:prstGeom prst="line">
            <a:avLst/>
          </a:prstGeom>
          <a:ln w="44450">
            <a:solidFill>
              <a:srgbClr val="4F4F4F"/>
            </a:solidFill>
          </a:ln>
        </xdr:spPr>
        <xdr:style>
          <a:lnRef idx="2">
            <a:schemeClr val="accent1"/>
          </a:lnRef>
          <a:fillRef idx="0">
            <a:schemeClr val="accent1"/>
          </a:fillRef>
          <a:effectRef idx="1">
            <a:schemeClr val="accent1"/>
          </a:effectRef>
          <a:fontRef idx="minor">
            <a:schemeClr val="tx1"/>
          </a:fontRef>
        </xdr:style>
      </xdr:cxnSp>
      <xdr:cxnSp macro="">
        <xdr:nvCxnSpPr>
          <xdr:cNvPr id="256" name="Straight Connector 255">
            <a:extLst>
              <a:ext uri="{FF2B5EF4-FFF2-40B4-BE49-F238E27FC236}">
                <a16:creationId xmlns:a16="http://schemas.microsoft.com/office/drawing/2014/main" id="{3F657879-A0E4-AB43-E839-987A91B0D9F2}"/>
              </a:ext>
            </a:extLst>
          </xdr:cNvPr>
          <xdr:cNvCxnSpPr/>
        </xdr:nvCxnSpPr>
        <xdr:spPr>
          <a:xfrm rot="17980940" flipH="1">
            <a:off x="2252527" y="5195153"/>
            <a:ext cx="2013" cy="416603"/>
          </a:xfrm>
          <a:prstGeom prst="line">
            <a:avLst/>
          </a:prstGeom>
          <a:ln w="44450">
            <a:solidFill>
              <a:srgbClr val="4F4F4F"/>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editAs="absolute">
    <xdr:from>
      <xdr:col>8</xdr:col>
      <xdr:colOff>462313</xdr:colOff>
      <xdr:row>20</xdr:row>
      <xdr:rowOff>45241</xdr:rowOff>
    </xdr:from>
    <xdr:to>
      <xdr:col>9</xdr:col>
      <xdr:colOff>232781</xdr:colOff>
      <xdr:row>21</xdr:row>
      <xdr:rowOff>179994</xdr:rowOff>
    </xdr:to>
    <xdr:grpSp>
      <xdr:nvGrpSpPr>
        <xdr:cNvPr id="257" name="Group 256">
          <a:extLst>
            <a:ext uri="{FF2B5EF4-FFF2-40B4-BE49-F238E27FC236}">
              <a16:creationId xmlns:a16="http://schemas.microsoft.com/office/drawing/2014/main" id="{266480D9-ED30-C3EF-B995-6A19BAF3E9DD}"/>
            </a:ext>
          </a:extLst>
        </xdr:cNvPr>
        <xdr:cNvGrpSpPr/>
      </xdr:nvGrpSpPr>
      <xdr:grpSpPr>
        <a:xfrm rot="3622707">
          <a:off x="7241432" y="3948365"/>
          <a:ext cx="336529" cy="601309"/>
          <a:chOff x="2096370" y="4909200"/>
          <a:chExt cx="337634" cy="598304"/>
        </a:xfrm>
      </xdr:grpSpPr>
      <xdr:cxnSp macro="">
        <xdr:nvCxnSpPr>
          <xdr:cNvPr id="259" name="Straight Connector 258">
            <a:extLst>
              <a:ext uri="{FF2B5EF4-FFF2-40B4-BE49-F238E27FC236}">
                <a16:creationId xmlns:a16="http://schemas.microsoft.com/office/drawing/2014/main" id="{307FE0D8-567F-1727-AD02-60BF60D5C3AF}"/>
              </a:ext>
            </a:extLst>
          </xdr:cNvPr>
          <xdr:cNvCxnSpPr/>
        </xdr:nvCxnSpPr>
        <xdr:spPr>
          <a:xfrm>
            <a:off x="2096370" y="5314863"/>
            <a:ext cx="337634" cy="192641"/>
          </a:xfrm>
          <a:prstGeom prst="line">
            <a:avLst/>
          </a:prstGeom>
          <a:ln w="44450">
            <a:solidFill>
              <a:srgbClr val="4F4F4F"/>
            </a:solidFill>
          </a:ln>
        </xdr:spPr>
        <xdr:style>
          <a:lnRef idx="2">
            <a:schemeClr val="accent1"/>
          </a:lnRef>
          <a:fillRef idx="0">
            <a:schemeClr val="accent1"/>
          </a:fillRef>
          <a:effectRef idx="1">
            <a:schemeClr val="accent1"/>
          </a:effectRef>
          <a:fontRef idx="minor">
            <a:schemeClr val="tx1"/>
          </a:fontRef>
        </xdr:style>
      </xdr:cxnSp>
      <xdr:cxnSp macro="">
        <xdr:nvCxnSpPr>
          <xdr:cNvPr id="260" name="Straight Connector 259">
            <a:extLst>
              <a:ext uri="{FF2B5EF4-FFF2-40B4-BE49-F238E27FC236}">
                <a16:creationId xmlns:a16="http://schemas.microsoft.com/office/drawing/2014/main" id="{DE9883F8-C8D8-2BCA-D325-A5F1C9E62CA7}"/>
              </a:ext>
            </a:extLst>
          </xdr:cNvPr>
          <xdr:cNvCxnSpPr/>
        </xdr:nvCxnSpPr>
        <xdr:spPr>
          <a:xfrm>
            <a:off x="2103590" y="4909200"/>
            <a:ext cx="3175" cy="421536"/>
          </a:xfrm>
          <a:prstGeom prst="line">
            <a:avLst/>
          </a:prstGeom>
          <a:ln w="44450">
            <a:solidFill>
              <a:srgbClr val="4F4F4F"/>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editAs="absolute">
    <xdr:from>
      <xdr:col>2</xdr:col>
      <xdr:colOff>339103</xdr:colOff>
      <xdr:row>20</xdr:row>
      <xdr:rowOff>2592</xdr:rowOff>
    </xdr:from>
    <xdr:to>
      <xdr:col>3</xdr:col>
      <xdr:colOff>109570</xdr:colOff>
      <xdr:row>21</xdr:row>
      <xdr:rowOff>137345</xdr:rowOff>
    </xdr:to>
    <xdr:grpSp>
      <xdr:nvGrpSpPr>
        <xdr:cNvPr id="261" name="Group 260">
          <a:extLst>
            <a:ext uri="{FF2B5EF4-FFF2-40B4-BE49-F238E27FC236}">
              <a16:creationId xmlns:a16="http://schemas.microsoft.com/office/drawing/2014/main" id="{26F8E937-CB72-8834-5830-8EF0A51F3E00}"/>
            </a:ext>
          </a:extLst>
        </xdr:cNvPr>
        <xdr:cNvGrpSpPr/>
      </xdr:nvGrpSpPr>
      <xdr:grpSpPr>
        <a:xfrm rot="3622707">
          <a:off x="2133174" y="3905717"/>
          <a:ext cx="336529" cy="601308"/>
          <a:chOff x="2096370" y="4909200"/>
          <a:chExt cx="337634" cy="598304"/>
        </a:xfrm>
      </xdr:grpSpPr>
      <xdr:cxnSp macro="">
        <xdr:nvCxnSpPr>
          <xdr:cNvPr id="262" name="Straight Connector 261">
            <a:extLst>
              <a:ext uri="{FF2B5EF4-FFF2-40B4-BE49-F238E27FC236}">
                <a16:creationId xmlns:a16="http://schemas.microsoft.com/office/drawing/2014/main" id="{023B96C6-357F-F789-C600-3D1337C29850}"/>
              </a:ext>
            </a:extLst>
          </xdr:cNvPr>
          <xdr:cNvCxnSpPr/>
        </xdr:nvCxnSpPr>
        <xdr:spPr>
          <a:xfrm>
            <a:off x="2096370" y="5314863"/>
            <a:ext cx="337634" cy="192641"/>
          </a:xfrm>
          <a:prstGeom prst="line">
            <a:avLst/>
          </a:prstGeom>
          <a:ln w="44450">
            <a:solidFill>
              <a:srgbClr val="4F4F4F"/>
            </a:solidFill>
          </a:ln>
        </xdr:spPr>
        <xdr:style>
          <a:lnRef idx="2">
            <a:schemeClr val="accent1"/>
          </a:lnRef>
          <a:fillRef idx="0">
            <a:schemeClr val="accent1"/>
          </a:fillRef>
          <a:effectRef idx="1">
            <a:schemeClr val="accent1"/>
          </a:effectRef>
          <a:fontRef idx="minor">
            <a:schemeClr val="tx1"/>
          </a:fontRef>
        </xdr:style>
      </xdr:cxnSp>
      <xdr:cxnSp macro="">
        <xdr:nvCxnSpPr>
          <xdr:cNvPr id="263" name="Straight Connector 262">
            <a:extLst>
              <a:ext uri="{FF2B5EF4-FFF2-40B4-BE49-F238E27FC236}">
                <a16:creationId xmlns:a16="http://schemas.microsoft.com/office/drawing/2014/main" id="{219126D7-AE30-8E06-4765-8086062896F0}"/>
              </a:ext>
            </a:extLst>
          </xdr:cNvPr>
          <xdr:cNvCxnSpPr/>
        </xdr:nvCxnSpPr>
        <xdr:spPr>
          <a:xfrm>
            <a:off x="2103590" y="4909200"/>
            <a:ext cx="3175" cy="421536"/>
          </a:xfrm>
          <a:prstGeom prst="line">
            <a:avLst/>
          </a:prstGeom>
          <a:ln w="44450">
            <a:solidFill>
              <a:srgbClr val="4F4F4F"/>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editAs="absolute">
    <xdr:from>
      <xdr:col>3</xdr:col>
      <xdr:colOff>579154</xdr:colOff>
      <xdr:row>19</xdr:row>
      <xdr:rowOff>107047</xdr:rowOff>
    </xdr:from>
    <xdr:to>
      <xdr:col>4</xdr:col>
      <xdr:colOff>394348</xdr:colOff>
      <xdr:row>23</xdr:row>
      <xdr:rowOff>66694</xdr:rowOff>
    </xdr:to>
    <xdr:grpSp>
      <xdr:nvGrpSpPr>
        <xdr:cNvPr id="264" name="Group 263">
          <a:extLst>
            <a:ext uri="{FF2B5EF4-FFF2-40B4-BE49-F238E27FC236}">
              <a16:creationId xmlns:a16="http://schemas.microsoft.com/office/drawing/2014/main" id="{044BB4ED-C447-537B-7378-D04025080862}"/>
            </a:ext>
          </a:extLst>
        </xdr:cNvPr>
        <xdr:cNvGrpSpPr/>
      </xdr:nvGrpSpPr>
      <xdr:grpSpPr>
        <a:xfrm>
          <a:off x="3071677" y="3940785"/>
          <a:ext cx="646035" cy="766750"/>
          <a:chOff x="1792440" y="4730185"/>
          <a:chExt cx="641564" cy="777319"/>
        </a:xfrm>
      </xdr:grpSpPr>
      <xdr:cxnSp macro="">
        <xdr:nvCxnSpPr>
          <xdr:cNvPr id="265" name="Straight Connector 264">
            <a:extLst>
              <a:ext uri="{FF2B5EF4-FFF2-40B4-BE49-F238E27FC236}">
                <a16:creationId xmlns:a16="http://schemas.microsoft.com/office/drawing/2014/main" id="{70A44013-C076-619E-558D-15708EBDBA0F}"/>
              </a:ext>
            </a:extLst>
          </xdr:cNvPr>
          <xdr:cNvCxnSpPr/>
        </xdr:nvCxnSpPr>
        <xdr:spPr>
          <a:xfrm>
            <a:off x="1792440" y="4730185"/>
            <a:ext cx="320675" cy="188542"/>
          </a:xfrm>
          <a:prstGeom prst="line">
            <a:avLst/>
          </a:prstGeom>
          <a:ln w="44450">
            <a:solidFill>
              <a:srgbClr val="4F4F4F"/>
            </a:solidFill>
          </a:ln>
        </xdr:spPr>
        <xdr:style>
          <a:lnRef idx="2">
            <a:schemeClr val="accent1"/>
          </a:lnRef>
          <a:fillRef idx="0">
            <a:schemeClr val="accent1"/>
          </a:fillRef>
          <a:effectRef idx="1">
            <a:schemeClr val="accent1"/>
          </a:effectRef>
          <a:fontRef idx="minor">
            <a:schemeClr val="tx1"/>
          </a:fontRef>
        </xdr:style>
      </xdr:cxnSp>
      <xdr:cxnSp macro="">
        <xdr:nvCxnSpPr>
          <xdr:cNvPr id="266" name="Straight Connector 265">
            <a:extLst>
              <a:ext uri="{FF2B5EF4-FFF2-40B4-BE49-F238E27FC236}">
                <a16:creationId xmlns:a16="http://schemas.microsoft.com/office/drawing/2014/main" id="{891A1C50-4CB9-195E-933E-8870B3F307D5}"/>
              </a:ext>
            </a:extLst>
          </xdr:cNvPr>
          <xdr:cNvCxnSpPr/>
        </xdr:nvCxnSpPr>
        <xdr:spPr>
          <a:xfrm>
            <a:off x="2096370" y="5310514"/>
            <a:ext cx="337634" cy="196990"/>
          </a:xfrm>
          <a:prstGeom prst="line">
            <a:avLst/>
          </a:prstGeom>
          <a:ln w="44450">
            <a:solidFill>
              <a:srgbClr val="4F4F4F"/>
            </a:solidFill>
          </a:ln>
        </xdr:spPr>
        <xdr:style>
          <a:lnRef idx="2">
            <a:schemeClr val="accent1"/>
          </a:lnRef>
          <a:fillRef idx="0">
            <a:schemeClr val="accent1"/>
          </a:fillRef>
          <a:effectRef idx="1">
            <a:schemeClr val="accent1"/>
          </a:effectRef>
          <a:fontRef idx="minor">
            <a:schemeClr val="tx1"/>
          </a:fontRef>
        </xdr:style>
      </xdr:cxnSp>
      <xdr:cxnSp macro="">
        <xdr:nvCxnSpPr>
          <xdr:cNvPr id="267" name="Straight Connector 266">
            <a:extLst>
              <a:ext uri="{FF2B5EF4-FFF2-40B4-BE49-F238E27FC236}">
                <a16:creationId xmlns:a16="http://schemas.microsoft.com/office/drawing/2014/main" id="{D8905F21-DD33-4302-F1BF-59B0D04CAF08}"/>
              </a:ext>
            </a:extLst>
          </xdr:cNvPr>
          <xdr:cNvCxnSpPr/>
        </xdr:nvCxnSpPr>
        <xdr:spPr>
          <a:xfrm>
            <a:off x="2103590" y="4909202"/>
            <a:ext cx="3175" cy="421536"/>
          </a:xfrm>
          <a:prstGeom prst="line">
            <a:avLst/>
          </a:prstGeom>
          <a:ln w="44450">
            <a:solidFill>
              <a:srgbClr val="4F4F4F"/>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editAs="absolute">
    <xdr:from>
      <xdr:col>6</xdr:col>
      <xdr:colOff>638872</xdr:colOff>
      <xdr:row>19</xdr:row>
      <xdr:rowOff>115009</xdr:rowOff>
    </xdr:from>
    <xdr:to>
      <xdr:col>7</xdr:col>
      <xdr:colOff>454065</xdr:colOff>
      <xdr:row>23</xdr:row>
      <xdr:rowOff>74656</xdr:rowOff>
    </xdr:to>
    <xdr:grpSp>
      <xdr:nvGrpSpPr>
        <xdr:cNvPr id="268" name="Group 267">
          <a:extLst>
            <a:ext uri="{FF2B5EF4-FFF2-40B4-BE49-F238E27FC236}">
              <a16:creationId xmlns:a16="http://schemas.microsoft.com/office/drawing/2014/main" id="{988C219C-F9CF-F361-E0D8-018D71E24B29}"/>
            </a:ext>
          </a:extLst>
        </xdr:cNvPr>
        <xdr:cNvGrpSpPr/>
      </xdr:nvGrpSpPr>
      <xdr:grpSpPr>
        <a:xfrm>
          <a:off x="5623919" y="3948747"/>
          <a:ext cx="646034" cy="766750"/>
          <a:chOff x="1792440" y="4730185"/>
          <a:chExt cx="641564" cy="777319"/>
        </a:xfrm>
      </xdr:grpSpPr>
      <xdr:cxnSp macro="">
        <xdr:nvCxnSpPr>
          <xdr:cNvPr id="269" name="Straight Connector 268">
            <a:extLst>
              <a:ext uri="{FF2B5EF4-FFF2-40B4-BE49-F238E27FC236}">
                <a16:creationId xmlns:a16="http://schemas.microsoft.com/office/drawing/2014/main" id="{61865D9E-14DC-3A17-E431-1B0E7C93E5D6}"/>
              </a:ext>
            </a:extLst>
          </xdr:cNvPr>
          <xdr:cNvCxnSpPr/>
        </xdr:nvCxnSpPr>
        <xdr:spPr>
          <a:xfrm>
            <a:off x="1792440" y="4730185"/>
            <a:ext cx="320675" cy="188542"/>
          </a:xfrm>
          <a:prstGeom prst="line">
            <a:avLst/>
          </a:prstGeom>
          <a:ln w="44450">
            <a:solidFill>
              <a:srgbClr val="4F4F4F"/>
            </a:solidFill>
          </a:ln>
        </xdr:spPr>
        <xdr:style>
          <a:lnRef idx="2">
            <a:schemeClr val="accent1"/>
          </a:lnRef>
          <a:fillRef idx="0">
            <a:schemeClr val="accent1"/>
          </a:fillRef>
          <a:effectRef idx="1">
            <a:schemeClr val="accent1"/>
          </a:effectRef>
          <a:fontRef idx="minor">
            <a:schemeClr val="tx1"/>
          </a:fontRef>
        </xdr:style>
      </xdr:cxnSp>
      <xdr:cxnSp macro="">
        <xdr:nvCxnSpPr>
          <xdr:cNvPr id="270" name="Straight Connector 269">
            <a:extLst>
              <a:ext uri="{FF2B5EF4-FFF2-40B4-BE49-F238E27FC236}">
                <a16:creationId xmlns:a16="http://schemas.microsoft.com/office/drawing/2014/main" id="{4F87DCB9-CA8F-96C5-F3A5-435FC75C6A8D}"/>
              </a:ext>
            </a:extLst>
          </xdr:cNvPr>
          <xdr:cNvCxnSpPr/>
        </xdr:nvCxnSpPr>
        <xdr:spPr>
          <a:xfrm>
            <a:off x="2096370" y="5310514"/>
            <a:ext cx="337634" cy="196990"/>
          </a:xfrm>
          <a:prstGeom prst="line">
            <a:avLst/>
          </a:prstGeom>
          <a:ln w="44450">
            <a:solidFill>
              <a:srgbClr val="4F4F4F"/>
            </a:solidFill>
          </a:ln>
        </xdr:spPr>
        <xdr:style>
          <a:lnRef idx="2">
            <a:schemeClr val="accent1"/>
          </a:lnRef>
          <a:fillRef idx="0">
            <a:schemeClr val="accent1"/>
          </a:fillRef>
          <a:effectRef idx="1">
            <a:schemeClr val="accent1"/>
          </a:effectRef>
          <a:fontRef idx="minor">
            <a:schemeClr val="tx1"/>
          </a:fontRef>
        </xdr:style>
      </xdr:cxnSp>
      <xdr:cxnSp macro="">
        <xdr:nvCxnSpPr>
          <xdr:cNvPr id="271" name="Straight Connector 270">
            <a:extLst>
              <a:ext uri="{FF2B5EF4-FFF2-40B4-BE49-F238E27FC236}">
                <a16:creationId xmlns:a16="http://schemas.microsoft.com/office/drawing/2014/main" id="{6DBCEA20-C945-D3CC-564B-9367A5490650}"/>
              </a:ext>
            </a:extLst>
          </xdr:cNvPr>
          <xdr:cNvCxnSpPr/>
        </xdr:nvCxnSpPr>
        <xdr:spPr>
          <a:xfrm>
            <a:off x="2103590" y="4909202"/>
            <a:ext cx="3175" cy="421536"/>
          </a:xfrm>
          <a:prstGeom prst="line">
            <a:avLst/>
          </a:prstGeom>
          <a:ln w="44450">
            <a:solidFill>
              <a:srgbClr val="4F4F4F"/>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editAs="absolute">
    <xdr:from>
      <xdr:col>9</xdr:col>
      <xdr:colOff>714514</xdr:colOff>
      <xdr:row>19</xdr:row>
      <xdr:rowOff>138896</xdr:rowOff>
    </xdr:from>
    <xdr:to>
      <xdr:col>10</xdr:col>
      <xdr:colOff>529707</xdr:colOff>
      <xdr:row>23</xdr:row>
      <xdr:rowOff>98543</xdr:rowOff>
    </xdr:to>
    <xdr:grpSp>
      <xdr:nvGrpSpPr>
        <xdr:cNvPr id="272" name="Group 271">
          <a:extLst>
            <a:ext uri="{FF2B5EF4-FFF2-40B4-BE49-F238E27FC236}">
              <a16:creationId xmlns:a16="http://schemas.microsoft.com/office/drawing/2014/main" id="{B8047F35-7437-ED47-8525-ED3CA13C43CF}"/>
            </a:ext>
          </a:extLst>
        </xdr:cNvPr>
        <xdr:cNvGrpSpPr/>
      </xdr:nvGrpSpPr>
      <xdr:grpSpPr>
        <a:xfrm>
          <a:off x="8192084" y="3972634"/>
          <a:ext cx="646034" cy="766750"/>
          <a:chOff x="1792440" y="4730185"/>
          <a:chExt cx="641564" cy="777319"/>
        </a:xfrm>
      </xdr:grpSpPr>
      <xdr:cxnSp macro="">
        <xdr:nvCxnSpPr>
          <xdr:cNvPr id="273" name="Straight Connector 272">
            <a:extLst>
              <a:ext uri="{FF2B5EF4-FFF2-40B4-BE49-F238E27FC236}">
                <a16:creationId xmlns:a16="http://schemas.microsoft.com/office/drawing/2014/main" id="{AFE2E691-F468-77FE-35B2-8CB66AF31776}"/>
              </a:ext>
            </a:extLst>
          </xdr:cNvPr>
          <xdr:cNvCxnSpPr/>
        </xdr:nvCxnSpPr>
        <xdr:spPr>
          <a:xfrm>
            <a:off x="1792440" y="4730185"/>
            <a:ext cx="320675" cy="188542"/>
          </a:xfrm>
          <a:prstGeom prst="line">
            <a:avLst/>
          </a:prstGeom>
          <a:ln w="44450">
            <a:solidFill>
              <a:srgbClr val="4F4F4F"/>
            </a:solidFill>
          </a:ln>
        </xdr:spPr>
        <xdr:style>
          <a:lnRef idx="2">
            <a:schemeClr val="accent1"/>
          </a:lnRef>
          <a:fillRef idx="0">
            <a:schemeClr val="accent1"/>
          </a:fillRef>
          <a:effectRef idx="1">
            <a:schemeClr val="accent1"/>
          </a:effectRef>
          <a:fontRef idx="minor">
            <a:schemeClr val="tx1"/>
          </a:fontRef>
        </xdr:style>
      </xdr:cxnSp>
      <xdr:cxnSp macro="">
        <xdr:nvCxnSpPr>
          <xdr:cNvPr id="274" name="Straight Connector 273">
            <a:extLst>
              <a:ext uri="{FF2B5EF4-FFF2-40B4-BE49-F238E27FC236}">
                <a16:creationId xmlns:a16="http://schemas.microsoft.com/office/drawing/2014/main" id="{05CD6874-C324-8F9E-8744-55931F336F7E}"/>
              </a:ext>
            </a:extLst>
          </xdr:cNvPr>
          <xdr:cNvCxnSpPr/>
        </xdr:nvCxnSpPr>
        <xdr:spPr>
          <a:xfrm>
            <a:off x="2096370" y="5310514"/>
            <a:ext cx="337634" cy="196990"/>
          </a:xfrm>
          <a:prstGeom prst="line">
            <a:avLst/>
          </a:prstGeom>
          <a:ln w="44450">
            <a:solidFill>
              <a:srgbClr val="4F4F4F"/>
            </a:solidFill>
          </a:ln>
        </xdr:spPr>
        <xdr:style>
          <a:lnRef idx="2">
            <a:schemeClr val="accent1"/>
          </a:lnRef>
          <a:fillRef idx="0">
            <a:schemeClr val="accent1"/>
          </a:fillRef>
          <a:effectRef idx="1">
            <a:schemeClr val="accent1"/>
          </a:effectRef>
          <a:fontRef idx="minor">
            <a:schemeClr val="tx1"/>
          </a:fontRef>
        </xdr:style>
      </xdr:cxnSp>
      <xdr:cxnSp macro="">
        <xdr:nvCxnSpPr>
          <xdr:cNvPr id="275" name="Straight Connector 274">
            <a:extLst>
              <a:ext uri="{FF2B5EF4-FFF2-40B4-BE49-F238E27FC236}">
                <a16:creationId xmlns:a16="http://schemas.microsoft.com/office/drawing/2014/main" id="{931AE84D-8C33-1C51-678C-825D546D7536}"/>
              </a:ext>
            </a:extLst>
          </xdr:cNvPr>
          <xdr:cNvCxnSpPr/>
        </xdr:nvCxnSpPr>
        <xdr:spPr>
          <a:xfrm>
            <a:off x="2103590" y="4909202"/>
            <a:ext cx="3175" cy="421536"/>
          </a:xfrm>
          <a:prstGeom prst="line">
            <a:avLst/>
          </a:prstGeom>
          <a:ln w="44450">
            <a:solidFill>
              <a:srgbClr val="4F4F4F"/>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editAs="absolute">
    <xdr:from>
      <xdr:col>2</xdr:col>
      <xdr:colOff>610300</xdr:colOff>
      <xdr:row>14</xdr:row>
      <xdr:rowOff>196062</xdr:rowOff>
    </xdr:from>
    <xdr:to>
      <xdr:col>3</xdr:col>
      <xdr:colOff>744045</xdr:colOff>
      <xdr:row>21</xdr:row>
      <xdr:rowOff>96942</xdr:rowOff>
    </xdr:to>
    <xdr:sp macro="" textlink="">
      <xdr:nvSpPr>
        <xdr:cNvPr id="138" name="TextBox 137">
          <a:extLst>
            <a:ext uri="{FF2B5EF4-FFF2-40B4-BE49-F238E27FC236}">
              <a16:creationId xmlns:a16="http://schemas.microsoft.com/office/drawing/2014/main" id="{E69D06F0-1B2A-8CEE-45A6-4194B4A66234}"/>
            </a:ext>
          </a:extLst>
        </xdr:cNvPr>
        <xdr:cNvSpPr txBox="1">
          <a:spLocks noChangeAspect="1"/>
        </xdr:cNvSpPr>
      </xdr:nvSpPr>
      <xdr:spPr>
        <a:xfrm>
          <a:off x="2264795" y="2572943"/>
          <a:ext cx="960993" cy="12873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pPr marL="0" indent="0" algn="ctr"/>
          <a:r>
            <a:rPr lang="en-GB" sz="8800">
              <a:solidFill>
                <a:srgbClr val="4F4F4F"/>
              </a:solidFill>
              <a:effectLst/>
              <a:latin typeface="Bodoni 72 Book" pitchFamily="2" charset="0"/>
              <a:ea typeface="STIX Two Math" panose="02020603050405020304" pitchFamily="18" charset="0"/>
              <a:cs typeface="Calibri" panose="020F0502020204030204" pitchFamily="34" charset="0"/>
            </a:rPr>
            <a:t>⬡</a:t>
          </a:r>
        </a:p>
      </xdr:txBody>
    </xdr:sp>
    <xdr:clientData/>
  </xdr:twoCellAnchor>
  <xdr:twoCellAnchor editAs="absolute">
    <xdr:from>
      <xdr:col>9</xdr:col>
      <xdr:colOff>342029</xdr:colOff>
      <xdr:row>21</xdr:row>
      <xdr:rowOff>51325</xdr:rowOff>
    </xdr:from>
    <xdr:to>
      <xdr:col>10</xdr:col>
      <xdr:colOff>555980</xdr:colOff>
      <xdr:row>22</xdr:row>
      <xdr:rowOff>123870</xdr:rowOff>
    </xdr:to>
    <xdr:sp macro="" textlink="'Pivot tables'!#REF!">
      <xdr:nvSpPr>
        <xdr:cNvPr id="3" name="TextBox 2">
          <a:extLst>
            <a:ext uri="{FF2B5EF4-FFF2-40B4-BE49-F238E27FC236}">
              <a16:creationId xmlns:a16="http://schemas.microsoft.com/office/drawing/2014/main" id="{9300BA3F-8D3C-234F-9667-0B74087929EC}"/>
            </a:ext>
          </a:extLst>
        </xdr:cNvPr>
        <xdr:cNvSpPr txBox="1"/>
      </xdr:nvSpPr>
      <xdr:spPr>
        <a:xfrm rot="3259578">
          <a:off x="8156765" y="3526889"/>
          <a:ext cx="274320" cy="1044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78BC7337-9FFA-B64B-B16A-5EC659D988E5}" type="TxLink">
            <a:rPr lang="en-US" sz="23000" b="0" i="0" u="none" strike="noStrike">
              <a:solidFill>
                <a:schemeClr val="bg1"/>
              </a:solidFill>
              <a:latin typeface="Arial" panose="020B0604020202020204" pitchFamily="34" charset="0"/>
              <a:ea typeface="+mn-ea"/>
              <a:cs typeface="Arial" panose="020B0604020202020204" pitchFamily="34" charset="0"/>
            </a:rPr>
            <a:pPr marL="0" indent="0" algn="ctr"/>
            <a:t> </a:t>
          </a:fld>
          <a:endParaRPr lang="en-GB" sz="23000" b="0" i="0" u="none" strike="noStrike">
            <a:solidFill>
              <a:schemeClr val="bg1"/>
            </a:solidFill>
            <a:latin typeface="Arial" panose="020B0604020202020204" pitchFamily="34" charset="0"/>
            <a:ea typeface="+mn-ea"/>
            <a:cs typeface="Arial" panose="020B0604020202020204" pitchFamily="34" charset="0"/>
          </a:endParaRPr>
        </a:p>
      </xdr:txBody>
    </xdr:sp>
    <xdr:clientData/>
  </xdr:twoCellAnchor>
  <xdr:twoCellAnchor editAs="absolute">
    <xdr:from>
      <xdr:col>0</xdr:col>
      <xdr:colOff>362341</xdr:colOff>
      <xdr:row>2</xdr:row>
      <xdr:rowOff>160946</xdr:rowOff>
    </xdr:from>
    <xdr:to>
      <xdr:col>2</xdr:col>
      <xdr:colOff>474101</xdr:colOff>
      <xdr:row>5</xdr:row>
      <xdr:rowOff>59345</xdr:rowOff>
    </xdr:to>
    <xdr:sp macro="" textlink="">
      <xdr:nvSpPr>
        <xdr:cNvPr id="116" name="Rounded Rectangle 115">
          <a:extLst>
            <a:ext uri="{FF2B5EF4-FFF2-40B4-BE49-F238E27FC236}">
              <a16:creationId xmlns:a16="http://schemas.microsoft.com/office/drawing/2014/main" id="{26A6914C-84DF-AA40-9873-5F6BC46F001F}"/>
            </a:ext>
          </a:extLst>
        </xdr:cNvPr>
        <xdr:cNvSpPr/>
      </xdr:nvSpPr>
      <xdr:spPr>
        <a:xfrm>
          <a:off x="362341" y="564497"/>
          <a:ext cx="1773442" cy="503727"/>
        </a:xfrm>
        <a:prstGeom prst="roundRect">
          <a:avLst>
            <a:gd name="adj" fmla="val 50000"/>
          </a:avLst>
        </a:prstGeom>
        <a:solidFill>
          <a:srgbClr val="94DCF9"/>
        </a:solidFill>
        <a:ln>
          <a:solidFill>
            <a:schemeClr val="tx1">
              <a:lumMod val="85000"/>
              <a:lumOff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a:solidFill>
                <a:schemeClr val="tx1"/>
              </a:solidFill>
            </a:rPr>
            <a:t>Sales</a:t>
          </a:r>
          <a:r>
            <a:rPr lang="en-GB" sz="1600" baseline="0">
              <a:solidFill>
                <a:schemeClr val="tx1"/>
              </a:solidFill>
            </a:rPr>
            <a:t> </a:t>
          </a:r>
          <a:r>
            <a:rPr lang="en-US" sz="1600" baseline="0">
              <a:solidFill>
                <a:schemeClr val="tx1"/>
              </a:solidFill>
            </a:rPr>
            <a:t>Breakdown</a:t>
          </a:r>
          <a:endParaRPr lang="en-GB" sz="1600">
            <a:solidFill>
              <a:schemeClr val="tx1"/>
            </a:solidFill>
          </a:endParaRPr>
        </a:p>
      </xdr:txBody>
    </xdr:sp>
    <xdr:clientData/>
  </xdr:twoCellAnchor>
  <xdr:twoCellAnchor editAs="absolute">
    <xdr:from>
      <xdr:col>0</xdr:col>
      <xdr:colOff>286486</xdr:colOff>
      <xdr:row>5</xdr:row>
      <xdr:rowOff>66230</xdr:rowOff>
    </xdr:from>
    <xdr:to>
      <xdr:col>4</xdr:col>
      <xdr:colOff>724849</xdr:colOff>
      <xdr:row>9</xdr:row>
      <xdr:rowOff>130165</xdr:rowOff>
    </xdr:to>
    <xdr:sp macro="" textlink="">
      <xdr:nvSpPr>
        <xdr:cNvPr id="117" name="TextBox 116">
          <a:extLst>
            <a:ext uri="{FF2B5EF4-FFF2-40B4-BE49-F238E27FC236}">
              <a16:creationId xmlns:a16="http://schemas.microsoft.com/office/drawing/2014/main" id="{7EEDBE91-A4C7-4544-A987-2AB39736C35C}"/>
            </a:ext>
          </a:extLst>
        </xdr:cNvPr>
        <xdr:cNvSpPr txBox="1"/>
      </xdr:nvSpPr>
      <xdr:spPr>
        <a:xfrm>
          <a:off x="286486" y="1075109"/>
          <a:ext cx="3761727" cy="8710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200">
              <a:solidFill>
                <a:schemeClr val="bg1"/>
              </a:solidFill>
              <a:latin typeface="Arial" panose="020B0604020202020204" pitchFamily="34" charset="0"/>
              <a:cs typeface="Arial" panose="020B0604020202020204" pitchFamily="34" charset="0"/>
            </a:rPr>
            <a:t>Overview of installations by app stores, device types, and user payment types, total sales, ARPPU, ARPU, free-to-pay conversion rate, and percentage of refunded payments.</a:t>
          </a:r>
          <a:endParaRPr lang="en-GB" sz="1200">
            <a:solidFill>
              <a:schemeClr val="bg1"/>
            </a:solidFill>
            <a:latin typeface="Arial" panose="020B0604020202020204" pitchFamily="34" charset="0"/>
            <a:cs typeface="Arial" panose="020B0604020202020204" pitchFamily="34" charset="0"/>
          </a:endParaRPr>
        </a:p>
      </xdr:txBody>
    </xdr:sp>
    <xdr:clientData/>
  </xdr:twoCellAnchor>
  <xdr:twoCellAnchor editAs="absolute">
    <xdr:from>
      <xdr:col>2</xdr:col>
      <xdr:colOff>315204</xdr:colOff>
      <xdr:row>19</xdr:row>
      <xdr:rowOff>32662</xdr:rowOff>
    </xdr:from>
    <xdr:to>
      <xdr:col>3</xdr:col>
      <xdr:colOff>2579</xdr:colOff>
      <xdr:row>21</xdr:row>
      <xdr:rowOff>85174</xdr:rowOff>
    </xdr:to>
    <xdr:sp macro="" textlink="'Pivot tables'!CM5">
      <xdr:nvSpPr>
        <xdr:cNvPr id="129" name="TextBox 128">
          <a:extLst>
            <a:ext uri="{FF2B5EF4-FFF2-40B4-BE49-F238E27FC236}">
              <a16:creationId xmlns:a16="http://schemas.microsoft.com/office/drawing/2014/main" id="{F866D951-7025-D168-42C7-7DC4318332EE}"/>
            </a:ext>
          </a:extLst>
        </xdr:cNvPr>
        <xdr:cNvSpPr txBox="1"/>
      </xdr:nvSpPr>
      <xdr:spPr>
        <a:xfrm rot="3617404">
          <a:off x="1989048" y="3482380"/>
          <a:ext cx="461324" cy="511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pPr marL="0" indent="0" algn="ctr"/>
          <a:fld id="{CE6C2F3F-5042-394D-9430-328C8CD37747}" type="TxLink">
            <a:rPr lang="en-US" sz="2800">
              <a:solidFill>
                <a:schemeClr val="bg1"/>
              </a:solidFill>
              <a:effectLst>
                <a:glow rad="63500">
                  <a:srgbClr val="FFE800">
                    <a:alpha val="13000"/>
                  </a:srgbClr>
                </a:glow>
                <a:outerShdw blurRad="190500" sx="44000" sy="44000" algn="ctr" rotWithShape="0">
                  <a:srgbClr val="FFE800">
                    <a:alpha val="27000"/>
                  </a:srgbClr>
                </a:outerShdw>
              </a:effectLst>
              <a:latin typeface="Bodoni 72 Book" pitchFamily="2" charset="0"/>
              <a:ea typeface="STIX Two Math" panose="02020603050405020304" pitchFamily="18" charset="0"/>
              <a:cs typeface="Calibri" panose="020F0502020204030204" pitchFamily="34" charset="0"/>
            </a:rPr>
            <a:pPr marL="0" indent="0" algn="ctr"/>
            <a:t> </a:t>
          </a:fld>
          <a:endParaRPr lang="en-GB" sz="2800">
            <a:solidFill>
              <a:schemeClr val="bg1"/>
            </a:solidFill>
            <a:effectLst>
              <a:glow rad="63500">
                <a:srgbClr val="FFE800">
                  <a:alpha val="13000"/>
                </a:srgbClr>
              </a:glow>
              <a:outerShdw blurRad="190500" sx="44000" sy="44000" algn="ctr" rotWithShape="0">
                <a:srgbClr val="FFE800">
                  <a:alpha val="27000"/>
                </a:srgbClr>
              </a:outerShdw>
            </a:effectLst>
            <a:latin typeface="Bodoni 72 Book" pitchFamily="2" charset="0"/>
            <a:ea typeface="STIX Two Math" panose="02020603050405020304" pitchFamily="18" charset="0"/>
            <a:cs typeface="Calibri" panose="020F0502020204030204" pitchFamily="34" charset="0"/>
          </a:endParaRPr>
        </a:p>
      </xdr:txBody>
    </xdr:sp>
    <xdr:clientData/>
  </xdr:twoCellAnchor>
  <xdr:twoCellAnchor editAs="absolute">
    <xdr:from>
      <xdr:col>2</xdr:col>
      <xdr:colOff>264928</xdr:colOff>
      <xdr:row>20</xdr:row>
      <xdr:rowOff>73719</xdr:rowOff>
    </xdr:from>
    <xdr:to>
      <xdr:col>2</xdr:col>
      <xdr:colOff>720336</xdr:colOff>
      <xdr:row>23</xdr:row>
      <xdr:rowOff>22899</xdr:rowOff>
    </xdr:to>
    <xdr:sp macro="" textlink="'Pivot tables'!CM5">
      <xdr:nvSpPr>
        <xdr:cNvPr id="130" name="TextBox 129">
          <a:extLst>
            <a:ext uri="{FF2B5EF4-FFF2-40B4-BE49-F238E27FC236}">
              <a16:creationId xmlns:a16="http://schemas.microsoft.com/office/drawing/2014/main" id="{6E27EAF2-8D05-2D53-7372-68FA7F7A4BB9}"/>
            </a:ext>
          </a:extLst>
        </xdr:cNvPr>
        <xdr:cNvSpPr txBox="1"/>
      </xdr:nvSpPr>
      <xdr:spPr>
        <a:xfrm>
          <a:off x="1913582" y="3753033"/>
          <a:ext cx="455408" cy="5623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pPr marL="0" indent="0" algn="ctr"/>
          <a:fld id="{CE6C2F3F-5042-394D-9430-328C8CD37747}" type="TxLink">
            <a:rPr lang="en-US" sz="2800">
              <a:solidFill>
                <a:schemeClr val="bg1"/>
              </a:solidFill>
              <a:effectLst>
                <a:glow rad="63500">
                  <a:srgbClr val="FFE800">
                    <a:alpha val="13000"/>
                  </a:srgbClr>
                </a:glow>
                <a:outerShdw blurRad="190500" sx="44000" sy="44000" algn="ctr" rotWithShape="0">
                  <a:srgbClr val="FFE800">
                    <a:alpha val="27000"/>
                  </a:srgbClr>
                </a:outerShdw>
              </a:effectLst>
              <a:latin typeface="Bodoni 72 Book" pitchFamily="2" charset="0"/>
              <a:ea typeface="STIX Two Math" panose="02020603050405020304" pitchFamily="18" charset="0"/>
              <a:cs typeface="Calibri" panose="020F0502020204030204" pitchFamily="34" charset="0"/>
            </a:rPr>
            <a:pPr marL="0" indent="0" algn="ctr"/>
            <a:t> </a:t>
          </a:fld>
          <a:endParaRPr lang="en-GB" sz="2800">
            <a:solidFill>
              <a:schemeClr val="bg1"/>
            </a:solidFill>
            <a:effectLst>
              <a:glow rad="63500">
                <a:srgbClr val="FFE800">
                  <a:alpha val="13000"/>
                </a:srgbClr>
              </a:glow>
              <a:outerShdw blurRad="190500" sx="44000" sy="44000" algn="ctr" rotWithShape="0">
                <a:srgbClr val="FFE800">
                  <a:alpha val="27000"/>
                </a:srgbClr>
              </a:outerShdw>
            </a:effectLst>
            <a:latin typeface="Bodoni 72 Book" pitchFamily="2" charset="0"/>
            <a:ea typeface="STIX Two Math" panose="02020603050405020304" pitchFamily="18" charset="0"/>
            <a:cs typeface="Calibri" panose="020F0502020204030204" pitchFamily="34" charset="0"/>
          </a:endParaRPr>
        </a:p>
      </xdr:txBody>
    </xdr:sp>
    <xdr:clientData/>
  </xdr:twoCellAnchor>
  <xdr:twoCellAnchor editAs="absolute">
    <xdr:from>
      <xdr:col>2</xdr:col>
      <xdr:colOff>7817</xdr:colOff>
      <xdr:row>21</xdr:row>
      <xdr:rowOff>180347</xdr:rowOff>
    </xdr:from>
    <xdr:to>
      <xdr:col>2</xdr:col>
      <xdr:colOff>520288</xdr:colOff>
      <xdr:row>24</xdr:row>
      <xdr:rowOff>30630</xdr:rowOff>
    </xdr:to>
    <xdr:sp macro="" textlink="'Pivot tables'!CM5">
      <xdr:nvSpPr>
        <xdr:cNvPr id="131" name="TextBox 130">
          <a:extLst>
            <a:ext uri="{FF2B5EF4-FFF2-40B4-BE49-F238E27FC236}">
              <a16:creationId xmlns:a16="http://schemas.microsoft.com/office/drawing/2014/main" id="{C19EDAC4-A380-E887-7DC6-B3ADC5FAA33A}"/>
            </a:ext>
          </a:extLst>
        </xdr:cNvPr>
        <xdr:cNvSpPr txBox="1"/>
      </xdr:nvSpPr>
      <xdr:spPr>
        <a:xfrm rot="3559839">
          <a:off x="1685758" y="3994954"/>
          <a:ext cx="456971" cy="5124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pPr marL="0" indent="0" algn="ctr"/>
          <a:fld id="{CE6C2F3F-5042-394D-9430-328C8CD37747}" type="TxLink">
            <a:rPr lang="en-US" sz="2800">
              <a:solidFill>
                <a:schemeClr val="bg1"/>
              </a:solidFill>
              <a:effectLst>
                <a:glow rad="63500">
                  <a:srgbClr val="FFE800">
                    <a:alpha val="13000"/>
                  </a:srgbClr>
                </a:glow>
                <a:outerShdw blurRad="190500" sx="44000" sy="44000" algn="ctr" rotWithShape="0">
                  <a:srgbClr val="FFE800">
                    <a:alpha val="27000"/>
                  </a:srgbClr>
                </a:outerShdw>
              </a:effectLst>
              <a:latin typeface="Bodoni 72 Book" pitchFamily="2" charset="0"/>
              <a:ea typeface="STIX Two Math" panose="02020603050405020304" pitchFamily="18" charset="0"/>
              <a:cs typeface="Calibri" panose="020F0502020204030204" pitchFamily="34" charset="0"/>
            </a:rPr>
            <a:pPr marL="0" indent="0" algn="ctr"/>
            <a:t> </a:t>
          </a:fld>
          <a:endParaRPr lang="en-GB" sz="2800">
            <a:solidFill>
              <a:schemeClr val="bg1"/>
            </a:solidFill>
            <a:effectLst>
              <a:glow rad="63500">
                <a:srgbClr val="FFE800">
                  <a:alpha val="13000"/>
                </a:srgbClr>
              </a:glow>
              <a:outerShdw blurRad="190500" sx="44000" sy="44000" algn="ctr" rotWithShape="0">
                <a:srgbClr val="FFE800">
                  <a:alpha val="27000"/>
                </a:srgbClr>
              </a:outerShdw>
            </a:effectLst>
            <a:latin typeface="Bodoni 72 Book" pitchFamily="2" charset="0"/>
            <a:ea typeface="STIX Two Math" panose="02020603050405020304" pitchFamily="18" charset="0"/>
            <a:cs typeface="Calibri" panose="020F0502020204030204" pitchFamily="34" charset="0"/>
          </a:endParaRPr>
        </a:p>
      </xdr:txBody>
    </xdr:sp>
    <xdr:clientData/>
  </xdr:twoCellAnchor>
  <xdr:twoCellAnchor editAs="absolute">
    <xdr:from>
      <xdr:col>3</xdr:col>
      <xdr:colOff>414751</xdr:colOff>
      <xdr:row>18</xdr:row>
      <xdr:rowOff>170822</xdr:rowOff>
    </xdr:from>
    <xdr:to>
      <xdr:col>4</xdr:col>
      <xdr:colOff>102126</xdr:colOff>
      <xdr:row>21</xdr:row>
      <xdr:rowOff>16590</xdr:rowOff>
    </xdr:to>
    <xdr:sp macro="" textlink="'Pivot tables'!CM5">
      <xdr:nvSpPr>
        <xdr:cNvPr id="132" name="TextBox 131">
          <a:extLst>
            <a:ext uri="{FF2B5EF4-FFF2-40B4-BE49-F238E27FC236}">
              <a16:creationId xmlns:a16="http://schemas.microsoft.com/office/drawing/2014/main" id="{77ADE96B-923A-C7D8-4FF9-89203CAC8741}"/>
            </a:ext>
          </a:extLst>
        </xdr:cNvPr>
        <xdr:cNvSpPr txBox="1"/>
      </xdr:nvSpPr>
      <xdr:spPr>
        <a:xfrm rot="7213561">
          <a:off x="2914090" y="3414966"/>
          <a:ext cx="458987" cy="511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pPr marL="0" indent="0" algn="ctr"/>
          <a:fld id="{CE6C2F3F-5042-394D-9430-328C8CD37747}" type="TxLink">
            <a:rPr lang="en-US" sz="2800">
              <a:solidFill>
                <a:schemeClr val="bg1"/>
              </a:solidFill>
              <a:effectLst>
                <a:glow rad="63500">
                  <a:srgbClr val="FFE800">
                    <a:alpha val="13000"/>
                  </a:srgbClr>
                </a:glow>
                <a:outerShdw blurRad="190500" sx="44000" sy="44000" algn="ctr" rotWithShape="0">
                  <a:srgbClr val="FFE800">
                    <a:alpha val="27000"/>
                  </a:srgbClr>
                </a:outerShdw>
              </a:effectLst>
              <a:latin typeface="Bodoni 72 Book" pitchFamily="2" charset="0"/>
              <a:ea typeface="STIX Two Math" panose="02020603050405020304" pitchFamily="18" charset="0"/>
              <a:cs typeface="Calibri" panose="020F0502020204030204" pitchFamily="34" charset="0"/>
            </a:rPr>
            <a:pPr marL="0" indent="0" algn="ctr"/>
            <a:t> </a:t>
          </a:fld>
          <a:endParaRPr lang="en-GB" sz="2800">
            <a:solidFill>
              <a:schemeClr val="bg1"/>
            </a:solidFill>
            <a:effectLst>
              <a:glow rad="63500">
                <a:srgbClr val="FFE800">
                  <a:alpha val="13000"/>
                </a:srgbClr>
              </a:glow>
              <a:outerShdw blurRad="190500" sx="44000" sy="44000" algn="ctr" rotWithShape="0">
                <a:srgbClr val="FFE800">
                  <a:alpha val="27000"/>
                </a:srgbClr>
              </a:outerShdw>
            </a:effectLst>
            <a:latin typeface="Bodoni 72 Book" pitchFamily="2" charset="0"/>
            <a:ea typeface="STIX Two Math" panose="02020603050405020304" pitchFamily="18" charset="0"/>
            <a:cs typeface="Calibri" panose="020F0502020204030204" pitchFamily="34" charset="0"/>
          </a:endParaRPr>
        </a:p>
      </xdr:txBody>
    </xdr:sp>
    <xdr:clientData/>
  </xdr:twoCellAnchor>
  <xdr:twoCellAnchor editAs="absolute">
    <xdr:from>
      <xdr:col>3</xdr:col>
      <xdr:colOff>697423</xdr:colOff>
      <xdr:row>20</xdr:row>
      <xdr:rowOff>72607</xdr:rowOff>
    </xdr:from>
    <xdr:to>
      <xdr:col>4</xdr:col>
      <xdr:colOff>325854</xdr:colOff>
      <xdr:row>23</xdr:row>
      <xdr:rowOff>63668</xdr:rowOff>
    </xdr:to>
    <xdr:sp macro="" textlink="'Pivot tables'!CM5">
      <xdr:nvSpPr>
        <xdr:cNvPr id="133" name="TextBox 132">
          <a:extLst>
            <a:ext uri="{FF2B5EF4-FFF2-40B4-BE49-F238E27FC236}">
              <a16:creationId xmlns:a16="http://schemas.microsoft.com/office/drawing/2014/main" id="{8BDCB267-1CEC-D0DD-C2CD-FA476A629D97}"/>
            </a:ext>
          </a:extLst>
        </xdr:cNvPr>
        <xdr:cNvSpPr txBox="1"/>
      </xdr:nvSpPr>
      <xdr:spPr>
        <a:xfrm>
          <a:off x="3170405" y="3751921"/>
          <a:ext cx="452758" cy="604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pPr marL="0" indent="0" algn="ctr"/>
          <a:fld id="{CE6C2F3F-5042-394D-9430-328C8CD37747}" type="TxLink">
            <a:rPr lang="en-US" sz="2800">
              <a:solidFill>
                <a:schemeClr val="bg1"/>
              </a:solidFill>
              <a:effectLst>
                <a:glow rad="63500">
                  <a:srgbClr val="FFE800">
                    <a:alpha val="13000"/>
                  </a:srgbClr>
                </a:glow>
                <a:outerShdw blurRad="190500" sx="44000" sy="44000" algn="ctr" rotWithShape="0">
                  <a:srgbClr val="FFE800">
                    <a:alpha val="27000"/>
                  </a:srgbClr>
                </a:outerShdw>
              </a:effectLst>
              <a:latin typeface="Bodoni 72 Book" pitchFamily="2" charset="0"/>
              <a:ea typeface="STIX Two Math" panose="02020603050405020304" pitchFamily="18" charset="0"/>
              <a:cs typeface="Calibri" panose="020F0502020204030204" pitchFamily="34" charset="0"/>
            </a:rPr>
            <a:pPr marL="0" indent="0" algn="ctr"/>
            <a:t> </a:t>
          </a:fld>
          <a:endParaRPr lang="en-GB" sz="2800">
            <a:solidFill>
              <a:schemeClr val="bg1"/>
            </a:solidFill>
            <a:effectLst>
              <a:glow rad="63500">
                <a:srgbClr val="FFE800">
                  <a:alpha val="13000"/>
                </a:srgbClr>
              </a:glow>
              <a:outerShdw blurRad="190500" sx="44000" sy="44000" algn="ctr" rotWithShape="0">
                <a:srgbClr val="FFE800">
                  <a:alpha val="27000"/>
                </a:srgbClr>
              </a:outerShdw>
            </a:effectLst>
            <a:latin typeface="Bodoni 72 Book" pitchFamily="2" charset="0"/>
            <a:ea typeface="STIX Two Math" panose="02020603050405020304" pitchFamily="18" charset="0"/>
            <a:cs typeface="Calibri" panose="020F0502020204030204" pitchFamily="34" charset="0"/>
          </a:endParaRPr>
        </a:p>
      </xdr:txBody>
    </xdr:sp>
    <xdr:clientData/>
  </xdr:twoCellAnchor>
  <xdr:twoCellAnchor editAs="absolute">
    <xdr:from>
      <xdr:col>3</xdr:col>
      <xdr:colOff>720152</xdr:colOff>
      <xdr:row>21</xdr:row>
      <xdr:rowOff>133916</xdr:rowOff>
    </xdr:from>
    <xdr:to>
      <xdr:col>4</xdr:col>
      <xdr:colOff>412272</xdr:colOff>
      <xdr:row>23</xdr:row>
      <xdr:rowOff>190944</xdr:rowOff>
    </xdr:to>
    <xdr:sp macro="" textlink="'Pivot tables'!CM5">
      <xdr:nvSpPr>
        <xdr:cNvPr id="134" name="TextBox 133">
          <a:extLst>
            <a:ext uri="{FF2B5EF4-FFF2-40B4-BE49-F238E27FC236}">
              <a16:creationId xmlns:a16="http://schemas.microsoft.com/office/drawing/2014/main" id="{E9F79CAF-19ED-A387-C11E-1132C01BE9A7}"/>
            </a:ext>
          </a:extLst>
        </xdr:cNvPr>
        <xdr:cNvSpPr txBox="1"/>
      </xdr:nvSpPr>
      <xdr:spPr>
        <a:xfrm rot="7248866">
          <a:off x="3218437" y="3992333"/>
          <a:ext cx="465841" cy="5164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pPr marL="0" indent="0" algn="ctr"/>
          <a:fld id="{CE6C2F3F-5042-394D-9430-328C8CD37747}" type="TxLink">
            <a:rPr lang="en-US" sz="2800">
              <a:solidFill>
                <a:schemeClr val="bg1"/>
              </a:solidFill>
              <a:effectLst>
                <a:glow rad="63500">
                  <a:srgbClr val="FFE800">
                    <a:alpha val="13000"/>
                  </a:srgbClr>
                </a:glow>
                <a:outerShdw blurRad="190500" sx="44000" sy="44000" algn="ctr" rotWithShape="0">
                  <a:srgbClr val="FFE800">
                    <a:alpha val="27000"/>
                  </a:srgbClr>
                </a:outerShdw>
              </a:effectLst>
              <a:latin typeface="Bodoni 72 Book" pitchFamily="2" charset="0"/>
              <a:ea typeface="STIX Two Math" panose="02020603050405020304" pitchFamily="18" charset="0"/>
              <a:cs typeface="Calibri" panose="020F0502020204030204" pitchFamily="34" charset="0"/>
            </a:rPr>
            <a:pPr marL="0" indent="0" algn="ctr"/>
            <a:t> </a:t>
          </a:fld>
          <a:endParaRPr lang="en-GB" sz="2800">
            <a:solidFill>
              <a:schemeClr val="bg1"/>
            </a:solidFill>
            <a:effectLst>
              <a:glow rad="63500">
                <a:srgbClr val="FFE800">
                  <a:alpha val="13000"/>
                </a:srgbClr>
              </a:glow>
              <a:outerShdw blurRad="190500" sx="44000" sy="44000" algn="ctr" rotWithShape="0">
                <a:srgbClr val="FFE800">
                  <a:alpha val="27000"/>
                </a:srgbClr>
              </a:outerShdw>
            </a:effectLst>
            <a:latin typeface="Bodoni 72 Book" pitchFamily="2" charset="0"/>
            <a:ea typeface="STIX Two Math" panose="02020603050405020304" pitchFamily="18" charset="0"/>
            <a:cs typeface="Calibri" panose="020F0502020204030204" pitchFamily="34" charset="0"/>
          </a:endParaRPr>
        </a:p>
      </xdr:txBody>
    </xdr:sp>
    <xdr:clientData/>
  </xdr:twoCellAnchor>
  <xdr:twoCellAnchor editAs="absolute">
    <xdr:from>
      <xdr:col>2</xdr:col>
      <xdr:colOff>612143</xdr:colOff>
      <xdr:row>20</xdr:row>
      <xdr:rowOff>130376</xdr:rowOff>
    </xdr:from>
    <xdr:to>
      <xdr:col>3</xdr:col>
      <xdr:colOff>745888</xdr:colOff>
      <xdr:row>27</xdr:row>
      <xdr:rowOff>31256</xdr:rowOff>
    </xdr:to>
    <xdr:sp macro="" textlink="">
      <xdr:nvSpPr>
        <xdr:cNvPr id="139" name="TextBox 138">
          <a:extLst>
            <a:ext uri="{FF2B5EF4-FFF2-40B4-BE49-F238E27FC236}">
              <a16:creationId xmlns:a16="http://schemas.microsoft.com/office/drawing/2014/main" id="{B216F4F5-4E44-50CA-A401-2FB5B0680653}"/>
            </a:ext>
          </a:extLst>
        </xdr:cNvPr>
        <xdr:cNvSpPr txBox="1">
          <a:spLocks noChangeAspect="1"/>
        </xdr:cNvSpPr>
      </xdr:nvSpPr>
      <xdr:spPr>
        <a:xfrm>
          <a:off x="2263143" y="3800008"/>
          <a:ext cx="959245" cy="13279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pPr marL="0" indent="0" algn="ctr"/>
          <a:r>
            <a:rPr lang="en-GB" sz="8800">
              <a:solidFill>
                <a:srgbClr val="4F4F4F"/>
              </a:solidFill>
              <a:effectLst/>
              <a:latin typeface="Bodoni 72 Book" pitchFamily="2" charset="0"/>
              <a:ea typeface="STIX Two Math" panose="02020603050405020304" pitchFamily="18" charset="0"/>
              <a:cs typeface="Calibri" panose="020F0502020204030204" pitchFamily="34" charset="0"/>
            </a:rPr>
            <a:t>⬡</a:t>
          </a:r>
        </a:p>
      </xdr:txBody>
    </xdr:sp>
    <xdr:clientData/>
  </xdr:twoCellAnchor>
  <xdr:twoCellAnchor editAs="absolute">
    <xdr:from>
      <xdr:col>2</xdr:col>
      <xdr:colOff>612143</xdr:colOff>
      <xdr:row>26</xdr:row>
      <xdr:rowOff>69025</xdr:rowOff>
    </xdr:from>
    <xdr:to>
      <xdr:col>3</xdr:col>
      <xdr:colOff>745888</xdr:colOff>
      <xdr:row>32</xdr:row>
      <xdr:rowOff>173105</xdr:rowOff>
    </xdr:to>
    <xdr:sp macro="" textlink="">
      <xdr:nvSpPr>
        <xdr:cNvPr id="140" name="TextBox 139">
          <a:extLst>
            <a:ext uri="{FF2B5EF4-FFF2-40B4-BE49-F238E27FC236}">
              <a16:creationId xmlns:a16="http://schemas.microsoft.com/office/drawing/2014/main" id="{615D8BCC-A621-8C37-3D35-90EBA7B229D7}"/>
            </a:ext>
          </a:extLst>
        </xdr:cNvPr>
        <xdr:cNvSpPr txBox="1">
          <a:spLocks noChangeAspect="1"/>
        </xdr:cNvSpPr>
      </xdr:nvSpPr>
      <xdr:spPr>
        <a:xfrm>
          <a:off x="2265058" y="4970332"/>
          <a:ext cx="960202" cy="13294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pPr marL="0" indent="0" algn="ctr"/>
          <a:r>
            <a:rPr lang="en-GB" sz="8800">
              <a:solidFill>
                <a:srgbClr val="4F4F4F"/>
              </a:solidFill>
              <a:effectLst/>
              <a:latin typeface="Bodoni 72 Book" pitchFamily="2" charset="0"/>
              <a:ea typeface="STIX Two Math" panose="02020603050405020304" pitchFamily="18" charset="0"/>
              <a:cs typeface="Calibri" panose="020F0502020204030204" pitchFamily="34" charset="0"/>
            </a:rPr>
            <a:t>⬡</a:t>
          </a:r>
        </a:p>
      </xdr:txBody>
    </xdr:sp>
    <xdr:clientData/>
  </xdr:twoCellAnchor>
  <xdr:twoCellAnchor editAs="absolute">
    <xdr:from>
      <xdr:col>5</xdr:col>
      <xdr:colOff>677142</xdr:colOff>
      <xdr:row>15</xdr:row>
      <xdr:rowOff>14169</xdr:rowOff>
    </xdr:from>
    <xdr:to>
      <xdr:col>6</xdr:col>
      <xdr:colOff>810887</xdr:colOff>
      <xdr:row>21</xdr:row>
      <xdr:rowOff>119678</xdr:rowOff>
    </xdr:to>
    <xdr:sp macro="" textlink="">
      <xdr:nvSpPr>
        <xdr:cNvPr id="141" name="TextBox 140">
          <a:extLst>
            <a:ext uri="{FF2B5EF4-FFF2-40B4-BE49-F238E27FC236}">
              <a16:creationId xmlns:a16="http://schemas.microsoft.com/office/drawing/2014/main" id="{1CEA4270-12BC-ECCD-5F95-F7093FC2AD54}"/>
            </a:ext>
          </a:extLst>
        </xdr:cNvPr>
        <xdr:cNvSpPr txBox="1">
          <a:spLocks noChangeAspect="1"/>
        </xdr:cNvSpPr>
      </xdr:nvSpPr>
      <xdr:spPr>
        <a:xfrm>
          <a:off x="4831348" y="2637253"/>
          <a:ext cx="964586" cy="13161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pPr marL="0" indent="0" algn="ctr"/>
          <a:r>
            <a:rPr lang="en-GB" sz="8800">
              <a:solidFill>
                <a:srgbClr val="4F4F4F"/>
              </a:solidFill>
              <a:effectLst/>
              <a:latin typeface="Bodoni 72 Book" pitchFamily="2" charset="0"/>
              <a:ea typeface="STIX Two Math" panose="02020603050405020304" pitchFamily="18" charset="0"/>
              <a:cs typeface="Calibri" panose="020F0502020204030204" pitchFamily="34" charset="0"/>
            </a:rPr>
            <a:t>⬡</a:t>
          </a:r>
        </a:p>
      </xdr:txBody>
    </xdr:sp>
    <xdr:clientData/>
  </xdr:twoCellAnchor>
  <xdr:twoCellAnchor editAs="absolute">
    <xdr:from>
      <xdr:col>5</xdr:col>
      <xdr:colOff>675737</xdr:colOff>
      <xdr:row>26</xdr:row>
      <xdr:rowOff>98257</xdr:rowOff>
    </xdr:from>
    <xdr:to>
      <xdr:col>6</xdr:col>
      <xdr:colOff>809482</xdr:colOff>
      <xdr:row>32</xdr:row>
      <xdr:rowOff>202337</xdr:rowOff>
    </xdr:to>
    <xdr:sp macro="" textlink="">
      <xdr:nvSpPr>
        <xdr:cNvPr id="143" name="TextBox 142">
          <a:extLst>
            <a:ext uri="{FF2B5EF4-FFF2-40B4-BE49-F238E27FC236}">
              <a16:creationId xmlns:a16="http://schemas.microsoft.com/office/drawing/2014/main" id="{3AED9578-EA14-7FB4-C147-ECD1D54F7911}"/>
            </a:ext>
          </a:extLst>
        </xdr:cNvPr>
        <xdr:cNvSpPr txBox="1">
          <a:spLocks noChangeAspect="1"/>
        </xdr:cNvSpPr>
      </xdr:nvSpPr>
      <xdr:spPr>
        <a:xfrm>
          <a:off x="4800801" y="5009357"/>
          <a:ext cx="958758" cy="13318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pPr marL="0" indent="0" algn="ctr"/>
          <a:r>
            <a:rPr lang="en-GB" sz="8800">
              <a:solidFill>
                <a:srgbClr val="4F4F4F"/>
              </a:solidFill>
              <a:effectLst/>
              <a:latin typeface="Bodoni 72 Book" pitchFamily="2" charset="0"/>
              <a:ea typeface="STIX Two Math" panose="02020603050405020304" pitchFamily="18" charset="0"/>
              <a:cs typeface="Calibri" panose="020F0502020204030204" pitchFamily="34" charset="0"/>
            </a:rPr>
            <a:t>⬡</a:t>
          </a:r>
        </a:p>
      </xdr:txBody>
    </xdr:sp>
    <xdr:clientData/>
  </xdr:twoCellAnchor>
  <xdr:twoCellAnchor editAs="absolute">
    <xdr:from>
      <xdr:col>8</xdr:col>
      <xdr:colOff>734422</xdr:colOff>
      <xdr:row>15</xdr:row>
      <xdr:rowOff>28236</xdr:rowOff>
    </xdr:from>
    <xdr:to>
      <xdr:col>10</xdr:col>
      <xdr:colOff>40528</xdr:colOff>
      <xdr:row>21</xdr:row>
      <xdr:rowOff>133745</xdr:rowOff>
    </xdr:to>
    <xdr:sp macro="" textlink="">
      <xdr:nvSpPr>
        <xdr:cNvPr id="144" name="TextBox 143">
          <a:extLst>
            <a:ext uri="{FF2B5EF4-FFF2-40B4-BE49-F238E27FC236}">
              <a16:creationId xmlns:a16="http://schemas.microsoft.com/office/drawing/2014/main" id="{9F18FDD5-4F66-F1C6-CF72-6567774FBB1A}"/>
            </a:ext>
          </a:extLst>
        </xdr:cNvPr>
        <xdr:cNvSpPr txBox="1">
          <a:spLocks noChangeAspect="1"/>
        </xdr:cNvSpPr>
      </xdr:nvSpPr>
      <xdr:spPr>
        <a:xfrm>
          <a:off x="7334080" y="2662310"/>
          <a:ext cx="956021" cy="13212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pPr marL="0" indent="0" algn="ctr"/>
          <a:r>
            <a:rPr lang="en-GB" sz="8800">
              <a:solidFill>
                <a:srgbClr val="4F4F4F"/>
              </a:solidFill>
              <a:effectLst/>
              <a:latin typeface="Bodoni 72 Book" pitchFamily="2" charset="0"/>
              <a:ea typeface="STIX Two Math" panose="02020603050405020304" pitchFamily="18" charset="0"/>
              <a:cs typeface="Calibri" panose="020F0502020204030204" pitchFamily="34" charset="0"/>
            </a:rPr>
            <a:t>⬡</a:t>
          </a:r>
        </a:p>
      </xdr:txBody>
    </xdr:sp>
    <xdr:clientData/>
  </xdr:twoCellAnchor>
  <xdr:twoCellAnchor editAs="absolute">
    <xdr:from>
      <xdr:col>8</xdr:col>
      <xdr:colOff>733865</xdr:colOff>
      <xdr:row>20</xdr:row>
      <xdr:rowOff>179587</xdr:rowOff>
    </xdr:from>
    <xdr:to>
      <xdr:col>10</xdr:col>
      <xdr:colOff>39971</xdr:colOff>
      <xdr:row>27</xdr:row>
      <xdr:rowOff>80467</xdr:rowOff>
    </xdr:to>
    <xdr:sp macro="" textlink="">
      <xdr:nvSpPr>
        <xdr:cNvPr id="145" name="TextBox 144">
          <a:extLst>
            <a:ext uri="{FF2B5EF4-FFF2-40B4-BE49-F238E27FC236}">
              <a16:creationId xmlns:a16="http://schemas.microsoft.com/office/drawing/2014/main" id="{D0E58D72-1C5D-8D88-1372-15968CCE1F38}"/>
            </a:ext>
          </a:extLst>
        </xdr:cNvPr>
        <xdr:cNvSpPr txBox="1">
          <a:spLocks noChangeAspect="1"/>
        </xdr:cNvSpPr>
      </xdr:nvSpPr>
      <xdr:spPr>
        <a:xfrm>
          <a:off x="7330642" y="3863189"/>
          <a:ext cx="955301" cy="13333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pPr marL="0" indent="0" algn="ctr"/>
          <a:r>
            <a:rPr lang="en-GB" sz="8800">
              <a:solidFill>
                <a:srgbClr val="4F4F4F"/>
              </a:solidFill>
              <a:effectLst/>
              <a:latin typeface="Bodoni 72 Book" pitchFamily="2" charset="0"/>
              <a:ea typeface="STIX Two Math" panose="02020603050405020304" pitchFamily="18" charset="0"/>
              <a:cs typeface="Calibri" panose="020F0502020204030204" pitchFamily="34" charset="0"/>
            </a:rPr>
            <a:t>⬡</a:t>
          </a:r>
        </a:p>
      </xdr:txBody>
    </xdr:sp>
    <xdr:clientData/>
  </xdr:twoCellAnchor>
  <xdr:twoCellAnchor editAs="absolute">
    <xdr:from>
      <xdr:col>8</xdr:col>
      <xdr:colOff>736635</xdr:colOff>
      <xdr:row>26</xdr:row>
      <xdr:rowOff>105088</xdr:rowOff>
    </xdr:from>
    <xdr:to>
      <xdr:col>10</xdr:col>
      <xdr:colOff>42741</xdr:colOff>
      <xdr:row>33</xdr:row>
      <xdr:rowOff>9392</xdr:rowOff>
    </xdr:to>
    <xdr:sp macro="" textlink="">
      <xdr:nvSpPr>
        <xdr:cNvPr id="146" name="TextBox 145">
          <a:extLst>
            <a:ext uri="{FF2B5EF4-FFF2-40B4-BE49-F238E27FC236}">
              <a16:creationId xmlns:a16="http://schemas.microsoft.com/office/drawing/2014/main" id="{73704B36-620C-2365-908C-FF6057B98A0E}"/>
            </a:ext>
          </a:extLst>
        </xdr:cNvPr>
        <xdr:cNvSpPr txBox="1">
          <a:spLocks noChangeAspect="1"/>
        </xdr:cNvSpPr>
      </xdr:nvSpPr>
      <xdr:spPr>
        <a:xfrm>
          <a:off x="7336293" y="4967994"/>
          <a:ext cx="956021" cy="13226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pPr marL="0" indent="0" algn="ctr"/>
          <a:r>
            <a:rPr lang="en-GB" sz="8800">
              <a:solidFill>
                <a:srgbClr val="4F4F4F"/>
              </a:solidFill>
              <a:effectLst/>
              <a:latin typeface="Bodoni 72 Book" pitchFamily="2" charset="0"/>
              <a:ea typeface="STIX Two Math" panose="02020603050405020304" pitchFamily="18" charset="0"/>
              <a:cs typeface="Calibri" panose="020F0502020204030204" pitchFamily="34" charset="0"/>
            </a:rPr>
            <a:t>⬡</a:t>
          </a:r>
        </a:p>
      </xdr:txBody>
    </xdr:sp>
    <xdr:clientData/>
  </xdr:twoCellAnchor>
  <xdr:twoCellAnchor editAs="absolute">
    <xdr:from>
      <xdr:col>3</xdr:col>
      <xdr:colOff>122544</xdr:colOff>
      <xdr:row>17</xdr:row>
      <xdr:rowOff>133683</xdr:rowOff>
    </xdr:from>
    <xdr:to>
      <xdr:col>3</xdr:col>
      <xdr:colOff>456278</xdr:colOff>
      <xdr:row>19</xdr:row>
      <xdr:rowOff>78428</xdr:rowOff>
    </xdr:to>
    <xdr:pic>
      <xdr:nvPicPr>
        <xdr:cNvPr id="151" name="Picture 150">
          <a:extLst>
            <a:ext uri="{FF2B5EF4-FFF2-40B4-BE49-F238E27FC236}">
              <a16:creationId xmlns:a16="http://schemas.microsoft.com/office/drawing/2014/main" id="{CAA4370C-374F-C06F-CAE0-C375191C2353}"/>
            </a:ext>
          </a:extLst>
        </xdr:cNvPr>
        <xdr:cNvPicPr>
          <a:picLocks noChangeAspect="1"/>
        </xdr:cNvPicPr>
      </xdr:nvPicPr>
      <xdr:blipFill>
        <a:blip xmlns:r="http://schemas.openxmlformats.org/officeDocument/2006/relationships" r:embed="rId7"/>
        <a:stretch>
          <a:fillRect/>
        </a:stretch>
      </xdr:blipFill>
      <xdr:spPr>
        <a:xfrm>
          <a:off x="2595702" y="3141578"/>
          <a:ext cx="333734" cy="345797"/>
        </a:xfrm>
        <a:prstGeom prst="rect">
          <a:avLst/>
        </a:prstGeom>
      </xdr:spPr>
    </xdr:pic>
    <xdr:clientData/>
  </xdr:twoCellAnchor>
  <xdr:twoCellAnchor editAs="absolute">
    <xdr:from>
      <xdr:col>3</xdr:col>
      <xdr:colOff>89124</xdr:colOff>
      <xdr:row>23</xdr:row>
      <xdr:rowOff>6833</xdr:rowOff>
    </xdr:from>
    <xdr:to>
      <xdr:col>3</xdr:col>
      <xdr:colOff>434474</xdr:colOff>
      <xdr:row>25</xdr:row>
      <xdr:rowOff>8688</xdr:rowOff>
    </xdr:to>
    <xdr:pic>
      <xdr:nvPicPr>
        <xdr:cNvPr id="153" name="Picture 152">
          <a:extLst>
            <a:ext uri="{FF2B5EF4-FFF2-40B4-BE49-F238E27FC236}">
              <a16:creationId xmlns:a16="http://schemas.microsoft.com/office/drawing/2014/main" id="{90FA69ED-499B-1BB3-CDE4-33FC4D99EAFE}"/>
            </a:ext>
          </a:extLst>
        </xdr:cNvPr>
        <xdr:cNvPicPr>
          <a:picLocks noChangeAspect="1"/>
        </xdr:cNvPicPr>
      </xdr:nvPicPr>
      <xdr:blipFill>
        <a:blip xmlns:r="http://schemas.openxmlformats.org/officeDocument/2006/relationships" r:embed="rId8"/>
        <a:stretch>
          <a:fillRect/>
        </a:stretch>
      </xdr:blipFill>
      <xdr:spPr>
        <a:xfrm>
          <a:off x="2562282" y="4217886"/>
          <a:ext cx="345350" cy="402908"/>
        </a:xfrm>
        <a:prstGeom prst="rect">
          <a:avLst/>
        </a:prstGeom>
      </xdr:spPr>
    </xdr:pic>
    <xdr:clientData/>
  </xdr:twoCellAnchor>
  <xdr:twoCellAnchor editAs="absolute">
    <xdr:from>
      <xdr:col>2</xdr:col>
      <xdr:colOff>501319</xdr:colOff>
      <xdr:row>20</xdr:row>
      <xdr:rowOff>186043</xdr:rowOff>
    </xdr:from>
    <xdr:to>
      <xdr:col>3</xdr:col>
      <xdr:colOff>223259</xdr:colOff>
      <xdr:row>22</xdr:row>
      <xdr:rowOff>36921</xdr:rowOff>
    </xdr:to>
    <xdr:sp macro="" textlink="">
      <xdr:nvSpPr>
        <xdr:cNvPr id="154" name="TextBox 153">
          <a:extLst>
            <a:ext uri="{FF2B5EF4-FFF2-40B4-BE49-F238E27FC236}">
              <a16:creationId xmlns:a16="http://schemas.microsoft.com/office/drawing/2014/main" id="{38BB5DDB-6325-DC9A-C003-404276B5E936}"/>
            </a:ext>
          </a:extLst>
        </xdr:cNvPr>
        <xdr:cNvSpPr txBox="1"/>
      </xdr:nvSpPr>
      <xdr:spPr>
        <a:xfrm>
          <a:off x="2152319" y="3843643"/>
          <a:ext cx="552781" cy="2544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solidFill>
                <a:schemeClr val="bg1"/>
              </a:solidFill>
              <a:latin typeface="Arial" panose="020B0604020202020204" pitchFamily="34" charset="0"/>
              <a:cs typeface="Arial" panose="020B0604020202020204" pitchFamily="34" charset="0"/>
            </a:rPr>
            <a:t>Apple </a:t>
          </a:r>
        </a:p>
      </xdr:txBody>
    </xdr:sp>
    <xdr:clientData/>
  </xdr:twoCellAnchor>
  <xdr:twoCellAnchor editAs="absolute">
    <xdr:from>
      <xdr:col>3</xdr:col>
      <xdr:colOff>44562</xdr:colOff>
      <xdr:row>28</xdr:row>
      <xdr:rowOff>185018</xdr:rowOff>
    </xdr:from>
    <xdr:to>
      <xdr:col>3</xdr:col>
      <xdr:colOff>456755</xdr:colOff>
      <xdr:row>30</xdr:row>
      <xdr:rowOff>155520</xdr:rowOff>
    </xdr:to>
    <xdr:pic>
      <xdr:nvPicPr>
        <xdr:cNvPr id="155" name="Picture 154">
          <a:extLst>
            <a:ext uri="{FF2B5EF4-FFF2-40B4-BE49-F238E27FC236}">
              <a16:creationId xmlns:a16="http://schemas.microsoft.com/office/drawing/2014/main" id="{8AEA6558-61B6-830C-A74D-A16E38E1C907}"/>
            </a:ext>
          </a:extLst>
        </xdr:cNvPr>
        <xdr:cNvPicPr>
          <a:picLocks noChangeAspect="1"/>
        </xdr:cNvPicPr>
      </xdr:nvPicPr>
      <xdr:blipFill>
        <a:blip xmlns:r="http://schemas.openxmlformats.org/officeDocument/2006/relationships" r:embed="rId9"/>
        <a:stretch>
          <a:fillRect/>
        </a:stretch>
      </xdr:blipFill>
      <xdr:spPr>
        <a:xfrm>
          <a:off x="2517720" y="5398702"/>
          <a:ext cx="412193" cy="371554"/>
        </a:xfrm>
        <a:prstGeom prst="rect">
          <a:avLst/>
        </a:prstGeom>
      </xdr:spPr>
    </xdr:pic>
    <xdr:clientData/>
  </xdr:twoCellAnchor>
  <xdr:twoCellAnchor editAs="absolute">
    <xdr:from>
      <xdr:col>2</xdr:col>
      <xdr:colOff>728250</xdr:colOff>
      <xdr:row>31</xdr:row>
      <xdr:rowOff>199391</xdr:rowOff>
    </xdr:from>
    <xdr:to>
      <xdr:col>3</xdr:col>
      <xdr:colOff>593234</xdr:colOff>
      <xdr:row>33</xdr:row>
      <xdr:rowOff>50269</xdr:rowOff>
    </xdr:to>
    <xdr:sp macro="" textlink="">
      <xdr:nvSpPr>
        <xdr:cNvPr id="156" name="TextBox 155">
          <a:extLst>
            <a:ext uri="{FF2B5EF4-FFF2-40B4-BE49-F238E27FC236}">
              <a16:creationId xmlns:a16="http://schemas.microsoft.com/office/drawing/2014/main" id="{9D805F8B-42F9-E54E-E7C8-5FE06DFBDBF9}"/>
            </a:ext>
          </a:extLst>
        </xdr:cNvPr>
        <xdr:cNvSpPr txBox="1"/>
      </xdr:nvSpPr>
      <xdr:spPr>
        <a:xfrm>
          <a:off x="2383098" y="6058709"/>
          <a:ext cx="695825" cy="2544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GB" sz="1100">
              <a:solidFill>
                <a:schemeClr val="bg1"/>
              </a:solidFill>
              <a:latin typeface="Arial" panose="020B0604020202020204" pitchFamily="34" charset="0"/>
              <a:cs typeface="Arial" panose="020B0604020202020204" pitchFamily="34" charset="0"/>
            </a:rPr>
            <a:t>Amazon </a:t>
          </a:r>
        </a:p>
      </xdr:txBody>
    </xdr:sp>
    <xdr:clientData/>
  </xdr:twoCellAnchor>
  <xdr:twoCellAnchor editAs="absolute">
    <xdr:from>
      <xdr:col>6</xdr:col>
      <xdr:colOff>178245</xdr:colOff>
      <xdr:row>17</xdr:row>
      <xdr:rowOff>133402</xdr:rowOff>
    </xdr:from>
    <xdr:to>
      <xdr:col>6</xdr:col>
      <xdr:colOff>479035</xdr:colOff>
      <xdr:row>19</xdr:row>
      <xdr:rowOff>112295</xdr:rowOff>
    </xdr:to>
    <xdr:pic>
      <xdr:nvPicPr>
        <xdr:cNvPr id="157" name="Picture 156">
          <a:extLst>
            <a:ext uri="{FF2B5EF4-FFF2-40B4-BE49-F238E27FC236}">
              <a16:creationId xmlns:a16="http://schemas.microsoft.com/office/drawing/2014/main" id="{63E2C5C3-58A9-78E6-A5DE-AB94556B8A2C}"/>
            </a:ext>
          </a:extLst>
        </xdr:cNvPr>
        <xdr:cNvPicPr>
          <a:picLocks noChangeAspect="1"/>
        </xdr:cNvPicPr>
      </xdr:nvPicPr>
      <xdr:blipFill>
        <a:blip xmlns:r="http://schemas.openxmlformats.org/officeDocument/2006/relationships" r:embed="rId10"/>
        <a:stretch>
          <a:fillRect/>
        </a:stretch>
      </xdr:blipFill>
      <xdr:spPr>
        <a:xfrm>
          <a:off x="5124561" y="3141297"/>
          <a:ext cx="300790" cy="379945"/>
        </a:xfrm>
        <a:prstGeom prst="rect">
          <a:avLst/>
        </a:prstGeom>
      </xdr:spPr>
    </xdr:pic>
    <xdr:clientData/>
  </xdr:twoCellAnchor>
  <xdr:twoCellAnchor editAs="absolute">
    <xdr:from>
      <xdr:col>6</xdr:col>
      <xdr:colOff>211667</xdr:colOff>
      <xdr:row>29</xdr:row>
      <xdr:rowOff>8149</xdr:rowOff>
    </xdr:from>
    <xdr:to>
      <xdr:col>6</xdr:col>
      <xdr:colOff>434474</xdr:colOff>
      <xdr:row>30</xdr:row>
      <xdr:rowOff>181364</xdr:rowOff>
    </xdr:to>
    <xdr:pic>
      <xdr:nvPicPr>
        <xdr:cNvPr id="158" name="Picture 157">
          <a:extLst>
            <a:ext uri="{FF2B5EF4-FFF2-40B4-BE49-F238E27FC236}">
              <a16:creationId xmlns:a16="http://schemas.microsoft.com/office/drawing/2014/main" id="{2ED52214-F35F-4E98-E257-C596AC199B77}"/>
            </a:ext>
          </a:extLst>
        </xdr:cNvPr>
        <xdr:cNvPicPr>
          <a:picLocks noChangeAspect="1"/>
        </xdr:cNvPicPr>
      </xdr:nvPicPr>
      <xdr:blipFill>
        <a:blip xmlns:r="http://schemas.openxmlformats.org/officeDocument/2006/relationships" r:embed="rId11"/>
        <a:stretch>
          <a:fillRect/>
        </a:stretch>
      </xdr:blipFill>
      <xdr:spPr>
        <a:xfrm>
          <a:off x="5157983" y="5422360"/>
          <a:ext cx="222807" cy="373741"/>
        </a:xfrm>
        <a:prstGeom prst="rect">
          <a:avLst/>
        </a:prstGeom>
      </xdr:spPr>
    </xdr:pic>
    <xdr:clientData/>
  </xdr:twoCellAnchor>
  <xdr:twoCellAnchor editAs="absolute">
    <xdr:from>
      <xdr:col>6</xdr:col>
      <xdr:colOff>1</xdr:colOff>
      <xdr:row>15</xdr:row>
      <xdr:rowOff>3796</xdr:rowOff>
    </xdr:from>
    <xdr:to>
      <xdr:col>6</xdr:col>
      <xdr:colOff>701842</xdr:colOff>
      <xdr:row>16</xdr:row>
      <xdr:rowOff>56450</xdr:rowOff>
    </xdr:to>
    <xdr:sp macro="" textlink="">
      <xdr:nvSpPr>
        <xdr:cNvPr id="159" name="TextBox 158">
          <a:extLst>
            <a:ext uri="{FF2B5EF4-FFF2-40B4-BE49-F238E27FC236}">
              <a16:creationId xmlns:a16="http://schemas.microsoft.com/office/drawing/2014/main" id="{3AFCA2C5-A2DA-FFA4-7AF1-DD4CAB227D03}"/>
            </a:ext>
          </a:extLst>
        </xdr:cNvPr>
        <xdr:cNvSpPr txBox="1"/>
      </xdr:nvSpPr>
      <xdr:spPr>
        <a:xfrm>
          <a:off x="4961375" y="2634510"/>
          <a:ext cx="701841" cy="2544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solidFill>
                <a:schemeClr val="bg1"/>
              </a:solidFill>
              <a:latin typeface="Arial" panose="020B0604020202020204" pitchFamily="34" charset="0"/>
              <a:cs typeface="Arial" panose="020B0604020202020204" pitchFamily="34" charset="0"/>
            </a:rPr>
            <a:t>Tablets</a:t>
          </a:r>
        </a:p>
      </xdr:txBody>
    </xdr:sp>
    <xdr:clientData/>
  </xdr:twoCellAnchor>
  <xdr:twoCellAnchor editAs="absolute">
    <xdr:from>
      <xdr:col>5</xdr:col>
      <xdr:colOff>646142</xdr:colOff>
      <xdr:row>26</xdr:row>
      <xdr:rowOff>89123</xdr:rowOff>
    </xdr:from>
    <xdr:to>
      <xdr:col>7</xdr:col>
      <xdr:colOff>87354</xdr:colOff>
      <xdr:row>27</xdr:row>
      <xdr:rowOff>141776</xdr:rowOff>
    </xdr:to>
    <xdr:sp macro="" textlink="">
      <xdr:nvSpPr>
        <xdr:cNvPr id="161" name="TextBox 160">
          <a:extLst>
            <a:ext uri="{FF2B5EF4-FFF2-40B4-BE49-F238E27FC236}">
              <a16:creationId xmlns:a16="http://schemas.microsoft.com/office/drawing/2014/main" id="{A43D4A22-4D45-B39A-8B11-27A1D180F62E}"/>
            </a:ext>
          </a:extLst>
        </xdr:cNvPr>
        <xdr:cNvSpPr txBox="1"/>
      </xdr:nvSpPr>
      <xdr:spPr>
        <a:xfrm>
          <a:off x="4768072" y="4901755"/>
          <a:ext cx="1102894" cy="2544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solidFill>
                <a:schemeClr val="bg1"/>
              </a:solidFill>
              <a:latin typeface="Arial" panose="020B0604020202020204" pitchFamily="34" charset="0"/>
              <a:cs typeface="Arial" panose="020B0604020202020204" pitchFamily="34" charset="0"/>
            </a:rPr>
            <a:t>Smartphones</a:t>
          </a:r>
        </a:p>
      </xdr:txBody>
    </xdr:sp>
    <xdr:clientData/>
  </xdr:twoCellAnchor>
  <xdr:twoCellAnchor editAs="absolute">
    <xdr:from>
      <xdr:col>9</xdr:col>
      <xdr:colOff>155966</xdr:colOff>
      <xdr:row>17</xdr:row>
      <xdr:rowOff>100263</xdr:rowOff>
    </xdr:from>
    <xdr:to>
      <xdr:col>9</xdr:col>
      <xdr:colOff>624750</xdr:colOff>
      <xdr:row>19</xdr:row>
      <xdr:rowOff>167995</xdr:rowOff>
    </xdr:to>
    <xdr:pic>
      <xdr:nvPicPr>
        <xdr:cNvPr id="163" name="Graphic 162" descr="Whale outline">
          <a:extLst>
            <a:ext uri="{FF2B5EF4-FFF2-40B4-BE49-F238E27FC236}">
              <a16:creationId xmlns:a16="http://schemas.microsoft.com/office/drawing/2014/main" id="{256DEC4D-83BE-6D2C-E041-CB231691E613}"/>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7575440" y="3108158"/>
          <a:ext cx="468784" cy="468784"/>
        </a:xfrm>
        <a:prstGeom prst="rect">
          <a:avLst/>
        </a:prstGeom>
      </xdr:spPr>
    </xdr:pic>
    <xdr:clientData/>
  </xdr:twoCellAnchor>
  <xdr:twoCellAnchor editAs="absolute">
    <xdr:from>
      <xdr:col>9</xdr:col>
      <xdr:colOff>178245</xdr:colOff>
      <xdr:row>23</xdr:row>
      <xdr:rowOff>34311</xdr:rowOff>
    </xdr:from>
    <xdr:to>
      <xdr:col>9</xdr:col>
      <xdr:colOff>657280</xdr:colOff>
      <xdr:row>25</xdr:row>
      <xdr:rowOff>112293</xdr:rowOff>
    </xdr:to>
    <xdr:pic>
      <xdr:nvPicPr>
        <xdr:cNvPr id="165" name="Graphic 164" descr="Dolphin outline">
          <a:extLst>
            <a:ext uri="{FF2B5EF4-FFF2-40B4-BE49-F238E27FC236}">
              <a16:creationId xmlns:a16="http://schemas.microsoft.com/office/drawing/2014/main" id="{7BF73049-B3DE-A0CB-D521-62F19A91EE6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7597719" y="4245364"/>
          <a:ext cx="479035" cy="479035"/>
        </a:xfrm>
        <a:prstGeom prst="rect">
          <a:avLst/>
        </a:prstGeom>
      </xdr:spPr>
    </xdr:pic>
    <xdr:clientData/>
  </xdr:twoCellAnchor>
  <xdr:twoCellAnchor editAs="absolute">
    <xdr:from>
      <xdr:col>9</xdr:col>
      <xdr:colOff>144825</xdr:colOff>
      <xdr:row>28</xdr:row>
      <xdr:rowOff>167106</xdr:rowOff>
    </xdr:from>
    <xdr:to>
      <xdr:col>9</xdr:col>
      <xdr:colOff>624751</xdr:colOff>
      <xdr:row>31</xdr:row>
      <xdr:rowOff>45453</xdr:rowOff>
    </xdr:to>
    <xdr:pic>
      <xdr:nvPicPr>
        <xdr:cNvPr id="167" name="Graphic 166" descr="Clownfish outline">
          <a:extLst>
            <a:ext uri="{FF2B5EF4-FFF2-40B4-BE49-F238E27FC236}">
              <a16:creationId xmlns:a16="http://schemas.microsoft.com/office/drawing/2014/main" id="{7D8DD513-11FD-3392-3592-C7AA6AB487D9}"/>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7564299" y="5380790"/>
          <a:ext cx="479926" cy="479926"/>
        </a:xfrm>
        <a:prstGeom prst="rect">
          <a:avLst/>
        </a:prstGeom>
      </xdr:spPr>
    </xdr:pic>
    <xdr:clientData/>
  </xdr:twoCellAnchor>
  <xdr:twoCellAnchor editAs="absolute">
    <xdr:from>
      <xdr:col>9</xdr:col>
      <xdr:colOff>55702</xdr:colOff>
      <xdr:row>15</xdr:row>
      <xdr:rowOff>8299</xdr:rowOff>
    </xdr:from>
    <xdr:to>
      <xdr:col>9</xdr:col>
      <xdr:colOff>757543</xdr:colOff>
      <xdr:row>16</xdr:row>
      <xdr:rowOff>60953</xdr:rowOff>
    </xdr:to>
    <xdr:sp macro="" textlink="">
      <xdr:nvSpPr>
        <xdr:cNvPr id="168" name="TextBox 167">
          <a:extLst>
            <a:ext uri="{FF2B5EF4-FFF2-40B4-BE49-F238E27FC236}">
              <a16:creationId xmlns:a16="http://schemas.microsoft.com/office/drawing/2014/main" id="{EA22E093-5598-622A-40ED-D427C5B54F31}"/>
            </a:ext>
          </a:extLst>
        </xdr:cNvPr>
        <xdr:cNvSpPr txBox="1"/>
      </xdr:nvSpPr>
      <xdr:spPr>
        <a:xfrm>
          <a:off x="7462342" y="2649899"/>
          <a:ext cx="701841" cy="2544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solidFill>
                <a:schemeClr val="bg1"/>
              </a:solidFill>
              <a:latin typeface="Arial" panose="020B0604020202020204" pitchFamily="34" charset="0"/>
              <a:cs typeface="Arial" panose="020B0604020202020204" pitchFamily="34" charset="0"/>
            </a:rPr>
            <a:t>Whales</a:t>
          </a:r>
        </a:p>
      </xdr:txBody>
    </xdr:sp>
    <xdr:clientData/>
  </xdr:twoCellAnchor>
  <xdr:twoCellAnchor editAs="absolute">
    <xdr:from>
      <xdr:col>8</xdr:col>
      <xdr:colOff>790967</xdr:colOff>
      <xdr:row>32</xdr:row>
      <xdr:rowOff>33424</xdr:rowOff>
    </xdr:from>
    <xdr:to>
      <xdr:col>9</xdr:col>
      <xdr:colOff>806792</xdr:colOff>
      <xdr:row>33</xdr:row>
      <xdr:rowOff>86077</xdr:rowOff>
    </xdr:to>
    <xdr:sp macro="" textlink="">
      <xdr:nvSpPr>
        <xdr:cNvPr id="170" name="TextBox 169">
          <a:extLst>
            <a:ext uri="{FF2B5EF4-FFF2-40B4-BE49-F238E27FC236}">
              <a16:creationId xmlns:a16="http://schemas.microsoft.com/office/drawing/2014/main" id="{28A4A4CD-8315-7C5D-C83B-B266E829E017}"/>
            </a:ext>
          </a:extLst>
        </xdr:cNvPr>
        <xdr:cNvSpPr txBox="1"/>
      </xdr:nvSpPr>
      <xdr:spPr>
        <a:xfrm>
          <a:off x="7386055" y="6049213"/>
          <a:ext cx="846666" cy="2544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GB" sz="1100">
              <a:solidFill>
                <a:schemeClr val="bg1"/>
              </a:solidFill>
              <a:latin typeface="Arial" panose="020B0604020202020204" pitchFamily="34" charset="0"/>
              <a:cs typeface="Arial" panose="020B0604020202020204" pitchFamily="34" charset="0"/>
            </a:rPr>
            <a:t>Minnows</a:t>
          </a:r>
        </a:p>
      </xdr:txBody>
    </xdr:sp>
    <xdr:clientData/>
  </xdr:twoCellAnchor>
  <xdr:twoCellAnchor editAs="absolute">
    <xdr:from>
      <xdr:col>1</xdr:col>
      <xdr:colOff>456756</xdr:colOff>
      <xdr:row>23</xdr:row>
      <xdr:rowOff>58821</xdr:rowOff>
    </xdr:from>
    <xdr:to>
      <xdr:col>2</xdr:col>
      <xdr:colOff>0</xdr:colOff>
      <xdr:row>25</xdr:row>
      <xdr:rowOff>13144</xdr:rowOff>
    </xdr:to>
    <xdr:pic>
      <xdr:nvPicPr>
        <xdr:cNvPr id="173" name="Picture 172">
          <a:extLst>
            <a:ext uri="{FF2B5EF4-FFF2-40B4-BE49-F238E27FC236}">
              <a16:creationId xmlns:a16="http://schemas.microsoft.com/office/drawing/2014/main" id="{8B6AE8D3-56A1-C6D0-9359-8A9668EDDA24}"/>
            </a:ext>
          </a:extLst>
        </xdr:cNvPr>
        <xdr:cNvPicPr>
          <a:picLocks noChangeAspect="1"/>
        </xdr:cNvPicPr>
      </xdr:nvPicPr>
      <xdr:blipFill>
        <a:blip xmlns:r="http://schemas.openxmlformats.org/officeDocument/2006/relationships" r:embed="rId18"/>
        <a:stretch>
          <a:fillRect/>
        </a:stretch>
      </xdr:blipFill>
      <xdr:spPr>
        <a:xfrm>
          <a:off x="1281142" y="4269874"/>
          <a:ext cx="367630" cy="355376"/>
        </a:xfrm>
        <a:prstGeom prst="rect">
          <a:avLst/>
        </a:prstGeom>
      </xdr:spPr>
    </xdr:pic>
    <xdr:clientData/>
  </xdr:twoCellAnchor>
  <xdr:twoCellAnchor editAs="absolute">
    <xdr:from>
      <xdr:col>4</xdr:col>
      <xdr:colOff>467895</xdr:colOff>
      <xdr:row>23</xdr:row>
      <xdr:rowOff>22281</xdr:rowOff>
    </xdr:from>
    <xdr:to>
      <xdr:col>5</xdr:col>
      <xdr:colOff>134575</xdr:colOff>
      <xdr:row>25</xdr:row>
      <xdr:rowOff>112294</xdr:rowOff>
    </xdr:to>
    <xdr:pic>
      <xdr:nvPicPr>
        <xdr:cNvPr id="176" name="Graphic 175" descr="Touchscreen outline">
          <a:extLst>
            <a:ext uri="{FF2B5EF4-FFF2-40B4-BE49-F238E27FC236}">
              <a16:creationId xmlns:a16="http://schemas.microsoft.com/office/drawing/2014/main" id="{A57294DE-C9EE-C740-FAA7-A41C0198F30D}"/>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3765439" y="4233334"/>
          <a:ext cx="491066" cy="491066"/>
        </a:xfrm>
        <a:prstGeom prst="rect">
          <a:avLst/>
        </a:prstGeom>
      </xdr:spPr>
    </xdr:pic>
    <xdr:clientData/>
  </xdr:twoCellAnchor>
  <xdr:twoCellAnchor editAs="absolute">
    <xdr:from>
      <xdr:col>4</xdr:col>
      <xdr:colOff>222812</xdr:colOff>
      <xdr:row>20</xdr:row>
      <xdr:rowOff>122544</xdr:rowOff>
    </xdr:from>
    <xdr:to>
      <xdr:col>5</xdr:col>
      <xdr:colOff>416879</xdr:colOff>
      <xdr:row>21</xdr:row>
      <xdr:rowOff>175197</xdr:rowOff>
    </xdr:to>
    <xdr:sp macro="" textlink="">
      <xdr:nvSpPr>
        <xdr:cNvPr id="177" name="TextBox 176">
          <a:extLst>
            <a:ext uri="{FF2B5EF4-FFF2-40B4-BE49-F238E27FC236}">
              <a16:creationId xmlns:a16="http://schemas.microsoft.com/office/drawing/2014/main" id="{4A8A0F78-30EE-9B39-9A82-AF38119B8037}"/>
            </a:ext>
          </a:extLst>
        </xdr:cNvPr>
        <xdr:cNvSpPr txBox="1"/>
      </xdr:nvSpPr>
      <xdr:spPr>
        <a:xfrm>
          <a:off x="3520356" y="3732018"/>
          <a:ext cx="1024909" cy="2544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GB" sz="1100">
              <a:solidFill>
                <a:schemeClr val="bg1"/>
              </a:solidFill>
              <a:latin typeface="Arial" panose="020B0604020202020204" pitchFamily="34" charset="0"/>
              <a:cs typeface="Arial" panose="020B0604020202020204" pitchFamily="34" charset="0"/>
            </a:rPr>
            <a:t>Device Type</a:t>
          </a:r>
        </a:p>
      </xdr:txBody>
    </xdr:sp>
    <xdr:clientData/>
  </xdr:twoCellAnchor>
  <xdr:twoCellAnchor editAs="absolute">
    <xdr:from>
      <xdr:col>7</xdr:col>
      <xdr:colOff>579299</xdr:colOff>
      <xdr:row>23</xdr:row>
      <xdr:rowOff>53474</xdr:rowOff>
    </xdr:from>
    <xdr:to>
      <xdr:col>8</xdr:col>
      <xdr:colOff>155965</xdr:colOff>
      <xdr:row>25</xdr:row>
      <xdr:rowOff>53473</xdr:rowOff>
    </xdr:to>
    <xdr:pic>
      <xdr:nvPicPr>
        <xdr:cNvPr id="178" name="Picture 177">
          <a:extLst>
            <a:ext uri="{FF2B5EF4-FFF2-40B4-BE49-F238E27FC236}">
              <a16:creationId xmlns:a16="http://schemas.microsoft.com/office/drawing/2014/main" id="{513778C8-F09A-EE54-E41B-4EDDD390C48E}"/>
            </a:ext>
          </a:extLst>
        </xdr:cNvPr>
        <xdr:cNvPicPr>
          <a:picLocks noChangeAspect="1"/>
        </xdr:cNvPicPr>
      </xdr:nvPicPr>
      <xdr:blipFill>
        <a:blip xmlns:r="http://schemas.openxmlformats.org/officeDocument/2006/relationships" r:embed="rId21"/>
        <a:stretch>
          <a:fillRect/>
        </a:stretch>
      </xdr:blipFill>
      <xdr:spPr>
        <a:xfrm>
          <a:off x="6369813" y="4306258"/>
          <a:ext cx="403882" cy="405027"/>
        </a:xfrm>
        <a:prstGeom prst="rect">
          <a:avLst/>
        </a:prstGeom>
      </xdr:spPr>
    </xdr:pic>
    <xdr:clientData/>
  </xdr:twoCellAnchor>
  <xdr:twoCellAnchor editAs="absolute">
    <xdr:from>
      <xdr:col>7</xdr:col>
      <xdr:colOff>311930</xdr:colOff>
      <xdr:row>20</xdr:row>
      <xdr:rowOff>146623</xdr:rowOff>
    </xdr:from>
    <xdr:to>
      <xdr:col>8</xdr:col>
      <xdr:colOff>505998</xdr:colOff>
      <xdr:row>21</xdr:row>
      <xdr:rowOff>199276</xdr:rowOff>
    </xdr:to>
    <xdr:sp macro="" textlink="">
      <xdr:nvSpPr>
        <xdr:cNvPr id="179" name="TextBox 178">
          <a:extLst>
            <a:ext uri="{FF2B5EF4-FFF2-40B4-BE49-F238E27FC236}">
              <a16:creationId xmlns:a16="http://schemas.microsoft.com/office/drawing/2014/main" id="{D89C2047-EEA8-A605-AE51-3319878457A0}"/>
            </a:ext>
          </a:extLst>
        </xdr:cNvPr>
        <xdr:cNvSpPr txBox="1"/>
      </xdr:nvSpPr>
      <xdr:spPr>
        <a:xfrm>
          <a:off x="6082632" y="3756097"/>
          <a:ext cx="1024909" cy="2544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solidFill>
                <a:schemeClr val="bg1"/>
              </a:solidFill>
              <a:latin typeface="Arial" panose="020B0604020202020204" pitchFamily="34" charset="0"/>
              <a:cs typeface="Arial" panose="020B0604020202020204" pitchFamily="34" charset="0"/>
            </a:rPr>
            <a:t>Payer Type</a:t>
          </a:r>
        </a:p>
      </xdr:txBody>
    </xdr:sp>
    <xdr:clientData/>
  </xdr:twoCellAnchor>
  <xdr:twoCellAnchor editAs="absolute">
    <xdr:from>
      <xdr:col>2</xdr:col>
      <xdr:colOff>11184</xdr:colOff>
      <xdr:row>21</xdr:row>
      <xdr:rowOff>186827</xdr:rowOff>
    </xdr:from>
    <xdr:to>
      <xdr:col>2</xdr:col>
      <xdr:colOff>523136</xdr:colOff>
      <xdr:row>24</xdr:row>
      <xdr:rowOff>37110</xdr:rowOff>
    </xdr:to>
    <xdr:sp macro="" textlink="'Pivot tables'!CM7">
      <xdr:nvSpPr>
        <xdr:cNvPr id="276" name="TextBox 275">
          <a:extLst>
            <a:ext uri="{FF2B5EF4-FFF2-40B4-BE49-F238E27FC236}">
              <a16:creationId xmlns:a16="http://schemas.microsoft.com/office/drawing/2014/main" id="{CF7C6BE0-035A-AEE5-E1E2-17125E890A69}"/>
            </a:ext>
          </a:extLst>
        </xdr:cNvPr>
        <xdr:cNvSpPr txBox="1"/>
      </xdr:nvSpPr>
      <xdr:spPr>
        <a:xfrm rot="3559839">
          <a:off x="1687384" y="3997925"/>
          <a:ext cx="456419" cy="5119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pPr marL="0" indent="0" algn="ctr"/>
          <a:fld id="{7B5D3FE6-4CBA-7D4A-9C48-463073263A60}" type="TxLink">
            <a:rPr lang="en-US" sz="2800">
              <a:solidFill>
                <a:schemeClr val="bg1"/>
              </a:solidFill>
              <a:effectLst>
                <a:glow rad="63500">
                  <a:srgbClr val="FFE800">
                    <a:alpha val="13000"/>
                  </a:srgbClr>
                </a:glow>
                <a:outerShdw blurRad="190500" sx="44000" sy="44000" algn="ctr" rotWithShape="0">
                  <a:srgbClr val="FFE800">
                    <a:alpha val="27000"/>
                  </a:srgbClr>
                </a:outerShdw>
              </a:effectLst>
              <a:latin typeface="Bodoni 72 Book" pitchFamily="2" charset="0"/>
              <a:ea typeface="STIX Two Math" panose="02020603050405020304" pitchFamily="18" charset="0"/>
              <a:cs typeface="Calibri" panose="020F0502020204030204" pitchFamily="34" charset="0"/>
            </a:rPr>
            <a:pPr marL="0" indent="0" algn="ctr"/>
            <a:t>⎢</a:t>
          </a:fld>
          <a:endParaRPr lang="en-GB" sz="2800">
            <a:solidFill>
              <a:schemeClr val="bg1"/>
            </a:solidFill>
            <a:effectLst>
              <a:glow rad="63500">
                <a:srgbClr val="FFE800">
                  <a:alpha val="13000"/>
                </a:srgbClr>
              </a:glow>
              <a:outerShdw blurRad="190500" sx="44000" sy="44000" algn="ctr" rotWithShape="0">
                <a:srgbClr val="FFE800">
                  <a:alpha val="27000"/>
                </a:srgbClr>
              </a:outerShdw>
            </a:effectLst>
            <a:latin typeface="Bodoni 72 Book" pitchFamily="2" charset="0"/>
            <a:ea typeface="STIX Two Math" panose="02020603050405020304" pitchFamily="18" charset="0"/>
            <a:cs typeface="Calibri" panose="020F0502020204030204" pitchFamily="34" charset="0"/>
          </a:endParaRPr>
        </a:p>
      </xdr:txBody>
    </xdr:sp>
    <xdr:clientData/>
  </xdr:twoCellAnchor>
  <xdr:twoCellAnchor editAs="absolute">
    <xdr:from>
      <xdr:col>2</xdr:col>
      <xdr:colOff>290904</xdr:colOff>
      <xdr:row>21</xdr:row>
      <xdr:rowOff>125875</xdr:rowOff>
    </xdr:from>
    <xdr:to>
      <xdr:col>2</xdr:col>
      <xdr:colOff>802856</xdr:colOff>
      <xdr:row>23</xdr:row>
      <xdr:rowOff>178715</xdr:rowOff>
    </xdr:to>
    <xdr:sp macro="" textlink="'Pivot tables'!CM7">
      <xdr:nvSpPr>
        <xdr:cNvPr id="278" name="TextBox 277">
          <a:extLst>
            <a:ext uri="{FF2B5EF4-FFF2-40B4-BE49-F238E27FC236}">
              <a16:creationId xmlns:a16="http://schemas.microsoft.com/office/drawing/2014/main" id="{0CA3629A-A0F8-BF0D-BA2C-9E32F31CD4F7}"/>
            </a:ext>
          </a:extLst>
        </xdr:cNvPr>
        <xdr:cNvSpPr txBox="1"/>
      </xdr:nvSpPr>
      <xdr:spPr>
        <a:xfrm rot="7186322">
          <a:off x="1964707" y="3984446"/>
          <a:ext cx="461653" cy="5119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pPr marL="0" indent="0" algn="ctr"/>
          <a:fld id="{7B5D3FE6-4CBA-7D4A-9C48-463073263A60}" type="TxLink">
            <a:rPr lang="en-US" sz="2800">
              <a:solidFill>
                <a:schemeClr val="bg1"/>
              </a:solidFill>
              <a:effectLst>
                <a:glow rad="63500">
                  <a:srgbClr val="FFE800">
                    <a:alpha val="13000"/>
                  </a:srgbClr>
                </a:glow>
                <a:outerShdw blurRad="190500" sx="44000" sy="44000" algn="ctr" rotWithShape="0">
                  <a:srgbClr val="FFE800">
                    <a:alpha val="27000"/>
                  </a:srgbClr>
                </a:outerShdw>
              </a:effectLst>
              <a:latin typeface="Bodoni 72 Book" pitchFamily="2" charset="0"/>
              <a:ea typeface="STIX Two Math" panose="02020603050405020304" pitchFamily="18" charset="0"/>
              <a:cs typeface="Calibri" panose="020F0502020204030204" pitchFamily="34" charset="0"/>
            </a:rPr>
            <a:pPr marL="0" indent="0" algn="ctr"/>
            <a:t>⎢</a:t>
          </a:fld>
          <a:endParaRPr lang="en-GB" sz="2800">
            <a:solidFill>
              <a:schemeClr val="bg1"/>
            </a:solidFill>
            <a:effectLst>
              <a:glow rad="63500">
                <a:srgbClr val="FFE800">
                  <a:alpha val="13000"/>
                </a:srgbClr>
              </a:glow>
              <a:outerShdw blurRad="190500" sx="44000" sy="44000" algn="ctr" rotWithShape="0">
                <a:srgbClr val="FFE800">
                  <a:alpha val="27000"/>
                </a:srgbClr>
              </a:outerShdw>
            </a:effectLst>
            <a:latin typeface="Bodoni 72 Book" pitchFamily="2" charset="0"/>
            <a:ea typeface="STIX Two Math" panose="02020603050405020304" pitchFamily="18" charset="0"/>
            <a:cs typeface="Calibri" panose="020F0502020204030204" pitchFamily="34" charset="0"/>
          </a:endParaRPr>
        </a:p>
      </xdr:txBody>
    </xdr:sp>
    <xdr:clientData/>
  </xdr:twoCellAnchor>
  <xdr:twoCellAnchor editAs="absolute">
    <xdr:from>
      <xdr:col>3</xdr:col>
      <xdr:colOff>409868</xdr:colOff>
      <xdr:row>24</xdr:row>
      <xdr:rowOff>93723</xdr:rowOff>
    </xdr:from>
    <xdr:to>
      <xdr:col>4</xdr:col>
      <xdr:colOff>95516</xdr:colOff>
      <xdr:row>26</xdr:row>
      <xdr:rowOff>146563</xdr:rowOff>
    </xdr:to>
    <xdr:sp macro="" textlink="'Pivot tables'!CM7">
      <xdr:nvSpPr>
        <xdr:cNvPr id="279" name="TextBox 278">
          <a:extLst>
            <a:ext uri="{FF2B5EF4-FFF2-40B4-BE49-F238E27FC236}">
              <a16:creationId xmlns:a16="http://schemas.microsoft.com/office/drawing/2014/main" id="{D3FA3FB8-F9D1-482D-3C16-055CB33C037D}"/>
            </a:ext>
          </a:extLst>
        </xdr:cNvPr>
        <xdr:cNvSpPr txBox="1"/>
      </xdr:nvSpPr>
      <xdr:spPr>
        <a:xfrm rot="7177747">
          <a:off x="2915778" y="4522977"/>
          <a:ext cx="457954" cy="5119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pPr marL="0" indent="0" algn="ctr"/>
          <a:fld id="{7B5D3FE6-4CBA-7D4A-9C48-463073263A60}" type="TxLink">
            <a:rPr lang="en-US" sz="2800">
              <a:solidFill>
                <a:schemeClr val="bg1"/>
              </a:solidFill>
              <a:effectLst>
                <a:glow rad="63500">
                  <a:srgbClr val="FFE800">
                    <a:alpha val="13000"/>
                  </a:srgbClr>
                </a:glow>
                <a:outerShdw blurRad="190500" sx="44000" sy="44000" algn="ctr" rotWithShape="0">
                  <a:srgbClr val="FFE800">
                    <a:alpha val="27000"/>
                  </a:srgbClr>
                </a:outerShdw>
              </a:effectLst>
              <a:latin typeface="Bodoni 72 Book" pitchFamily="2" charset="0"/>
              <a:ea typeface="STIX Two Math" panose="02020603050405020304" pitchFamily="18" charset="0"/>
              <a:cs typeface="Calibri" panose="020F0502020204030204" pitchFamily="34" charset="0"/>
            </a:rPr>
            <a:pPr marL="0" indent="0" algn="ctr"/>
            <a:t>⎢</a:t>
          </a:fld>
          <a:endParaRPr lang="en-GB" sz="2800">
            <a:solidFill>
              <a:schemeClr val="bg1"/>
            </a:solidFill>
            <a:effectLst>
              <a:glow rad="63500">
                <a:srgbClr val="FFE800">
                  <a:alpha val="13000"/>
                </a:srgbClr>
              </a:glow>
              <a:outerShdw blurRad="190500" sx="44000" sy="44000" algn="ctr" rotWithShape="0">
                <a:srgbClr val="FFE800">
                  <a:alpha val="27000"/>
                </a:srgbClr>
              </a:outerShdw>
            </a:effectLst>
            <a:latin typeface="Bodoni 72 Book" pitchFamily="2" charset="0"/>
            <a:ea typeface="STIX Two Math" panose="02020603050405020304" pitchFamily="18" charset="0"/>
            <a:cs typeface="Calibri" panose="020F0502020204030204" pitchFamily="34" charset="0"/>
          </a:endParaRPr>
        </a:p>
      </xdr:txBody>
    </xdr:sp>
    <xdr:clientData/>
  </xdr:twoCellAnchor>
  <xdr:twoCellAnchor editAs="absolute">
    <xdr:from>
      <xdr:col>3</xdr:col>
      <xdr:colOff>757493</xdr:colOff>
      <xdr:row>24</xdr:row>
      <xdr:rowOff>169171</xdr:rowOff>
    </xdr:from>
    <xdr:to>
      <xdr:col>4</xdr:col>
      <xdr:colOff>433686</xdr:colOff>
      <xdr:row>27</xdr:row>
      <xdr:rowOff>10679</xdr:rowOff>
    </xdr:to>
    <xdr:sp macro="" textlink="'Pivot tables'!CM7">
      <xdr:nvSpPr>
        <xdr:cNvPr id="281" name="TextBox 280">
          <a:extLst>
            <a:ext uri="{FF2B5EF4-FFF2-40B4-BE49-F238E27FC236}">
              <a16:creationId xmlns:a16="http://schemas.microsoft.com/office/drawing/2014/main" id="{51785DD0-9A0C-1363-57D6-6A91C7126A98}"/>
            </a:ext>
          </a:extLst>
        </xdr:cNvPr>
        <xdr:cNvSpPr txBox="1"/>
      </xdr:nvSpPr>
      <xdr:spPr>
        <a:xfrm rot="3765088">
          <a:off x="3263063" y="4598765"/>
          <a:ext cx="449179" cy="502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pPr marL="0" indent="0" algn="ctr"/>
          <a:fld id="{7B5D3FE6-4CBA-7D4A-9C48-463073263A60}" type="TxLink">
            <a:rPr lang="en-US" sz="2800">
              <a:solidFill>
                <a:schemeClr val="bg1"/>
              </a:solidFill>
              <a:effectLst>
                <a:glow rad="63500">
                  <a:srgbClr val="FFE800">
                    <a:alpha val="13000"/>
                  </a:srgbClr>
                </a:glow>
                <a:outerShdw blurRad="190500" sx="44000" sy="44000" algn="ctr" rotWithShape="0">
                  <a:srgbClr val="FFE800">
                    <a:alpha val="27000"/>
                  </a:srgbClr>
                </a:outerShdw>
              </a:effectLst>
              <a:latin typeface="Bodoni 72 Book" pitchFamily="2" charset="0"/>
              <a:ea typeface="STIX Two Math" panose="02020603050405020304" pitchFamily="18" charset="0"/>
              <a:cs typeface="Calibri" panose="020F0502020204030204" pitchFamily="34" charset="0"/>
            </a:rPr>
            <a:pPr marL="0" indent="0" algn="ctr"/>
            <a:t>⎢</a:t>
          </a:fld>
          <a:endParaRPr lang="en-GB" sz="2800">
            <a:solidFill>
              <a:schemeClr val="bg1"/>
            </a:solidFill>
            <a:effectLst>
              <a:glow rad="63500">
                <a:srgbClr val="FFE800">
                  <a:alpha val="13000"/>
                </a:srgbClr>
              </a:glow>
              <a:outerShdw blurRad="190500" sx="44000" sy="44000" algn="ctr" rotWithShape="0">
                <a:srgbClr val="FFE800">
                  <a:alpha val="27000"/>
                </a:srgbClr>
              </a:outerShdw>
            </a:effectLst>
            <a:latin typeface="Bodoni 72 Book" pitchFamily="2" charset="0"/>
            <a:ea typeface="STIX Two Math" panose="02020603050405020304" pitchFamily="18" charset="0"/>
            <a:cs typeface="Calibri" panose="020F0502020204030204" pitchFamily="34" charset="0"/>
          </a:endParaRPr>
        </a:p>
      </xdr:txBody>
    </xdr:sp>
    <xdr:clientData/>
  </xdr:twoCellAnchor>
  <xdr:twoCellAnchor editAs="absolute">
    <xdr:from>
      <xdr:col>2</xdr:col>
      <xdr:colOff>476602</xdr:colOff>
      <xdr:row>20</xdr:row>
      <xdr:rowOff>180448</xdr:rowOff>
    </xdr:from>
    <xdr:to>
      <xdr:col>4</xdr:col>
      <xdr:colOff>57262</xdr:colOff>
      <xdr:row>26</xdr:row>
      <xdr:rowOff>180447</xdr:rowOff>
    </xdr:to>
    <xdr:sp macro="" textlink="'Pivot tables'!CN7">
      <xdr:nvSpPr>
        <xdr:cNvPr id="283" name="TextBox 282">
          <a:extLst>
            <a:ext uri="{FF2B5EF4-FFF2-40B4-BE49-F238E27FC236}">
              <a16:creationId xmlns:a16="http://schemas.microsoft.com/office/drawing/2014/main" id="{E349272D-F995-09FE-349C-222F7A56714E}"/>
            </a:ext>
          </a:extLst>
        </xdr:cNvPr>
        <xdr:cNvSpPr txBox="1"/>
      </xdr:nvSpPr>
      <xdr:spPr>
        <a:xfrm>
          <a:off x="2125256" y="3859762"/>
          <a:ext cx="1229315" cy="12264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pPr marL="0" indent="0" algn="ctr"/>
          <a:fld id="{A065D30D-37C5-0143-8B0A-755E2874098E}" type="TxLink">
            <a:rPr lang="en-US" sz="8800">
              <a:solidFill>
                <a:schemeClr val="bg1"/>
              </a:solidFill>
              <a:effectLst>
                <a:glow rad="63500">
                  <a:srgbClr val="FFE800">
                    <a:alpha val="41000"/>
                  </a:srgbClr>
                </a:glow>
                <a:outerShdw blurRad="190500" sx="110000" sy="110000" algn="ctr" rotWithShape="0">
                  <a:srgbClr val="FFE800"/>
                </a:outerShdw>
              </a:effectLst>
              <a:latin typeface="Bodoni 72 Book" pitchFamily="2" charset="0"/>
              <a:ea typeface="STIX Two Math" panose="02020603050405020304" pitchFamily="18" charset="0"/>
              <a:cs typeface="Calibri" panose="020F0502020204030204" pitchFamily="34" charset="0"/>
            </a:rPr>
            <a:pPr marL="0" indent="0" algn="ctr"/>
            <a:t>⬡</a:t>
          </a:fld>
          <a:endParaRPr lang="en-GB" sz="8800">
            <a:solidFill>
              <a:schemeClr val="bg1"/>
            </a:solidFill>
            <a:effectLst>
              <a:glow rad="63500">
                <a:srgbClr val="FFE800">
                  <a:alpha val="41000"/>
                </a:srgbClr>
              </a:glow>
              <a:outerShdw blurRad="190500" sx="110000" sy="110000" algn="ctr" rotWithShape="0">
                <a:srgbClr val="FFE800"/>
              </a:outerShdw>
            </a:effectLst>
            <a:latin typeface="Bodoni 72 Book" pitchFamily="2" charset="0"/>
            <a:ea typeface="STIX Two Math" panose="02020603050405020304" pitchFamily="18" charset="0"/>
            <a:cs typeface="Calibri" panose="020F0502020204030204" pitchFamily="34" charset="0"/>
          </a:endParaRPr>
        </a:p>
      </xdr:txBody>
    </xdr:sp>
    <xdr:clientData/>
  </xdr:twoCellAnchor>
  <xdr:twoCellAnchor editAs="absolute">
    <xdr:from>
      <xdr:col>2</xdr:col>
      <xdr:colOff>255101</xdr:colOff>
      <xdr:row>26</xdr:row>
      <xdr:rowOff>2238</xdr:rowOff>
    </xdr:from>
    <xdr:to>
      <xdr:col>2</xdr:col>
      <xdr:colOff>707859</xdr:colOff>
      <xdr:row>28</xdr:row>
      <xdr:rowOff>197705</xdr:rowOff>
    </xdr:to>
    <xdr:sp macro="" textlink="'Pivot tables'!CM6">
      <xdr:nvSpPr>
        <xdr:cNvPr id="284" name="TextBox 283">
          <a:extLst>
            <a:ext uri="{FF2B5EF4-FFF2-40B4-BE49-F238E27FC236}">
              <a16:creationId xmlns:a16="http://schemas.microsoft.com/office/drawing/2014/main" id="{FA8E6876-39AE-7DA6-7F8E-AF0EED3A376D}"/>
            </a:ext>
          </a:extLst>
        </xdr:cNvPr>
        <xdr:cNvSpPr txBox="1"/>
      </xdr:nvSpPr>
      <xdr:spPr>
        <a:xfrm>
          <a:off x="1903755" y="4907990"/>
          <a:ext cx="452758" cy="604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pPr marL="0" indent="0" algn="ctr"/>
          <a:fld id="{EB52F72E-E5BE-C644-91DE-622E764FDF92}" type="TxLink">
            <a:rPr lang="en-US" sz="2800">
              <a:solidFill>
                <a:schemeClr val="bg1"/>
              </a:solidFill>
              <a:effectLst>
                <a:glow rad="63500">
                  <a:srgbClr val="FFE800">
                    <a:alpha val="13000"/>
                  </a:srgbClr>
                </a:glow>
                <a:outerShdw blurRad="190500" sx="44000" sy="44000" algn="ctr" rotWithShape="0">
                  <a:srgbClr val="FFE800">
                    <a:alpha val="27000"/>
                  </a:srgbClr>
                </a:outerShdw>
              </a:effectLst>
              <a:latin typeface="Bodoni 72 Book" pitchFamily="2" charset="0"/>
              <a:ea typeface="STIX Two Math" panose="02020603050405020304" pitchFamily="18" charset="0"/>
              <a:cs typeface="Calibri" panose="020F0502020204030204" pitchFamily="34" charset="0"/>
            </a:rPr>
            <a:pPr marL="0" indent="0" algn="ctr"/>
            <a:t> </a:t>
          </a:fld>
          <a:endParaRPr lang="en-GB" sz="2800">
            <a:solidFill>
              <a:schemeClr val="bg1"/>
            </a:solidFill>
            <a:effectLst>
              <a:glow rad="63500">
                <a:srgbClr val="FFE800">
                  <a:alpha val="13000"/>
                </a:srgbClr>
              </a:glow>
              <a:outerShdw blurRad="190500" sx="44000" sy="44000" algn="ctr" rotWithShape="0">
                <a:srgbClr val="FFE800">
                  <a:alpha val="27000"/>
                </a:srgbClr>
              </a:outerShdw>
            </a:effectLst>
            <a:latin typeface="Bodoni 72 Book" pitchFamily="2" charset="0"/>
            <a:ea typeface="STIX Two Math" panose="02020603050405020304" pitchFamily="18" charset="0"/>
            <a:cs typeface="Calibri" panose="020F0502020204030204" pitchFamily="34" charset="0"/>
          </a:endParaRPr>
        </a:p>
      </xdr:txBody>
    </xdr:sp>
    <xdr:clientData/>
  </xdr:twoCellAnchor>
  <xdr:twoCellAnchor editAs="absolute">
    <xdr:from>
      <xdr:col>2</xdr:col>
      <xdr:colOff>413904</xdr:colOff>
      <xdr:row>27</xdr:row>
      <xdr:rowOff>98105</xdr:rowOff>
    </xdr:from>
    <xdr:to>
      <xdr:col>3</xdr:col>
      <xdr:colOff>193856</xdr:colOff>
      <xdr:row>29</xdr:row>
      <xdr:rowOff>142050</xdr:rowOff>
    </xdr:to>
    <xdr:sp macro="" textlink="'Pivot tables'!CM6">
      <xdr:nvSpPr>
        <xdr:cNvPr id="285" name="TextBox 284">
          <a:extLst>
            <a:ext uri="{FF2B5EF4-FFF2-40B4-BE49-F238E27FC236}">
              <a16:creationId xmlns:a16="http://schemas.microsoft.com/office/drawing/2014/main" id="{62EFFF7A-553D-5CF3-0465-91B222BB12C4}"/>
            </a:ext>
          </a:extLst>
        </xdr:cNvPr>
        <xdr:cNvSpPr txBox="1"/>
      </xdr:nvSpPr>
      <xdr:spPr>
        <a:xfrm rot="17976779">
          <a:off x="2138319" y="5132502"/>
          <a:ext cx="452758" cy="604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pPr marL="0" indent="0" algn="ctr"/>
          <a:fld id="{EB52F72E-E5BE-C644-91DE-622E764FDF92}" type="TxLink">
            <a:rPr lang="en-US" sz="2800">
              <a:solidFill>
                <a:schemeClr val="bg1"/>
              </a:solidFill>
              <a:effectLst>
                <a:glow rad="63500">
                  <a:srgbClr val="FFE800">
                    <a:alpha val="13000"/>
                  </a:srgbClr>
                </a:glow>
                <a:outerShdw blurRad="190500" sx="44000" sy="44000" algn="ctr" rotWithShape="0">
                  <a:srgbClr val="FFE800">
                    <a:alpha val="27000"/>
                  </a:srgbClr>
                </a:outerShdw>
              </a:effectLst>
              <a:latin typeface="Bodoni 72 Book" pitchFamily="2" charset="0"/>
              <a:ea typeface="STIX Two Math" panose="02020603050405020304" pitchFamily="18" charset="0"/>
              <a:cs typeface="Calibri" panose="020F0502020204030204" pitchFamily="34" charset="0"/>
            </a:rPr>
            <a:pPr marL="0" indent="0" algn="ctr"/>
            <a:t> </a:t>
          </a:fld>
          <a:endParaRPr lang="en-GB" sz="2800">
            <a:solidFill>
              <a:schemeClr val="bg1"/>
            </a:solidFill>
            <a:effectLst>
              <a:glow rad="63500">
                <a:srgbClr val="FFE800">
                  <a:alpha val="13000"/>
                </a:srgbClr>
              </a:glow>
              <a:outerShdw blurRad="190500" sx="44000" sy="44000" algn="ctr" rotWithShape="0">
                <a:srgbClr val="FFE800">
                  <a:alpha val="27000"/>
                </a:srgbClr>
              </a:outerShdw>
            </a:effectLst>
            <a:latin typeface="Bodoni 72 Book" pitchFamily="2" charset="0"/>
            <a:ea typeface="STIX Two Math" panose="02020603050405020304" pitchFamily="18" charset="0"/>
            <a:cs typeface="Calibri" panose="020F0502020204030204" pitchFamily="34" charset="0"/>
          </a:endParaRPr>
        </a:p>
      </xdr:txBody>
    </xdr:sp>
    <xdr:clientData/>
  </xdr:twoCellAnchor>
  <xdr:twoCellAnchor editAs="absolute">
    <xdr:from>
      <xdr:col>1</xdr:col>
      <xdr:colOff>744925</xdr:colOff>
      <xdr:row>24</xdr:row>
      <xdr:rowOff>81560</xdr:rowOff>
    </xdr:from>
    <xdr:to>
      <xdr:col>2</xdr:col>
      <xdr:colOff>485369</xdr:colOff>
      <xdr:row>26</xdr:row>
      <xdr:rowOff>125505</xdr:rowOff>
    </xdr:to>
    <xdr:sp macro="" textlink="'Pivot tables'!CM6">
      <xdr:nvSpPr>
        <xdr:cNvPr id="286" name="TextBox 285">
          <a:extLst>
            <a:ext uri="{FF2B5EF4-FFF2-40B4-BE49-F238E27FC236}">
              <a16:creationId xmlns:a16="http://schemas.microsoft.com/office/drawing/2014/main" id="{6DF45CB3-26C2-3F3E-F4C8-8E288656F30B}"/>
            </a:ext>
          </a:extLst>
        </xdr:cNvPr>
        <xdr:cNvSpPr txBox="1"/>
      </xdr:nvSpPr>
      <xdr:spPr>
        <a:xfrm rot="7193194">
          <a:off x="1625259" y="4522492"/>
          <a:ext cx="452758" cy="5647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pPr marL="0" indent="0" algn="ctr"/>
          <a:fld id="{EB52F72E-E5BE-C644-91DE-622E764FDF92}" type="TxLink">
            <a:rPr lang="en-US" sz="2800">
              <a:solidFill>
                <a:schemeClr val="bg1"/>
              </a:solidFill>
              <a:effectLst>
                <a:glow rad="63500">
                  <a:srgbClr val="FFE800">
                    <a:alpha val="13000"/>
                  </a:srgbClr>
                </a:glow>
                <a:outerShdw blurRad="190500" sx="44000" sy="44000" algn="ctr" rotWithShape="0">
                  <a:srgbClr val="FFE800">
                    <a:alpha val="27000"/>
                  </a:srgbClr>
                </a:outerShdw>
              </a:effectLst>
              <a:latin typeface="Bodoni 72 Book" pitchFamily="2" charset="0"/>
              <a:ea typeface="STIX Two Math" panose="02020603050405020304" pitchFamily="18" charset="0"/>
              <a:cs typeface="Calibri" panose="020F0502020204030204" pitchFamily="34" charset="0"/>
            </a:rPr>
            <a:pPr marL="0" indent="0" algn="ctr"/>
            <a:t> </a:t>
          </a:fld>
          <a:endParaRPr lang="en-GB" sz="2800">
            <a:solidFill>
              <a:schemeClr val="bg1"/>
            </a:solidFill>
            <a:effectLst>
              <a:glow rad="63500">
                <a:srgbClr val="FFE800">
                  <a:alpha val="13000"/>
                </a:srgbClr>
              </a:glow>
              <a:outerShdw blurRad="190500" sx="44000" sy="44000" algn="ctr" rotWithShape="0">
                <a:srgbClr val="FFE800">
                  <a:alpha val="27000"/>
                </a:srgbClr>
              </a:outerShdw>
            </a:effectLst>
            <a:latin typeface="Bodoni 72 Book" pitchFamily="2" charset="0"/>
            <a:ea typeface="STIX Two Math" panose="02020603050405020304" pitchFamily="18" charset="0"/>
            <a:cs typeface="Calibri" panose="020F0502020204030204" pitchFamily="34" charset="0"/>
          </a:endParaRPr>
        </a:p>
      </xdr:txBody>
    </xdr:sp>
    <xdr:clientData/>
  </xdr:twoCellAnchor>
  <xdr:twoCellAnchor editAs="absolute">
    <xdr:from>
      <xdr:col>3</xdr:col>
      <xdr:colOff>424984</xdr:colOff>
      <xdr:row>27</xdr:row>
      <xdr:rowOff>130566</xdr:rowOff>
    </xdr:from>
    <xdr:to>
      <xdr:col>4</xdr:col>
      <xdr:colOff>129380</xdr:colOff>
      <xdr:row>29</xdr:row>
      <xdr:rowOff>174511</xdr:rowOff>
    </xdr:to>
    <xdr:sp macro="" textlink="'Pivot tables'!CM6">
      <xdr:nvSpPr>
        <xdr:cNvPr id="287" name="TextBox 286">
          <a:extLst>
            <a:ext uri="{FF2B5EF4-FFF2-40B4-BE49-F238E27FC236}">
              <a16:creationId xmlns:a16="http://schemas.microsoft.com/office/drawing/2014/main" id="{225F4BA2-6FBE-EB1F-75C2-44225D840AE9}"/>
            </a:ext>
          </a:extLst>
        </xdr:cNvPr>
        <xdr:cNvSpPr txBox="1"/>
      </xdr:nvSpPr>
      <xdr:spPr>
        <a:xfrm rot="3572232">
          <a:off x="2935949" y="5202741"/>
          <a:ext cx="452758" cy="5287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pPr marL="0" indent="0" algn="ctr"/>
          <a:fld id="{EB52F72E-E5BE-C644-91DE-622E764FDF92}" type="TxLink">
            <a:rPr lang="en-US" sz="2800">
              <a:solidFill>
                <a:schemeClr val="bg1"/>
              </a:solidFill>
              <a:effectLst>
                <a:glow rad="63500">
                  <a:srgbClr val="FFE800">
                    <a:alpha val="13000"/>
                  </a:srgbClr>
                </a:glow>
                <a:outerShdw blurRad="190500" sx="44000" sy="44000" algn="ctr" rotWithShape="0">
                  <a:srgbClr val="FFE800">
                    <a:alpha val="27000"/>
                  </a:srgbClr>
                </a:outerShdw>
              </a:effectLst>
              <a:latin typeface="Bodoni 72 Book" pitchFamily="2" charset="0"/>
              <a:ea typeface="STIX Two Math" panose="02020603050405020304" pitchFamily="18" charset="0"/>
              <a:cs typeface="Calibri" panose="020F0502020204030204" pitchFamily="34" charset="0"/>
            </a:rPr>
            <a:pPr marL="0" indent="0" algn="ctr"/>
            <a:t> </a:t>
          </a:fld>
          <a:endParaRPr lang="en-GB" sz="2800">
            <a:solidFill>
              <a:schemeClr val="bg1"/>
            </a:solidFill>
            <a:effectLst>
              <a:glow rad="63500">
                <a:srgbClr val="FFE800">
                  <a:alpha val="13000"/>
                </a:srgbClr>
              </a:glow>
              <a:outerShdw blurRad="190500" sx="44000" sy="44000" algn="ctr" rotWithShape="0">
                <a:srgbClr val="FFE800">
                  <a:alpha val="27000"/>
                </a:srgbClr>
              </a:outerShdw>
            </a:effectLst>
            <a:latin typeface="Bodoni 72 Book" pitchFamily="2" charset="0"/>
            <a:ea typeface="STIX Two Math" panose="02020603050405020304" pitchFamily="18" charset="0"/>
            <a:cs typeface="Calibri" panose="020F0502020204030204" pitchFamily="34" charset="0"/>
          </a:endParaRPr>
        </a:p>
      </xdr:txBody>
    </xdr:sp>
    <xdr:clientData/>
  </xdr:twoCellAnchor>
  <xdr:twoCellAnchor editAs="absolute">
    <xdr:from>
      <xdr:col>3</xdr:col>
      <xdr:colOff>738226</xdr:colOff>
      <xdr:row>24</xdr:row>
      <xdr:rowOff>173819</xdr:rowOff>
    </xdr:from>
    <xdr:to>
      <xdr:col>4</xdr:col>
      <xdr:colOff>445285</xdr:colOff>
      <xdr:row>27</xdr:row>
      <xdr:rowOff>13358</xdr:rowOff>
    </xdr:to>
    <xdr:sp macro="" textlink="'Pivot tables'!CM6">
      <xdr:nvSpPr>
        <xdr:cNvPr id="288" name="TextBox 287">
          <a:extLst>
            <a:ext uri="{FF2B5EF4-FFF2-40B4-BE49-F238E27FC236}">
              <a16:creationId xmlns:a16="http://schemas.microsoft.com/office/drawing/2014/main" id="{432F4BE5-DFC9-C8A9-EFCA-51776BA99183}"/>
            </a:ext>
          </a:extLst>
        </xdr:cNvPr>
        <xdr:cNvSpPr txBox="1"/>
      </xdr:nvSpPr>
      <xdr:spPr>
        <a:xfrm rot="3776365">
          <a:off x="3250522" y="4631444"/>
          <a:ext cx="452758" cy="531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pPr marL="0" indent="0" algn="ctr"/>
          <a:fld id="{EB52F72E-E5BE-C644-91DE-622E764FDF92}" type="TxLink">
            <a:rPr lang="en-US" sz="2800">
              <a:solidFill>
                <a:schemeClr val="bg1"/>
              </a:solidFill>
              <a:effectLst>
                <a:glow rad="63500">
                  <a:srgbClr val="FFE800">
                    <a:alpha val="13000"/>
                  </a:srgbClr>
                </a:glow>
                <a:outerShdw blurRad="190500" sx="44000" sy="44000" algn="ctr" rotWithShape="0">
                  <a:srgbClr val="FFE800">
                    <a:alpha val="27000"/>
                  </a:srgbClr>
                </a:outerShdw>
              </a:effectLst>
              <a:latin typeface="Bodoni 72 Book" pitchFamily="2" charset="0"/>
              <a:ea typeface="STIX Two Math" panose="02020603050405020304" pitchFamily="18" charset="0"/>
              <a:cs typeface="Calibri" panose="020F0502020204030204" pitchFamily="34" charset="0"/>
            </a:rPr>
            <a:pPr marL="0" indent="0" algn="ctr"/>
            <a:t> </a:t>
          </a:fld>
          <a:endParaRPr lang="en-GB" sz="2800">
            <a:solidFill>
              <a:schemeClr val="bg1"/>
            </a:solidFill>
            <a:effectLst>
              <a:glow rad="63500">
                <a:srgbClr val="FFE800">
                  <a:alpha val="13000"/>
                </a:srgbClr>
              </a:glow>
              <a:outerShdw blurRad="190500" sx="44000" sy="44000" algn="ctr" rotWithShape="0">
                <a:srgbClr val="FFE800">
                  <a:alpha val="27000"/>
                </a:srgbClr>
              </a:outerShdw>
            </a:effectLst>
            <a:latin typeface="Bodoni 72 Book" pitchFamily="2" charset="0"/>
            <a:ea typeface="STIX Two Math" panose="02020603050405020304" pitchFamily="18" charset="0"/>
            <a:cs typeface="Calibri" panose="020F0502020204030204" pitchFamily="34" charset="0"/>
          </a:endParaRPr>
        </a:p>
      </xdr:txBody>
    </xdr:sp>
    <xdr:clientData/>
  </xdr:twoCellAnchor>
  <xdr:twoCellAnchor editAs="absolute">
    <xdr:from>
      <xdr:col>3</xdr:col>
      <xdr:colOff>696276</xdr:colOff>
      <xdr:row>26</xdr:row>
      <xdr:rowOff>4951</xdr:rowOff>
    </xdr:from>
    <xdr:to>
      <xdr:col>4</xdr:col>
      <xdr:colOff>324707</xdr:colOff>
      <xdr:row>28</xdr:row>
      <xdr:rowOff>170897</xdr:rowOff>
    </xdr:to>
    <xdr:sp macro="" textlink="'Pivot tables'!CM6">
      <xdr:nvSpPr>
        <xdr:cNvPr id="289" name="TextBox 288">
          <a:extLst>
            <a:ext uri="{FF2B5EF4-FFF2-40B4-BE49-F238E27FC236}">
              <a16:creationId xmlns:a16="http://schemas.microsoft.com/office/drawing/2014/main" id="{7AE678C2-BEFE-DDFB-1639-DD8509CE9C4E}"/>
            </a:ext>
          </a:extLst>
        </xdr:cNvPr>
        <xdr:cNvSpPr txBox="1"/>
      </xdr:nvSpPr>
      <xdr:spPr>
        <a:xfrm>
          <a:off x="3169258" y="4910703"/>
          <a:ext cx="452758" cy="5747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pPr marL="0" indent="0" algn="ctr"/>
          <a:fld id="{EB52F72E-E5BE-C644-91DE-622E764FDF92}" type="TxLink">
            <a:rPr lang="en-US" sz="2800">
              <a:solidFill>
                <a:schemeClr val="bg1"/>
              </a:solidFill>
              <a:effectLst>
                <a:glow rad="63500">
                  <a:srgbClr val="FFE800">
                    <a:alpha val="13000"/>
                  </a:srgbClr>
                </a:glow>
                <a:outerShdw blurRad="190500" sx="44000" sy="44000" algn="ctr" rotWithShape="0">
                  <a:srgbClr val="FFE800">
                    <a:alpha val="27000"/>
                  </a:srgbClr>
                </a:outerShdw>
              </a:effectLst>
              <a:latin typeface="Bodoni 72 Book" pitchFamily="2" charset="0"/>
              <a:ea typeface="STIX Two Math" panose="02020603050405020304" pitchFamily="18" charset="0"/>
              <a:cs typeface="Calibri" panose="020F0502020204030204" pitchFamily="34" charset="0"/>
            </a:rPr>
            <a:pPr marL="0" indent="0" algn="ctr"/>
            <a:t> </a:t>
          </a:fld>
          <a:endParaRPr lang="en-GB" sz="2800">
            <a:solidFill>
              <a:schemeClr val="bg1"/>
            </a:solidFill>
            <a:effectLst>
              <a:glow rad="63500">
                <a:srgbClr val="FFE800">
                  <a:alpha val="13000"/>
                </a:srgbClr>
              </a:glow>
              <a:outerShdw blurRad="190500" sx="44000" sy="44000" algn="ctr" rotWithShape="0">
                <a:srgbClr val="FFE800">
                  <a:alpha val="27000"/>
                </a:srgbClr>
              </a:outerShdw>
            </a:effectLst>
            <a:latin typeface="Bodoni 72 Book" pitchFamily="2" charset="0"/>
            <a:ea typeface="STIX Two Math" panose="02020603050405020304" pitchFamily="18" charset="0"/>
            <a:cs typeface="Calibri" panose="020F0502020204030204" pitchFamily="34" charset="0"/>
          </a:endParaRPr>
        </a:p>
      </xdr:txBody>
    </xdr:sp>
    <xdr:clientData/>
  </xdr:twoCellAnchor>
  <xdr:twoCellAnchor editAs="absolute">
    <xdr:from>
      <xdr:col>2</xdr:col>
      <xdr:colOff>472246</xdr:colOff>
      <xdr:row>26</xdr:row>
      <xdr:rowOff>116643</xdr:rowOff>
    </xdr:from>
    <xdr:to>
      <xdr:col>4</xdr:col>
      <xdr:colOff>52906</xdr:colOff>
      <xdr:row>32</xdr:row>
      <xdr:rowOff>116642</xdr:rowOff>
    </xdr:to>
    <xdr:sp macro="" textlink="'Pivot tables'!CN6">
      <xdr:nvSpPr>
        <xdr:cNvPr id="291" name="TextBox 290">
          <a:extLst>
            <a:ext uri="{FF2B5EF4-FFF2-40B4-BE49-F238E27FC236}">
              <a16:creationId xmlns:a16="http://schemas.microsoft.com/office/drawing/2014/main" id="{42149307-00CB-D895-932D-C023A21D5848}"/>
            </a:ext>
          </a:extLst>
        </xdr:cNvPr>
        <xdr:cNvSpPr txBox="1"/>
      </xdr:nvSpPr>
      <xdr:spPr>
        <a:xfrm>
          <a:off x="2120900" y="5022395"/>
          <a:ext cx="1229315" cy="12264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pPr marL="0" indent="0" algn="ctr"/>
          <a:fld id="{2DCC713D-802D-6E4C-8FF7-2D61CDEBD3BD}" type="TxLink">
            <a:rPr lang="en-US" sz="8800">
              <a:solidFill>
                <a:schemeClr val="bg1"/>
              </a:solidFill>
              <a:effectLst>
                <a:glow rad="63500">
                  <a:srgbClr val="FFE800">
                    <a:alpha val="41000"/>
                  </a:srgbClr>
                </a:glow>
                <a:outerShdw blurRad="190500" sx="110000" sy="110000" algn="ctr" rotWithShape="0">
                  <a:srgbClr val="FFE800"/>
                </a:outerShdw>
              </a:effectLst>
              <a:latin typeface="Bodoni 72 Book" pitchFamily="2" charset="0"/>
              <a:ea typeface="STIX Two Math" panose="02020603050405020304" pitchFamily="18" charset="0"/>
              <a:cs typeface="Calibri" panose="020F0502020204030204" pitchFamily="34" charset="0"/>
            </a:rPr>
            <a:pPr marL="0" indent="0" algn="ctr"/>
            <a:t> </a:t>
          </a:fld>
          <a:endParaRPr lang="en-GB" sz="8800">
            <a:solidFill>
              <a:schemeClr val="bg1"/>
            </a:solidFill>
            <a:effectLst>
              <a:glow rad="63500">
                <a:srgbClr val="FFE800">
                  <a:alpha val="41000"/>
                </a:srgbClr>
              </a:glow>
              <a:outerShdw blurRad="190500" sx="110000" sy="110000" algn="ctr" rotWithShape="0">
                <a:srgbClr val="FFE800"/>
              </a:outerShdw>
            </a:effectLst>
            <a:latin typeface="Bodoni 72 Book" pitchFamily="2" charset="0"/>
            <a:ea typeface="STIX Two Math" panose="02020603050405020304" pitchFamily="18" charset="0"/>
            <a:cs typeface="Calibri" panose="020F0502020204030204" pitchFamily="34" charset="0"/>
          </a:endParaRPr>
        </a:p>
      </xdr:txBody>
    </xdr:sp>
    <xdr:clientData/>
  </xdr:twoCellAnchor>
  <xdr:twoCellAnchor editAs="absolute">
    <xdr:from>
      <xdr:col>5</xdr:col>
      <xdr:colOff>56800</xdr:colOff>
      <xdr:row>21</xdr:row>
      <xdr:rowOff>201822</xdr:rowOff>
    </xdr:from>
    <xdr:to>
      <xdr:col>5</xdr:col>
      <xdr:colOff>580683</xdr:colOff>
      <xdr:row>24</xdr:row>
      <xdr:rowOff>46701</xdr:rowOff>
    </xdr:to>
    <xdr:sp macro="" textlink="'Pivot tables'!CM19">
      <xdr:nvSpPr>
        <xdr:cNvPr id="292" name="TextBox 291">
          <a:extLst>
            <a:ext uri="{FF2B5EF4-FFF2-40B4-BE49-F238E27FC236}">
              <a16:creationId xmlns:a16="http://schemas.microsoft.com/office/drawing/2014/main" id="{BA7B0769-7B5C-DE46-9A2B-1E859D6B291D}"/>
            </a:ext>
          </a:extLst>
        </xdr:cNvPr>
        <xdr:cNvSpPr txBox="1"/>
      </xdr:nvSpPr>
      <xdr:spPr>
        <a:xfrm rot="3577043">
          <a:off x="4215894" y="4031066"/>
          <a:ext cx="454939" cy="5238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pPr marL="0" indent="0" algn="ctr"/>
          <a:fld id="{7187871E-EFF8-B240-B58C-7F669CB6D4A3}" type="TxLink">
            <a:rPr lang="en-US" sz="2800">
              <a:solidFill>
                <a:schemeClr val="bg1"/>
              </a:solidFill>
              <a:effectLst>
                <a:glow rad="63500">
                  <a:srgbClr val="FFE800">
                    <a:alpha val="13000"/>
                  </a:srgbClr>
                </a:glow>
                <a:outerShdw blurRad="190500" sx="44000" sy="44000" algn="ctr" rotWithShape="0">
                  <a:srgbClr val="FFE800">
                    <a:alpha val="27000"/>
                  </a:srgbClr>
                </a:outerShdw>
              </a:effectLst>
              <a:latin typeface="Bodoni 72 Book" pitchFamily="2" charset="0"/>
              <a:ea typeface="STIX Two Math" panose="02020603050405020304" pitchFamily="18" charset="0"/>
              <a:cs typeface="Calibri" panose="020F0502020204030204" pitchFamily="34" charset="0"/>
            </a:rPr>
            <a:pPr marL="0" indent="0" algn="ctr"/>
            <a:t>⎢</a:t>
          </a:fld>
          <a:endParaRPr lang="en-GB" sz="2800">
            <a:solidFill>
              <a:schemeClr val="bg1"/>
            </a:solidFill>
            <a:effectLst>
              <a:glow rad="63500">
                <a:srgbClr val="FFE800">
                  <a:alpha val="13000"/>
                </a:srgbClr>
              </a:glow>
              <a:outerShdw blurRad="190500" sx="44000" sy="44000" algn="ctr" rotWithShape="0">
                <a:srgbClr val="FFE800">
                  <a:alpha val="27000"/>
                </a:srgbClr>
              </a:outerShdw>
            </a:effectLst>
            <a:latin typeface="Bodoni 72 Book" pitchFamily="2" charset="0"/>
            <a:ea typeface="STIX Two Math" panose="02020603050405020304" pitchFamily="18" charset="0"/>
            <a:cs typeface="Calibri" panose="020F0502020204030204" pitchFamily="34" charset="0"/>
          </a:endParaRPr>
        </a:p>
      </xdr:txBody>
    </xdr:sp>
    <xdr:clientData/>
  </xdr:twoCellAnchor>
  <xdr:twoCellAnchor editAs="absolute">
    <xdr:from>
      <xdr:col>5</xdr:col>
      <xdr:colOff>321764</xdr:colOff>
      <xdr:row>20</xdr:row>
      <xdr:rowOff>95921</xdr:rowOff>
    </xdr:from>
    <xdr:to>
      <xdr:col>5</xdr:col>
      <xdr:colOff>776703</xdr:colOff>
      <xdr:row>23</xdr:row>
      <xdr:rowOff>38369</xdr:rowOff>
    </xdr:to>
    <xdr:sp macro="" textlink="'Pivot tables'!CM19">
      <xdr:nvSpPr>
        <xdr:cNvPr id="293" name="TextBox 292">
          <a:extLst>
            <a:ext uri="{FF2B5EF4-FFF2-40B4-BE49-F238E27FC236}">
              <a16:creationId xmlns:a16="http://schemas.microsoft.com/office/drawing/2014/main" id="{97DD8237-0B70-453A-0556-92B6C133BA10}"/>
            </a:ext>
          </a:extLst>
        </xdr:cNvPr>
        <xdr:cNvSpPr txBox="1"/>
      </xdr:nvSpPr>
      <xdr:spPr>
        <a:xfrm>
          <a:off x="4446386" y="3756284"/>
          <a:ext cx="454939" cy="5525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pPr marL="0" indent="0" algn="ctr"/>
          <a:fld id="{7187871E-EFF8-B240-B58C-7F669CB6D4A3}" type="TxLink">
            <a:rPr lang="en-US" sz="2800">
              <a:solidFill>
                <a:schemeClr val="bg1"/>
              </a:solidFill>
              <a:effectLst>
                <a:glow rad="63500">
                  <a:srgbClr val="FFE800">
                    <a:alpha val="13000"/>
                  </a:srgbClr>
                </a:glow>
                <a:outerShdw blurRad="190500" sx="44000" sy="44000" algn="ctr" rotWithShape="0">
                  <a:srgbClr val="FFE800">
                    <a:alpha val="27000"/>
                  </a:srgbClr>
                </a:outerShdw>
              </a:effectLst>
              <a:latin typeface="Bodoni 72 Book" pitchFamily="2" charset="0"/>
              <a:ea typeface="STIX Two Math" panose="02020603050405020304" pitchFamily="18" charset="0"/>
              <a:cs typeface="Calibri" panose="020F0502020204030204" pitchFamily="34" charset="0"/>
            </a:rPr>
            <a:pPr marL="0" indent="0" algn="ctr"/>
            <a:t>⎢</a:t>
          </a:fld>
          <a:endParaRPr lang="en-GB" sz="2800">
            <a:solidFill>
              <a:schemeClr val="bg1"/>
            </a:solidFill>
            <a:effectLst>
              <a:glow rad="63500">
                <a:srgbClr val="FFE800">
                  <a:alpha val="13000"/>
                </a:srgbClr>
              </a:glow>
              <a:outerShdw blurRad="190500" sx="44000" sy="44000" algn="ctr" rotWithShape="0">
                <a:srgbClr val="FFE800">
                  <a:alpha val="27000"/>
                </a:srgbClr>
              </a:outerShdw>
            </a:effectLst>
            <a:latin typeface="Bodoni 72 Book" pitchFamily="2" charset="0"/>
            <a:ea typeface="STIX Two Math" panose="02020603050405020304" pitchFamily="18" charset="0"/>
            <a:cs typeface="Calibri" panose="020F0502020204030204" pitchFamily="34" charset="0"/>
          </a:endParaRPr>
        </a:p>
      </xdr:txBody>
    </xdr:sp>
    <xdr:clientData/>
  </xdr:twoCellAnchor>
  <xdr:twoCellAnchor editAs="absolute">
    <xdr:from>
      <xdr:col>5</xdr:col>
      <xdr:colOff>371991</xdr:colOff>
      <xdr:row>19</xdr:row>
      <xdr:rowOff>54272</xdr:rowOff>
    </xdr:from>
    <xdr:to>
      <xdr:col>6</xdr:col>
      <xdr:colOff>62701</xdr:colOff>
      <xdr:row>21</xdr:row>
      <xdr:rowOff>102504</xdr:rowOff>
    </xdr:to>
    <xdr:sp macro="" textlink="'Pivot tables'!CM19">
      <xdr:nvSpPr>
        <xdr:cNvPr id="294" name="TextBox 293">
          <a:extLst>
            <a:ext uri="{FF2B5EF4-FFF2-40B4-BE49-F238E27FC236}">
              <a16:creationId xmlns:a16="http://schemas.microsoft.com/office/drawing/2014/main" id="{E1E096C1-6006-9499-B2EF-AB85137E8CF8}"/>
            </a:ext>
          </a:extLst>
        </xdr:cNvPr>
        <xdr:cNvSpPr txBox="1"/>
      </xdr:nvSpPr>
      <xdr:spPr>
        <a:xfrm rot="3635228">
          <a:off x="4526961" y="3480933"/>
          <a:ext cx="454939" cy="5156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pPr marL="0" indent="0" algn="ctr"/>
          <a:fld id="{7187871E-EFF8-B240-B58C-7F669CB6D4A3}" type="TxLink">
            <a:rPr lang="en-US" sz="2800">
              <a:solidFill>
                <a:schemeClr val="bg1"/>
              </a:solidFill>
              <a:effectLst>
                <a:glow rad="63500">
                  <a:srgbClr val="FFE800">
                    <a:alpha val="13000"/>
                  </a:srgbClr>
                </a:glow>
                <a:outerShdw blurRad="190500" sx="44000" sy="44000" algn="ctr" rotWithShape="0">
                  <a:srgbClr val="FFE800">
                    <a:alpha val="27000"/>
                  </a:srgbClr>
                </a:outerShdw>
              </a:effectLst>
              <a:latin typeface="Bodoni 72 Book" pitchFamily="2" charset="0"/>
              <a:ea typeface="STIX Two Math" panose="02020603050405020304" pitchFamily="18" charset="0"/>
              <a:cs typeface="Calibri" panose="020F0502020204030204" pitchFamily="34" charset="0"/>
            </a:rPr>
            <a:pPr marL="0" indent="0" algn="ctr"/>
            <a:t>⎢</a:t>
          </a:fld>
          <a:endParaRPr lang="en-GB" sz="2800">
            <a:solidFill>
              <a:schemeClr val="bg1"/>
            </a:solidFill>
            <a:effectLst>
              <a:glow rad="63500">
                <a:srgbClr val="FFE800">
                  <a:alpha val="13000"/>
                </a:srgbClr>
              </a:glow>
              <a:outerShdw blurRad="190500" sx="44000" sy="44000" algn="ctr" rotWithShape="0">
                <a:srgbClr val="FFE800">
                  <a:alpha val="27000"/>
                </a:srgbClr>
              </a:outerShdw>
            </a:effectLst>
            <a:latin typeface="Bodoni 72 Book" pitchFamily="2" charset="0"/>
            <a:ea typeface="STIX Two Math" panose="02020603050405020304" pitchFamily="18" charset="0"/>
            <a:cs typeface="Calibri" panose="020F0502020204030204" pitchFamily="34" charset="0"/>
          </a:endParaRPr>
        </a:p>
      </xdr:txBody>
    </xdr:sp>
    <xdr:clientData/>
  </xdr:twoCellAnchor>
  <xdr:twoCellAnchor editAs="absolute">
    <xdr:from>
      <xdr:col>6</xdr:col>
      <xdr:colOff>755861</xdr:colOff>
      <xdr:row>20</xdr:row>
      <xdr:rowOff>84409</xdr:rowOff>
    </xdr:from>
    <xdr:to>
      <xdr:col>7</xdr:col>
      <xdr:colOff>385876</xdr:colOff>
      <xdr:row>23</xdr:row>
      <xdr:rowOff>76736</xdr:rowOff>
    </xdr:to>
    <xdr:sp macro="" textlink="'Pivot tables'!CM19">
      <xdr:nvSpPr>
        <xdr:cNvPr id="295" name="TextBox 294">
          <a:extLst>
            <a:ext uri="{FF2B5EF4-FFF2-40B4-BE49-F238E27FC236}">
              <a16:creationId xmlns:a16="http://schemas.microsoft.com/office/drawing/2014/main" id="{B8651ED8-11A4-9034-43D4-D72D68D82CDE}"/>
            </a:ext>
          </a:extLst>
        </xdr:cNvPr>
        <xdr:cNvSpPr txBox="1"/>
      </xdr:nvSpPr>
      <xdr:spPr>
        <a:xfrm>
          <a:off x="5705408" y="3744772"/>
          <a:ext cx="454939" cy="602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pPr marL="0" indent="0" algn="ctr"/>
          <a:fld id="{7187871E-EFF8-B240-B58C-7F669CB6D4A3}" type="TxLink">
            <a:rPr lang="en-US" sz="2800">
              <a:solidFill>
                <a:schemeClr val="bg1"/>
              </a:solidFill>
              <a:effectLst>
                <a:glow rad="63500">
                  <a:srgbClr val="FFE800">
                    <a:alpha val="13000"/>
                  </a:srgbClr>
                </a:glow>
                <a:outerShdw blurRad="190500" sx="44000" sy="44000" algn="ctr" rotWithShape="0">
                  <a:srgbClr val="FFE800">
                    <a:alpha val="27000"/>
                  </a:srgbClr>
                </a:outerShdw>
              </a:effectLst>
              <a:latin typeface="Bodoni 72 Book" pitchFamily="2" charset="0"/>
              <a:ea typeface="STIX Two Math" panose="02020603050405020304" pitchFamily="18" charset="0"/>
              <a:cs typeface="Calibri" panose="020F0502020204030204" pitchFamily="34" charset="0"/>
            </a:rPr>
            <a:pPr marL="0" indent="0" algn="ctr"/>
            <a:t>⎢</a:t>
          </a:fld>
          <a:endParaRPr lang="en-GB" sz="2800">
            <a:solidFill>
              <a:schemeClr val="bg1"/>
            </a:solidFill>
            <a:effectLst>
              <a:glow rad="63500">
                <a:srgbClr val="FFE800">
                  <a:alpha val="13000"/>
                </a:srgbClr>
              </a:glow>
              <a:outerShdw blurRad="190500" sx="44000" sy="44000" algn="ctr" rotWithShape="0">
                <a:srgbClr val="FFE800">
                  <a:alpha val="27000"/>
                </a:srgbClr>
              </a:outerShdw>
            </a:effectLst>
            <a:latin typeface="Bodoni 72 Book" pitchFamily="2" charset="0"/>
            <a:ea typeface="STIX Two Math" panose="02020603050405020304" pitchFamily="18" charset="0"/>
            <a:cs typeface="Calibri" panose="020F0502020204030204" pitchFamily="34" charset="0"/>
          </a:endParaRPr>
        </a:p>
      </xdr:txBody>
    </xdr:sp>
    <xdr:clientData/>
  </xdr:twoCellAnchor>
  <xdr:twoCellAnchor editAs="absolute">
    <xdr:from>
      <xdr:col>6</xdr:col>
      <xdr:colOff>464861</xdr:colOff>
      <xdr:row>18</xdr:row>
      <xdr:rowOff>181705</xdr:rowOff>
    </xdr:from>
    <xdr:to>
      <xdr:col>7</xdr:col>
      <xdr:colOff>155572</xdr:colOff>
      <xdr:row>21</xdr:row>
      <xdr:rowOff>26584</xdr:rowOff>
    </xdr:to>
    <xdr:sp macro="" textlink="'Pivot tables'!CM19">
      <xdr:nvSpPr>
        <xdr:cNvPr id="296" name="TextBox 295">
          <a:extLst>
            <a:ext uri="{FF2B5EF4-FFF2-40B4-BE49-F238E27FC236}">
              <a16:creationId xmlns:a16="http://schemas.microsoft.com/office/drawing/2014/main" id="{1F424254-50FE-625F-1FB7-A6A59DACBE24}"/>
            </a:ext>
          </a:extLst>
        </xdr:cNvPr>
        <xdr:cNvSpPr txBox="1"/>
      </xdr:nvSpPr>
      <xdr:spPr>
        <a:xfrm rot="7198764">
          <a:off x="5444756" y="3405013"/>
          <a:ext cx="454939" cy="5156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pPr marL="0" indent="0" algn="ctr"/>
          <a:fld id="{7187871E-EFF8-B240-B58C-7F669CB6D4A3}" type="TxLink">
            <a:rPr lang="en-US" sz="2800">
              <a:solidFill>
                <a:schemeClr val="bg1"/>
              </a:solidFill>
              <a:effectLst>
                <a:glow rad="63500">
                  <a:srgbClr val="FFE800">
                    <a:alpha val="13000"/>
                  </a:srgbClr>
                </a:glow>
                <a:outerShdw blurRad="190500" sx="44000" sy="44000" algn="ctr" rotWithShape="0">
                  <a:srgbClr val="FFE800">
                    <a:alpha val="27000"/>
                  </a:srgbClr>
                </a:outerShdw>
              </a:effectLst>
              <a:latin typeface="Bodoni 72 Book" pitchFamily="2" charset="0"/>
              <a:ea typeface="STIX Two Math" panose="02020603050405020304" pitchFamily="18" charset="0"/>
              <a:cs typeface="Calibri" panose="020F0502020204030204" pitchFamily="34" charset="0"/>
            </a:rPr>
            <a:pPr marL="0" indent="0" algn="ctr"/>
            <a:t>⎢</a:t>
          </a:fld>
          <a:endParaRPr lang="en-GB" sz="2800">
            <a:solidFill>
              <a:schemeClr val="bg1"/>
            </a:solidFill>
            <a:effectLst>
              <a:glow rad="63500">
                <a:srgbClr val="FFE800">
                  <a:alpha val="13000"/>
                </a:srgbClr>
              </a:glow>
              <a:outerShdw blurRad="190500" sx="44000" sy="44000" algn="ctr" rotWithShape="0">
                <a:srgbClr val="FFE800">
                  <a:alpha val="27000"/>
                </a:srgbClr>
              </a:outerShdw>
            </a:effectLst>
            <a:latin typeface="Bodoni 72 Book" pitchFamily="2" charset="0"/>
            <a:ea typeface="STIX Two Math" panose="02020603050405020304" pitchFamily="18" charset="0"/>
            <a:cs typeface="Calibri" panose="020F0502020204030204" pitchFamily="34" charset="0"/>
          </a:endParaRPr>
        </a:p>
      </xdr:txBody>
    </xdr:sp>
    <xdr:clientData/>
  </xdr:twoCellAnchor>
  <xdr:twoCellAnchor editAs="absolute">
    <xdr:from>
      <xdr:col>6</xdr:col>
      <xdr:colOff>779485</xdr:colOff>
      <xdr:row>21</xdr:row>
      <xdr:rowOff>151010</xdr:rowOff>
    </xdr:from>
    <xdr:to>
      <xdr:col>7</xdr:col>
      <xdr:colOff>470196</xdr:colOff>
      <xdr:row>23</xdr:row>
      <xdr:rowOff>199242</xdr:rowOff>
    </xdr:to>
    <xdr:sp macro="" textlink="'Pivot tables'!CM19">
      <xdr:nvSpPr>
        <xdr:cNvPr id="297" name="TextBox 296">
          <a:extLst>
            <a:ext uri="{FF2B5EF4-FFF2-40B4-BE49-F238E27FC236}">
              <a16:creationId xmlns:a16="http://schemas.microsoft.com/office/drawing/2014/main" id="{FC8B7169-CE3C-36B4-551F-91E6DBCE6058}"/>
            </a:ext>
          </a:extLst>
        </xdr:cNvPr>
        <xdr:cNvSpPr txBox="1"/>
      </xdr:nvSpPr>
      <xdr:spPr>
        <a:xfrm rot="7220929">
          <a:off x="5759380" y="3984378"/>
          <a:ext cx="454939" cy="5156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pPr marL="0" indent="0" algn="ctr"/>
          <a:fld id="{7187871E-EFF8-B240-B58C-7F669CB6D4A3}" type="TxLink">
            <a:rPr lang="en-US" sz="2800">
              <a:solidFill>
                <a:schemeClr val="bg1"/>
              </a:solidFill>
              <a:effectLst>
                <a:glow rad="63500">
                  <a:srgbClr val="FFE800">
                    <a:alpha val="13000"/>
                  </a:srgbClr>
                </a:glow>
                <a:outerShdw blurRad="190500" sx="44000" sy="44000" algn="ctr" rotWithShape="0">
                  <a:srgbClr val="FFE800">
                    <a:alpha val="27000"/>
                  </a:srgbClr>
                </a:outerShdw>
              </a:effectLst>
              <a:latin typeface="Bodoni 72 Book" pitchFamily="2" charset="0"/>
              <a:ea typeface="STIX Two Math" panose="02020603050405020304" pitchFamily="18" charset="0"/>
              <a:cs typeface="Calibri" panose="020F0502020204030204" pitchFamily="34" charset="0"/>
            </a:rPr>
            <a:pPr marL="0" indent="0" algn="ctr"/>
            <a:t>⎢</a:t>
          </a:fld>
          <a:endParaRPr lang="en-GB" sz="2800">
            <a:solidFill>
              <a:schemeClr val="bg1"/>
            </a:solidFill>
            <a:effectLst>
              <a:glow rad="63500">
                <a:srgbClr val="FFE800">
                  <a:alpha val="13000"/>
                </a:srgbClr>
              </a:glow>
              <a:outerShdw blurRad="190500" sx="44000" sy="44000" algn="ctr" rotWithShape="0">
                <a:srgbClr val="FFE800">
                  <a:alpha val="27000"/>
                </a:srgbClr>
              </a:outerShdw>
            </a:effectLst>
            <a:latin typeface="Bodoni 72 Book" pitchFamily="2" charset="0"/>
            <a:ea typeface="STIX Two Math" panose="02020603050405020304" pitchFamily="18" charset="0"/>
            <a:cs typeface="Calibri" panose="020F0502020204030204" pitchFamily="34" charset="0"/>
          </a:endParaRPr>
        </a:p>
      </xdr:txBody>
    </xdr:sp>
    <xdr:clientData/>
  </xdr:twoCellAnchor>
  <xdr:twoCellAnchor editAs="absolute">
    <xdr:from>
      <xdr:col>6</xdr:col>
      <xdr:colOff>513955</xdr:colOff>
      <xdr:row>27</xdr:row>
      <xdr:rowOff>146357</xdr:rowOff>
    </xdr:from>
    <xdr:to>
      <xdr:col>7</xdr:col>
      <xdr:colOff>204666</xdr:colOff>
      <xdr:row>29</xdr:row>
      <xdr:rowOff>194589</xdr:rowOff>
    </xdr:to>
    <xdr:sp macro="" textlink="'Pivot tables'!CM18">
      <xdr:nvSpPr>
        <xdr:cNvPr id="298" name="TextBox 297">
          <a:extLst>
            <a:ext uri="{FF2B5EF4-FFF2-40B4-BE49-F238E27FC236}">
              <a16:creationId xmlns:a16="http://schemas.microsoft.com/office/drawing/2014/main" id="{BF34015B-C509-2B35-3AB6-0E13CF6B6038}"/>
            </a:ext>
          </a:extLst>
        </xdr:cNvPr>
        <xdr:cNvSpPr txBox="1"/>
      </xdr:nvSpPr>
      <xdr:spPr>
        <a:xfrm rot="3324719">
          <a:off x="5493850" y="5199846"/>
          <a:ext cx="454939" cy="5156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pPr marL="0" indent="0" algn="ctr"/>
          <a:fld id="{CF7E3268-FA48-5040-ACFB-7D8894BEEF8A}" type="TxLink">
            <a:rPr lang="en-US" sz="2800">
              <a:solidFill>
                <a:schemeClr val="bg1"/>
              </a:solidFill>
              <a:effectLst>
                <a:glow rad="63500">
                  <a:srgbClr val="FFE800">
                    <a:alpha val="13000"/>
                  </a:srgbClr>
                </a:glow>
                <a:outerShdw blurRad="190500" sx="44000" sy="44000" algn="ctr" rotWithShape="0">
                  <a:srgbClr val="FFE800">
                    <a:alpha val="27000"/>
                  </a:srgbClr>
                </a:outerShdw>
              </a:effectLst>
              <a:latin typeface="Bodoni 72 Book" pitchFamily="2" charset="0"/>
              <a:ea typeface="STIX Two Math" panose="02020603050405020304" pitchFamily="18" charset="0"/>
              <a:cs typeface="Calibri" panose="020F0502020204030204" pitchFamily="34" charset="0"/>
            </a:rPr>
            <a:pPr marL="0" indent="0" algn="ctr"/>
            <a:t> </a:t>
          </a:fld>
          <a:endParaRPr lang="en-GB" sz="2800">
            <a:solidFill>
              <a:schemeClr val="bg1"/>
            </a:solidFill>
            <a:effectLst>
              <a:glow rad="63500">
                <a:srgbClr val="FFE800">
                  <a:alpha val="13000"/>
                </a:srgbClr>
              </a:glow>
              <a:outerShdw blurRad="190500" sx="44000" sy="44000" algn="ctr" rotWithShape="0">
                <a:srgbClr val="FFE800">
                  <a:alpha val="27000"/>
                </a:srgbClr>
              </a:outerShdw>
            </a:effectLst>
            <a:latin typeface="Bodoni 72 Book" pitchFamily="2" charset="0"/>
            <a:ea typeface="STIX Two Math" panose="02020603050405020304" pitchFamily="18" charset="0"/>
            <a:cs typeface="Calibri" panose="020F0502020204030204" pitchFamily="34" charset="0"/>
          </a:endParaRPr>
        </a:p>
      </xdr:txBody>
    </xdr:sp>
    <xdr:clientData/>
  </xdr:twoCellAnchor>
  <xdr:twoCellAnchor editAs="absolute">
    <xdr:from>
      <xdr:col>6</xdr:col>
      <xdr:colOff>820904</xdr:colOff>
      <xdr:row>24</xdr:row>
      <xdr:rowOff>196237</xdr:rowOff>
    </xdr:from>
    <xdr:to>
      <xdr:col>7</xdr:col>
      <xdr:colOff>511615</xdr:colOff>
      <xdr:row>27</xdr:row>
      <xdr:rowOff>41115</xdr:rowOff>
    </xdr:to>
    <xdr:sp macro="" textlink="'Pivot tables'!CM18">
      <xdr:nvSpPr>
        <xdr:cNvPr id="299" name="TextBox 298">
          <a:extLst>
            <a:ext uri="{FF2B5EF4-FFF2-40B4-BE49-F238E27FC236}">
              <a16:creationId xmlns:a16="http://schemas.microsoft.com/office/drawing/2014/main" id="{DB2A26CE-3DEC-00B5-F505-66327BB8647A}"/>
            </a:ext>
          </a:extLst>
        </xdr:cNvPr>
        <xdr:cNvSpPr txBox="1"/>
      </xdr:nvSpPr>
      <xdr:spPr>
        <a:xfrm rot="3534858">
          <a:off x="5800799" y="4639665"/>
          <a:ext cx="454939" cy="5156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pPr marL="0" indent="0" algn="ctr"/>
          <a:fld id="{CF7E3268-FA48-5040-ACFB-7D8894BEEF8A}" type="TxLink">
            <a:rPr lang="en-US" sz="2800">
              <a:solidFill>
                <a:schemeClr val="bg1"/>
              </a:solidFill>
              <a:effectLst>
                <a:glow rad="63500">
                  <a:srgbClr val="FFE800">
                    <a:alpha val="13000"/>
                  </a:srgbClr>
                </a:glow>
                <a:outerShdw blurRad="190500" sx="44000" sy="44000" algn="ctr" rotWithShape="0">
                  <a:srgbClr val="FFE800">
                    <a:alpha val="27000"/>
                  </a:srgbClr>
                </a:outerShdw>
              </a:effectLst>
              <a:latin typeface="Bodoni 72 Book" pitchFamily="2" charset="0"/>
              <a:ea typeface="STIX Two Math" panose="02020603050405020304" pitchFamily="18" charset="0"/>
              <a:cs typeface="Calibri" panose="020F0502020204030204" pitchFamily="34" charset="0"/>
            </a:rPr>
            <a:pPr marL="0" indent="0" algn="ctr"/>
            <a:t> </a:t>
          </a:fld>
          <a:endParaRPr lang="en-GB" sz="2800">
            <a:solidFill>
              <a:schemeClr val="bg1"/>
            </a:solidFill>
            <a:effectLst>
              <a:glow rad="63500">
                <a:srgbClr val="FFE800">
                  <a:alpha val="13000"/>
                </a:srgbClr>
              </a:glow>
              <a:outerShdw blurRad="190500" sx="44000" sy="44000" algn="ctr" rotWithShape="0">
                <a:srgbClr val="FFE800">
                  <a:alpha val="27000"/>
                </a:srgbClr>
              </a:outerShdw>
            </a:effectLst>
            <a:latin typeface="Bodoni 72 Book" pitchFamily="2" charset="0"/>
            <a:ea typeface="STIX Two Math" panose="02020603050405020304" pitchFamily="18" charset="0"/>
            <a:cs typeface="Calibri" panose="020F0502020204030204" pitchFamily="34" charset="0"/>
          </a:endParaRPr>
        </a:p>
      </xdr:txBody>
    </xdr:sp>
    <xdr:clientData/>
  </xdr:twoCellAnchor>
  <xdr:twoCellAnchor editAs="absolute">
    <xdr:from>
      <xdr:col>6</xdr:col>
      <xdr:colOff>770679</xdr:colOff>
      <xdr:row>26</xdr:row>
      <xdr:rowOff>39273</xdr:rowOff>
    </xdr:from>
    <xdr:to>
      <xdr:col>7</xdr:col>
      <xdr:colOff>400694</xdr:colOff>
      <xdr:row>28</xdr:row>
      <xdr:rowOff>148201</xdr:rowOff>
    </xdr:to>
    <xdr:sp macro="" textlink="'Pivot tables'!CM18">
      <xdr:nvSpPr>
        <xdr:cNvPr id="300" name="TextBox 299">
          <a:extLst>
            <a:ext uri="{FF2B5EF4-FFF2-40B4-BE49-F238E27FC236}">
              <a16:creationId xmlns:a16="http://schemas.microsoft.com/office/drawing/2014/main" id="{F9A67393-C742-9695-EF31-A24763C3FCF0}"/>
            </a:ext>
          </a:extLst>
        </xdr:cNvPr>
        <xdr:cNvSpPr txBox="1"/>
      </xdr:nvSpPr>
      <xdr:spPr>
        <a:xfrm>
          <a:off x="5720226" y="4919756"/>
          <a:ext cx="454939" cy="5156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pPr marL="0" indent="0" algn="ctr"/>
          <a:fld id="{CF7E3268-FA48-5040-ACFB-7D8894BEEF8A}" type="TxLink">
            <a:rPr lang="en-US" sz="2800">
              <a:solidFill>
                <a:schemeClr val="bg1"/>
              </a:solidFill>
              <a:effectLst>
                <a:glow rad="63500">
                  <a:srgbClr val="FFE800">
                    <a:alpha val="13000"/>
                  </a:srgbClr>
                </a:glow>
                <a:outerShdw blurRad="190500" sx="44000" sy="44000" algn="ctr" rotWithShape="0">
                  <a:srgbClr val="FFE800">
                    <a:alpha val="27000"/>
                  </a:srgbClr>
                </a:outerShdw>
              </a:effectLst>
              <a:latin typeface="Bodoni 72 Book" pitchFamily="2" charset="0"/>
              <a:ea typeface="STIX Two Math" panose="02020603050405020304" pitchFamily="18" charset="0"/>
              <a:cs typeface="Calibri" panose="020F0502020204030204" pitchFamily="34" charset="0"/>
            </a:rPr>
            <a:pPr marL="0" indent="0" algn="ctr"/>
            <a:t> </a:t>
          </a:fld>
          <a:endParaRPr lang="en-GB" sz="2800">
            <a:solidFill>
              <a:schemeClr val="bg1"/>
            </a:solidFill>
            <a:effectLst>
              <a:glow rad="63500">
                <a:srgbClr val="FFE800">
                  <a:alpha val="13000"/>
                </a:srgbClr>
              </a:glow>
              <a:outerShdw blurRad="190500" sx="44000" sy="44000" algn="ctr" rotWithShape="0">
                <a:srgbClr val="FFE800">
                  <a:alpha val="27000"/>
                </a:srgbClr>
              </a:outerShdw>
            </a:effectLst>
            <a:latin typeface="Bodoni 72 Book" pitchFamily="2" charset="0"/>
            <a:ea typeface="STIX Two Math" panose="02020603050405020304" pitchFamily="18" charset="0"/>
            <a:cs typeface="Calibri" panose="020F0502020204030204" pitchFamily="34" charset="0"/>
          </a:endParaRPr>
        </a:p>
      </xdr:txBody>
    </xdr:sp>
    <xdr:clientData/>
  </xdr:twoCellAnchor>
  <xdr:twoCellAnchor editAs="absolute">
    <xdr:from>
      <xdr:col>5</xdr:col>
      <xdr:colOff>329441</xdr:colOff>
      <xdr:row>26</xdr:row>
      <xdr:rowOff>29232</xdr:rowOff>
    </xdr:from>
    <xdr:to>
      <xdr:col>5</xdr:col>
      <xdr:colOff>784380</xdr:colOff>
      <xdr:row>29</xdr:row>
      <xdr:rowOff>16241</xdr:rowOff>
    </xdr:to>
    <xdr:sp macro="" textlink="'Pivot tables'!CM18">
      <xdr:nvSpPr>
        <xdr:cNvPr id="301" name="TextBox 300">
          <a:extLst>
            <a:ext uri="{FF2B5EF4-FFF2-40B4-BE49-F238E27FC236}">
              <a16:creationId xmlns:a16="http://schemas.microsoft.com/office/drawing/2014/main" id="{5A4246A1-CE30-4B61-F8A1-77C5DC229222}"/>
            </a:ext>
          </a:extLst>
        </xdr:cNvPr>
        <xdr:cNvSpPr txBox="1"/>
      </xdr:nvSpPr>
      <xdr:spPr>
        <a:xfrm>
          <a:off x="4454505" y="4940332"/>
          <a:ext cx="454939" cy="6008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pPr marL="0" indent="0" algn="ctr"/>
          <a:fld id="{CF7E3268-FA48-5040-ACFB-7D8894BEEF8A}" type="TxLink">
            <a:rPr lang="en-US" sz="2800">
              <a:solidFill>
                <a:schemeClr val="bg1"/>
              </a:solidFill>
              <a:effectLst>
                <a:glow rad="63500">
                  <a:srgbClr val="FFE800">
                    <a:alpha val="13000"/>
                  </a:srgbClr>
                </a:glow>
                <a:outerShdw blurRad="190500" sx="44000" sy="44000" algn="ctr" rotWithShape="0">
                  <a:srgbClr val="FFE800">
                    <a:alpha val="27000"/>
                  </a:srgbClr>
                </a:outerShdw>
              </a:effectLst>
              <a:latin typeface="Bodoni 72 Book" pitchFamily="2" charset="0"/>
              <a:ea typeface="STIX Two Math" panose="02020603050405020304" pitchFamily="18" charset="0"/>
              <a:cs typeface="Calibri" panose="020F0502020204030204" pitchFamily="34" charset="0"/>
            </a:rPr>
            <a:pPr marL="0" indent="0" algn="ctr"/>
            <a:t> </a:t>
          </a:fld>
          <a:endParaRPr lang="en-GB" sz="2800">
            <a:solidFill>
              <a:schemeClr val="bg1"/>
            </a:solidFill>
            <a:effectLst>
              <a:glow rad="63500">
                <a:srgbClr val="FFE800">
                  <a:alpha val="13000"/>
                </a:srgbClr>
              </a:glow>
              <a:outerShdw blurRad="190500" sx="44000" sy="44000" algn="ctr" rotWithShape="0">
                <a:srgbClr val="FFE800">
                  <a:alpha val="27000"/>
                </a:srgbClr>
              </a:outerShdw>
            </a:effectLst>
            <a:latin typeface="Bodoni 72 Book" pitchFamily="2" charset="0"/>
            <a:ea typeface="STIX Two Math" panose="02020603050405020304" pitchFamily="18" charset="0"/>
            <a:cs typeface="Calibri" panose="020F0502020204030204" pitchFamily="34" charset="0"/>
          </a:endParaRPr>
        </a:p>
      </xdr:txBody>
    </xdr:sp>
    <xdr:clientData/>
  </xdr:twoCellAnchor>
  <xdr:twoCellAnchor editAs="absolute">
    <xdr:from>
      <xdr:col>5</xdr:col>
      <xdr:colOff>26275</xdr:colOff>
      <xdr:row>24</xdr:row>
      <xdr:rowOff>120499</xdr:rowOff>
    </xdr:from>
    <xdr:to>
      <xdr:col>5</xdr:col>
      <xdr:colOff>556467</xdr:colOff>
      <xdr:row>26</xdr:row>
      <xdr:rowOff>168731</xdr:rowOff>
    </xdr:to>
    <xdr:sp macro="" textlink="'Pivot tables'!CM18">
      <xdr:nvSpPr>
        <xdr:cNvPr id="302" name="TextBox 301">
          <a:extLst>
            <a:ext uri="{FF2B5EF4-FFF2-40B4-BE49-F238E27FC236}">
              <a16:creationId xmlns:a16="http://schemas.microsoft.com/office/drawing/2014/main" id="{950E70EC-5776-C797-C0A4-DAFD6A1EFC68}"/>
            </a:ext>
          </a:extLst>
        </xdr:cNvPr>
        <xdr:cNvSpPr txBox="1"/>
      </xdr:nvSpPr>
      <xdr:spPr>
        <a:xfrm rot="7225499">
          <a:off x="4187689" y="4585990"/>
          <a:ext cx="457491" cy="5301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pPr marL="0" indent="0" algn="ctr"/>
          <a:fld id="{CF7E3268-FA48-5040-ACFB-7D8894BEEF8A}" type="TxLink">
            <a:rPr lang="en-US" sz="2800">
              <a:solidFill>
                <a:schemeClr val="bg1"/>
              </a:solidFill>
              <a:effectLst>
                <a:glow rad="63500">
                  <a:srgbClr val="FFE800">
                    <a:alpha val="13000"/>
                  </a:srgbClr>
                </a:glow>
                <a:outerShdw blurRad="190500" sx="44000" sy="44000" algn="ctr" rotWithShape="0">
                  <a:srgbClr val="FFE800">
                    <a:alpha val="27000"/>
                  </a:srgbClr>
                </a:outerShdw>
              </a:effectLst>
              <a:latin typeface="Bodoni 72 Book" pitchFamily="2" charset="0"/>
              <a:ea typeface="STIX Two Math" panose="02020603050405020304" pitchFamily="18" charset="0"/>
              <a:cs typeface="Calibri" panose="020F0502020204030204" pitchFamily="34" charset="0"/>
            </a:rPr>
            <a:pPr marL="0" indent="0" algn="ctr"/>
            <a:t> </a:t>
          </a:fld>
          <a:endParaRPr lang="en-GB" sz="2800">
            <a:solidFill>
              <a:schemeClr val="bg1"/>
            </a:solidFill>
            <a:effectLst>
              <a:glow rad="63500">
                <a:srgbClr val="FFE800">
                  <a:alpha val="13000"/>
                </a:srgbClr>
              </a:glow>
              <a:outerShdw blurRad="190500" sx="44000" sy="44000" algn="ctr" rotWithShape="0">
                <a:srgbClr val="FFE800">
                  <a:alpha val="27000"/>
                </a:srgbClr>
              </a:outerShdw>
            </a:effectLst>
            <a:latin typeface="Bodoni 72 Book" pitchFamily="2" charset="0"/>
            <a:ea typeface="STIX Two Math" panose="02020603050405020304" pitchFamily="18" charset="0"/>
            <a:cs typeface="Calibri" panose="020F0502020204030204" pitchFamily="34" charset="0"/>
          </a:endParaRPr>
        </a:p>
      </xdr:txBody>
    </xdr:sp>
    <xdr:clientData/>
  </xdr:twoCellAnchor>
  <xdr:twoCellAnchor editAs="absolute">
    <xdr:from>
      <xdr:col>5</xdr:col>
      <xdr:colOff>341339</xdr:colOff>
      <xdr:row>27</xdr:row>
      <xdr:rowOff>94514</xdr:rowOff>
    </xdr:from>
    <xdr:to>
      <xdr:col>6</xdr:col>
      <xdr:colOff>46518</xdr:colOff>
      <xdr:row>29</xdr:row>
      <xdr:rowOff>142747</xdr:rowOff>
    </xdr:to>
    <xdr:sp macro="" textlink="'Pivot tables'!CM18">
      <xdr:nvSpPr>
        <xdr:cNvPr id="303" name="TextBox 302">
          <a:extLst>
            <a:ext uri="{FF2B5EF4-FFF2-40B4-BE49-F238E27FC236}">
              <a16:creationId xmlns:a16="http://schemas.microsoft.com/office/drawing/2014/main" id="{06EDC4EB-E7AE-B259-31C1-DB384C50C3CC}"/>
            </a:ext>
          </a:extLst>
        </xdr:cNvPr>
        <xdr:cNvSpPr txBox="1"/>
      </xdr:nvSpPr>
      <xdr:spPr>
        <a:xfrm rot="7225499">
          <a:off x="4502753" y="5173893"/>
          <a:ext cx="457491" cy="5301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pPr marL="0" indent="0" algn="ctr"/>
          <a:fld id="{CF7E3268-FA48-5040-ACFB-7D8894BEEF8A}" type="TxLink">
            <a:rPr lang="en-US" sz="2800">
              <a:solidFill>
                <a:schemeClr val="bg1"/>
              </a:solidFill>
              <a:effectLst>
                <a:glow rad="63500">
                  <a:srgbClr val="FFE800">
                    <a:alpha val="13000"/>
                  </a:srgbClr>
                </a:glow>
                <a:outerShdw blurRad="190500" sx="44000" sy="44000" algn="ctr" rotWithShape="0">
                  <a:srgbClr val="FFE800">
                    <a:alpha val="27000"/>
                  </a:srgbClr>
                </a:outerShdw>
              </a:effectLst>
              <a:latin typeface="Bodoni 72 Book" pitchFamily="2" charset="0"/>
              <a:ea typeface="STIX Two Math" panose="02020603050405020304" pitchFamily="18" charset="0"/>
              <a:cs typeface="Calibri" panose="020F0502020204030204" pitchFamily="34" charset="0"/>
            </a:rPr>
            <a:pPr marL="0" indent="0" algn="ctr"/>
            <a:t> </a:t>
          </a:fld>
          <a:endParaRPr lang="en-GB" sz="2800">
            <a:solidFill>
              <a:schemeClr val="bg1"/>
            </a:solidFill>
            <a:effectLst>
              <a:glow rad="63500">
                <a:srgbClr val="FFE800">
                  <a:alpha val="13000"/>
                </a:srgbClr>
              </a:glow>
              <a:outerShdw blurRad="190500" sx="44000" sy="44000" algn="ctr" rotWithShape="0">
                <a:srgbClr val="FFE800">
                  <a:alpha val="27000"/>
                </a:srgbClr>
              </a:outerShdw>
            </a:effectLst>
            <a:latin typeface="Bodoni 72 Book" pitchFamily="2" charset="0"/>
            <a:ea typeface="STIX Two Math" panose="02020603050405020304" pitchFamily="18" charset="0"/>
            <a:cs typeface="Calibri" panose="020F0502020204030204" pitchFamily="34" charset="0"/>
          </a:endParaRPr>
        </a:p>
      </xdr:txBody>
    </xdr:sp>
    <xdr:clientData/>
  </xdr:twoCellAnchor>
  <xdr:twoCellAnchor editAs="absolute">
    <xdr:from>
      <xdr:col>5</xdr:col>
      <xdr:colOff>538834</xdr:colOff>
      <xdr:row>15</xdr:row>
      <xdr:rowOff>67354</xdr:rowOff>
    </xdr:from>
    <xdr:to>
      <xdr:col>7</xdr:col>
      <xdr:colOff>119494</xdr:colOff>
      <xdr:row>21</xdr:row>
      <xdr:rowOff>67353</xdr:rowOff>
    </xdr:to>
    <xdr:sp macro="" textlink="'Pivot tables'!CN19">
      <xdr:nvSpPr>
        <xdr:cNvPr id="305" name="TextBox 304">
          <a:extLst>
            <a:ext uri="{FF2B5EF4-FFF2-40B4-BE49-F238E27FC236}">
              <a16:creationId xmlns:a16="http://schemas.microsoft.com/office/drawing/2014/main" id="{7504F775-97FE-2D2B-07D9-B843CF779491}"/>
            </a:ext>
          </a:extLst>
        </xdr:cNvPr>
        <xdr:cNvSpPr txBox="1"/>
      </xdr:nvSpPr>
      <xdr:spPr>
        <a:xfrm>
          <a:off x="4693040" y="2690438"/>
          <a:ext cx="1242342" cy="12106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pPr marL="0" indent="0" algn="ctr"/>
          <a:fld id="{D3EC5773-17B6-7C47-B4BD-684C122C053C}" type="TxLink">
            <a:rPr lang="en-US" sz="8800">
              <a:solidFill>
                <a:schemeClr val="bg1"/>
              </a:solidFill>
              <a:effectLst>
                <a:glow rad="63500">
                  <a:srgbClr val="FFE800">
                    <a:alpha val="41000"/>
                  </a:srgbClr>
                </a:glow>
                <a:outerShdw blurRad="190500" sx="110000" sy="110000" algn="ctr" rotWithShape="0">
                  <a:srgbClr val="FFE800"/>
                </a:outerShdw>
              </a:effectLst>
              <a:latin typeface="Bodoni 72 Book" pitchFamily="2" charset="0"/>
              <a:ea typeface="STIX Two Math" panose="02020603050405020304" pitchFamily="18" charset="0"/>
              <a:cs typeface="Calibri" panose="020F0502020204030204" pitchFamily="34" charset="0"/>
            </a:rPr>
            <a:pPr marL="0" indent="0" algn="ctr"/>
            <a:t>⬡</a:t>
          </a:fld>
          <a:endParaRPr lang="en-GB" sz="8800">
            <a:solidFill>
              <a:schemeClr val="bg1"/>
            </a:solidFill>
            <a:effectLst>
              <a:glow rad="63500">
                <a:srgbClr val="FFE800">
                  <a:alpha val="41000"/>
                </a:srgbClr>
              </a:glow>
              <a:outerShdw blurRad="190500" sx="110000" sy="110000" algn="ctr" rotWithShape="0">
                <a:srgbClr val="FFE800"/>
              </a:outerShdw>
            </a:effectLst>
            <a:latin typeface="Bodoni 72 Book" pitchFamily="2" charset="0"/>
            <a:ea typeface="STIX Two Math" panose="02020603050405020304" pitchFamily="18" charset="0"/>
            <a:cs typeface="Calibri" panose="020F0502020204030204" pitchFamily="34" charset="0"/>
          </a:endParaRPr>
        </a:p>
      </xdr:txBody>
    </xdr:sp>
    <xdr:clientData/>
  </xdr:twoCellAnchor>
  <xdr:twoCellAnchor editAs="absolute">
    <xdr:from>
      <xdr:col>5</xdr:col>
      <xdr:colOff>538834</xdr:colOff>
      <xdr:row>26</xdr:row>
      <xdr:rowOff>151670</xdr:rowOff>
    </xdr:from>
    <xdr:to>
      <xdr:col>7</xdr:col>
      <xdr:colOff>119494</xdr:colOff>
      <xdr:row>32</xdr:row>
      <xdr:rowOff>151669</xdr:rowOff>
    </xdr:to>
    <xdr:sp macro="" textlink="'Pivot tables'!CN18">
      <xdr:nvSpPr>
        <xdr:cNvPr id="306" name="TextBox 305">
          <a:extLst>
            <a:ext uri="{FF2B5EF4-FFF2-40B4-BE49-F238E27FC236}">
              <a16:creationId xmlns:a16="http://schemas.microsoft.com/office/drawing/2014/main" id="{D8AFC967-C218-1D40-9A68-5E34B312C715}"/>
            </a:ext>
          </a:extLst>
        </xdr:cNvPr>
        <xdr:cNvSpPr txBox="1"/>
      </xdr:nvSpPr>
      <xdr:spPr>
        <a:xfrm>
          <a:off x="4693040" y="4994287"/>
          <a:ext cx="1242342" cy="12106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pPr marL="0" indent="0" algn="ctr"/>
          <a:fld id="{F7EBF063-8A95-694F-AED9-F9D7B5FB0D23}" type="TxLink">
            <a:rPr lang="en-US" sz="8800">
              <a:solidFill>
                <a:schemeClr val="bg1"/>
              </a:solidFill>
              <a:effectLst>
                <a:glow rad="63500">
                  <a:srgbClr val="FFE800">
                    <a:alpha val="41000"/>
                  </a:srgbClr>
                </a:glow>
                <a:outerShdw blurRad="190500" sx="110000" sy="110000" algn="ctr" rotWithShape="0">
                  <a:srgbClr val="FFE800"/>
                </a:outerShdw>
              </a:effectLst>
              <a:latin typeface="Bodoni 72 Book" pitchFamily="2" charset="0"/>
              <a:ea typeface="STIX Two Math" panose="02020603050405020304" pitchFamily="18" charset="0"/>
              <a:cs typeface="Calibri" panose="020F0502020204030204" pitchFamily="34" charset="0"/>
            </a:rPr>
            <a:pPr marL="0" indent="0" algn="ctr"/>
            <a:t> </a:t>
          </a:fld>
          <a:endParaRPr lang="en-GB" sz="8800">
            <a:solidFill>
              <a:schemeClr val="bg1"/>
            </a:solidFill>
            <a:effectLst>
              <a:glow rad="63500">
                <a:srgbClr val="FFE800">
                  <a:alpha val="41000"/>
                </a:srgbClr>
              </a:glow>
              <a:outerShdw blurRad="190500" sx="110000" sy="110000" algn="ctr" rotWithShape="0">
                <a:srgbClr val="FFE800"/>
              </a:outerShdw>
            </a:effectLst>
            <a:latin typeface="Bodoni 72 Book" pitchFamily="2" charset="0"/>
            <a:ea typeface="STIX Two Math" panose="02020603050405020304" pitchFamily="18" charset="0"/>
            <a:cs typeface="Calibri" panose="020F0502020204030204" pitchFamily="34" charset="0"/>
          </a:endParaRPr>
        </a:p>
      </xdr:txBody>
    </xdr:sp>
    <xdr:clientData/>
  </xdr:twoCellAnchor>
  <xdr:twoCellAnchor editAs="absolute">
    <xdr:from>
      <xdr:col>8</xdr:col>
      <xdr:colOff>94236</xdr:colOff>
      <xdr:row>24</xdr:row>
      <xdr:rowOff>129572</xdr:rowOff>
    </xdr:from>
    <xdr:to>
      <xdr:col>8</xdr:col>
      <xdr:colOff>611614</xdr:colOff>
      <xdr:row>26</xdr:row>
      <xdr:rowOff>177783</xdr:rowOff>
    </xdr:to>
    <xdr:sp macro="" textlink="'Pivot tables'!CM11">
      <xdr:nvSpPr>
        <xdr:cNvPr id="307" name="TextBox 306">
          <a:extLst>
            <a:ext uri="{FF2B5EF4-FFF2-40B4-BE49-F238E27FC236}">
              <a16:creationId xmlns:a16="http://schemas.microsoft.com/office/drawing/2014/main" id="{0DF626C1-29CB-9CCD-E4DE-D07598FFED7B}"/>
            </a:ext>
          </a:extLst>
        </xdr:cNvPr>
        <xdr:cNvSpPr txBox="1"/>
      </xdr:nvSpPr>
      <xdr:spPr>
        <a:xfrm rot="7201373">
          <a:off x="6738819" y="4571655"/>
          <a:ext cx="454878" cy="5173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pPr marL="0" indent="0" algn="ctr"/>
          <a:fld id="{12AE7C40-F82E-5845-A916-9671ABB1AC17}" type="TxLink">
            <a:rPr lang="en-US" sz="2800">
              <a:solidFill>
                <a:schemeClr val="bg1"/>
              </a:solidFill>
              <a:effectLst>
                <a:glow rad="63500">
                  <a:srgbClr val="FFE800">
                    <a:alpha val="13000"/>
                  </a:srgbClr>
                </a:glow>
                <a:outerShdw blurRad="190500" sx="44000" sy="44000" algn="ctr" rotWithShape="0">
                  <a:srgbClr val="FFE800">
                    <a:alpha val="27000"/>
                  </a:srgbClr>
                </a:outerShdw>
              </a:effectLst>
              <a:latin typeface="Bodoni 72 Book" pitchFamily="2" charset="0"/>
              <a:ea typeface="STIX Two Math" panose="02020603050405020304" pitchFamily="18" charset="0"/>
              <a:cs typeface="Calibri" panose="020F0502020204030204" pitchFamily="34" charset="0"/>
            </a:rPr>
            <a:pPr marL="0" indent="0" algn="ctr"/>
            <a:t> </a:t>
          </a:fld>
          <a:endParaRPr lang="en-GB" sz="2800">
            <a:solidFill>
              <a:schemeClr val="bg1"/>
            </a:solidFill>
            <a:effectLst>
              <a:glow rad="63500">
                <a:srgbClr val="FFE800">
                  <a:alpha val="13000"/>
                </a:srgbClr>
              </a:glow>
              <a:outerShdw blurRad="190500" sx="44000" sy="44000" algn="ctr" rotWithShape="0">
                <a:srgbClr val="FFE800">
                  <a:alpha val="27000"/>
                </a:srgbClr>
              </a:outerShdw>
            </a:effectLst>
            <a:latin typeface="Bodoni 72 Book" pitchFamily="2" charset="0"/>
            <a:ea typeface="STIX Two Math" panose="02020603050405020304" pitchFamily="18" charset="0"/>
            <a:cs typeface="Calibri" panose="020F0502020204030204" pitchFamily="34" charset="0"/>
          </a:endParaRPr>
        </a:p>
      </xdr:txBody>
    </xdr:sp>
    <xdr:clientData/>
  </xdr:twoCellAnchor>
  <xdr:twoCellAnchor editAs="absolute">
    <xdr:from>
      <xdr:col>8</xdr:col>
      <xdr:colOff>395274</xdr:colOff>
      <xdr:row>27</xdr:row>
      <xdr:rowOff>98715</xdr:rowOff>
    </xdr:from>
    <xdr:to>
      <xdr:col>9</xdr:col>
      <xdr:colOff>102734</xdr:colOff>
      <xdr:row>29</xdr:row>
      <xdr:rowOff>146926</xdr:rowOff>
    </xdr:to>
    <xdr:sp macro="" textlink="'Pivot tables'!CM11">
      <xdr:nvSpPr>
        <xdr:cNvPr id="308" name="TextBox 307">
          <a:extLst>
            <a:ext uri="{FF2B5EF4-FFF2-40B4-BE49-F238E27FC236}">
              <a16:creationId xmlns:a16="http://schemas.microsoft.com/office/drawing/2014/main" id="{6B4DA3CC-1DEE-615C-7B0A-37534DA0B903}"/>
            </a:ext>
          </a:extLst>
        </xdr:cNvPr>
        <xdr:cNvSpPr txBox="1"/>
      </xdr:nvSpPr>
      <xdr:spPr>
        <a:xfrm rot="7201373">
          <a:off x="7038448" y="5139541"/>
          <a:ext cx="454611" cy="532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pPr marL="0" indent="0" algn="ctr"/>
          <a:fld id="{12AE7C40-F82E-5845-A916-9671ABB1AC17}" type="TxLink">
            <a:rPr lang="en-US" sz="2800">
              <a:solidFill>
                <a:schemeClr val="bg1"/>
              </a:solidFill>
              <a:effectLst>
                <a:glow rad="63500">
                  <a:srgbClr val="FFE800">
                    <a:alpha val="13000"/>
                  </a:srgbClr>
                </a:glow>
                <a:outerShdw blurRad="190500" sx="44000" sy="44000" algn="ctr" rotWithShape="0">
                  <a:srgbClr val="FFE800">
                    <a:alpha val="27000"/>
                  </a:srgbClr>
                </a:outerShdw>
              </a:effectLst>
              <a:latin typeface="Bodoni 72 Book" pitchFamily="2" charset="0"/>
              <a:ea typeface="STIX Two Math" panose="02020603050405020304" pitchFamily="18" charset="0"/>
              <a:cs typeface="Calibri" panose="020F0502020204030204" pitchFamily="34" charset="0"/>
            </a:rPr>
            <a:pPr marL="0" indent="0" algn="ctr"/>
            <a:t> </a:t>
          </a:fld>
          <a:endParaRPr lang="en-GB" sz="2800">
            <a:solidFill>
              <a:schemeClr val="bg1"/>
            </a:solidFill>
            <a:effectLst>
              <a:glow rad="63500">
                <a:srgbClr val="FFE800">
                  <a:alpha val="13000"/>
                </a:srgbClr>
              </a:glow>
              <a:outerShdw blurRad="190500" sx="44000" sy="44000" algn="ctr" rotWithShape="0">
                <a:srgbClr val="FFE800">
                  <a:alpha val="27000"/>
                </a:srgbClr>
              </a:outerShdw>
            </a:effectLst>
            <a:latin typeface="Bodoni 72 Book" pitchFamily="2" charset="0"/>
            <a:ea typeface="STIX Two Math" panose="02020603050405020304" pitchFamily="18" charset="0"/>
            <a:cs typeface="Calibri" panose="020F0502020204030204" pitchFamily="34" charset="0"/>
          </a:endParaRPr>
        </a:p>
      </xdr:txBody>
    </xdr:sp>
    <xdr:clientData/>
  </xdr:twoCellAnchor>
  <xdr:twoCellAnchor editAs="absolute">
    <xdr:from>
      <xdr:col>8</xdr:col>
      <xdr:colOff>325485</xdr:colOff>
      <xdr:row>25</xdr:row>
      <xdr:rowOff>60325</xdr:rowOff>
    </xdr:from>
    <xdr:to>
      <xdr:col>8</xdr:col>
      <xdr:colOff>780363</xdr:colOff>
      <xdr:row>28</xdr:row>
      <xdr:rowOff>53975</xdr:rowOff>
    </xdr:to>
    <xdr:sp macro="" textlink="'Pivot tables'!CM11">
      <xdr:nvSpPr>
        <xdr:cNvPr id="309" name="TextBox 308">
          <a:extLst>
            <a:ext uri="{FF2B5EF4-FFF2-40B4-BE49-F238E27FC236}">
              <a16:creationId xmlns:a16="http://schemas.microsoft.com/office/drawing/2014/main" id="{2DD0364C-7195-4606-9A03-5F327663BDFB}"/>
            </a:ext>
          </a:extLst>
        </xdr:cNvPr>
        <xdr:cNvSpPr txBox="1"/>
      </xdr:nvSpPr>
      <xdr:spPr>
        <a:xfrm rot="10800000">
          <a:off x="6929485" y="4733925"/>
          <a:ext cx="454878" cy="603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pPr marL="0" indent="0" algn="ctr"/>
          <a:fld id="{12AE7C40-F82E-5845-A916-9671ABB1AC17}" type="TxLink">
            <a:rPr lang="en-US" sz="2800">
              <a:solidFill>
                <a:schemeClr val="bg1"/>
              </a:solidFill>
              <a:effectLst>
                <a:glow rad="63500">
                  <a:srgbClr val="FFE800">
                    <a:alpha val="13000"/>
                  </a:srgbClr>
                </a:glow>
                <a:outerShdw blurRad="190500" sx="44000" sy="44000" algn="ctr" rotWithShape="0">
                  <a:srgbClr val="FFE800">
                    <a:alpha val="27000"/>
                  </a:srgbClr>
                </a:outerShdw>
              </a:effectLst>
              <a:latin typeface="Bodoni 72 Book" pitchFamily="2" charset="0"/>
              <a:ea typeface="STIX Two Math" panose="02020603050405020304" pitchFamily="18" charset="0"/>
              <a:cs typeface="Calibri" panose="020F0502020204030204" pitchFamily="34" charset="0"/>
            </a:rPr>
            <a:pPr marL="0" indent="0" algn="ctr"/>
            <a:t> </a:t>
          </a:fld>
          <a:endParaRPr lang="en-GB" sz="2800">
            <a:solidFill>
              <a:schemeClr val="bg1"/>
            </a:solidFill>
            <a:effectLst>
              <a:glow rad="63500">
                <a:srgbClr val="FFE800">
                  <a:alpha val="13000"/>
                </a:srgbClr>
              </a:glow>
              <a:outerShdw blurRad="190500" sx="44000" sy="44000" algn="ctr" rotWithShape="0">
                <a:srgbClr val="FFE800">
                  <a:alpha val="27000"/>
                </a:srgbClr>
              </a:outerShdw>
            </a:effectLst>
            <a:latin typeface="Bodoni 72 Book" pitchFamily="2" charset="0"/>
            <a:ea typeface="STIX Two Math" panose="02020603050405020304" pitchFamily="18" charset="0"/>
            <a:cs typeface="Calibri" panose="020F0502020204030204" pitchFamily="34" charset="0"/>
          </a:endParaRPr>
        </a:p>
      </xdr:txBody>
    </xdr:sp>
    <xdr:clientData/>
  </xdr:twoCellAnchor>
  <xdr:twoCellAnchor editAs="absolute">
    <xdr:from>
      <xdr:col>9</xdr:col>
      <xdr:colOff>763635</xdr:colOff>
      <xdr:row>25</xdr:row>
      <xdr:rowOff>88899</xdr:rowOff>
    </xdr:from>
    <xdr:to>
      <xdr:col>10</xdr:col>
      <xdr:colOff>393013</xdr:colOff>
      <xdr:row>28</xdr:row>
      <xdr:rowOff>50799</xdr:rowOff>
    </xdr:to>
    <xdr:sp macro="" textlink="'Pivot tables'!CM11">
      <xdr:nvSpPr>
        <xdr:cNvPr id="310" name="TextBox 309">
          <a:extLst>
            <a:ext uri="{FF2B5EF4-FFF2-40B4-BE49-F238E27FC236}">
              <a16:creationId xmlns:a16="http://schemas.microsoft.com/office/drawing/2014/main" id="{0B69969E-4683-1D47-3CEB-08BFACFC3A25}"/>
            </a:ext>
          </a:extLst>
        </xdr:cNvPr>
        <xdr:cNvSpPr txBox="1"/>
      </xdr:nvSpPr>
      <xdr:spPr>
        <a:xfrm rot="10800000">
          <a:off x="8193135" y="4762499"/>
          <a:ext cx="454878"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pPr marL="0" indent="0" algn="ctr"/>
          <a:fld id="{12AE7C40-F82E-5845-A916-9671ABB1AC17}" type="TxLink">
            <a:rPr lang="en-US" sz="2800">
              <a:solidFill>
                <a:schemeClr val="bg1"/>
              </a:solidFill>
              <a:effectLst>
                <a:glow rad="63500">
                  <a:srgbClr val="FFE800">
                    <a:alpha val="13000"/>
                  </a:srgbClr>
                </a:glow>
                <a:outerShdw blurRad="190500" sx="44000" sy="44000" algn="ctr" rotWithShape="0">
                  <a:srgbClr val="FFE800">
                    <a:alpha val="27000"/>
                  </a:srgbClr>
                </a:outerShdw>
              </a:effectLst>
              <a:latin typeface="Bodoni 72 Book" pitchFamily="2" charset="0"/>
              <a:ea typeface="STIX Two Math" panose="02020603050405020304" pitchFamily="18" charset="0"/>
              <a:cs typeface="Calibri" panose="020F0502020204030204" pitchFamily="34" charset="0"/>
            </a:rPr>
            <a:pPr marL="0" indent="0" algn="ctr"/>
            <a:t> </a:t>
          </a:fld>
          <a:endParaRPr lang="en-GB" sz="2800">
            <a:solidFill>
              <a:schemeClr val="bg1"/>
            </a:solidFill>
            <a:effectLst>
              <a:glow rad="63500">
                <a:srgbClr val="FFE800">
                  <a:alpha val="13000"/>
                </a:srgbClr>
              </a:glow>
              <a:outerShdw blurRad="190500" sx="44000" sy="44000" algn="ctr" rotWithShape="0">
                <a:srgbClr val="FFE800">
                  <a:alpha val="27000"/>
                </a:srgbClr>
              </a:outerShdw>
            </a:effectLst>
            <a:latin typeface="Bodoni 72 Book" pitchFamily="2" charset="0"/>
            <a:ea typeface="STIX Two Math" panose="02020603050405020304" pitchFamily="18" charset="0"/>
            <a:cs typeface="Calibri" panose="020F0502020204030204" pitchFamily="34" charset="0"/>
          </a:endParaRPr>
        </a:p>
      </xdr:txBody>
    </xdr:sp>
    <xdr:clientData/>
  </xdr:twoCellAnchor>
  <xdr:twoCellAnchor editAs="absolute">
    <xdr:from>
      <xdr:col>10</xdr:col>
      <xdr:colOff>133824</xdr:colOff>
      <xdr:row>24</xdr:row>
      <xdr:rowOff>74187</xdr:rowOff>
    </xdr:from>
    <xdr:to>
      <xdr:col>10</xdr:col>
      <xdr:colOff>737074</xdr:colOff>
      <xdr:row>26</xdr:row>
      <xdr:rowOff>122665</xdr:rowOff>
    </xdr:to>
    <xdr:sp macro="" textlink="'Pivot tables'!CM11">
      <xdr:nvSpPr>
        <xdr:cNvPr id="311" name="TextBox 310">
          <a:extLst>
            <a:ext uri="{FF2B5EF4-FFF2-40B4-BE49-F238E27FC236}">
              <a16:creationId xmlns:a16="http://schemas.microsoft.com/office/drawing/2014/main" id="{84FC5373-7125-3916-22D0-25A794EE2DDF}"/>
            </a:ext>
          </a:extLst>
        </xdr:cNvPr>
        <xdr:cNvSpPr txBox="1"/>
      </xdr:nvSpPr>
      <xdr:spPr>
        <a:xfrm rot="14519344">
          <a:off x="8463010" y="4470401"/>
          <a:ext cx="454878" cy="603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pPr marL="0" indent="0" algn="ctr"/>
          <a:fld id="{12AE7C40-F82E-5845-A916-9671ABB1AC17}" type="TxLink">
            <a:rPr lang="en-US" sz="2800">
              <a:solidFill>
                <a:schemeClr val="bg1"/>
              </a:solidFill>
              <a:effectLst>
                <a:glow rad="63500">
                  <a:srgbClr val="FFE800">
                    <a:alpha val="13000"/>
                  </a:srgbClr>
                </a:glow>
                <a:outerShdw blurRad="190500" sx="44000" sy="44000" algn="ctr" rotWithShape="0">
                  <a:srgbClr val="FFE800">
                    <a:alpha val="27000"/>
                  </a:srgbClr>
                </a:outerShdw>
              </a:effectLst>
              <a:latin typeface="Bodoni 72 Book" pitchFamily="2" charset="0"/>
              <a:ea typeface="STIX Two Math" panose="02020603050405020304" pitchFamily="18" charset="0"/>
              <a:cs typeface="Calibri" panose="020F0502020204030204" pitchFamily="34" charset="0"/>
            </a:rPr>
            <a:pPr marL="0" indent="0" algn="ctr"/>
            <a:t> </a:t>
          </a:fld>
          <a:endParaRPr lang="en-GB" sz="2800">
            <a:solidFill>
              <a:schemeClr val="bg1"/>
            </a:solidFill>
            <a:effectLst>
              <a:glow rad="63500">
                <a:srgbClr val="FFE800">
                  <a:alpha val="13000"/>
                </a:srgbClr>
              </a:glow>
              <a:outerShdw blurRad="190500" sx="44000" sy="44000" algn="ctr" rotWithShape="0">
                <a:srgbClr val="FFE800">
                  <a:alpha val="27000"/>
                </a:srgbClr>
              </a:outerShdw>
            </a:effectLst>
            <a:latin typeface="Bodoni 72 Book" pitchFamily="2" charset="0"/>
            <a:ea typeface="STIX Two Math" panose="02020603050405020304" pitchFamily="18" charset="0"/>
            <a:cs typeface="Calibri" panose="020F0502020204030204" pitchFamily="34" charset="0"/>
          </a:endParaRPr>
        </a:p>
      </xdr:txBody>
    </xdr:sp>
    <xdr:clientData/>
  </xdr:twoCellAnchor>
  <xdr:twoCellAnchor editAs="absolute">
    <xdr:from>
      <xdr:col>9</xdr:col>
      <xdr:colOff>610074</xdr:colOff>
      <xdr:row>27</xdr:row>
      <xdr:rowOff>42437</xdr:rowOff>
    </xdr:from>
    <xdr:to>
      <xdr:col>10</xdr:col>
      <xdr:colOff>387824</xdr:colOff>
      <xdr:row>29</xdr:row>
      <xdr:rowOff>90915</xdr:rowOff>
    </xdr:to>
    <xdr:sp macro="" textlink="'Pivot tables'!CM11">
      <xdr:nvSpPr>
        <xdr:cNvPr id="312" name="TextBox 311">
          <a:extLst>
            <a:ext uri="{FF2B5EF4-FFF2-40B4-BE49-F238E27FC236}">
              <a16:creationId xmlns:a16="http://schemas.microsoft.com/office/drawing/2014/main" id="{2570D0C5-FBD4-2F46-D419-3A5E2F7B70D3}"/>
            </a:ext>
          </a:extLst>
        </xdr:cNvPr>
        <xdr:cNvSpPr txBox="1"/>
      </xdr:nvSpPr>
      <xdr:spPr>
        <a:xfrm rot="14380353">
          <a:off x="8113760" y="5048251"/>
          <a:ext cx="454878" cy="603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pPr marL="0" indent="0" algn="ctr"/>
          <a:fld id="{12AE7C40-F82E-5845-A916-9671ABB1AC17}" type="TxLink">
            <a:rPr lang="en-US" sz="2800">
              <a:solidFill>
                <a:schemeClr val="bg1"/>
              </a:solidFill>
              <a:effectLst>
                <a:glow rad="63500">
                  <a:srgbClr val="FFE800">
                    <a:alpha val="13000"/>
                  </a:srgbClr>
                </a:glow>
                <a:outerShdw blurRad="190500" sx="44000" sy="44000" algn="ctr" rotWithShape="0">
                  <a:srgbClr val="FFE800">
                    <a:alpha val="27000"/>
                  </a:srgbClr>
                </a:outerShdw>
              </a:effectLst>
              <a:latin typeface="Bodoni 72 Book" pitchFamily="2" charset="0"/>
              <a:ea typeface="STIX Two Math" panose="02020603050405020304" pitchFamily="18" charset="0"/>
              <a:cs typeface="Calibri" panose="020F0502020204030204" pitchFamily="34" charset="0"/>
            </a:rPr>
            <a:pPr marL="0" indent="0" algn="ctr"/>
            <a:t> </a:t>
          </a:fld>
          <a:endParaRPr lang="en-GB" sz="2800">
            <a:solidFill>
              <a:schemeClr val="bg1"/>
            </a:solidFill>
            <a:effectLst>
              <a:glow rad="63500">
                <a:srgbClr val="FFE800">
                  <a:alpha val="13000"/>
                </a:srgbClr>
              </a:glow>
              <a:outerShdw blurRad="190500" sx="44000" sy="44000" algn="ctr" rotWithShape="0">
                <a:srgbClr val="FFE800">
                  <a:alpha val="27000"/>
                </a:srgbClr>
              </a:outerShdw>
            </a:effectLst>
            <a:latin typeface="Bodoni 72 Book" pitchFamily="2" charset="0"/>
            <a:ea typeface="STIX Two Math" panose="02020603050405020304" pitchFamily="18" charset="0"/>
            <a:cs typeface="Calibri" panose="020F0502020204030204" pitchFamily="34" charset="0"/>
          </a:endParaRPr>
        </a:p>
      </xdr:txBody>
    </xdr:sp>
    <xdr:clientData/>
  </xdr:twoCellAnchor>
  <xdr:twoCellAnchor editAs="absolute">
    <xdr:from>
      <xdr:col>8</xdr:col>
      <xdr:colOff>327434</xdr:colOff>
      <xdr:row>19</xdr:row>
      <xdr:rowOff>171620</xdr:rowOff>
    </xdr:from>
    <xdr:to>
      <xdr:col>8</xdr:col>
      <xdr:colOff>782312</xdr:colOff>
      <xdr:row>22</xdr:row>
      <xdr:rowOff>109837</xdr:rowOff>
    </xdr:to>
    <xdr:sp macro="" textlink="'Pivot tables'!CM13">
      <xdr:nvSpPr>
        <xdr:cNvPr id="313" name="TextBox 312">
          <a:extLst>
            <a:ext uri="{FF2B5EF4-FFF2-40B4-BE49-F238E27FC236}">
              <a16:creationId xmlns:a16="http://schemas.microsoft.com/office/drawing/2014/main" id="{D1F1512A-6BC2-2B14-199F-138B143B6223}"/>
            </a:ext>
          </a:extLst>
        </xdr:cNvPr>
        <xdr:cNvSpPr txBox="1"/>
      </xdr:nvSpPr>
      <xdr:spPr>
        <a:xfrm rot="10800000">
          <a:off x="6945164" y="3614350"/>
          <a:ext cx="454878" cy="5457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pPr marL="0" indent="0" algn="ctr"/>
          <a:fld id="{4A4CA715-26DD-2E4C-92B5-CBC99C272708}" type="TxLink">
            <a:rPr lang="en-US" sz="2800">
              <a:solidFill>
                <a:schemeClr val="bg1"/>
              </a:solidFill>
              <a:effectLst>
                <a:glow rad="63500">
                  <a:srgbClr val="FFE800">
                    <a:alpha val="13000"/>
                  </a:srgbClr>
                </a:glow>
                <a:outerShdw blurRad="190500" sx="44000" sy="44000" algn="ctr" rotWithShape="0">
                  <a:srgbClr val="FFE800">
                    <a:alpha val="27000"/>
                  </a:srgbClr>
                </a:outerShdw>
              </a:effectLst>
              <a:latin typeface="Bodoni 72 Book" pitchFamily="2" charset="0"/>
              <a:ea typeface="STIX Two Math" panose="02020603050405020304" pitchFamily="18" charset="0"/>
              <a:cs typeface="Calibri" panose="020F0502020204030204" pitchFamily="34" charset="0"/>
            </a:rPr>
            <a:pPr marL="0" indent="0" algn="ctr"/>
            <a:t> </a:t>
          </a:fld>
          <a:endParaRPr lang="en-GB" sz="2800">
            <a:solidFill>
              <a:schemeClr val="bg1"/>
            </a:solidFill>
            <a:effectLst>
              <a:glow rad="63500">
                <a:srgbClr val="FFE800">
                  <a:alpha val="13000"/>
                </a:srgbClr>
              </a:glow>
              <a:outerShdw blurRad="190500" sx="44000" sy="44000" algn="ctr" rotWithShape="0">
                <a:srgbClr val="FFE800">
                  <a:alpha val="27000"/>
                </a:srgbClr>
              </a:outerShdw>
            </a:effectLst>
            <a:latin typeface="Bodoni 72 Book" pitchFamily="2" charset="0"/>
            <a:ea typeface="STIX Two Math" panose="02020603050405020304" pitchFamily="18" charset="0"/>
            <a:cs typeface="Calibri" panose="020F0502020204030204" pitchFamily="34" charset="0"/>
          </a:endParaRPr>
        </a:p>
      </xdr:txBody>
    </xdr:sp>
    <xdr:clientData/>
  </xdr:twoCellAnchor>
  <xdr:twoCellAnchor editAs="absolute">
    <xdr:from>
      <xdr:col>8</xdr:col>
      <xdr:colOff>194469</xdr:colOff>
      <xdr:row>21</xdr:row>
      <xdr:rowOff>102074</xdr:rowOff>
    </xdr:from>
    <xdr:to>
      <xdr:col>8</xdr:col>
      <xdr:colOff>750523</xdr:colOff>
      <xdr:row>23</xdr:row>
      <xdr:rowOff>151925</xdr:rowOff>
    </xdr:to>
    <xdr:sp macro="" textlink="'Pivot tables'!CM13">
      <xdr:nvSpPr>
        <xdr:cNvPr id="314" name="TextBox 313">
          <a:extLst>
            <a:ext uri="{FF2B5EF4-FFF2-40B4-BE49-F238E27FC236}">
              <a16:creationId xmlns:a16="http://schemas.microsoft.com/office/drawing/2014/main" id="{84034CB2-B7FC-CC22-DA74-43A2218C3B8B}"/>
            </a:ext>
          </a:extLst>
        </xdr:cNvPr>
        <xdr:cNvSpPr txBox="1"/>
      </xdr:nvSpPr>
      <xdr:spPr>
        <a:xfrm rot="14492149">
          <a:off x="6862787" y="3899243"/>
          <a:ext cx="454878" cy="556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pPr marL="0" indent="0" algn="ctr"/>
          <a:fld id="{4A4CA715-26DD-2E4C-92B5-CBC99C272708}" type="TxLink">
            <a:rPr lang="en-US" sz="2800">
              <a:solidFill>
                <a:schemeClr val="bg1"/>
              </a:solidFill>
              <a:effectLst>
                <a:glow rad="63500">
                  <a:srgbClr val="FFE800">
                    <a:alpha val="13000"/>
                  </a:srgbClr>
                </a:glow>
                <a:outerShdw blurRad="190500" sx="44000" sy="44000" algn="ctr" rotWithShape="0">
                  <a:srgbClr val="FFE800">
                    <a:alpha val="27000"/>
                  </a:srgbClr>
                </a:outerShdw>
              </a:effectLst>
              <a:latin typeface="Bodoni 72 Book" pitchFamily="2" charset="0"/>
              <a:ea typeface="STIX Two Math" panose="02020603050405020304" pitchFamily="18" charset="0"/>
              <a:cs typeface="Calibri" panose="020F0502020204030204" pitchFamily="34" charset="0"/>
            </a:rPr>
            <a:pPr marL="0" indent="0" algn="ctr"/>
            <a:t> </a:t>
          </a:fld>
          <a:endParaRPr lang="en-GB" sz="2800">
            <a:solidFill>
              <a:schemeClr val="bg1"/>
            </a:solidFill>
            <a:effectLst>
              <a:glow rad="63500">
                <a:srgbClr val="FFE800">
                  <a:alpha val="13000"/>
                </a:srgbClr>
              </a:glow>
              <a:outerShdw blurRad="190500" sx="44000" sy="44000" algn="ctr" rotWithShape="0">
                <a:srgbClr val="FFE800">
                  <a:alpha val="27000"/>
                </a:srgbClr>
              </a:outerShdw>
            </a:effectLst>
            <a:latin typeface="Bodoni 72 Book" pitchFamily="2" charset="0"/>
            <a:ea typeface="STIX Two Math" panose="02020603050405020304" pitchFamily="18" charset="0"/>
            <a:cs typeface="Calibri" panose="020F0502020204030204" pitchFamily="34" charset="0"/>
          </a:endParaRPr>
        </a:p>
      </xdr:txBody>
    </xdr:sp>
    <xdr:clientData/>
  </xdr:twoCellAnchor>
  <xdr:twoCellAnchor editAs="absolute">
    <xdr:from>
      <xdr:col>8</xdr:col>
      <xdr:colOff>523982</xdr:colOff>
      <xdr:row>18</xdr:row>
      <xdr:rowOff>150128</xdr:rowOff>
    </xdr:from>
    <xdr:to>
      <xdr:col>9</xdr:col>
      <xdr:colOff>252820</xdr:colOff>
      <xdr:row>20</xdr:row>
      <xdr:rowOff>199979</xdr:rowOff>
    </xdr:to>
    <xdr:sp macro="" textlink="'Pivot tables'!CM13">
      <xdr:nvSpPr>
        <xdr:cNvPr id="315" name="TextBox 314">
          <a:extLst>
            <a:ext uri="{FF2B5EF4-FFF2-40B4-BE49-F238E27FC236}">
              <a16:creationId xmlns:a16="http://schemas.microsoft.com/office/drawing/2014/main" id="{E36DAE31-9A99-7C98-EF41-668705631CB8}"/>
            </a:ext>
          </a:extLst>
        </xdr:cNvPr>
        <xdr:cNvSpPr txBox="1"/>
      </xdr:nvSpPr>
      <xdr:spPr>
        <a:xfrm rot="14399480">
          <a:off x="7192300" y="3339756"/>
          <a:ext cx="454878" cy="556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pPr marL="0" indent="0" algn="ctr"/>
          <a:fld id="{4A4CA715-26DD-2E4C-92B5-CBC99C272708}" type="TxLink">
            <a:rPr lang="en-US" sz="2800">
              <a:solidFill>
                <a:schemeClr val="bg1"/>
              </a:solidFill>
              <a:effectLst>
                <a:glow rad="63500">
                  <a:srgbClr val="FFE800">
                    <a:alpha val="13000"/>
                  </a:srgbClr>
                </a:glow>
                <a:outerShdw blurRad="190500" sx="44000" sy="44000" algn="ctr" rotWithShape="0">
                  <a:srgbClr val="FFE800">
                    <a:alpha val="27000"/>
                  </a:srgbClr>
                </a:outerShdw>
              </a:effectLst>
              <a:latin typeface="Bodoni 72 Book" pitchFamily="2" charset="0"/>
              <a:ea typeface="STIX Two Math" panose="02020603050405020304" pitchFamily="18" charset="0"/>
              <a:cs typeface="Calibri" panose="020F0502020204030204" pitchFamily="34" charset="0"/>
            </a:rPr>
            <a:pPr marL="0" indent="0" algn="ctr"/>
            <a:t> </a:t>
          </a:fld>
          <a:endParaRPr lang="en-GB" sz="2800">
            <a:solidFill>
              <a:schemeClr val="bg1"/>
            </a:solidFill>
            <a:effectLst>
              <a:glow rad="63500">
                <a:srgbClr val="FFE800">
                  <a:alpha val="13000"/>
                </a:srgbClr>
              </a:glow>
              <a:outerShdw blurRad="190500" sx="44000" sy="44000" algn="ctr" rotWithShape="0">
                <a:srgbClr val="FFE800">
                  <a:alpha val="27000"/>
                </a:srgbClr>
              </a:outerShdw>
            </a:effectLst>
            <a:latin typeface="Bodoni 72 Book" pitchFamily="2" charset="0"/>
            <a:ea typeface="STIX Two Math" panose="02020603050405020304" pitchFamily="18" charset="0"/>
            <a:cs typeface="Calibri" panose="020F0502020204030204" pitchFamily="34" charset="0"/>
          </a:endParaRPr>
        </a:p>
      </xdr:txBody>
    </xdr:sp>
    <xdr:clientData/>
  </xdr:twoCellAnchor>
  <xdr:twoCellAnchor editAs="absolute">
    <xdr:from>
      <xdr:col>9</xdr:col>
      <xdr:colOff>664715</xdr:colOff>
      <xdr:row>19</xdr:row>
      <xdr:rowOff>9398</xdr:rowOff>
    </xdr:from>
    <xdr:to>
      <xdr:col>10</xdr:col>
      <xdr:colOff>393553</xdr:colOff>
      <xdr:row>21</xdr:row>
      <xdr:rowOff>59249</xdr:rowOff>
    </xdr:to>
    <xdr:sp macro="" textlink="'Pivot tables'!CM13">
      <xdr:nvSpPr>
        <xdr:cNvPr id="316" name="TextBox 315">
          <a:extLst>
            <a:ext uri="{FF2B5EF4-FFF2-40B4-BE49-F238E27FC236}">
              <a16:creationId xmlns:a16="http://schemas.microsoft.com/office/drawing/2014/main" id="{0332E2A5-8E65-66AD-ABAF-57AF620F9DCA}"/>
            </a:ext>
          </a:extLst>
        </xdr:cNvPr>
        <xdr:cNvSpPr txBox="1"/>
      </xdr:nvSpPr>
      <xdr:spPr>
        <a:xfrm rot="18006729">
          <a:off x="8160249" y="3401540"/>
          <a:ext cx="454878" cy="556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pPr marL="0" indent="0" algn="ctr"/>
          <a:fld id="{4A4CA715-26DD-2E4C-92B5-CBC99C272708}" type="TxLink">
            <a:rPr lang="en-US" sz="2800">
              <a:solidFill>
                <a:schemeClr val="bg1"/>
              </a:solidFill>
              <a:effectLst>
                <a:glow rad="63500">
                  <a:srgbClr val="FFE800">
                    <a:alpha val="13000"/>
                  </a:srgbClr>
                </a:glow>
                <a:outerShdw blurRad="190500" sx="44000" sy="44000" algn="ctr" rotWithShape="0">
                  <a:srgbClr val="FFE800">
                    <a:alpha val="27000"/>
                  </a:srgbClr>
                </a:outerShdw>
              </a:effectLst>
              <a:latin typeface="Bodoni 72 Book" pitchFamily="2" charset="0"/>
              <a:ea typeface="STIX Two Math" panose="02020603050405020304" pitchFamily="18" charset="0"/>
              <a:cs typeface="Calibri" panose="020F0502020204030204" pitchFamily="34" charset="0"/>
            </a:rPr>
            <a:pPr marL="0" indent="0" algn="ctr"/>
            <a:t> </a:t>
          </a:fld>
          <a:endParaRPr lang="en-GB" sz="2800">
            <a:solidFill>
              <a:schemeClr val="bg1"/>
            </a:solidFill>
            <a:effectLst>
              <a:glow rad="63500">
                <a:srgbClr val="FFE800">
                  <a:alpha val="13000"/>
                </a:srgbClr>
              </a:glow>
              <a:outerShdw blurRad="190500" sx="44000" sy="44000" algn="ctr" rotWithShape="0">
                <a:srgbClr val="FFE800">
                  <a:alpha val="27000"/>
                </a:srgbClr>
              </a:outerShdw>
            </a:effectLst>
            <a:latin typeface="Bodoni 72 Book" pitchFamily="2" charset="0"/>
            <a:ea typeface="STIX Two Math" panose="02020603050405020304" pitchFamily="18" charset="0"/>
            <a:cs typeface="Calibri" panose="020F0502020204030204" pitchFamily="34" charset="0"/>
          </a:endParaRPr>
        </a:p>
      </xdr:txBody>
    </xdr:sp>
    <xdr:clientData/>
  </xdr:twoCellAnchor>
  <xdr:twoCellAnchor editAs="absolute">
    <xdr:from>
      <xdr:col>9</xdr:col>
      <xdr:colOff>770218</xdr:colOff>
      <xdr:row>19</xdr:row>
      <xdr:rowOff>130431</xdr:rowOff>
    </xdr:from>
    <xdr:to>
      <xdr:col>10</xdr:col>
      <xdr:colOff>397880</xdr:colOff>
      <xdr:row>22</xdr:row>
      <xdr:rowOff>123565</xdr:rowOff>
    </xdr:to>
    <xdr:sp macro="" textlink="'Pivot tables'!CM13">
      <xdr:nvSpPr>
        <xdr:cNvPr id="317" name="TextBox 316">
          <a:extLst>
            <a:ext uri="{FF2B5EF4-FFF2-40B4-BE49-F238E27FC236}">
              <a16:creationId xmlns:a16="http://schemas.microsoft.com/office/drawing/2014/main" id="{F9A0ACBD-066C-2ED1-8094-5F37002F03E8}"/>
            </a:ext>
          </a:extLst>
        </xdr:cNvPr>
        <xdr:cNvSpPr txBox="1"/>
      </xdr:nvSpPr>
      <xdr:spPr>
        <a:xfrm rot="10800000">
          <a:off x="8215164" y="3573161"/>
          <a:ext cx="454878" cy="6006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pPr marL="0" indent="0" algn="ctr"/>
          <a:fld id="{4A4CA715-26DD-2E4C-92B5-CBC99C272708}" type="TxLink">
            <a:rPr lang="en-US" sz="2800">
              <a:solidFill>
                <a:schemeClr val="bg1"/>
              </a:solidFill>
              <a:effectLst>
                <a:glow rad="63500">
                  <a:srgbClr val="FFE800">
                    <a:alpha val="13000"/>
                  </a:srgbClr>
                </a:glow>
                <a:outerShdw blurRad="190500" sx="44000" sy="44000" algn="ctr" rotWithShape="0">
                  <a:srgbClr val="FFE800">
                    <a:alpha val="27000"/>
                  </a:srgbClr>
                </a:outerShdw>
              </a:effectLst>
              <a:latin typeface="Bodoni 72 Book" pitchFamily="2" charset="0"/>
              <a:ea typeface="STIX Two Math" panose="02020603050405020304" pitchFamily="18" charset="0"/>
              <a:cs typeface="Calibri" panose="020F0502020204030204" pitchFamily="34" charset="0"/>
            </a:rPr>
            <a:pPr marL="0" indent="0" algn="ctr"/>
            <a:t> </a:t>
          </a:fld>
          <a:endParaRPr lang="en-GB" sz="2800">
            <a:solidFill>
              <a:schemeClr val="bg1"/>
            </a:solidFill>
            <a:effectLst>
              <a:glow rad="63500">
                <a:srgbClr val="FFE800">
                  <a:alpha val="13000"/>
                </a:srgbClr>
              </a:glow>
              <a:outerShdw blurRad="190500" sx="44000" sy="44000" algn="ctr" rotWithShape="0">
                <a:srgbClr val="FFE800">
                  <a:alpha val="27000"/>
                </a:srgbClr>
              </a:outerShdw>
            </a:effectLst>
            <a:latin typeface="Bodoni 72 Book" pitchFamily="2" charset="0"/>
            <a:ea typeface="STIX Two Math" panose="02020603050405020304" pitchFamily="18" charset="0"/>
            <a:cs typeface="Calibri" panose="020F0502020204030204" pitchFamily="34" charset="0"/>
          </a:endParaRPr>
        </a:p>
      </xdr:txBody>
    </xdr:sp>
    <xdr:clientData/>
  </xdr:twoCellAnchor>
  <xdr:twoCellAnchor editAs="absolute">
    <xdr:from>
      <xdr:col>10</xdr:col>
      <xdr:colOff>167009</xdr:colOff>
      <xdr:row>21</xdr:row>
      <xdr:rowOff>191316</xdr:rowOff>
    </xdr:from>
    <xdr:to>
      <xdr:col>10</xdr:col>
      <xdr:colOff>723063</xdr:colOff>
      <xdr:row>24</xdr:row>
      <xdr:rowOff>38654</xdr:rowOff>
    </xdr:to>
    <xdr:sp macro="" textlink="'Pivot tables'!CM13">
      <xdr:nvSpPr>
        <xdr:cNvPr id="318" name="TextBox 317">
          <a:extLst>
            <a:ext uri="{FF2B5EF4-FFF2-40B4-BE49-F238E27FC236}">
              <a16:creationId xmlns:a16="http://schemas.microsoft.com/office/drawing/2014/main" id="{DE42C87F-C33C-CCCD-1B1B-A38840B20433}"/>
            </a:ext>
          </a:extLst>
        </xdr:cNvPr>
        <xdr:cNvSpPr txBox="1"/>
      </xdr:nvSpPr>
      <xdr:spPr>
        <a:xfrm rot="17967769">
          <a:off x="8489759" y="3988485"/>
          <a:ext cx="454878" cy="556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pPr marL="0" indent="0" algn="ctr"/>
          <a:fld id="{4A4CA715-26DD-2E4C-92B5-CBC99C272708}" type="TxLink">
            <a:rPr lang="en-US" sz="2800">
              <a:solidFill>
                <a:schemeClr val="bg1"/>
              </a:solidFill>
              <a:effectLst>
                <a:glow rad="63500">
                  <a:srgbClr val="FFE800">
                    <a:alpha val="13000"/>
                  </a:srgbClr>
                </a:glow>
                <a:outerShdw blurRad="190500" sx="44000" sy="44000" algn="ctr" rotWithShape="0">
                  <a:srgbClr val="FFE800">
                    <a:alpha val="27000"/>
                  </a:srgbClr>
                </a:outerShdw>
              </a:effectLst>
              <a:latin typeface="Bodoni 72 Book" pitchFamily="2" charset="0"/>
              <a:ea typeface="STIX Two Math" panose="02020603050405020304" pitchFamily="18" charset="0"/>
              <a:cs typeface="Calibri" panose="020F0502020204030204" pitchFamily="34" charset="0"/>
            </a:rPr>
            <a:pPr marL="0" indent="0" algn="ctr"/>
            <a:t> </a:t>
          </a:fld>
          <a:endParaRPr lang="en-GB" sz="2800">
            <a:solidFill>
              <a:schemeClr val="bg1"/>
            </a:solidFill>
            <a:effectLst>
              <a:glow rad="63500">
                <a:srgbClr val="FFE800">
                  <a:alpha val="13000"/>
                </a:srgbClr>
              </a:glow>
              <a:outerShdw blurRad="190500" sx="44000" sy="44000" algn="ctr" rotWithShape="0">
                <a:srgbClr val="FFE800">
                  <a:alpha val="27000"/>
                </a:srgbClr>
              </a:outerShdw>
            </a:effectLst>
            <a:latin typeface="Bodoni 72 Book" pitchFamily="2" charset="0"/>
            <a:ea typeface="STIX Two Math" panose="02020603050405020304" pitchFamily="18" charset="0"/>
            <a:cs typeface="Calibri" panose="020F0502020204030204" pitchFamily="34" charset="0"/>
          </a:endParaRPr>
        </a:p>
      </xdr:txBody>
    </xdr:sp>
    <xdr:clientData/>
  </xdr:twoCellAnchor>
  <xdr:twoCellAnchor editAs="absolute">
    <xdr:from>
      <xdr:col>8</xdr:col>
      <xdr:colOff>219919</xdr:colOff>
      <xdr:row>21</xdr:row>
      <xdr:rowOff>105703</xdr:rowOff>
    </xdr:from>
    <xdr:to>
      <xdr:col>8</xdr:col>
      <xdr:colOff>715476</xdr:colOff>
      <xdr:row>23</xdr:row>
      <xdr:rowOff>155554</xdr:rowOff>
    </xdr:to>
    <xdr:sp macro="" textlink="'Pivot tables'!CM12">
      <xdr:nvSpPr>
        <xdr:cNvPr id="319" name="TextBox 318">
          <a:extLst>
            <a:ext uri="{FF2B5EF4-FFF2-40B4-BE49-F238E27FC236}">
              <a16:creationId xmlns:a16="http://schemas.microsoft.com/office/drawing/2014/main" id="{C335B5B4-6C9E-8B5F-DAF8-21A98EAA3532}"/>
            </a:ext>
          </a:extLst>
        </xdr:cNvPr>
        <xdr:cNvSpPr txBox="1"/>
      </xdr:nvSpPr>
      <xdr:spPr>
        <a:xfrm rot="14483999">
          <a:off x="6857989" y="3933120"/>
          <a:ext cx="454878" cy="4955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pPr marL="0" indent="0" algn="ctr"/>
          <a:fld id="{C8183BA9-2DBC-784F-A38E-226173A874C3}" type="TxLink">
            <a:rPr lang="en-US" sz="2800">
              <a:solidFill>
                <a:schemeClr val="bg1"/>
              </a:solidFill>
              <a:effectLst>
                <a:glow rad="63500">
                  <a:srgbClr val="FFE800">
                    <a:alpha val="13000"/>
                  </a:srgbClr>
                </a:glow>
                <a:outerShdw blurRad="190500" sx="44000" sy="44000" algn="ctr" rotWithShape="0">
                  <a:srgbClr val="FFE800">
                    <a:alpha val="27000"/>
                  </a:srgbClr>
                </a:outerShdw>
              </a:effectLst>
              <a:latin typeface="Bodoni 72 Book" pitchFamily="2" charset="0"/>
              <a:ea typeface="STIX Two Math" panose="02020603050405020304" pitchFamily="18" charset="0"/>
              <a:cs typeface="Calibri" panose="020F0502020204030204" pitchFamily="34" charset="0"/>
            </a:rPr>
            <a:pPr marL="0" indent="0" algn="ctr"/>
            <a:t>⎢</a:t>
          </a:fld>
          <a:endParaRPr lang="en-GB" sz="2800">
            <a:solidFill>
              <a:schemeClr val="bg1"/>
            </a:solidFill>
            <a:effectLst>
              <a:glow rad="63500">
                <a:srgbClr val="FFE800">
                  <a:alpha val="13000"/>
                </a:srgbClr>
              </a:glow>
              <a:outerShdw blurRad="190500" sx="44000" sy="44000" algn="ctr" rotWithShape="0">
                <a:srgbClr val="FFE800">
                  <a:alpha val="27000"/>
                </a:srgbClr>
              </a:outerShdw>
            </a:effectLst>
            <a:latin typeface="Bodoni 72 Book" pitchFamily="2" charset="0"/>
            <a:ea typeface="STIX Two Math" panose="02020603050405020304" pitchFamily="18" charset="0"/>
            <a:cs typeface="Calibri" panose="020F0502020204030204" pitchFamily="34" charset="0"/>
          </a:endParaRPr>
        </a:p>
      </xdr:txBody>
    </xdr:sp>
    <xdr:clientData/>
  </xdr:twoCellAnchor>
  <xdr:twoCellAnchor editAs="absolute">
    <xdr:from>
      <xdr:col>8</xdr:col>
      <xdr:colOff>545548</xdr:colOff>
      <xdr:row>21</xdr:row>
      <xdr:rowOff>184474</xdr:rowOff>
    </xdr:from>
    <xdr:to>
      <xdr:col>9</xdr:col>
      <xdr:colOff>261623</xdr:colOff>
      <xdr:row>24</xdr:row>
      <xdr:rowOff>31812</xdr:rowOff>
    </xdr:to>
    <xdr:sp macro="" textlink="'Pivot tables'!CM12">
      <xdr:nvSpPr>
        <xdr:cNvPr id="321" name="TextBox 320">
          <a:extLst>
            <a:ext uri="{FF2B5EF4-FFF2-40B4-BE49-F238E27FC236}">
              <a16:creationId xmlns:a16="http://schemas.microsoft.com/office/drawing/2014/main" id="{928A058E-652A-7B44-BBB9-FEC198175AD0}"/>
            </a:ext>
          </a:extLst>
        </xdr:cNvPr>
        <xdr:cNvSpPr txBox="1"/>
      </xdr:nvSpPr>
      <xdr:spPr>
        <a:xfrm rot="18032814">
          <a:off x="7207485" y="3988024"/>
          <a:ext cx="454878" cy="5432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pPr marL="0" indent="0" algn="ctr"/>
          <a:fld id="{C8183BA9-2DBC-784F-A38E-226173A874C3}" type="TxLink">
            <a:rPr lang="en-US" sz="2800">
              <a:solidFill>
                <a:schemeClr val="bg1"/>
              </a:solidFill>
              <a:effectLst>
                <a:glow rad="63500">
                  <a:srgbClr val="FFE800">
                    <a:alpha val="13000"/>
                  </a:srgbClr>
                </a:glow>
                <a:outerShdw blurRad="190500" sx="44000" sy="44000" algn="ctr" rotWithShape="0">
                  <a:srgbClr val="FFE800">
                    <a:alpha val="27000"/>
                  </a:srgbClr>
                </a:outerShdw>
              </a:effectLst>
              <a:latin typeface="Bodoni 72 Book" pitchFamily="2" charset="0"/>
              <a:ea typeface="STIX Two Math" panose="02020603050405020304" pitchFamily="18" charset="0"/>
              <a:cs typeface="Calibri" panose="020F0502020204030204" pitchFamily="34" charset="0"/>
            </a:rPr>
            <a:pPr marL="0" indent="0" algn="ctr"/>
            <a:t>⎢</a:t>
          </a:fld>
          <a:endParaRPr lang="en-GB" sz="2800">
            <a:solidFill>
              <a:schemeClr val="bg1"/>
            </a:solidFill>
            <a:effectLst>
              <a:glow rad="63500">
                <a:srgbClr val="FFE800">
                  <a:alpha val="13000"/>
                </a:srgbClr>
              </a:glow>
              <a:outerShdw blurRad="190500" sx="44000" sy="44000" algn="ctr" rotWithShape="0">
                <a:srgbClr val="FFE800">
                  <a:alpha val="27000"/>
                </a:srgbClr>
              </a:outerShdw>
            </a:effectLst>
            <a:latin typeface="Bodoni 72 Book" pitchFamily="2" charset="0"/>
            <a:ea typeface="STIX Two Math" panose="02020603050405020304" pitchFamily="18" charset="0"/>
            <a:cs typeface="Calibri" panose="020F0502020204030204" pitchFamily="34" charset="0"/>
          </a:endParaRPr>
        </a:p>
      </xdr:txBody>
    </xdr:sp>
    <xdr:clientData/>
  </xdr:twoCellAnchor>
  <xdr:twoCellAnchor editAs="absolute">
    <xdr:from>
      <xdr:col>9</xdr:col>
      <xdr:colOff>683708</xdr:colOff>
      <xdr:row>24</xdr:row>
      <xdr:rowOff>153940</xdr:rowOff>
    </xdr:from>
    <xdr:to>
      <xdr:col>10</xdr:col>
      <xdr:colOff>387948</xdr:colOff>
      <xdr:row>27</xdr:row>
      <xdr:rowOff>1277</xdr:rowOff>
    </xdr:to>
    <xdr:sp macro="" textlink="'Pivot tables'!CM12">
      <xdr:nvSpPr>
        <xdr:cNvPr id="322" name="TextBox 321">
          <a:extLst>
            <a:ext uri="{FF2B5EF4-FFF2-40B4-BE49-F238E27FC236}">
              <a16:creationId xmlns:a16="http://schemas.microsoft.com/office/drawing/2014/main" id="{096C1F30-9C13-97A7-0D17-0D8FD2F33A13}"/>
            </a:ext>
          </a:extLst>
        </xdr:cNvPr>
        <xdr:cNvSpPr txBox="1"/>
      </xdr:nvSpPr>
      <xdr:spPr>
        <a:xfrm rot="18020483">
          <a:off x="8166943" y="4570948"/>
          <a:ext cx="454878" cy="5314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pPr marL="0" indent="0" algn="ctr"/>
          <a:fld id="{C8183BA9-2DBC-784F-A38E-226173A874C3}" type="TxLink">
            <a:rPr lang="en-US" sz="2800">
              <a:solidFill>
                <a:schemeClr val="bg1"/>
              </a:solidFill>
              <a:effectLst>
                <a:glow rad="63500">
                  <a:srgbClr val="FFE800">
                    <a:alpha val="13000"/>
                  </a:srgbClr>
                </a:glow>
                <a:outerShdw blurRad="190500" sx="44000" sy="44000" algn="ctr" rotWithShape="0">
                  <a:srgbClr val="FFE800">
                    <a:alpha val="27000"/>
                  </a:srgbClr>
                </a:outerShdw>
              </a:effectLst>
              <a:latin typeface="Bodoni 72 Book" pitchFamily="2" charset="0"/>
              <a:ea typeface="STIX Two Math" panose="02020603050405020304" pitchFamily="18" charset="0"/>
              <a:cs typeface="Calibri" panose="020F0502020204030204" pitchFamily="34" charset="0"/>
            </a:rPr>
            <a:pPr marL="0" indent="0" algn="ctr"/>
            <a:t>⎢</a:t>
          </a:fld>
          <a:endParaRPr lang="en-GB" sz="2800">
            <a:solidFill>
              <a:schemeClr val="bg1"/>
            </a:solidFill>
            <a:effectLst>
              <a:glow rad="63500">
                <a:srgbClr val="FFE800">
                  <a:alpha val="13000"/>
                </a:srgbClr>
              </a:glow>
              <a:outerShdw blurRad="190500" sx="44000" sy="44000" algn="ctr" rotWithShape="0">
                <a:srgbClr val="FFE800">
                  <a:alpha val="27000"/>
                </a:srgbClr>
              </a:outerShdw>
            </a:effectLst>
            <a:latin typeface="Bodoni 72 Book" pitchFamily="2" charset="0"/>
            <a:ea typeface="STIX Two Math" panose="02020603050405020304" pitchFamily="18" charset="0"/>
            <a:cs typeface="Calibri" panose="020F0502020204030204" pitchFamily="34" charset="0"/>
          </a:endParaRPr>
        </a:p>
      </xdr:txBody>
    </xdr:sp>
    <xdr:clientData/>
  </xdr:twoCellAnchor>
  <xdr:twoCellAnchor editAs="absolute">
    <xdr:from>
      <xdr:col>10</xdr:col>
      <xdr:colOff>147838</xdr:colOff>
      <xdr:row>24</xdr:row>
      <xdr:rowOff>95405</xdr:rowOff>
    </xdr:from>
    <xdr:to>
      <xdr:col>10</xdr:col>
      <xdr:colOff>643395</xdr:colOff>
      <xdr:row>26</xdr:row>
      <xdr:rowOff>145256</xdr:rowOff>
    </xdr:to>
    <xdr:sp macro="" textlink="'Pivot tables'!CM12">
      <xdr:nvSpPr>
        <xdr:cNvPr id="323" name="TextBox 322">
          <a:extLst>
            <a:ext uri="{FF2B5EF4-FFF2-40B4-BE49-F238E27FC236}">
              <a16:creationId xmlns:a16="http://schemas.microsoft.com/office/drawing/2014/main" id="{770FBE35-A4F8-A26B-23D7-370A790461EB}"/>
            </a:ext>
          </a:extLst>
        </xdr:cNvPr>
        <xdr:cNvSpPr txBox="1"/>
      </xdr:nvSpPr>
      <xdr:spPr>
        <a:xfrm rot="14445003">
          <a:off x="8440340" y="4530362"/>
          <a:ext cx="454878" cy="4955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pPr marL="0" indent="0" algn="ctr"/>
          <a:fld id="{C8183BA9-2DBC-784F-A38E-226173A874C3}" type="TxLink">
            <a:rPr lang="en-US" sz="2800">
              <a:solidFill>
                <a:schemeClr val="bg1"/>
              </a:solidFill>
              <a:effectLst>
                <a:glow rad="63500">
                  <a:srgbClr val="FFE800">
                    <a:alpha val="13000"/>
                  </a:srgbClr>
                </a:glow>
                <a:outerShdw blurRad="190500" sx="44000" sy="44000" algn="ctr" rotWithShape="0">
                  <a:srgbClr val="FFE800">
                    <a:alpha val="27000"/>
                  </a:srgbClr>
                </a:outerShdw>
              </a:effectLst>
              <a:latin typeface="Bodoni 72 Book" pitchFamily="2" charset="0"/>
              <a:ea typeface="STIX Two Math" panose="02020603050405020304" pitchFamily="18" charset="0"/>
              <a:cs typeface="Calibri" panose="020F0502020204030204" pitchFamily="34" charset="0"/>
            </a:rPr>
            <a:pPr marL="0" indent="0" algn="ctr"/>
            <a:t>⎢</a:t>
          </a:fld>
          <a:endParaRPr lang="en-GB" sz="2800">
            <a:solidFill>
              <a:schemeClr val="bg1"/>
            </a:solidFill>
            <a:effectLst>
              <a:glow rad="63500">
                <a:srgbClr val="FFE800">
                  <a:alpha val="13000"/>
                </a:srgbClr>
              </a:glow>
              <a:outerShdw blurRad="190500" sx="44000" sy="44000" algn="ctr" rotWithShape="0">
                <a:srgbClr val="FFE800">
                  <a:alpha val="27000"/>
                </a:srgbClr>
              </a:outerShdw>
            </a:effectLst>
            <a:latin typeface="Bodoni 72 Book" pitchFamily="2" charset="0"/>
            <a:ea typeface="STIX Two Math" panose="02020603050405020304" pitchFamily="18" charset="0"/>
            <a:cs typeface="Calibri" panose="020F0502020204030204" pitchFamily="34" charset="0"/>
          </a:endParaRPr>
        </a:p>
      </xdr:txBody>
    </xdr:sp>
    <xdr:clientData/>
  </xdr:twoCellAnchor>
  <xdr:twoCellAnchor editAs="absolute">
    <xdr:from>
      <xdr:col>8</xdr:col>
      <xdr:colOff>603203</xdr:colOff>
      <xdr:row>21</xdr:row>
      <xdr:rowOff>27250</xdr:rowOff>
    </xdr:from>
    <xdr:to>
      <xdr:col>10</xdr:col>
      <xdr:colOff>183864</xdr:colOff>
      <xdr:row>27</xdr:row>
      <xdr:rowOff>27249</xdr:rowOff>
    </xdr:to>
    <xdr:sp macro="" textlink="'Pivot tables'!CN12">
      <xdr:nvSpPr>
        <xdr:cNvPr id="324" name="TextBox 323">
          <a:extLst>
            <a:ext uri="{FF2B5EF4-FFF2-40B4-BE49-F238E27FC236}">
              <a16:creationId xmlns:a16="http://schemas.microsoft.com/office/drawing/2014/main" id="{70065C99-F047-A5E5-8399-CF30501C8357}"/>
            </a:ext>
          </a:extLst>
        </xdr:cNvPr>
        <xdr:cNvSpPr txBox="1"/>
      </xdr:nvSpPr>
      <xdr:spPr>
        <a:xfrm>
          <a:off x="7199980" y="3915496"/>
          <a:ext cx="1229856" cy="12278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pPr marL="0" indent="0" algn="ctr"/>
          <a:fld id="{1C3A3724-F27D-D847-8667-A98FF070EAAB}" type="TxLink">
            <a:rPr lang="en-US" sz="8800">
              <a:solidFill>
                <a:schemeClr val="bg1"/>
              </a:solidFill>
              <a:effectLst>
                <a:glow rad="63500">
                  <a:srgbClr val="FFE800">
                    <a:alpha val="41000"/>
                  </a:srgbClr>
                </a:glow>
                <a:outerShdw blurRad="190500" sx="110000" sy="110000" algn="ctr" rotWithShape="0">
                  <a:srgbClr val="FFE800"/>
                </a:outerShdw>
              </a:effectLst>
              <a:latin typeface="Bodoni 72 Book" pitchFamily="2" charset="0"/>
              <a:ea typeface="STIX Two Math" panose="02020603050405020304" pitchFamily="18" charset="0"/>
              <a:cs typeface="Calibri" panose="020F0502020204030204" pitchFamily="34" charset="0"/>
            </a:rPr>
            <a:pPr marL="0" indent="0" algn="ctr"/>
            <a:t>⬡</a:t>
          </a:fld>
          <a:endParaRPr lang="en-GB" sz="8800">
            <a:solidFill>
              <a:schemeClr val="bg1"/>
            </a:solidFill>
            <a:effectLst>
              <a:glow rad="63500">
                <a:srgbClr val="FFE800">
                  <a:alpha val="41000"/>
                </a:srgbClr>
              </a:glow>
              <a:outerShdw blurRad="190500" sx="110000" sy="110000" algn="ctr" rotWithShape="0">
                <a:srgbClr val="FFE800"/>
              </a:outerShdw>
            </a:effectLst>
            <a:latin typeface="Bodoni 72 Book" pitchFamily="2" charset="0"/>
            <a:ea typeface="STIX Two Math" panose="02020603050405020304" pitchFamily="18" charset="0"/>
            <a:cs typeface="Calibri" panose="020F0502020204030204" pitchFamily="34" charset="0"/>
          </a:endParaRPr>
        </a:p>
      </xdr:txBody>
    </xdr:sp>
    <xdr:clientData/>
  </xdr:twoCellAnchor>
  <xdr:twoCellAnchor editAs="absolute">
    <xdr:from>
      <xdr:col>8</xdr:col>
      <xdr:colOff>600617</xdr:colOff>
      <xdr:row>26</xdr:row>
      <xdr:rowOff>158535</xdr:rowOff>
    </xdr:from>
    <xdr:to>
      <xdr:col>10</xdr:col>
      <xdr:colOff>181278</xdr:colOff>
      <xdr:row>32</xdr:row>
      <xdr:rowOff>158534</xdr:rowOff>
    </xdr:to>
    <xdr:sp macro="" textlink="'Pivot tables'!CN11">
      <xdr:nvSpPr>
        <xdr:cNvPr id="325" name="TextBox 324">
          <a:extLst>
            <a:ext uri="{FF2B5EF4-FFF2-40B4-BE49-F238E27FC236}">
              <a16:creationId xmlns:a16="http://schemas.microsoft.com/office/drawing/2014/main" id="{447518F9-F451-0D47-6BE0-75FC8A0F8220}"/>
            </a:ext>
          </a:extLst>
        </xdr:cNvPr>
        <xdr:cNvSpPr txBox="1"/>
      </xdr:nvSpPr>
      <xdr:spPr>
        <a:xfrm>
          <a:off x="7247346" y="5001152"/>
          <a:ext cx="1242343" cy="12106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pPr marL="0" indent="0" algn="ctr"/>
          <a:fld id="{ED36E5DF-1650-334A-8722-083F9E07EAB7}" type="TxLink">
            <a:rPr lang="en-US" sz="8800">
              <a:solidFill>
                <a:schemeClr val="bg1"/>
              </a:solidFill>
              <a:effectLst>
                <a:glow rad="63500">
                  <a:srgbClr val="FFE800">
                    <a:alpha val="41000"/>
                  </a:srgbClr>
                </a:glow>
                <a:outerShdw blurRad="190500" sx="110000" sy="110000" algn="ctr" rotWithShape="0">
                  <a:srgbClr val="FFE800"/>
                </a:outerShdw>
              </a:effectLst>
              <a:latin typeface="Bodoni 72 Book" pitchFamily="2" charset="0"/>
              <a:ea typeface="STIX Two Math" panose="02020603050405020304" pitchFamily="18" charset="0"/>
              <a:cs typeface="Calibri" panose="020F0502020204030204" pitchFamily="34" charset="0"/>
            </a:rPr>
            <a:pPr marL="0" indent="0" algn="ctr"/>
            <a:t> </a:t>
          </a:fld>
          <a:endParaRPr lang="en-GB" sz="8800">
            <a:solidFill>
              <a:schemeClr val="bg1"/>
            </a:solidFill>
            <a:effectLst>
              <a:glow rad="63500">
                <a:srgbClr val="FFE800">
                  <a:alpha val="41000"/>
                </a:srgbClr>
              </a:glow>
              <a:outerShdw blurRad="190500" sx="110000" sy="110000" algn="ctr" rotWithShape="0">
                <a:srgbClr val="FFE800"/>
              </a:outerShdw>
            </a:effectLst>
            <a:latin typeface="Bodoni 72 Book" pitchFamily="2" charset="0"/>
            <a:ea typeface="STIX Two Math" panose="02020603050405020304" pitchFamily="18" charset="0"/>
            <a:cs typeface="Calibri" panose="020F0502020204030204" pitchFamily="34" charset="0"/>
          </a:endParaRPr>
        </a:p>
      </xdr:txBody>
    </xdr:sp>
    <xdr:clientData/>
  </xdr:twoCellAnchor>
  <xdr:twoCellAnchor editAs="absolute">
    <xdr:from>
      <xdr:col>7</xdr:col>
      <xdr:colOff>295602</xdr:colOff>
      <xdr:row>20</xdr:row>
      <xdr:rowOff>146769</xdr:rowOff>
    </xdr:from>
    <xdr:to>
      <xdr:col>8</xdr:col>
      <xdr:colOff>431312</xdr:colOff>
      <xdr:row>27</xdr:row>
      <xdr:rowOff>71137</xdr:rowOff>
    </xdr:to>
    <xdr:sp macro="" textlink="">
      <xdr:nvSpPr>
        <xdr:cNvPr id="124" name="TextBox 123">
          <a:extLst>
            <a:ext uri="{FF2B5EF4-FFF2-40B4-BE49-F238E27FC236}">
              <a16:creationId xmlns:a16="http://schemas.microsoft.com/office/drawing/2014/main" id="{1F098A25-7730-9113-E019-84A7BAD82EFE}"/>
            </a:ext>
          </a:extLst>
        </xdr:cNvPr>
        <xdr:cNvSpPr txBox="1">
          <a:spLocks noChangeAspect="1"/>
        </xdr:cNvSpPr>
      </xdr:nvSpPr>
      <xdr:spPr>
        <a:xfrm>
          <a:off x="6068329" y="3783587"/>
          <a:ext cx="960386" cy="13386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pPr marL="0" indent="0" algn="ctr"/>
          <a:r>
            <a:rPr lang="en-GB" sz="8800">
              <a:solidFill>
                <a:schemeClr val="bg1"/>
              </a:solidFill>
              <a:effectLst>
                <a:glow rad="63500">
                  <a:srgbClr val="FFE800">
                    <a:alpha val="41000"/>
                  </a:srgbClr>
                </a:glow>
                <a:outerShdw blurRad="190500" sx="110000" sy="110000" algn="ctr" rotWithShape="0">
                  <a:srgbClr val="FFE800"/>
                </a:outerShdw>
              </a:effectLst>
              <a:latin typeface="Bodoni 72 Book" pitchFamily="2" charset="0"/>
              <a:ea typeface="STIX Two Math" panose="02020603050405020304" pitchFamily="18" charset="0"/>
              <a:cs typeface="Calibri" panose="020F0502020204030204" pitchFamily="34" charset="0"/>
            </a:rPr>
            <a:t>⬡</a:t>
          </a:r>
        </a:p>
      </xdr:txBody>
    </xdr:sp>
    <xdr:clientData/>
  </xdr:twoCellAnchor>
  <xdr:twoCellAnchor editAs="absolute">
    <xdr:from>
      <xdr:col>1</xdr:col>
      <xdr:colOff>167546</xdr:colOff>
      <xdr:row>20</xdr:row>
      <xdr:rowOff>131456</xdr:rowOff>
    </xdr:from>
    <xdr:to>
      <xdr:col>2</xdr:col>
      <xdr:colOff>301292</xdr:colOff>
      <xdr:row>27</xdr:row>
      <xdr:rowOff>32335</xdr:rowOff>
    </xdr:to>
    <xdr:sp macro="" textlink="">
      <xdr:nvSpPr>
        <xdr:cNvPr id="127" name="TextBox 126">
          <a:extLst>
            <a:ext uri="{FF2B5EF4-FFF2-40B4-BE49-F238E27FC236}">
              <a16:creationId xmlns:a16="http://schemas.microsoft.com/office/drawing/2014/main" id="{0B47D1CB-AAFA-E18F-38EA-BF133D325BEE}"/>
            </a:ext>
          </a:extLst>
        </xdr:cNvPr>
        <xdr:cNvSpPr txBox="1">
          <a:spLocks noChangeAspect="1"/>
        </xdr:cNvSpPr>
      </xdr:nvSpPr>
      <xdr:spPr>
        <a:xfrm>
          <a:off x="997279" y="3789056"/>
          <a:ext cx="963480" cy="13232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pPr marL="0" indent="0" algn="ctr"/>
          <a:r>
            <a:rPr lang="en-GB" sz="8800">
              <a:solidFill>
                <a:schemeClr val="bg1"/>
              </a:solidFill>
              <a:effectLst>
                <a:glow rad="63500">
                  <a:srgbClr val="FFE800">
                    <a:alpha val="41000"/>
                  </a:srgbClr>
                </a:glow>
                <a:outerShdw blurRad="190500" sx="110000" sy="110000" algn="ctr" rotWithShape="0">
                  <a:srgbClr val="FFE800"/>
                </a:outerShdw>
              </a:effectLst>
              <a:latin typeface="Bodoni 72 Book" pitchFamily="2" charset="0"/>
              <a:ea typeface="STIX Two Math" panose="02020603050405020304" pitchFamily="18" charset="0"/>
              <a:cs typeface="Calibri" panose="020F0502020204030204" pitchFamily="34" charset="0"/>
            </a:rPr>
            <a:t>⬡</a:t>
          </a:r>
        </a:p>
      </xdr:txBody>
    </xdr:sp>
    <xdr:clientData/>
  </xdr:twoCellAnchor>
  <xdr:twoCellAnchor editAs="absolute">
    <xdr:from>
      <xdr:col>4</xdr:col>
      <xdr:colOff>213725</xdr:colOff>
      <xdr:row>20</xdr:row>
      <xdr:rowOff>124706</xdr:rowOff>
    </xdr:from>
    <xdr:to>
      <xdr:col>5</xdr:col>
      <xdr:colOff>347470</xdr:colOff>
      <xdr:row>27</xdr:row>
      <xdr:rowOff>53833</xdr:rowOff>
    </xdr:to>
    <xdr:sp macro="" textlink="">
      <xdr:nvSpPr>
        <xdr:cNvPr id="123" name="TextBox 122">
          <a:extLst>
            <a:ext uri="{FF2B5EF4-FFF2-40B4-BE49-F238E27FC236}">
              <a16:creationId xmlns:a16="http://schemas.microsoft.com/office/drawing/2014/main" id="{17514F78-1812-0903-6EA9-3422427AF6AF}"/>
            </a:ext>
          </a:extLst>
        </xdr:cNvPr>
        <xdr:cNvSpPr txBox="1">
          <a:spLocks noChangeAspect="1"/>
        </xdr:cNvSpPr>
      </xdr:nvSpPr>
      <xdr:spPr>
        <a:xfrm>
          <a:off x="3521632" y="3739776"/>
          <a:ext cx="960722" cy="13349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pPr marL="0" indent="0" algn="ctr"/>
          <a:r>
            <a:rPr lang="en-GB" sz="8800">
              <a:solidFill>
                <a:schemeClr val="bg1"/>
              </a:solidFill>
              <a:effectLst>
                <a:glow rad="63500">
                  <a:srgbClr val="FFE800">
                    <a:alpha val="41000"/>
                  </a:srgbClr>
                </a:glow>
                <a:outerShdw blurRad="190500" sx="110000" sy="110000" algn="ctr" rotWithShape="0">
                  <a:srgbClr val="FFE800"/>
                </a:outerShdw>
              </a:effectLst>
              <a:latin typeface="Bodoni 72 Book" pitchFamily="2" charset="0"/>
              <a:ea typeface="STIX Two Math" panose="02020603050405020304" pitchFamily="18" charset="0"/>
              <a:cs typeface="Calibri" panose="020F0502020204030204" pitchFamily="34" charset="0"/>
            </a:rPr>
            <a:t>⬡</a:t>
          </a:r>
        </a:p>
      </xdr:txBody>
    </xdr:sp>
    <xdr:clientData/>
  </xdr:twoCellAnchor>
  <xdr:twoCellAnchor editAs="absolute">
    <xdr:from>
      <xdr:col>10</xdr:col>
      <xdr:colOff>351750</xdr:colOff>
      <xdr:row>21</xdr:row>
      <xdr:rowOff>2451</xdr:rowOff>
    </xdr:from>
    <xdr:to>
      <xdr:col>11</xdr:col>
      <xdr:colOff>487460</xdr:colOff>
      <xdr:row>27</xdr:row>
      <xdr:rowOff>41870</xdr:rowOff>
    </xdr:to>
    <xdr:sp macro="" textlink="">
      <xdr:nvSpPr>
        <xdr:cNvPr id="125" name="TextBox 124">
          <a:extLst>
            <a:ext uri="{FF2B5EF4-FFF2-40B4-BE49-F238E27FC236}">
              <a16:creationId xmlns:a16="http://schemas.microsoft.com/office/drawing/2014/main" id="{A5932C42-20E0-F7DA-2B88-B1CB979D5B73}"/>
            </a:ext>
          </a:extLst>
        </xdr:cNvPr>
        <xdr:cNvSpPr txBox="1">
          <a:spLocks noChangeAspect="1"/>
        </xdr:cNvSpPr>
      </xdr:nvSpPr>
      <xdr:spPr>
        <a:xfrm>
          <a:off x="8598503" y="3841315"/>
          <a:ext cx="960386" cy="12516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pPr marL="0" indent="0" algn="ctr"/>
          <a:r>
            <a:rPr lang="en-GB" sz="8800">
              <a:solidFill>
                <a:schemeClr val="bg1"/>
              </a:solidFill>
              <a:effectLst>
                <a:glow rad="63500">
                  <a:srgbClr val="FFE800">
                    <a:alpha val="41000"/>
                  </a:srgbClr>
                </a:glow>
                <a:outerShdw blurRad="190500" sx="110000" sy="110000" algn="ctr" rotWithShape="0">
                  <a:srgbClr val="FFE800"/>
                </a:outerShdw>
              </a:effectLst>
              <a:latin typeface="Bodoni 72 Book" pitchFamily="2" charset="0"/>
              <a:ea typeface="STIX Two Math" panose="02020603050405020304" pitchFamily="18" charset="0"/>
              <a:cs typeface="Calibri" panose="020F0502020204030204" pitchFamily="34" charset="0"/>
            </a:rPr>
            <a:t>⬡</a:t>
          </a:r>
        </a:p>
      </xdr:txBody>
    </xdr:sp>
    <xdr:clientData/>
  </xdr:twoCellAnchor>
  <xdr:twoCellAnchor editAs="absolute">
    <xdr:from>
      <xdr:col>8</xdr:col>
      <xdr:colOff>598030</xdr:colOff>
      <xdr:row>15</xdr:row>
      <xdr:rowOff>86249</xdr:rowOff>
    </xdr:from>
    <xdr:to>
      <xdr:col>10</xdr:col>
      <xdr:colOff>178691</xdr:colOff>
      <xdr:row>21</xdr:row>
      <xdr:rowOff>86248</xdr:rowOff>
    </xdr:to>
    <xdr:sp macro="" textlink="'Pivot tables'!CN13">
      <xdr:nvSpPr>
        <xdr:cNvPr id="326" name="TextBox 325">
          <a:extLst>
            <a:ext uri="{FF2B5EF4-FFF2-40B4-BE49-F238E27FC236}">
              <a16:creationId xmlns:a16="http://schemas.microsoft.com/office/drawing/2014/main" id="{F4832C67-66C8-EEC8-2C7E-5359E1E2D996}"/>
            </a:ext>
          </a:extLst>
        </xdr:cNvPr>
        <xdr:cNvSpPr txBox="1"/>
      </xdr:nvSpPr>
      <xdr:spPr>
        <a:xfrm>
          <a:off x="7194807" y="2746628"/>
          <a:ext cx="1229856" cy="12278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pPr marL="0" indent="0" algn="ctr"/>
          <a:fld id="{032C6C7A-0260-BC46-A774-A42D513D53AB}" type="TxLink">
            <a:rPr lang="en-US" sz="8800">
              <a:solidFill>
                <a:schemeClr val="bg1"/>
              </a:solidFill>
              <a:effectLst>
                <a:glow rad="63500">
                  <a:srgbClr val="FFE800">
                    <a:alpha val="41000"/>
                  </a:srgbClr>
                </a:glow>
                <a:outerShdw blurRad="190500" sx="110000" sy="110000" algn="ctr" rotWithShape="0">
                  <a:srgbClr val="FFE800"/>
                </a:outerShdw>
              </a:effectLst>
              <a:latin typeface="Bodoni 72 Book" pitchFamily="2" charset="0"/>
              <a:ea typeface="STIX Two Math" panose="02020603050405020304" pitchFamily="18" charset="0"/>
              <a:cs typeface="Calibri" panose="020F0502020204030204" pitchFamily="34" charset="0"/>
            </a:rPr>
            <a:pPr marL="0" indent="0" algn="ctr"/>
            <a:t> </a:t>
          </a:fld>
          <a:endParaRPr lang="en-GB" sz="8800">
            <a:solidFill>
              <a:schemeClr val="bg1"/>
            </a:solidFill>
            <a:effectLst>
              <a:glow rad="63500">
                <a:srgbClr val="FFE800">
                  <a:alpha val="41000"/>
                </a:srgbClr>
              </a:glow>
              <a:outerShdw blurRad="190500" sx="110000" sy="110000" algn="ctr" rotWithShape="0">
                <a:srgbClr val="FFE800"/>
              </a:outerShdw>
            </a:effectLst>
            <a:latin typeface="Bodoni 72 Book" pitchFamily="2" charset="0"/>
            <a:ea typeface="STIX Two Math" panose="02020603050405020304" pitchFamily="18" charset="0"/>
            <a:cs typeface="Calibri" panose="020F0502020204030204" pitchFamily="34" charset="0"/>
          </a:endParaRPr>
        </a:p>
      </xdr:txBody>
    </xdr:sp>
    <xdr:clientData/>
  </xdr:twoCellAnchor>
  <xdr:twoCellAnchor editAs="absolute">
    <xdr:from>
      <xdr:col>2</xdr:col>
      <xdr:colOff>698267</xdr:colOff>
      <xdr:row>14</xdr:row>
      <xdr:rowOff>15877</xdr:rowOff>
    </xdr:from>
    <xdr:to>
      <xdr:col>3</xdr:col>
      <xdr:colOff>698266</xdr:colOff>
      <xdr:row>15</xdr:row>
      <xdr:rowOff>91844</xdr:rowOff>
    </xdr:to>
    <xdr:sp macro="" textlink="'Pivot tables'!CP5">
      <xdr:nvSpPr>
        <xdr:cNvPr id="327" name="TextBox 326">
          <a:extLst>
            <a:ext uri="{FF2B5EF4-FFF2-40B4-BE49-F238E27FC236}">
              <a16:creationId xmlns:a16="http://schemas.microsoft.com/office/drawing/2014/main" id="{49D2D9A9-A72B-A7E0-0EA6-13A095F74D56}"/>
            </a:ext>
          </a:extLst>
        </xdr:cNvPr>
        <xdr:cNvSpPr txBox="1"/>
      </xdr:nvSpPr>
      <xdr:spPr>
        <a:xfrm>
          <a:off x="2344187" y="2454277"/>
          <a:ext cx="822959" cy="2791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ctr"/>
          <a:fld id="{64517CAE-D691-B447-8793-8019390831D5}" type="TxLink">
            <a:rPr lang="en-US" sz="1200">
              <a:solidFill>
                <a:schemeClr val="bg1"/>
              </a:solidFill>
              <a:latin typeface="Arial" panose="020B0604020202020204" pitchFamily="34" charset="0"/>
              <a:ea typeface="+mn-ea"/>
              <a:cs typeface="Arial" panose="020B0604020202020204" pitchFamily="34" charset="0"/>
            </a:rPr>
            <a:pPr marL="0" indent="0" algn="ctr"/>
            <a:t> 376,190 </a:t>
          </a:fld>
          <a:endParaRPr lang="en-GB" sz="1200">
            <a:solidFill>
              <a:schemeClr val="bg1"/>
            </a:solidFill>
            <a:latin typeface="Arial" panose="020B0604020202020204" pitchFamily="34" charset="0"/>
            <a:ea typeface="+mn-ea"/>
            <a:cs typeface="Arial" panose="020B0604020202020204" pitchFamily="34" charset="0"/>
          </a:endParaRPr>
        </a:p>
      </xdr:txBody>
    </xdr:sp>
    <xdr:clientData/>
  </xdr:twoCellAnchor>
  <xdr:twoCellAnchor editAs="absolute">
    <xdr:from>
      <xdr:col>1</xdr:col>
      <xdr:colOff>171720</xdr:colOff>
      <xdr:row>20</xdr:row>
      <xdr:rowOff>122543</xdr:rowOff>
    </xdr:from>
    <xdr:to>
      <xdr:col>2</xdr:col>
      <xdr:colOff>281679</xdr:colOff>
      <xdr:row>21</xdr:row>
      <xdr:rowOff>175196</xdr:rowOff>
    </xdr:to>
    <xdr:sp macro="" textlink="">
      <xdr:nvSpPr>
        <xdr:cNvPr id="174" name="TextBox 173">
          <a:extLst>
            <a:ext uri="{FF2B5EF4-FFF2-40B4-BE49-F238E27FC236}">
              <a16:creationId xmlns:a16="http://schemas.microsoft.com/office/drawing/2014/main" id="{686B2F65-DD2B-539D-28A3-6D3ADC9BFC72}"/>
            </a:ext>
          </a:extLst>
        </xdr:cNvPr>
        <xdr:cNvSpPr txBox="1"/>
      </xdr:nvSpPr>
      <xdr:spPr>
        <a:xfrm>
          <a:off x="994680" y="3780143"/>
          <a:ext cx="940800" cy="2544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GB" sz="1100">
              <a:solidFill>
                <a:schemeClr val="bg1"/>
              </a:solidFill>
              <a:latin typeface="Arial" panose="020B0604020202020204" pitchFamily="34" charset="0"/>
              <a:cs typeface="Arial" panose="020B0604020202020204" pitchFamily="34" charset="0"/>
            </a:rPr>
            <a:t>Installations</a:t>
          </a:r>
        </a:p>
      </xdr:txBody>
    </xdr:sp>
    <xdr:clientData/>
  </xdr:twoCellAnchor>
  <xdr:twoCellAnchor editAs="absolute">
    <xdr:from>
      <xdr:col>3</xdr:col>
      <xdr:colOff>164610</xdr:colOff>
      <xdr:row>20</xdr:row>
      <xdr:rowOff>186423</xdr:rowOff>
    </xdr:from>
    <xdr:to>
      <xdr:col>4</xdr:col>
      <xdr:colOff>164609</xdr:colOff>
      <xdr:row>22</xdr:row>
      <xdr:rowOff>59452</xdr:rowOff>
    </xdr:to>
    <xdr:sp macro="" textlink="'Pivot tables'!CP7">
      <xdr:nvSpPr>
        <xdr:cNvPr id="328" name="TextBox 327">
          <a:extLst>
            <a:ext uri="{FF2B5EF4-FFF2-40B4-BE49-F238E27FC236}">
              <a16:creationId xmlns:a16="http://schemas.microsoft.com/office/drawing/2014/main" id="{57FDA7F6-F3DF-7AD2-796D-F8BC93F9F282}"/>
            </a:ext>
          </a:extLst>
        </xdr:cNvPr>
        <xdr:cNvSpPr txBox="1"/>
      </xdr:nvSpPr>
      <xdr:spPr>
        <a:xfrm>
          <a:off x="2633490" y="3844023"/>
          <a:ext cx="822959" cy="2794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71C1DD15-BF6E-8F49-98E9-915ADEA8014C}" type="TxLink">
            <a:rPr lang="en-US" sz="1200">
              <a:solidFill>
                <a:schemeClr val="bg1"/>
              </a:solidFill>
              <a:latin typeface="Arial" panose="020B0604020202020204" pitchFamily="34" charset="0"/>
              <a:ea typeface="+mn-ea"/>
              <a:cs typeface="Arial" panose="020B0604020202020204" pitchFamily="34" charset="0"/>
            </a:rPr>
            <a:pPr marL="0" indent="0"/>
            <a:t> 417,094 </a:t>
          </a:fld>
          <a:endParaRPr lang="en-GB" sz="1200">
            <a:solidFill>
              <a:schemeClr val="bg1"/>
            </a:solidFill>
            <a:latin typeface="Arial" panose="020B0604020202020204" pitchFamily="34" charset="0"/>
            <a:ea typeface="+mn-ea"/>
            <a:cs typeface="Arial" panose="020B0604020202020204" pitchFamily="34" charset="0"/>
          </a:endParaRPr>
        </a:p>
      </xdr:txBody>
    </xdr:sp>
    <xdr:clientData/>
  </xdr:twoCellAnchor>
  <xdr:twoCellAnchor editAs="absolute">
    <xdr:from>
      <xdr:col>2</xdr:col>
      <xdr:colOff>662450</xdr:colOff>
      <xdr:row>32</xdr:row>
      <xdr:rowOff>196583</xdr:rowOff>
    </xdr:from>
    <xdr:to>
      <xdr:col>3</xdr:col>
      <xdr:colOff>662449</xdr:colOff>
      <xdr:row>34</xdr:row>
      <xdr:rowOff>69612</xdr:rowOff>
    </xdr:to>
    <xdr:sp macro="" textlink="'Pivot tables'!CP6">
      <xdr:nvSpPr>
        <xdr:cNvPr id="329" name="TextBox 328">
          <a:extLst>
            <a:ext uri="{FF2B5EF4-FFF2-40B4-BE49-F238E27FC236}">
              <a16:creationId xmlns:a16="http://schemas.microsoft.com/office/drawing/2014/main" id="{108F3864-412B-8AC9-C088-1DB1CF234FBE}"/>
            </a:ext>
          </a:extLst>
        </xdr:cNvPr>
        <xdr:cNvSpPr txBox="1"/>
      </xdr:nvSpPr>
      <xdr:spPr>
        <a:xfrm>
          <a:off x="2317298" y="6257947"/>
          <a:ext cx="827424" cy="2771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ctr"/>
          <a:fld id="{D7A2E12D-3161-1943-9F13-B81B9B35D18F}" type="TxLink">
            <a:rPr lang="en-US" sz="1200">
              <a:solidFill>
                <a:schemeClr val="bg1"/>
              </a:solidFill>
              <a:latin typeface="Arial" panose="020B0604020202020204" pitchFamily="34" charset="0"/>
              <a:ea typeface="+mn-ea"/>
              <a:cs typeface="Arial" panose="020B0604020202020204" pitchFamily="34" charset="0"/>
            </a:rPr>
            <a:pPr marL="0" indent="0" algn="ctr"/>
            <a:t> 379,736 </a:t>
          </a:fld>
          <a:endParaRPr lang="en-GB" sz="1200">
            <a:solidFill>
              <a:schemeClr val="bg1"/>
            </a:solidFill>
            <a:latin typeface="Arial" panose="020B0604020202020204" pitchFamily="34" charset="0"/>
            <a:ea typeface="+mn-ea"/>
            <a:cs typeface="Arial" panose="020B0604020202020204" pitchFamily="34" charset="0"/>
          </a:endParaRPr>
        </a:p>
      </xdr:txBody>
    </xdr:sp>
    <xdr:clientData/>
  </xdr:twoCellAnchor>
  <xdr:twoCellAnchor editAs="absolute">
    <xdr:from>
      <xdr:col>5</xdr:col>
      <xdr:colOff>724488</xdr:colOff>
      <xdr:row>14</xdr:row>
      <xdr:rowOff>6292</xdr:rowOff>
    </xdr:from>
    <xdr:to>
      <xdr:col>6</xdr:col>
      <xdr:colOff>724487</xdr:colOff>
      <xdr:row>15</xdr:row>
      <xdr:rowOff>81684</xdr:rowOff>
    </xdr:to>
    <xdr:sp macro="" textlink="'Pivot tables'!CP19">
      <xdr:nvSpPr>
        <xdr:cNvPr id="330" name="TextBox 329">
          <a:extLst>
            <a:ext uri="{FF2B5EF4-FFF2-40B4-BE49-F238E27FC236}">
              <a16:creationId xmlns:a16="http://schemas.microsoft.com/office/drawing/2014/main" id="{01366FB0-C958-9A5A-7A9C-7B4BB417BB7B}"/>
            </a:ext>
          </a:extLst>
        </xdr:cNvPr>
        <xdr:cNvSpPr txBox="1"/>
      </xdr:nvSpPr>
      <xdr:spPr>
        <a:xfrm>
          <a:off x="4880852" y="2500110"/>
          <a:ext cx="831271" cy="2832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ctr"/>
          <a:fld id="{1385F1B2-E95D-D64A-A7DA-24ED9BD8055A}" type="TxLink">
            <a:rPr lang="en-US" sz="1200">
              <a:solidFill>
                <a:schemeClr val="bg1"/>
              </a:solidFill>
              <a:latin typeface="Arial" panose="020B0604020202020204" pitchFamily="34" charset="0"/>
              <a:ea typeface="+mn-ea"/>
              <a:cs typeface="Arial" panose="020B0604020202020204" pitchFamily="34" charset="0"/>
            </a:rPr>
            <a:pPr marL="0" indent="0" algn="ctr"/>
            <a:t> 595,314 </a:t>
          </a:fld>
          <a:endParaRPr lang="en-GB" sz="1200">
            <a:solidFill>
              <a:schemeClr val="bg1"/>
            </a:solidFill>
            <a:latin typeface="Arial" panose="020B0604020202020204" pitchFamily="34" charset="0"/>
            <a:ea typeface="+mn-ea"/>
            <a:cs typeface="Arial" panose="020B0604020202020204" pitchFamily="34" charset="0"/>
          </a:endParaRPr>
        </a:p>
      </xdr:txBody>
    </xdr:sp>
    <xdr:clientData/>
  </xdr:twoCellAnchor>
  <xdr:twoCellAnchor editAs="absolute">
    <xdr:from>
      <xdr:col>2</xdr:col>
      <xdr:colOff>811057</xdr:colOff>
      <xdr:row>15</xdr:row>
      <xdr:rowOff>8299</xdr:rowOff>
    </xdr:from>
    <xdr:to>
      <xdr:col>3</xdr:col>
      <xdr:colOff>663341</xdr:colOff>
      <xdr:row>16</xdr:row>
      <xdr:rowOff>60953</xdr:rowOff>
    </xdr:to>
    <xdr:sp macro="" textlink="">
      <xdr:nvSpPr>
        <xdr:cNvPr id="152" name="TextBox 151">
          <a:extLst>
            <a:ext uri="{FF2B5EF4-FFF2-40B4-BE49-F238E27FC236}">
              <a16:creationId xmlns:a16="http://schemas.microsoft.com/office/drawing/2014/main" id="{922AA9E2-EC56-DC35-7B9D-5850FA7F9244}"/>
            </a:ext>
          </a:extLst>
        </xdr:cNvPr>
        <xdr:cNvSpPr txBox="1"/>
      </xdr:nvSpPr>
      <xdr:spPr>
        <a:xfrm>
          <a:off x="2465905" y="2634890"/>
          <a:ext cx="683125" cy="2544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solidFill>
                <a:schemeClr val="bg1"/>
              </a:solidFill>
              <a:latin typeface="Arial" panose="020B0604020202020204" pitchFamily="34" charset="0"/>
              <a:cs typeface="Arial" panose="020B0604020202020204" pitchFamily="34" charset="0"/>
            </a:rPr>
            <a:t>Google</a:t>
          </a:r>
        </a:p>
      </xdr:txBody>
    </xdr:sp>
    <xdr:clientData/>
  </xdr:twoCellAnchor>
  <xdr:twoCellAnchor editAs="absolute">
    <xdr:from>
      <xdr:col>5</xdr:col>
      <xdr:colOff>753890</xdr:colOff>
      <xdr:row>25</xdr:row>
      <xdr:rowOff>77412</xdr:rowOff>
    </xdr:from>
    <xdr:to>
      <xdr:col>6</xdr:col>
      <xdr:colOff>753889</xdr:colOff>
      <xdr:row>26</xdr:row>
      <xdr:rowOff>152804</xdr:rowOff>
    </xdr:to>
    <xdr:sp macro="" textlink="'Pivot tables'!CP18">
      <xdr:nvSpPr>
        <xdr:cNvPr id="332" name="TextBox 331">
          <a:extLst>
            <a:ext uri="{FF2B5EF4-FFF2-40B4-BE49-F238E27FC236}">
              <a16:creationId xmlns:a16="http://schemas.microsoft.com/office/drawing/2014/main" id="{EBCCDB61-807F-FC6C-B2B5-C054578E4252}"/>
            </a:ext>
          </a:extLst>
        </xdr:cNvPr>
        <xdr:cNvSpPr txBox="1"/>
      </xdr:nvSpPr>
      <xdr:spPr>
        <a:xfrm>
          <a:off x="4868690" y="4751012"/>
          <a:ext cx="822959" cy="2785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2F80644F-AE40-C947-954D-1C700CC1FA6F}" type="TxLink">
            <a:rPr lang="en-US" sz="1200">
              <a:solidFill>
                <a:schemeClr val="bg1"/>
              </a:solidFill>
              <a:latin typeface="Arial" panose="020B0604020202020204" pitchFamily="34" charset="0"/>
              <a:ea typeface="+mn-ea"/>
              <a:cs typeface="Arial" panose="020B0604020202020204" pitchFamily="34" charset="0"/>
            </a:rPr>
            <a:pPr marL="0" indent="0"/>
            <a:t> 577,706 </a:t>
          </a:fld>
          <a:endParaRPr lang="en-GB" sz="1200">
            <a:solidFill>
              <a:schemeClr val="bg1"/>
            </a:solidFill>
            <a:latin typeface="Arial" panose="020B0604020202020204" pitchFamily="34" charset="0"/>
            <a:ea typeface="+mn-ea"/>
            <a:cs typeface="Arial" panose="020B0604020202020204" pitchFamily="34" charset="0"/>
          </a:endParaRPr>
        </a:p>
      </xdr:txBody>
    </xdr:sp>
    <xdr:clientData/>
  </xdr:twoCellAnchor>
  <xdr:twoCellAnchor editAs="absolute">
    <xdr:from>
      <xdr:col>8</xdr:col>
      <xdr:colOff>764050</xdr:colOff>
      <xdr:row>33</xdr:row>
      <xdr:rowOff>26612</xdr:rowOff>
    </xdr:from>
    <xdr:to>
      <xdr:col>10</xdr:col>
      <xdr:colOff>132080</xdr:colOff>
      <xdr:row>34</xdr:row>
      <xdr:rowOff>102004</xdr:rowOff>
    </xdr:to>
    <xdr:sp macro="" textlink="'Pivot tables'!CP11">
      <xdr:nvSpPr>
        <xdr:cNvPr id="334" name="TextBox 333">
          <a:extLst>
            <a:ext uri="{FF2B5EF4-FFF2-40B4-BE49-F238E27FC236}">
              <a16:creationId xmlns:a16="http://schemas.microsoft.com/office/drawing/2014/main" id="{1D8E7A33-7B6C-E2FF-4989-743748E48C25}"/>
            </a:ext>
          </a:extLst>
        </xdr:cNvPr>
        <xdr:cNvSpPr txBox="1"/>
      </xdr:nvSpPr>
      <xdr:spPr>
        <a:xfrm>
          <a:off x="7347730" y="6325812"/>
          <a:ext cx="1013950" cy="2785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EC3D33E6-5F3F-3D4D-8239-85ED35ABEBF8}" type="TxLink">
            <a:rPr lang="en-US" sz="1200">
              <a:solidFill>
                <a:schemeClr val="bg1"/>
              </a:solidFill>
              <a:latin typeface="Arial" panose="020B0604020202020204" pitchFamily="34" charset="0"/>
              <a:ea typeface="+mn-ea"/>
              <a:cs typeface="Arial" panose="020B0604020202020204" pitchFamily="34" charset="0"/>
            </a:rPr>
            <a:pPr marL="0" indent="0"/>
            <a:t> $918,480 </a:t>
          </a:fld>
          <a:endParaRPr lang="en-GB" sz="1200">
            <a:solidFill>
              <a:schemeClr val="bg1"/>
            </a:solidFill>
            <a:latin typeface="Arial" panose="020B0604020202020204" pitchFamily="34" charset="0"/>
            <a:ea typeface="+mn-ea"/>
            <a:cs typeface="Arial" panose="020B0604020202020204" pitchFamily="34" charset="0"/>
          </a:endParaRPr>
        </a:p>
      </xdr:txBody>
    </xdr:sp>
    <xdr:clientData/>
  </xdr:twoCellAnchor>
  <xdr:twoCellAnchor editAs="absolute">
    <xdr:from>
      <xdr:col>8</xdr:col>
      <xdr:colOff>692930</xdr:colOff>
      <xdr:row>14</xdr:row>
      <xdr:rowOff>4847</xdr:rowOff>
    </xdr:from>
    <xdr:to>
      <xdr:col>10</xdr:col>
      <xdr:colOff>58420</xdr:colOff>
      <xdr:row>15</xdr:row>
      <xdr:rowOff>72247</xdr:rowOff>
    </xdr:to>
    <xdr:sp macro="" textlink="'Pivot tables'!CP13">
      <xdr:nvSpPr>
        <xdr:cNvPr id="335" name="TextBox 334">
          <a:extLst>
            <a:ext uri="{FF2B5EF4-FFF2-40B4-BE49-F238E27FC236}">
              <a16:creationId xmlns:a16="http://schemas.microsoft.com/office/drawing/2014/main" id="{A80A2F10-247B-CE13-5C8D-71B5C6600C2D}"/>
            </a:ext>
          </a:extLst>
        </xdr:cNvPr>
        <xdr:cNvSpPr txBox="1"/>
      </xdr:nvSpPr>
      <xdr:spPr>
        <a:xfrm>
          <a:off x="7339659" y="2426155"/>
          <a:ext cx="1027172" cy="2691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ctr"/>
          <a:fld id="{C90FB983-313E-B14E-9830-34FA3A4BA09C}" type="TxLink">
            <a:rPr lang="en-US" sz="1200">
              <a:solidFill>
                <a:schemeClr val="bg1"/>
              </a:solidFill>
              <a:latin typeface="Arial" panose="020B0604020202020204" pitchFamily="34" charset="0"/>
              <a:ea typeface="+mn-ea"/>
              <a:cs typeface="Arial" panose="020B0604020202020204" pitchFamily="34" charset="0"/>
            </a:rPr>
            <a:pPr marL="0" indent="0" algn="ctr"/>
            <a:t> $6,290,454 </a:t>
          </a:fld>
          <a:endParaRPr lang="en-GB" sz="1200">
            <a:solidFill>
              <a:schemeClr val="bg1"/>
            </a:solidFill>
            <a:latin typeface="Arial" panose="020B0604020202020204" pitchFamily="34" charset="0"/>
            <a:ea typeface="+mn-ea"/>
            <a:cs typeface="Arial" panose="020B0604020202020204" pitchFamily="34" charset="0"/>
          </a:endParaRPr>
        </a:p>
      </xdr:txBody>
    </xdr:sp>
    <xdr:clientData/>
  </xdr:twoCellAnchor>
  <xdr:twoCellAnchor editAs="absolute">
    <xdr:from>
      <xdr:col>8</xdr:col>
      <xdr:colOff>775751</xdr:colOff>
      <xdr:row>21</xdr:row>
      <xdr:rowOff>27757</xdr:rowOff>
    </xdr:from>
    <xdr:to>
      <xdr:col>9</xdr:col>
      <xdr:colOff>791576</xdr:colOff>
      <xdr:row>22</xdr:row>
      <xdr:rowOff>80411</xdr:rowOff>
    </xdr:to>
    <xdr:sp macro="" textlink="">
      <xdr:nvSpPr>
        <xdr:cNvPr id="169" name="TextBox 168">
          <a:extLst>
            <a:ext uri="{FF2B5EF4-FFF2-40B4-BE49-F238E27FC236}">
              <a16:creationId xmlns:a16="http://schemas.microsoft.com/office/drawing/2014/main" id="{8FD8760E-74A2-A975-29AB-47FA127B1AC5}"/>
            </a:ext>
          </a:extLst>
        </xdr:cNvPr>
        <xdr:cNvSpPr txBox="1"/>
      </xdr:nvSpPr>
      <xdr:spPr>
        <a:xfrm>
          <a:off x="7360129" y="3859560"/>
          <a:ext cx="846666" cy="2544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GB" sz="1100">
              <a:solidFill>
                <a:schemeClr val="bg1"/>
              </a:solidFill>
              <a:latin typeface="Arial" panose="020B0604020202020204" pitchFamily="34" charset="0"/>
              <a:cs typeface="Arial" panose="020B0604020202020204" pitchFamily="34" charset="0"/>
            </a:rPr>
            <a:t>Dolphins</a:t>
          </a:r>
        </a:p>
      </xdr:txBody>
    </xdr:sp>
    <xdr:clientData/>
  </xdr:twoCellAnchor>
  <xdr:twoCellAnchor editAs="absolute">
    <xdr:from>
      <xdr:col>8</xdr:col>
      <xdr:colOff>680941</xdr:colOff>
      <xdr:row>26</xdr:row>
      <xdr:rowOff>71057</xdr:rowOff>
    </xdr:from>
    <xdr:to>
      <xdr:col>10</xdr:col>
      <xdr:colOff>46431</xdr:colOff>
      <xdr:row>27</xdr:row>
      <xdr:rowOff>138457</xdr:rowOff>
    </xdr:to>
    <xdr:sp macro="" textlink="'Pivot tables'!CP12">
      <xdr:nvSpPr>
        <xdr:cNvPr id="336" name="TextBox 335">
          <a:extLst>
            <a:ext uri="{FF2B5EF4-FFF2-40B4-BE49-F238E27FC236}">
              <a16:creationId xmlns:a16="http://schemas.microsoft.com/office/drawing/2014/main" id="{0E9C1FC6-885F-980A-296B-90BBB1DFE377}"/>
            </a:ext>
          </a:extLst>
        </xdr:cNvPr>
        <xdr:cNvSpPr txBox="1"/>
      </xdr:nvSpPr>
      <xdr:spPr>
        <a:xfrm>
          <a:off x="7327670" y="4913674"/>
          <a:ext cx="1027172" cy="2691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ctr"/>
          <a:fld id="{B92ADA6C-59C0-0A41-B6EC-1D617A25D118}" type="TxLink">
            <a:rPr lang="en-US" sz="1200">
              <a:solidFill>
                <a:schemeClr val="bg1"/>
              </a:solidFill>
              <a:latin typeface="Arial" panose="020B0604020202020204" pitchFamily="34" charset="0"/>
              <a:ea typeface="+mn-ea"/>
              <a:cs typeface="Arial" panose="020B0604020202020204" pitchFamily="34" charset="0"/>
            </a:rPr>
            <a:pPr marL="0" indent="0" algn="ctr"/>
            <a:t> $3,884,697 </a:t>
          </a:fld>
          <a:endParaRPr lang="en-GB" sz="1200">
            <a:solidFill>
              <a:schemeClr val="bg1"/>
            </a:solidFill>
            <a:latin typeface="Arial" panose="020B0604020202020204" pitchFamily="34" charset="0"/>
            <a:ea typeface="+mn-ea"/>
            <a:cs typeface="Arial" panose="020B0604020202020204" pitchFamily="34" charset="0"/>
          </a:endParaRPr>
        </a:p>
      </xdr:txBody>
    </xdr:sp>
    <xdr:clientData/>
  </xdr:twoCellAnchor>
  <xdr:twoCellAnchor editAs="oneCell">
    <xdr:from>
      <xdr:col>0</xdr:col>
      <xdr:colOff>259080</xdr:colOff>
      <xdr:row>9</xdr:row>
      <xdr:rowOff>20321</xdr:rowOff>
    </xdr:from>
    <xdr:to>
      <xdr:col>3</xdr:col>
      <xdr:colOff>719667</xdr:colOff>
      <xdr:row>11</xdr:row>
      <xdr:rowOff>12222</xdr:rowOff>
    </xdr:to>
    <mc:AlternateContent xmlns:mc="http://schemas.openxmlformats.org/markup-compatibility/2006" xmlns:a14="http://schemas.microsoft.com/office/drawing/2010/main">
      <mc:Choice Requires="a14">
        <xdr:graphicFrame macro="">
          <xdr:nvGraphicFramePr>
            <xdr:cNvPr id="2" name="Year 5">
              <a:extLst>
                <a:ext uri="{FF2B5EF4-FFF2-40B4-BE49-F238E27FC236}">
                  <a16:creationId xmlns:a16="http://schemas.microsoft.com/office/drawing/2014/main" id="{56EA73CD-71F0-2342-A29A-E32EDEB26E62}"/>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Year 5"/>
            </a:graphicData>
          </a:graphic>
        </xdr:graphicFrame>
      </mc:Choice>
      <mc:Fallback xmlns="">
        <xdr:sp macro="" textlink="">
          <xdr:nvSpPr>
            <xdr:cNvPr id="0" name=""/>
            <xdr:cNvSpPr>
              <a:spLocks noTextEdit="1"/>
            </xdr:cNvSpPr>
          </xdr:nvSpPr>
          <xdr:spPr>
            <a:xfrm>
              <a:off x="259080" y="1836302"/>
              <a:ext cx="2953110" cy="39545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2</xdr:col>
      <xdr:colOff>663865</xdr:colOff>
      <xdr:row>22</xdr:row>
      <xdr:rowOff>48106</xdr:rowOff>
    </xdr:from>
    <xdr:to>
      <xdr:col>3</xdr:col>
      <xdr:colOff>663864</xdr:colOff>
      <xdr:row>25</xdr:row>
      <xdr:rowOff>144318</xdr:rowOff>
    </xdr:to>
    <xdr:sp macro="" textlink="'Pivot tables'!CO7">
      <xdr:nvSpPr>
        <xdr:cNvPr id="4" name="TextBox 3">
          <a:extLst>
            <a:ext uri="{FF2B5EF4-FFF2-40B4-BE49-F238E27FC236}">
              <a16:creationId xmlns:a16="http://schemas.microsoft.com/office/drawing/2014/main" id="{CE3D9B6C-A63B-2C84-6801-1FF19C8F751B}"/>
            </a:ext>
          </a:extLst>
        </xdr:cNvPr>
        <xdr:cNvSpPr txBox="1"/>
      </xdr:nvSpPr>
      <xdr:spPr>
        <a:xfrm>
          <a:off x="2318713" y="4089015"/>
          <a:ext cx="827424" cy="7023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028C351-8F85-C644-BE05-7DF75AD33FEF}" type="TxLink">
            <a:rPr lang="en-US" sz="6600" b="0" i="0" u="none" strike="noStrike">
              <a:solidFill>
                <a:schemeClr val="tx1">
                  <a:alpha val="71000"/>
                </a:schemeClr>
              </a:solidFill>
              <a:latin typeface="Aptos Narrow"/>
            </a:rPr>
            <a:pPr algn="ctr"/>
            <a:t> </a:t>
          </a:fld>
          <a:endParaRPr lang="en-GB" sz="6000">
            <a:solidFill>
              <a:schemeClr val="tx1">
                <a:alpha val="71000"/>
              </a:schemeClr>
            </a:solidFill>
          </a:endParaRPr>
        </a:p>
      </xdr:txBody>
    </xdr:sp>
    <xdr:clientData/>
  </xdr:twoCellAnchor>
  <xdr:twoCellAnchor editAs="absolute">
    <xdr:from>
      <xdr:col>2</xdr:col>
      <xdr:colOff>673486</xdr:colOff>
      <xdr:row>28</xdr:row>
      <xdr:rowOff>0</xdr:rowOff>
    </xdr:from>
    <xdr:to>
      <xdr:col>3</xdr:col>
      <xdr:colOff>673485</xdr:colOff>
      <xdr:row>31</xdr:row>
      <xdr:rowOff>96212</xdr:rowOff>
    </xdr:to>
    <xdr:sp macro="" textlink="'Pivot tables'!CO6">
      <xdr:nvSpPr>
        <xdr:cNvPr id="5" name="TextBox 4">
          <a:extLst>
            <a:ext uri="{FF2B5EF4-FFF2-40B4-BE49-F238E27FC236}">
              <a16:creationId xmlns:a16="http://schemas.microsoft.com/office/drawing/2014/main" id="{D3A77F9D-043A-21F2-5CD1-DF99B48DC16E}"/>
            </a:ext>
          </a:extLst>
        </xdr:cNvPr>
        <xdr:cNvSpPr txBox="1"/>
      </xdr:nvSpPr>
      <xdr:spPr>
        <a:xfrm>
          <a:off x="2328334" y="5253182"/>
          <a:ext cx="827424" cy="7023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A667062-EAE3-514D-941E-A7A8D6657897}" type="TxLink">
            <a:rPr lang="en-US" sz="6600" b="0" i="0" u="none" strike="noStrike">
              <a:solidFill>
                <a:schemeClr val="tx1">
                  <a:alpha val="71000"/>
                </a:schemeClr>
              </a:solidFill>
              <a:latin typeface="Aptos Narrow"/>
              <a:ea typeface="+mn-ea"/>
              <a:cs typeface="+mn-cs"/>
            </a:rPr>
            <a:pPr marL="0" indent="0" algn="ctr"/>
            <a:t>⬢</a:t>
          </a:fld>
          <a:endParaRPr lang="en-GB" sz="6600" b="0" i="0" u="none" strike="noStrike">
            <a:solidFill>
              <a:schemeClr val="tx1">
                <a:alpha val="71000"/>
              </a:schemeClr>
            </a:solidFill>
            <a:latin typeface="Aptos Narrow"/>
            <a:ea typeface="+mn-ea"/>
            <a:cs typeface="+mn-cs"/>
          </a:endParaRPr>
        </a:p>
      </xdr:txBody>
    </xdr:sp>
    <xdr:clientData/>
  </xdr:twoCellAnchor>
  <xdr:twoCellAnchor editAs="absolute">
    <xdr:from>
      <xdr:col>2</xdr:col>
      <xdr:colOff>683107</xdr:colOff>
      <xdr:row>16</xdr:row>
      <xdr:rowOff>115456</xdr:rowOff>
    </xdr:from>
    <xdr:to>
      <xdr:col>3</xdr:col>
      <xdr:colOff>683106</xdr:colOff>
      <xdr:row>20</xdr:row>
      <xdr:rowOff>9622</xdr:rowOff>
    </xdr:to>
    <xdr:sp macro="" textlink="'Pivot tables'!CO5">
      <xdr:nvSpPr>
        <xdr:cNvPr id="6" name="TextBox 5">
          <a:extLst>
            <a:ext uri="{FF2B5EF4-FFF2-40B4-BE49-F238E27FC236}">
              <a16:creationId xmlns:a16="http://schemas.microsoft.com/office/drawing/2014/main" id="{D918DE48-334A-A910-56C0-3C2767002FD0}"/>
            </a:ext>
          </a:extLst>
        </xdr:cNvPr>
        <xdr:cNvSpPr txBox="1"/>
      </xdr:nvSpPr>
      <xdr:spPr>
        <a:xfrm>
          <a:off x="2337955" y="2944092"/>
          <a:ext cx="827424" cy="7023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94E71A5-0352-D84C-BA95-37D6A7A5E078}" type="TxLink">
            <a:rPr lang="en-US" sz="6600" b="0" i="0" u="none" strike="noStrike">
              <a:solidFill>
                <a:schemeClr val="tx1">
                  <a:alpha val="71000"/>
                </a:schemeClr>
              </a:solidFill>
              <a:latin typeface="Aptos Narrow"/>
              <a:ea typeface="+mn-ea"/>
              <a:cs typeface="+mn-cs"/>
            </a:rPr>
            <a:pPr marL="0" indent="0" algn="ctr"/>
            <a:t>⬢</a:t>
          </a:fld>
          <a:endParaRPr lang="en-GB" sz="6600" b="0" i="0" u="none" strike="noStrike">
            <a:solidFill>
              <a:schemeClr val="tx1">
                <a:alpha val="71000"/>
              </a:schemeClr>
            </a:solidFill>
            <a:latin typeface="Aptos Narrow"/>
            <a:ea typeface="+mn-ea"/>
            <a:cs typeface="+mn-cs"/>
          </a:endParaRPr>
        </a:p>
      </xdr:txBody>
    </xdr:sp>
    <xdr:clientData/>
  </xdr:twoCellAnchor>
  <xdr:twoCellAnchor editAs="absolute">
    <xdr:from>
      <xdr:col>2</xdr:col>
      <xdr:colOff>475257</xdr:colOff>
      <xdr:row>15</xdr:row>
      <xdr:rowOff>43342</xdr:rowOff>
    </xdr:from>
    <xdr:to>
      <xdr:col>4</xdr:col>
      <xdr:colOff>55917</xdr:colOff>
      <xdr:row>21</xdr:row>
      <xdr:rowOff>43341</xdr:rowOff>
    </xdr:to>
    <xdr:sp macro="" textlink="'Pivot tables'!CN5">
      <xdr:nvSpPr>
        <xdr:cNvPr id="128" name="TextBox 127">
          <a:extLst>
            <a:ext uri="{FF2B5EF4-FFF2-40B4-BE49-F238E27FC236}">
              <a16:creationId xmlns:a16="http://schemas.microsoft.com/office/drawing/2014/main" id="{10C9FE3F-4237-48EE-7938-87773E541FB1}"/>
            </a:ext>
          </a:extLst>
        </xdr:cNvPr>
        <xdr:cNvSpPr txBox="1"/>
      </xdr:nvSpPr>
      <xdr:spPr>
        <a:xfrm>
          <a:off x="2124948" y="2681538"/>
          <a:ext cx="1230350" cy="12176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pPr marL="0" indent="0" algn="ctr"/>
          <a:fld id="{CF630B82-BDEC-3042-95E0-F7232387EA8A}" type="TxLink">
            <a:rPr lang="en-US" sz="8800">
              <a:solidFill>
                <a:schemeClr val="bg1"/>
              </a:solidFill>
              <a:effectLst>
                <a:glow rad="63500">
                  <a:srgbClr val="FFE800">
                    <a:alpha val="41000"/>
                  </a:srgbClr>
                </a:glow>
                <a:outerShdw blurRad="190500" sx="110000" sy="110000" algn="ctr" rotWithShape="0">
                  <a:srgbClr val="FFE800"/>
                </a:outerShdw>
              </a:effectLst>
              <a:latin typeface="Bodoni 72 Book" pitchFamily="2" charset="0"/>
              <a:ea typeface="STIX Two Math" panose="02020603050405020304" pitchFamily="18" charset="0"/>
              <a:cs typeface="Calibri" panose="020F0502020204030204" pitchFamily="34" charset="0"/>
            </a:rPr>
            <a:pPr marL="0" indent="0" algn="ctr"/>
            <a:t> </a:t>
          </a:fld>
          <a:endParaRPr lang="en-GB" sz="8800">
            <a:solidFill>
              <a:schemeClr val="bg1"/>
            </a:solidFill>
            <a:effectLst>
              <a:glow rad="63500">
                <a:srgbClr val="FFE800">
                  <a:alpha val="41000"/>
                </a:srgbClr>
              </a:glow>
              <a:outerShdw blurRad="190500" sx="110000" sy="110000" algn="ctr" rotWithShape="0">
                <a:srgbClr val="FFE800"/>
              </a:outerShdw>
            </a:effectLst>
            <a:latin typeface="Bodoni 72 Book" pitchFamily="2" charset="0"/>
            <a:ea typeface="STIX Two Math" panose="02020603050405020304" pitchFamily="18" charset="0"/>
            <a:cs typeface="Calibri" panose="020F0502020204030204" pitchFamily="34" charset="0"/>
          </a:endParaRPr>
        </a:p>
      </xdr:txBody>
    </xdr:sp>
    <xdr:clientData/>
  </xdr:twoCellAnchor>
  <xdr:twoCellAnchor editAs="absolute">
    <xdr:from>
      <xdr:col>5</xdr:col>
      <xdr:colOff>731212</xdr:colOff>
      <xdr:row>16</xdr:row>
      <xdr:rowOff>134698</xdr:rowOff>
    </xdr:from>
    <xdr:to>
      <xdr:col>6</xdr:col>
      <xdr:colOff>731212</xdr:colOff>
      <xdr:row>20</xdr:row>
      <xdr:rowOff>28864</xdr:rowOff>
    </xdr:to>
    <xdr:sp macro="" textlink="'Pivot tables'!CO19">
      <xdr:nvSpPr>
        <xdr:cNvPr id="7" name="TextBox 6">
          <a:extLst>
            <a:ext uri="{FF2B5EF4-FFF2-40B4-BE49-F238E27FC236}">
              <a16:creationId xmlns:a16="http://schemas.microsoft.com/office/drawing/2014/main" id="{4941507C-586F-9D99-E980-48A4C5662C4D}"/>
            </a:ext>
          </a:extLst>
        </xdr:cNvPr>
        <xdr:cNvSpPr txBox="1"/>
      </xdr:nvSpPr>
      <xdr:spPr>
        <a:xfrm>
          <a:off x="4885418" y="2959558"/>
          <a:ext cx="830841" cy="7012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AF6FAFB-50D3-FF46-9D7B-90BAD0D256B8}" type="TxLink">
            <a:rPr lang="en-US" sz="6600" b="0" i="0" u="none" strike="noStrike">
              <a:solidFill>
                <a:schemeClr val="tx1">
                  <a:alpha val="71000"/>
                </a:schemeClr>
              </a:solidFill>
              <a:latin typeface="Aptos Narrow"/>
              <a:ea typeface="+mn-ea"/>
              <a:cs typeface="+mn-cs"/>
            </a:rPr>
            <a:pPr marL="0" indent="0" algn="ctr"/>
            <a:t> </a:t>
          </a:fld>
          <a:endParaRPr lang="en-GB" sz="6600" b="0" i="0" u="none" strike="noStrike">
            <a:solidFill>
              <a:schemeClr val="tx1">
                <a:alpha val="71000"/>
              </a:schemeClr>
            </a:solidFill>
            <a:latin typeface="Aptos Narrow"/>
            <a:ea typeface="+mn-ea"/>
            <a:cs typeface="+mn-cs"/>
          </a:endParaRPr>
        </a:p>
      </xdr:txBody>
    </xdr:sp>
    <xdr:clientData/>
  </xdr:twoCellAnchor>
  <xdr:twoCellAnchor editAs="absolute">
    <xdr:from>
      <xdr:col>5</xdr:col>
      <xdr:colOff>740834</xdr:colOff>
      <xdr:row>28</xdr:row>
      <xdr:rowOff>19243</xdr:rowOff>
    </xdr:from>
    <xdr:to>
      <xdr:col>6</xdr:col>
      <xdr:colOff>740834</xdr:colOff>
      <xdr:row>31</xdr:row>
      <xdr:rowOff>115455</xdr:rowOff>
    </xdr:to>
    <xdr:sp macro="" textlink="'Pivot tables'!CO18">
      <xdr:nvSpPr>
        <xdr:cNvPr id="8" name="TextBox 7">
          <a:extLst>
            <a:ext uri="{FF2B5EF4-FFF2-40B4-BE49-F238E27FC236}">
              <a16:creationId xmlns:a16="http://schemas.microsoft.com/office/drawing/2014/main" id="{7DB29195-E31E-24BC-3EC4-14E1B488E287}"/>
            </a:ext>
          </a:extLst>
        </xdr:cNvPr>
        <xdr:cNvSpPr txBox="1"/>
      </xdr:nvSpPr>
      <xdr:spPr>
        <a:xfrm>
          <a:off x="4895040" y="5265411"/>
          <a:ext cx="830841" cy="7015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E59B32B-6778-2B4A-A869-D69153D4B08D}" type="TxLink">
            <a:rPr lang="en-US" sz="6600" b="0" i="0" u="none" strike="noStrike">
              <a:solidFill>
                <a:schemeClr val="tx1">
                  <a:alpha val="71000"/>
                </a:schemeClr>
              </a:solidFill>
              <a:latin typeface="Aptos Narrow"/>
              <a:ea typeface="+mn-ea"/>
              <a:cs typeface="+mn-cs"/>
            </a:rPr>
            <a:pPr marL="0" indent="0" algn="ctr"/>
            <a:t>⬢</a:t>
          </a:fld>
          <a:endParaRPr lang="en-GB" sz="6600" b="0" i="0" u="none" strike="noStrike">
            <a:solidFill>
              <a:schemeClr val="tx1">
                <a:alpha val="71000"/>
              </a:schemeClr>
            </a:solidFill>
            <a:latin typeface="Aptos Narrow"/>
            <a:ea typeface="+mn-ea"/>
            <a:cs typeface="+mn-cs"/>
          </a:endParaRPr>
        </a:p>
      </xdr:txBody>
    </xdr:sp>
    <xdr:clientData/>
  </xdr:twoCellAnchor>
  <xdr:twoCellAnchor editAs="absolute">
    <xdr:from>
      <xdr:col>8</xdr:col>
      <xdr:colOff>808181</xdr:colOff>
      <xdr:row>22</xdr:row>
      <xdr:rowOff>96213</xdr:rowOff>
    </xdr:from>
    <xdr:to>
      <xdr:col>9</xdr:col>
      <xdr:colOff>808181</xdr:colOff>
      <xdr:row>25</xdr:row>
      <xdr:rowOff>192425</xdr:rowOff>
    </xdr:to>
    <xdr:sp macro="" textlink="'Pivot tables'!CO12">
      <xdr:nvSpPr>
        <xdr:cNvPr id="9" name="TextBox 8">
          <a:extLst>
            <a:ext uri="{FF2B5EF4-FFF2-40B4-BE49-F238E27FC236}">
              <a16:creationId xmlns:a16="http://schemas.microsoft.com/office/drawing/2014/main" id="{B8A7DDAD-4F66-06CD-C48D-D14D068C41A9}"/>
            </a:ext>
          </a:extLst>
        </xdr:cNvPr>
        <xdr:cNvSpPr txBox="1"/>
      </xdr:nvSpPr>
      <xdr:spPr>
        <a:xfrm>
          <a:off x="7371721" y="4142231"/>
          <a:ext cx="820442" cy="703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709ABAB-29BA-D946-A934-3D77708728FF}" type="TxLink">
            <a:rPr lang="en-US" sz="6600" b="0" i="0" u="none" strike="noStrike">
              <a:solidFill>
                <a:schemeClr val="tx1">
                  <a:alpha val="71000"/>
                </a:schemeClr>
              </a:solidFill>
              <a:latin typeface="Aptos Narrow"/>
              <a:ea typeface="+mn-ea"/>
              <a:cs typeface="+mn-cs"/>
            </a:rPr>
            <a:pPr marL="0" indent="0" algn="ctr"/>
            <a:t> </a:t>
          </a:fld>
          <a:endParaRPr lang="en-GB" sz="6600" b="0" i="0" u="none" strike="noStrike">
            <a:solidFill>
              <a:schemeClr val="tx1">
                <a:alpha val="71000"/>
              </a:schemeClr>
            </a:solidFill>
            <a:latin typeface="Aptos Narrow"/>
            <a:ea typeface="+mn-ea"/>
            <a:cs typeface="+mn-cs"/>
          </a:endParaRPr>
        </a:p>
      </xdr:txBody>
    </xdr:sp>
    <xdr:clientData/>
  </xdr:twoCellAnchor>
  <xdr:twoCellAnchor editAs="absolute">
    <xdr:from>
      <xdr:col>8</xdr:col>
      <xdr:colOff>808181</xdr:colOff>
      <xdr:row>28</xdr:row>
      <xdr:rowOff>48106</xdr:rowOff>
    </xdr:from>
    <xdr:to>
      <xdr:col>9</xdr:col>
      <xdr:colOff>808181</xdr:colOff>
      <xdr:row>31</xdr:row>
      <xdr:rowOff>144318</xdr:rowOff>
    </xdr:to>
    <xdr:sp macro="" textlink="'Pivot tables'!CO11">
      <xdr:nvSpPr>
        <xdr:cNvPr id="10" name="TextBox 9">
          <a:extLst>
            <a:ext uri="{FF2B5EF4-FFF2-40B4-BE49-F238E27FC236}">
              <a16:creationId xmlns:a16="http://schemas.microsoft.com/office/drawing/2014/main" id="{6F09F7A2-04DC-4B39-B8F2-8EA470BD7FBD}"/>
            </a:ext>
          </a:extLst>
        </xdr:cNvPr>
        <xdr:cNvSpPr txBox="1"/>
      </xdr:nvSpPr>
      <xdr:spPr>
        <a:xfrm>
          <a:off x="7454910" y="5294274"/>
          <a:ext cx="830841" cy="7015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B68C5D3-6D25-CC44-A74C-586DE055660E}" type="TxLink">
            <a:rPr lang="en-US" sz="6600" b="0" i="0" u="none" strike="noStrike">
              <a:solidFill>
                <a:schemeClr val="tx1">
                  <a:alpha val="71000"/>
                </a:schemeClr>
              </a:solidFill>
              <a:latin typeface="Aptos Narrow"/>
              <a:ea typeface="+mn-ea"/>
              <a:cs typeface="+mn-cs"/>
            </a:rPr>
            <a:pPr marL="0" indent="0" algn="ctr"/>
            <a:t>⬢</a:t>
          </a:fld>
          <a:endParaRPr lang="en-GB" sz="6600" b="0" i="0" u="none" strike="noStrike">
            <a:solidFill>
              <a:schemeClr val="tx1">
                <a:alpha val="71000"/>
              </a:schemeClr>
            </a:solidFill>
            <a:latin typeface="Aptos Narrow"/>
            <a:ea typeface="+mn-ea"/>
            <a:cs typeface="+mn-cs"/>
          </a:endParaRPr>
        </a:p>
      </xdr:txBody>
    </xdr:sp>
    <xdr:clientData/>
  </xdr:twoCellAnchor>
  <xdr:twoCellAnchor editAs="absolute">
    <xdr:from>
      <xdr:col>8</xdr:col>
      <xdr:colOff>808182</xdr:colOff>
      <xdr:row>16</xdr:row>
      <xdr:rowOff>153941</xdr:rowOff>
    </xdr:from>
    <xdr:to>
      <xdr:col>9</xdr:col>
      <xdr:colOff>808182</xdr:colOff>
      <xdr:row>20</xdr:row>
      <xdr:rowOff>48107</xdr:rowOff>
    </xdr:to>
    <xdr:sp macro="" textlink="'Pivot tables'!CO13">
      <xdr:nvSpPr>
        <xdr:cNvPr id="11" name="TextBox 10">
          <a:extLst>
            <a:ext uri="{FF2B5EF4-FFF2-40B4-BE49-F238E27FC236}">
              <a16:creationId xmlns:a16="http://schemas.microsoft.com/office/drawing/2014/main" id="{3AB8B9E7-D075-016E-C765-C9033A531265}"/>
            </a:ext>
          </a:extLst>
        </xdr:cNvPr>
        <xdr:cNvSpPr txBox="1"/>
      </xdr:nvSpPr>
      <xdr:spPr>
        <a:xfrm>
          <a:off x="7427576" y="2982577"/>
          <a:ext cx="827424" cy="7023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18274DE-0BBA-554D-9F77-CAAAC516AA36}" type="TxLink">
            <a:rPr lang="en-US" sz="6600" b="0" i="0" u="none" strike="noStrike">
              <a:solidFill>
                <a:schemeClr val="tx1">
                  <a:alpha val="71000"/>
                </a:schemeClr>
              </a:solidFill>
              <a:latin typeface="Aptos Narrow"/>
              <a:ea typeface="+mn-ea"/>
              <a:cs typeface="+mn-cs"/>
            </a:rPr>
            <a:pPr marL="0" indent="0" algn="ctr"/>
            <a:t>⬢</a:t>
          </a:fld>
          <a:endParaRPr lang="en-GB" sz="6600" b="0" i="0" u="none" strike="noStrike">
            <a:solidFill>
              <a:schemeClr val="tx1">
                <a:alpha val="71000"/>
              </a:schemeClr>
            </a:solidFill>
            <a:latin typeface="Aptos Narrow"/>
            <a:ea typeface="+mn-ea"/>
            <a:cs typeface="+mn-cs"/>
          </a:endParaRPr>
        </a:p>
      </xdr:txBody>
    </xdr:sp>
    <xdr:clientData/>
  </xdr:twoCellAnchor>
  <xdr:twoCellAnchor editAs="absolute">
    <xdr:from>
      <xdr:col>10</xdr:col>
      <xdr:colOff>689299</xdr:colOff>
      <xdr:row>23</xdr:row>
      <xdr:rowOff>124736</xdr:rowOff>
    </xdr:from>
    <xdr:to>
      <xdr:col>11</xdr:col>
      <xdr:colOff>142904</xdr:colOff>
      <xdr:row>25</xdr:row>
      <xdr:rowOff>11065</xdr:rowOff>
    </xdr:to>
    <xdr:pic>
      <xdr:nvPicPr>
        <xdr:cNvPr id="31" name="Picture 30">
          <a:extLst>
            <a:ext uri="{FF2B5EF4-FFF2-40B4-BE49-F238E27FC236}">
              <a16:creationId xmlns:a16="http://schemas.microsoft.com/office/drawing/2014/main" id="{8B41C5EE-8ACC-8BE2-EFB6-55E1255E7958}"/>
            </a:ext>
          </a:extLst>
        </xdr:cNvPr>
        <xdr:cNvPicPr>
          <a:picLocks noChangeAspect="1"/>
        </xdr:cNvPicPr>
      </xdr:nvPicPr>
      <xdr:blipFill>
        <a:blip xmlns:r="http://schemas.openxmlformats.org/officeDocument/2006/relationships" r:embed="rId22"/>
        <a:stretch>
          <a:fillRect/>
        </a:stretch>
      </xdr:blipFill>
      <xdr:spPr>
        <a:xfrm>
          <a:off x="8895453" y="4227813"/>
          <a:ext cx="274220" cy="277099"/>
        </a:xfrm>
        <a:prstGeom prst="rect">
          <a:avLst/>
        </a:prstGeom>
      </xdr:spPr>
    </xdr:pic>
    <xdr:clientData/>
  </xdr:twoCellAnchor>
  <xdr:twoCellAnchor editAs="absolute">
    <xdr:from>
      <xdr:col>12</xdr:col>
      <xdr:colOff>698569</xdr:colOff>
      <xdr:row>8</xdr:row>
      <xdr:rowOff>15415</xdr:rowOff>
    </xdr:from>
    <xdr:to>
      <xdr:col>20</xdr:col>
      <xdr:colOff>232400</xdr:colOff>
      <xdr:row>29</xdr:row>
      <xdr:rowOff>66346</xdr:rowOff>
    </xdr:to>
    <xdr:grpSp>
      <xdr:nvGrpSpPr>
        <xdr:cNvPr id="44" name="Group 43">
          <a:extLst>
            <a:ext uri="{FF2B5EF4-FFF2-40B4-BE49-F238E27FC236}">
              <a16:creationId xmlns:a16="http://schemas.microsoft.com/office/drawing/2014/main" id="{A83668AD-3334-278E-CF56-7E0946AFF690}"/>
            </a:ext>
          </a:extLst>
        </xdr:cNvPr>
        <xdr:cNvGrpSpPr/>
      </xdr:nvGrpSpPr>
      <xdr:grpSpPr>
        <a:xfrm>
          <a:off x="10668662" y="1629621"/>
          <a:ext cx="6180560" cy="4288220"/>
          <a:chOff x="3117920" y="9432685"/>
          <a:chExt cx="6171697" cy="4318131"/>
        </a:xfrm>
        <a:noFill/>
      </xdr:grpSpPr>
      <xdr:graphicFrame macro="">
        <xdr:nvGraphicFramePr>
          <xdr:cNvPr id="33" name="Chart 32">
            <a:extLst>
              <a:ext uri="{FF2B5EF4-FFF2-40B4-BE49-F238E27FC236}">
                <a16:creationId xmlns:a16="http://schemas.microsoft.com/office/drawing/2014/main" id="{1762F1F3-AE38-834C-B175-179946D15CC0}"/>
              </a:ext>
            </a:extLst>
          </xdr:cNvPr>
          <xdr:cNvGraphicFramePr>
            <a:graphicFrameLocks/>
          </xdr:cNvGraphicFramePr>
        </xdr:nvGraphicFramePr>
        <xdr:xfrm>
          <a:off x="3117920" y="9432685"/>
          <a:ext cx="6171697" cy="4318131"/>
        </xdr:xfrm>
        <a:graphic>
          <a:graphicData uri="http://schemas.openxmlformats.org/drawingml/2006/chart">
            <c:chart xmlns:c="http://schemas.openxmlformats.org/drawingml/2006/chart" xmlns:r="http://schemas.openxmlformats.org/officeDocument/2006/relationships" r:id="rId23"/>
          </a:graphicData>
        </a:graphic>
      </xdr:graphicFrame>
      <xdr:grpSp>
        <xdr:nvGrpSpPr>
          <xdr:cNvPr id="34" name="Group 33">
            <a:extLst>
              <a:ext uri="{FF2B5EF4-FFF2-40B4-BE49-F238E27FC236}">
                <a16:creationId xmlns:a16="http://schemas.microsoft.com/office/drawing/2014/main" id="{87CC4202-4C79-6CC5-DF8E-E0A51C37DF3E}"/>
              </a:ext>
            </a:extLst>
          </xdr:cNvPr>
          <xdr:cNvGrpSpPr/>
        </xdr:nvGrpSpPr>
        <xdr:grpSpPr>
          <a:xfrm>
            <a:off x="4580759" y="10980431"/>
            <a:ext cx="3114564" cy="1561307"/>
            <a:chOff x="13115159" y="4375285"/>
            <a:chExt cx="3114564" cy="1561307"/>
          </a:xfrm>
          <a:grpFill/>
        </xdr:grpSpPr>
        <xdr:sp macro="" textlink="">
          <xdr:nvSpPr>
            <xdr:cNvPr id="95" name="TextBox 94">
              <a:extLst>
                <a:ext uri="{FF2B5EF4-FFF2-40B4-BE49-F238E27FC236}">
                  <a16:creationId xmlns:a16="http://schemas.microsoft.com/office/drawing/2014/main" id="{E2EE9E98-AEE7-2C45-964F-EED671532472}"/>
                </a:ext>
              </a:extLst>
            </xdr:cNvPr>
            <xdr:cNvSpPr txBox="1"/>
          </xdr:nvSpPr>
          <xdr:spPr>
            <a:xfrm>
              <a:off x="13464644" y="4375285"/>
              <a:ext cx="2526053" cy="484486"/>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3200" b="0" i="0" u="none" strike="noStrike">
                  <a:solidFill>
                    <a:schemeClr val="bg1"/>
                  </a:solidFill>
                  <a:latin typeface="Arial" panose="020B0604020202020204" pitchFamily="34" charset="0"/>
                  <a:ea typeface="+mn-ea"/>
                  <a:cs typeface="Arial" panose="020B0604020202020204" pitchFamily="34" charset="0"/>
                </a:rPr>
                <a:t>Total Sales</a:t>
              </a:r>
            </a:p>
          </xdr:txBody>
        </xdr:sp>
        <xdr:sp macro="" textlink="'Pivot tables'!CB5">
          <xdr:nvSpPr>
            <xdr:cNvPr id="96" name="TextBox 95">
              <a:extLst>
                <a:ext uri="{FF2B5EF4-FFF2-40B4-BE49-F238E27FC236}">
                  <a16:creationId xmlns:a16="http://schemas.microsoft.com/office/drawing/2014/main" id="{FD28401B-BDDA-5448-ABBC-93F6E25242CF}"/>
                </a:ext>
              </a:extLst>
            </xdr:cNvPr>
            <xdr:cNvSpPr txBox="1"/>
          </xdr:nvSpPr>
          <xdr:spPr>
            <a:xfrm>
              <a:off x="13115159" y="4675552"/>
              <a:ext cx="3114564" cy="126104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CB5B4E2-8276-1445-8B12-EDE98A582931}" type="TxLink">
                <a:rPr lang="en-US" sz="3600" b="0" i="0" u="none" strike="noStrike">
                  <a:solidFill>
                    <a:schemeClr val="bg1"/>
                  </a:solidFill>
                  <a:latin typeface="Arial" panose="020B0604020202020204" pitchFamily="34" charset="0"/>
                  <a:ea typeface="+mn-ea"/>
                  <a:cs typeface="Arial" panose="020B0604020202020204" pitchFamily="34" charset="0"/>
                </a:rPr>
                <a:pPr marL="0" indent="0" algn="ctr"/>
                <a:t> $11,093,630 </a:t>
              </a:fld>
              <a:endParaRPr lang="en-GB" sz="3600" b="0" i="0" u="none" strike="noStrike">
                <a:solidFill>
                  <a:schemeClr val="bg1"/>
                </a:solidFill>
                <a:latin typeface="Arial" panose="020B0604020202020204" pitchFamily="34" charset="0"/>
                <a:ea typeface="+mn-ea"/>
                <a:cs typeface="Arial" panose="020B0604020202020204" pitchFamily="34" charset="0"/>
              </a:endParaRPr>
            </a:p>
          </xdr:txBody>
        </xdr:sp>
      </xdr:grpSp>
    </xdr:grpSp>
    <xdr:clientData/>
  </xdr:twoCellAnchor>
  <xdr:twoCellAnchor editAs="absolute">
    <xdr:from>
      <xdr:col>13</xdr:col>
      <xdr:colOff>516330</xdr:colOff>
      <xdr:row>23</xdr:row>
      <xdr:rowOff>96295</xdr:rowOff>
    </xdr:from>
    <xdr:to>
      <xdr:col>14</xdr:col>
      <xdr:colOff>265617</xdr:colOff>
      <xdr:row>25</xdr:row>
      <xdr:rowOff>186460</xdr:rowOff>
    </xdr:to>
    <xdr:grpSp>
      <xdr:nvGrpSpPr>
        <xdr:cNvPr id="63" name="Group 62">
          <a:extLst>
            <a:ext uri="{FF2B5EF4-FFF2-40B4-BE49-F238E27FC236}">
              <a16:creationId xmlns:a16="http://schemas.microsoft.com/office/drawing/2014/main" id="{582CDBEF-7FB7-B6DC-6750-BBFE20F4F4E6}"/>
            </a:ext>
          </a:extLst>
        </xdr:cNvPr>
        <xdr:cNvGrpSpPr/>
      </xdr:nvGrpSpPr>
      <xdr:grpSpPr>
        <a:xfrm>
          <a:off x="11317265" y="4737136"/>
          <a:ext cx="580128" cy="493717"/>
          <a:chOff x="11433995" y="9906591"/>
          <a:chExt cx="574787" cy="495659"/>
        </a:xfrm>
      </xdr:grpSpPr>
      <xdr:sp macro="" textlink="'Pivot tables'!CO11">
        <xdr:nvSpPr>
          <xdr:cNvPr id="61" name="TextBox 60">
            <a:extLst>
              <a:ext uri="{FF2B5EF4-FFF2-40B4-BE49-F238E27FC236}">
                <a16:creationId xmlns:a16="http://schemas.microsoft.com/office/drawing/2014/main" id="{F40378DF-964F-5653-738E-1C316025E6FB}"/>
              </a:ext>
            </a:extLst>
          </xdr:cNvPr>
          <xdr:cNvSpPr txBox="1"/>
        </xdr:nvSpPr>
        <xdr:spPr>
          <a:xfrm rot="1789468">
            <a:off x="11433995" y="9906591"/>
            <a:ext cx="574787" cy="495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B68C5D3-6D25-CC44-A74C-586DE055660E}" type="TxLink">
              <a:rPr lang="en-US" sz="4300" b="0" i="0" u="none" strike="noStrike">
                <a:solidFill>
                  <a:schemeClr val="tx1"/>
                </a:solidFill>
                <a:latin typeface="Aptos Narrow"/>
                <a:ea typeface="+mn-ea"/>
                <a:cs typeface="+mn-cs"/>
              </a:rPr>
              <a:pPr marL="0" indent="0" algn="ctr"/>
              <a:t>⬢</a:t>
            </a:fld>
            <a:endParaRPr lang="en-GB" sz="4300" b="0" i="0" u="none" strike="noStrike">
              <a:solidFill>
                <a:schemeClr val="tx1"/>
              </a:solidFill>
              <a:latin typeface="Aptos Narrow"/>
              <a:ea typeface="+mn-ea"/>
              <a:cs typeface="+mn-cs"/>
            </a:endParaRPr>
          </a:p>
        </xdr:txBody>
      </xdr:sp>
      <xdr:pic>
        <xdr:nvPicPr>
          <xdr:cNvPr id="58" name="Picture 57">
            <a:extLst>
              <a:ext uri="{FF2B5EF4-FFF2-40B4-BE49-F238E27FC236}">
                <a16:creationId xmlns:a16="http://schemas.microsoft.com/office/drawing/2014/main" id="{67CC910A-92BE-8A4E-4B3F-AC0FD7604304}"/>
              </a:ext>
            </a:extLst>
          </xdr:cNvPr>
          <xdr:cNvPicPr>
            <a:picLocks noChangeAspect="1"/>
          </xdr:cNvPicPr>
        </xdr:nvPicPr>
        <xdr:blipFill>
          <a:blip xmlns:r="http://schemas.openxmlformats.org/officeDocument/2006/relationships" r:embed="rId3">
            <a:alphaModFix amt="38000"/>
          </a:blip>
          <a:stretch>
            <a:fillRect/>
          </a:stretch>
        </xdr:blipFill>
        <xdr:spPr>
          <a:xfrm rot="1800000">
            <a:off x="11535188" y="9971794"/>
            <a:ext cx="347805" cy="402435"/>
          </a:xfrm>
          <a:prstGeom prst="rect">
            <a:avLst/>
          </a:prstGeom>
          <a:noFill/>
        </xdr:spPr>
      </xdr:pic>
    </xdr:grpSp>
    <xdr:clientData/>
  </xdr:twoCellAnchor>
  <xdr:twoCellAnchor editAs="absolute">
    <xdr:from>
      <xdr:col>16</xdr:col>
      <xdr:colOff>91377</xdr:colOff>
      <xdr:row>5</xdr:row>
      <xdr:rowOff>128337</xdr:rowOff>
    </xdr:from>
    <xdr:to>
      <xdr:col>16</xdr:col>
      <xdr:colOff>668432</xdr:colOff>
      <xdr:row>8</xdr:row>
      <xdr:rowOff>14396</xdr:rowOff>
    </xdr:to>
    <xdr:grpSp>
      <xdr:nvGrpSpPr>
        <xdr:cNvPr id="64" name="Group 63">
          <a:extLst>
            <a:ext uri="{FF2B5EF4-FFF2-40B4-BE49-F238E27FC236}">
              <a16:creationId xmlns:a16="http://schemas.microsoft.com/office/drawing/2014/main" id="{6DEAE58E-0AE8-C8F2-4D7E-BC9DE7C15295}"/>
            </a:ext>
          </a:extLst>
        </xdr:cNvPr>
        <xdr:cNvGrpSpPr/>
      </xdr:nvGrpSpPr>
      <xdr:grpSpPr>
        <a:xfrm>
          <a:off x="13384835" y="1137216"/>
          <a:ext cx="577055" cy="491386"/>
          <a:chOff x="11433995" y="9906591"/>
          <a:chExt cx="574787" cy="495659"/>
        </a:xfrm>
      </xdr:grpSpPr>
      <xdr:sp macro="" textlink="'Pivot tables'!CO11">
        <xdr:nvSpPr>
          <xdr:cNvPr id="65" name="TextBox 64">
            <a:extLst>
              <a:ext uri="{FF2B5EF4-FFF2-40B4-BE49-F238E27FC236}">
                <a16:creationId xmlns:a16="http://schemas.microsoft.com/office/drawing/2014/main" id="{5C402A17-08F2-ACB4-D507-9EBED3216B91}"/>
              </a:ext>
            </a:extLst>
          </xdr:cNvPr>
          <xdr:cNvSpPr txBox="1"/>
        </xdr:nvSpPr>
        <xdr:spPr>
          <a:xfrm rot="1789468">
            <a:off x="11433995" y="9906591"/>
            <a:ext cx="574787" cy="495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B68C5D3-6D25-CC44-A74C-586DE055660E}" type="TxLink">
              <a:rPr lang="en-US" sz="4300" b="0" i="0" u="none" strike="noStrike">
                <a:solidFill>
                  <a:schemeClr val="tx1"/>
                </a:solidFill>
                <a:latin typeface="Aptos Narrow"/>
                <a:ea typeface="+mn-ea"/>
                <a:cs typeface="+mn-cs"/>
              </a:rPr>
              <a:pPr marL="0" indent="0" algn="ctr"/>
              <a:t>⬢</a:t>
            </a:fld>
            <a:endParaRPr lang="en-GB" sz="4300" b="0" i="0" u="none" strike="noStrike">
              <a:solidFill>
                <a:schemeClr val="tx1"/>
              </a:solidFill>
              <a:latin typeface="Aptos Narrow"/>
              <a:ea typeface="+mn-ea"/>
              <a:cs typeface="+mn-cs"/>
            </a:endParaRPr>
          </a:p>
        </xdr:txBody>
      </xdr:sp>
      <xdr:pic>
        <xdr:nvPicPr>
          <xdr:cNvPr id="66" name="Picture 65">
            <a:extLst>
              <a:ext uri="{FF2B5EF4-FFF2-40B4-BE49-F238E27FC236}">
                <a16:creationId xmlns:a16="http://schemas.microsoft.com/office/drawing/2014/main" id="{1C33F5E9-E280-C808-B98A-3D59351D5384}"/>
              </a:ext>
            </a:extLst>
          </xdr:cNvPr>
          <xdr:cNvPicPr>
            <a:picLocks noChangeAspect="1"/>
          </xdr:cNvPicPr>
        </xdr:nvPicPr>
        <xdr:blipFill>
          <a:blip xmlns:r="http://schemas.openxmlformats.org/officeDocument/2006/relationships" r:embed="rId3">
            <a:alphaModFix amt="38000"/>
          </a:blip>
          <a:stretch>
            <a:fillRect/>
          </a:stretch>
        </xdr:blipFill>
        <xdr:spPr>
          <a:xfrm rot="1800000">
            <a:off x="11535188" y="9971794"/>
            <a:ext cx="347805" cy="402435"/>
          </a:xfrm>
          <a:prstGeom prst="rect">
            <a:avLst/>
          </a:prstGeom>
          <a:noFill/>
        </xdr:spPr>
      </xdr:pic>
    </xdr:grpSp>
    <xdr:clientData/>
  </xdr:twoCellAnchor>
  <xdr:twoCellAnchor editAs="absolute">
    <xdr:from>
      <xdr:col>18</xdr:col>
      <xdr:colOff>534672</xdr:colOff>
      <xdr:row>23</xdr:row>
      <xdr:rowOff>94782</xdr:rowOff>
    </xdr:from>
    <xdr:to>
      <xdr:col>19</xdr:col>
      <xdr:colOff>281994</xdr:colOff>
      <xdr:row>25</xdr:row>
      <xdr:rowOff>186460</xdr:rowOff>
    </xdr:to>
    <xdr:grpSp>
      <xdr:nvGrpSpPr>
        <xdr:cNvPr id="67" name="Group 66">
          <a:extLst>
            <a:ext uri="{FF2B5EF4-FFF2-40B4-BE49-F238E27FC236}">
              <a16:creationId xmlns:a16="http://schemas.microsoft.com/office/drawing/2014/main" id="{F4F46C96-A64F-CF7B-7D23-7E9B2DB4C987}"/>
            </a:ext>
          </a:extLst>
        </xdr:cNvPr>
        <xdr:cNvGrpSpPr/>
      </xdr:nvGrpSpPr>
      <xdr:grpSpPr>
        <a:xfrm>
          <a:off x="15489812" y="4735623"/>
          <a:ext cx="578163" cy="495230"/>
          <a:chOff x="11433995" y="9906591"/>
          <a:chExt cx="574787" cy="495659"/>
        </a:xfrm>
      </xdr:grpSpPr>
      <xdr:sp macro="" textlink="'Pivot tables'!CO11">
        <xdr:nvSpPr>
          <xdr:cNvPr id="68" name="TextBox 67">
            <a:extLst>
              <a:ext uri="{FF2B5EF4-FFF2-40B4-BE49-F238E27FC236}">
                <a16:creationId xmlns:a16="http://schemas.microsoft.com/office/drawing/2014/main" id="{B6D192F1-3B64-0C59-FE8E-363C0AFE5A40}"/>
              </a:ext>
            </a:extLst>
          </xdr:cNvPr>
          <xdr:cNvSpPr txBox="1"/>
        </xdr:nvSpPr>
        <xdr:spPr>
          <a:xfrm rot="1789468">
            <a:off x="11433995" y="9906591"/>
            <a:ext cx="574787" cy="495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B68C5D3-6D25-CC44-A74C-586DE055660E}" type="TxLink">
              <a:rPr lang="en-US" sz="4300" b="0" i="0" u="none" strike="noStrike">
                <a:solidFill>
                  <a:schemeClr val="tx1"/>
                </a:solidFill>
                <a:latin typeface="Aptos Narrow"/>
                <a:ea typeface="+mn-ea"/>
                <a:cs typeface="+mn-cs"/>
              </a:rPr>
              <a:pPr marL="0" indent="0" algn="ctr"/>
              <a:t>⬢</a:t>
            </a:fld>
            <a:endParaRPr lang="en-GB" sz="4300" b="0" i="0" u="none" strike="noStrike">
              <a:solidFill>
                <a:schemeClr val="tx1"/>
              </a:solidFill>
              <a:latin typeface="Aptos Narrow"/>
              <a:ea typeface="+mn-ea"/>
              <a:cs typeface="+mn-cs"/>
            </a:endParaRPr>
          </a:p>
        </xdr:txBody>
      </xdr:sp>
      <xdr:pic>
        <xdr:nvPicPr>
          <xdr:cNvPr id="69" name="Picture 68">
            <a:extLst>
              <a:ext uri="{FF2B5EF4-FFF2-40B4-BE49-F238E27FC236}">
                <a16:creationId xmlns:a16="http://schemas.microsoft.com/office/drawing/2014/main" id="{B179A410-7121-199D-9097-9B977400521B}"/>
              </a:ext>
            </a:extLst>
          </xdr:cNvPr>
          <xdr:cNvPicPr>
            <a:picLocks noChangeAspect="1"/>
          </xdr:cNvPicPr>
        </xdr:nvPicPr>
        <xdr:blipFill>
          <a:blip xmlns:r="http://schemas.openxmlformats.org/officeDocument/2006/relationships" r:embed="rId3">
            <a:alphaModFix amt="38000"/>
          </a:blip>
          <a:stretch>
            <a:fillRect/>
          </a:stretch>
        </xdr:blipFill>
        <xdr:spPr>
          <a:xfrm rot="1800000">
            <a:off x="11535188" y="9971794"/>
            <a:ext cx="347805" cy="402435"/>
          </a:xfrm>
          <a:prstGeom prst="rect">
            <a:avLst/>
          </a:prstGeom>
          <a:noFill/>
        </xdr:spPr>
      </xdr:pic>
    </xdr:grpSp>
    <xdr:clientData/>
  </xdr:twoCellAnchor>
  <xdr:twoCellAnchor editAs="absolute">
    <xdr:from>
      <xdr:col>15</xdr:col>
      <xdr:colOff>685981</xdr:colOff>
      <xdr:row>4</xdr:row>
      <xdr:rowOff>121150</xdr:rowOff>
    </xdr:from>
    <xdr:to>
      <xdr:col>17</xdr:col>
      <xdr:colOff>79825</xdr:colOff>
      <xdr:row>5</xdr:row>
      <xdr:rowOff>199011</xdr:rowOff>
    </xdr:to>
    <xdr:sp macro="" textlink="">
      <xdr:nvSpPr>
        <xdr:cNvPr id="101" name="TextBox 100">
          <a:extLst>
            <a:ext uri="{FF2B5EF4-FFF2-40B4-BE49-F238E27FC236}">
              <a16:creationId xmlns:a16="http://schemas.microsoft.com/office/drawing/2014/main" id="{5DB86B77-AECD-834C-A97C-2CEA57EC7108}"/>
            </a:ext>
          </a:extLst>
        </xdr:cNvPr>
        <xdr:cNvSpPr txBox="1"/>
      </xdr:nvSpPr>
      <xdr:spPr>
        <a:xfrm>
          <a:off x="13167015" y="938621"/>
          <a:ext cx="1057982" cy="2822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100" b="0" i="0" u="none" strike="noStrike">
              <a:solidFill>
                <a:schemeClr val="bg1"/>
              </a:solidFill>
              <a:latin typeface="Arial" panose="020B0604020202020204" pitchFamily="34" charset="0"/>
              <a:ea typeface="+mn-ea"/>
              <a:cs typeface="Arial" panose="020B0604020202020204" pitchFamily="34" charset="0"/>
            </a:rPr>
            <a:t>Installations</a:t>
          </a:r>
          <a:endParaRPr lang="en-US" sz="1600" b="0" i="0" u="none" strike="noStrike">
            <a:solidFill>
              <a:schemeClr val="bg1"/>
            </a:solidFill>
            <a:latin typeface="Arial" panose="020B0604020202020204" pitchFamily="34" charset="0"/>
            <a:ea typeface="+mn-ea"/>
            <a:cs typeface="Arial" panose="020B0604020202020204" pitchFamily="34" charset="0"/>
          </a:endParaRPr>
        </a:p>
      </xdr:txBody>
    </xdr:sp>
    <xdr:clientData/>
  </xdr:twoCellAnchor>
  <xdr:twoCellAnchor editAs="absolute">
    <xdr:from>
      <xdr:col>16</xdr:col>
      <xdr:colOff>256002</xdr:colOff>
      <xdr:row>6</xdr:row>
      <xdr:rowOff>82278</xdr:rowOff>
    </xdr:from>
    <xdr:to>
      <xdr:col>16</xdr:col>
      <xdr:colOff>486902</xdr:colOff>
      <xdr:row>7</xdr:row>
      <xdr:rowOff>98413</xdr:rowOff>
    </xdr:to>
    <xdr:pic>
      <xdr:nvPicPr>
        <xdr:cNvPr id="70" name="Picture 69">
          <a:extLst>
            <a:ext uri="{FF2B5EF4-FFF2-40B4-BE49-F238E27FC236}">
              <a16:creationId xmlns:a16="http://schemas.microsoft.com/office/drawing/2014/main" id="{FE5BE564-271E-8100-5E08-72FBE8EAC230}"/>
            </a:ext>
          </a:extLst>
        </xdr:cNvPr>
        <xdr:cNvPicPr>
          <a:picLocks noChangeAspect="1"/>
        </xdr:cNvPicPr>
      </xdr:nvPicPr>
      <xdr:blipFill>
        <a:blip xmlns:r="http://schemas.openxmlformats.org/officeDocument/2006/relationships" r:embed="rId24"/>
        <a:stretch>
          <a:fillRect/>
        </a:stretch>
      </xdr:blipFill>
      <xdr:spPr>
        <a:xfrm flipH="1">
          <a:off x="13452755" y="1291355"/>
          <a:ext cx="230900" cy="217648"/>
        </a:xfrm>
        <a:prstGeom prst="rect">
          <a:avLst/>
        </a:prstGeom>
      </xdr:spPr>
    </xdr:pic>
    <xdr:clientData/>
  </xdr:twoCellAnchor>
  <xdr:twoCellAnchor editAs="absolute">
    <xdr:from>
      <xdr:col>13</xdr:col>
      <xdr:colOff>668839</xdr:colOff>
      <xdr:row>24</xdr:row>
      <xdr:rowOff>45897</xdr:rowOff>
    </xdr:from>
    <xdr:to>
      <xdr:col>14</xdr:col>
      <xdr:colOff>74432</xdr:colOff>
      <xdr:row>25</xdr:row>
      <xdr:rowOff>74165</xdr:rowOff>
    </xdr:to>
    <xdr:pic>
      <xdr:nvPicPr>
        <xdr:cNvPr id="71" name="Picture 70">
          <a:extLst>
            <a:ext uri="{FF2B5EF4-FFF2-40B4-BE49-F238E27FC236}">
              <a16:creationId xmlns:a16="http://schemas.microsoft.com/office/drawing/2014/main" id="{4D69C7F9-5600-AD90-4F4A-F80A92D7E1EE}"/>
            </a:ext>
          </a:extLst>
        </xdr:cNvPr>
        <xdr:cNvPicPr>
          <a:picLocks noChangeAspect="1"/>
        </xdr:cNvPicPr>
      </xdr:nvPicPr>
      <xdr:blipFill>
        <a:blip xmlns:r="http://schemas.openxmlformats.org/officeDocument/2006/relationships" r:embed="rId25"/>
        <a:stretch>
          <a:fillRect/>
        </a:stretch>
      </xdr:blipFill>
      <xdr:spPr>
        <a:xfrm>
          <a:off x="11373125" y="4958424"/>
          <a:ext cx="228999" cy="232957"/>
        </a:xfrm>
        <a:prstGeom prst="rect">
          <a:avLst/>
        </a:prstGeom>
      </xdr:spPr>
    </xdr:pic>
    <xdr:clientData/>
  </xdr:twoCellAnchor>
  <xdr:twoCellAnchor editAs="absolute">
    <xdr:from>
      <xdr:col>13</xdr:col>
      <xdr:colOff>285303</xdr:colOff>
      <xdr:row>25</xdr:row>
      <xdr:rowOff>151630</xdr:rowOff>
    </xdr:from>
    <xdr:to>
      <xdr:col>14</xdr:col>
      <xdr:colOff>502107</xdr:colOff>
      <xdr:row>27</xdr:row>
      <xdr:rowOff>26291</xdr:rowOff>
    </xdr:to>
    <xdr:sp macro="" textlink="">
      <xdr:nvSpPr>
        <xdr:cNvPr id="72" name="TextBox 71">
          <a:extLst>
            <a:ext uri="{FF2B5EF4-FFF2-40B4-BE49-F238E27FC236}">
              <a16:creationId xmlns:a16="http://schemas.microsoft.com/office/drawing/2014/main" id="{81DF3541-8551-D94C-9015-A36796A2E2A4}"/>
            </a:ext>
          </a:extLst>
        </xdr:cNvPr>
        <xdr:cNvSpPr txBox="1"/>
      </xdr:nvSpPr>
      <xdr:spPr>
        <a:xfrm>
          <a:off x="11102200" y="5260825"/>
          <a:ext cx="1048873" cy="2833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100" b="0" i="0" u="none" strike="noStrike">
              <a:solidFill>
                <a:schemeClr val="bg1"/>
              </a:solidFill>
              <a:latin typeface="Arial" panose="020B0604020202020204" pitchFamily="34" charset="0"/>
              <a:ea typeface="+mn-ea"/>
              <a:cs typeface="Arial" panose="020B0604020202020204" pitchFamily="34" charset="0"/>
            </a:rPr>
            <a:t>ARPPU</a:t>
          </a:r>
          <a:endParaRPr lang="en-US" sz="1600" b="0" i="0" u="none" strike="noStrike">
            <a:solidFill>
              <a:schemeClr val="bg1"/>
            </a:solidFill>
            <a:latin typeface="Arial" panose="020B0604020202020204" pitchFamily="34" charset="0"/>
            <a:ea typeface="+mn-ea"/>
            <a:cs typeface="Arial" panose="020B0604020202020204" pitchFamily="34" charset="0"/>
          </a:endParaRPr>
        </a:p>
      </xdr:txBody>
    </xdr:sp>
    <xdr:clientData/>
  </xdr:twoCellAnchor>
  <xdr:twoCellAnchor editAs="absolute">
    <xdr:from>
      <xdr:col>18</xdr:col>
      <xdr:colOff>682729</xdr:colOff>
      <xdr:row>24</xdr:row>
      <xdr:rowOff>35249</xdr:rowOff>
    </xdr:from>
    <xdr:to>
      <xdr:col>19</xdr:col>
      <xdr:colOff>104253</xdr:colOff>
      <xdr:row>25</xdr:row>
      <xdr:rowOff>80294</xdr:rowOff>
    </xdr:to>
    <xdr:pic>
      <xdr:nvPicPr>
        <xdr:cNvPr id="74" name="Picture 73">
          <a:extLst>
            <a:ext uri="{FF2B5EF4-FFF2-40B4-BE49-F238E27FC236}">
              <a16:creationId xmlns:a16="http://schemas.microsoft.com/office/drawing/2014/main" id="{AEF1E7F3-5C27-0B17-C3A2-AE049FF594E5}"/>
            </a:ext>
          </a:extLst>
        </xdr:cNvPr>
        <xdr:cNvPicPr>
          <a:picLocks noChangeAspect="1"/>
        </xdr:cNvPicPr>
      </xdr:nvPicPr>
      <xdr:blipFill>
        <a:blip xmlns:r="http://schemas.openxmlformats.org/officeDocument/2006/relationships" r:embed="rId26"/>
        <a:stretch>
          <a:fillRect/>
        </a:stretch>
      </xdr:blipFill>
      <xdr:spPr>
        <a:xfrm>
          <a:off x="15524669" y="4925697"/>
          <a:ext cx="246077" cy="248813"/>
        </a:xfrm>
        <a:prstGeom prst="rect">
          <a:avLst/>
        </a:prstGeom>
      </xdr:spPr>
    </xdr:pic>
    <xdr:clientData/>
  </xdr:twoCellAnchor>
  <xdr:twoCellAnchor editAs="absolute">
    <xdr:from>
      <xdr:col>18</xdr:col>
      <xdr:colOff>306123</xdr:colOff>
      <xdr:row>25</xdr:row>
      <xdr:rowOff>151630</xdr:rowOff>
    </xdr:from>
    <xdr:to>
      <xdr:col>19</xdr:col>
      <xdr:colOff>522927</xdr:colOff>
      <xdr:row>27</xdr:row>
      <xdr:rowOff>26291</xdr:rowOff>
    </xdr:to>
    <xdr:sp macro="" textlink="">
      <xdr:nvSpPr>
        <xdr:cNvPr id="75" name="TextBox 74">
          <a:extLst>
            <a:ext uri="{FF2B5EF4-FFF2-40B4-BE49-F238E27FC236}">
              <a16:creationId xmlns:a16="http://schemas.microsoft.com/office/drawing/2014/main" id="{AB8B4E07-93F8-C508-8EDB-3469D834106C}"/>
            </a:ext>
          </a:extLst>
        </xdr:cNvPr>
        <xdr:cNvSpPr txBox="1"/>
      </xdr:nvSpPr>
      <xdr:spPr>
        <a:xfrm>
          <a:off x="15171369" y="5183051"/>
          <a:ext cx="1042651" cy="27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100" b="0" i="0" u="none" strike="noStrike">
              <a:solidFill>
                <a:schemeClr val="bg1"/>
              </a:solidFill>
              <a:latin typeface="Arial" panose="020B0604020202020204" pitchFamily="34" charset="0"/>
              <a:ea typeface="+mn-ea"/>
              <a:cs typeface="Arial" panose="020B0604020202020204" pitchFamily="34" charset="0"/>
            </a:rPr>
            <a:t>ARPU</a:t>
          </a:r>
          <a:endParaRPr lang="en-US" sz="1600" b="0" i="0" u="none" strike="noStrike">
            <a:solidFill>
              <a:schemeClr val="bg1"/>
            </a:solidFill>
            <a:latin typeface="Arial" panose="020B0604020202020204" pitchFamily="34" charset="0"/>
            <a:ea typeface="+mn-ea"/>
            <a:cs typeface="Arial" panose="020B0604020202020204" pitchFamily="34" charset="0"/>
          </a:endParaRPr>
        </a:p>
      </xdr:txBody>
    </xdr:sp>
    <xdr:clientData/>
  </xdr:twoCellAnchor>
  <xdr:twoCellAnchor editAs="absolute">
    <xdr:from>
      <xdr:col>13</xdr:col>
      <xdr:colOff>112009</xdr:colOff>
      <xdr:row>26</xdr:row>
      <xdr:rowOff>187324</xdr:rowOff>
    </xdr:from>
    <xdr:to>
      <xdr:col>14</xdr:col>
      <xdr:colOff>573245</xdr:colOff>
      <xdr:row>28</xdr:row>
      <xdr:rowOff>63845</xdr:rowOff>
    </xdr:to>
    <xdr:sp macro="" textlink="'Pivot tables'!CW5">
      <xdr:nvSpPr>
        <xdr:cNvPr id="102" name="TextBox 101">
          <a:extLst>
            <a:ext uri="{FF2B5EF4-FFF2-40B4-BE49-F238E27FC236}">
              <a16:creationId xmlns:a16="http://schemas.microsoft.com/office/drawing/2014/main" id="{8309E84E-C34F-F34C-907A-CF76BDAF8E80}"/>
            </a:ext>
          </a:extLst>
        </xdr:cNvPr>
        <xdr:cNvSpPr txBox="1"/>
      </xdr:nvSpPr>
      <xdr:spPr>
        <a:xfrm>
          <a:off x="10928906" y="5500887"/>
          <a:ext cx="1293305" cy="2852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EFBB2F1-9637-B546-B1D7-2FE32B69631F}" type="TxLink">
            <a:rPr lang="en-US" sz="1800" b="0" i="0" u="none" strike="noStrike">
              <a:solidFill>
                <a:schemeClr val="bg1"/>
              </a:solidFill>
              <a:latin typeface="Arial" panose="020B0604020202020204" pitchFamily="34" charset="0"/>
              <a:ea typeface="+mn-ea"/>
              <a:cs typeface="Arial" panose="020B0604020202020204" pitchFamily="34" charset="0"/>
            </a:rPr>
            <a:pPr marL="0" indent="0" algn="ctr"/>
            <a:t> $18.91 </a:t>
          </a:fld>
          <a:endParaRPr lang="en-US" sz="1800" b="0" i="0" u="none" strike="noStrike">
            <a:solidFill>
              <a:schemeClr val="bg1"/>
            </a:solidFill>
            <a:latin typeface="Arial" panose="020B0604020202020204" pitchFamily="34" charset="0"/>
            <a:ea typeface="+mn-ea"/>
            <a:cs typeface="Arial" panose="020B0604020202020204" pitchFamily="34" charset="0"/>
          </a:endParaRPr>
        </a:p>
      </xdr:txBody>
    </xdr:sp>
    <xdr:clientData/>
  </xdr:twoCellAnchor>
  <xdr:twoCellAnchor editAs="absolute">
    <xdr:from>
      <xdr:col>18</xdr:col>
      <xdr:colOff>126607</xdr:colOff>
      <xdr:row>26</xdr:row>
      <xdr:rowOff>187324</xdr:rowOff>
    </xdr:from>
    <xdr:to>
      <xdr:col>19</xdr:col>
      <xdr:colOff>587843</xdr:colOff>
      <xdr:row>28</xdr:row>
      <xdr:rowOff>63845</xdr:rowOff>
    </xdr:to>
    <xdr:sp macro="" textlink="'Pivot tables'!CX5">
      <xdr:nvSpPr>
        <xdr:cNvPr id="76" name="TextBox 75">
          <a:extLst>
            <a:ext uri="{FF2B5EF4-FFF2-40B4-BE49-F238E27FC236}">
              <a16:creationId xmlns:a16="http://schemas.microsoft.com/office/drawing/2014/main" id="{E75DE898-9266-C5AF-7E8D-6296740218AD}"/>
            </a:ext>
          </a:extLst>
        </xdr:cNvPr>
        <xdr:cNvSpPr txBox="1"/>
      </xdr:nvSpPr>
      <xdr:spPr>
        <a:xfrm>
          <a:off x="15103848" y="5500887"/>
          <a:ext cx="1293305" cy="2852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F13B1A4-1532-994F-9079-9996CC3943A8}" type="TxLink">
            <a:rPr lang="en-US" sz="1800" b="0" i="0" u="none" strike="noStrike">
              <a:solidFill>
                <a:schemeClr val="bg1"/>
              </a:solidFill>
              <a:latin typeface="Arial" panose="020B0604020202020204" pitchFamily="34" charset="0"/>
              <a:ea typeface="+mn-ea"/>
              <a:cs typeface="Arial" panose="020B0604020202020204" pitchFamily="34" charset="0"/>
            </a:rPr>
            <a:pPr marL="0" indent="0" algn="ctr"/>
            <a:t> $7.50 </a:t>
          </a:fld>
          <a:endParaRPr lang="en-US" sz="1800" b="0" i="0" u="none" strike="noStrike">
            <a:solidFill>
              <a:schemeClr val="bg1"/>
            </a:solidFill>
            <a:latin typeface="Arial" panose="020B0604020202020204" pitchFamily="34" charset="0"/>
            <a:ea typeface="+mn-ea"/>
            <a:cs typeface="Arial" panose="020B0604020202020204" pitchFamily="34" charset="0"/>
          </a:endParaRPr>
        </a:p>
      </xdr:txBody>
    </xdr:sp>
    <xdr:clientData/>
  </xdr:twoCellAnchor>
  <xdr:twoCellAnchor editAs="absolute">
    <xdr:from>
      <xdr:col>15</xdr:col>
      <xdr:colOff>538071</xdr:colOff>
      <xdr:row>3</xdr:row>
      <xdr:rowOff>70543</xdr:rowOff>
    </xdr:from>
    <xdr:to>
      <xdr:col>17</xdr:col>
      <xdr:colOff>167238</xdr:colOff>
      <xdr:row>4</xdr:row>
      <xdr:rowOff>151432</xdr:rowOff>
    </xdr:to>
    <xdr:sp macro="" textlink="'Pivot tables'!CY5">
      <xdr:nvSpPr>
        <xdr:cNvPr id="77" name="TextBox 76">
          <a:extLst>
            <a:ext uri="{FF2B5EF4-FFF2-40B4-BE49-F238E27FC236}">
              <a16:creationId xmlns:a16="http://schemas.microsoft.com/office/drawing/2014/main" id="{191ED88D-B063-16D6-7BBB-3470488749BA}"/>
            </a:ext>
          </a:extLst>
        </xdr:cNvPr>
        <xdr:cNvSpPr txBox="1"/>
      </xdr:nvSpPr>
      <xdr:spPr>
        <a:xfrm>
          <a:off x="13000688" y="675870"/>
          <a:ext cx="1290849" cy="2826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55CC4DE-1BE8-F848-87CF-1E6FBFD292A1}" type="TxLink">
            <a:rPr lang="en-US" sz="1800" b="0" i="0" u="none" strike="noStrike">
              <a:solidFill>
                <a:schemeClr val="bg1"/>
              </a:solidFill>
              <a:latin typeface="Arial" panose="020B0604020202020204" pitchFamily="34" charset="0"/>
              <a:ea typeface="+mn-ea"/>
              <a:cs typeface="Arial" panose="020B0604020202020204" pitchFamily="34" charset="0"/>
            </a:rPr>
            <a:pPr marL="0" indent="0" algn="ctr"/>
            <a:t> 1,173,020 </a:t>
          </a:fld>
          <a:endParaRPr lang="en-US" sz="1800" b="0" i="0" u="none" strike="noStrike">
            <a:solidFill>
              <a:schemeClr val="bg1"/>
            </a:solidFill>
            <a:latin typeface="Arial" panose="020B0604020202020204" pitchFamily="34" charset="0"/>
            <a:ea typeface="+mn-ea"/>
            <a:cs typeface="Arial" panose="020B0604020202020204" pitchFamily="34" charset="0"/>
          </a:endParaRPr>
        </a:p>
      </xdr:txBody>
    </xdr:sp>
    <xdr:clientData/>
  </xdr:twoCellAnchor>
  <xdr:twoCellAnchor editAs="absolute">
    <xdr:from>
      <xdr:col>5</xdr:col>
      <xdr:colOff>170439</xdr:colOff>
      <xdr:row>7</xdr:row>
      <xdr:rowOff>4392</xdr:rowOff>
    </xdr:from>
    <xdr:to>
      <xdr:col>9</xdr:col>
      <xdr:colOff>75488</xdr:colOff>
      <xdr:row>11</xdr:row>
      <xdr:rowOff>171984</xdr:rowOff>
    </xdr:to>
    <xdr:graphicFrame macro="">
      <xdr:nvGraphicFramePr>
        <xdr:cNvPr id="78" name="Chart 77">
          <a:extLst>
            <a:ext uri="{FF2B5EF4-FFF2-40B4-BE49-F238E27FC236}">
              <a16:creationId xmlns:a16="http://schemas.microsoft.com/office/drawing/2014/main" id="{73CEA40D-963C-274E-AD42-3587384FE2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editAs="absolute">
    <xdr:from>
      <xdr:col>8</xdr:col>
      <xdr:colOff>356076</xdr:colOff>
      <xdr:row>4</xdr:row>
      <xdr:rowOff>83085</xdr:rowOff>
    </xdr:from>
    <xdr:to>
      <xdr:col>9</xdr:col>
      <xdr:colOff>11871</xdr:colOff>
      <xdr:row>6</xdr:row>
      <xdr:rowOff>71215</xdr:rowOff>
    </xdr:to>
    <xdr:sp macro="" textlink="'Pivot tables'!DX5">
      <xdr:nvSpPr>
        <xdr:cNvPr id="119" name="TextBox 118">
          <a:extLst>
            <a:ext uri="{FF2B5EF4-FFF2-40B4-BE49-F238E27FC236}">
              <a16:creationId xmlns:a16="http://schemas.microsoft.com/office/drawing/2014/main" id="{3BDA72FA-6CB1-8B67-17A2-578C744275CE}"/>
            </a:ext>
          </a:extLst>
        </xdr:cNvPr>
        <xdr:cNvSpPr txBox="1"/>
      </xdr:nvSpPr>
      <xdr:spPr>
        <a:xfrm rot="10800000">
          <a:off x="7002805" y="688412"/>
          <a:ext cx="486636" cy="3916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6031D1C-C0F6-C64B-A73D-95599E0981BE}" type="TxLink">
            <a:rPr lang="en-US" sz="2400" b="0" i="0" u="none" strike="noStrike">
              <a:solidFill>
                <a:srgbClr val="00EAFC"/>
              </a:solidFill>
              <a:latin typeface="Arial" panose="020B0604020202020204" pitchFamily="34" charset="0"/>
              <a:cs typeface="Arial" panose="020B0604020202020204" pitchFamily="34" charset="0"/>
            </a:rPr>
            <a:pPr/>
            <a:t> </a:t>
          </a:fld>
          <a:endParaRPr lang="en-GB" sz="2000">
            <a:solidFill>
              <a:srgbClr val="00EAFC"/>
            </a:solidFill>
            <a:latin typeface="Arial" panose="020B0604020202020204" pitchFamily="34" charset="0"/>
            <a:cs typeface="Arial" panose="020B0604020202020204" pitchFamily="34" charset="0"/>
          </a:endParaRPr>
        </a:p>
      </xdr:txBody>
    </xdr:sp>
    <xdr:clientData/>
  </xdr:twoCellAnchor>
  <xdr:twoCellAnchor editAs="absolute">
    <xdr:from>
      <xdr:col>0</xdr:col>
      <xdr:colOff>224</xdr:colOff>
      <xdr:row>0</xdr:row>
      <xdr:rowOff>11869</xdr:rowOff>
    </xdr:from>
    <xdr:to>
      <xdr:col>23</xdr:col>
      <xdr:colOff>453191</xdr:colOff>
      <xdr:row>2</xdr:row>
      <xdr:rowOff>96720</xdr:rowOff>
    </xdr:to>
    <xdr:grpSp>
      <xdr:nvGrpSpPr>
        <xdr:cNvPr id="147" name="Group 146">
          <a:extLst>
            <a:ext uri="{FF2B5EF4-FFF2-40B4-BE49-F238E27FC236}">
              <a16:creationId xmlns:a16="http://schemas.microsoft.com/office/drawing/2014/main" id="{22E5E061-1A51-C249-28ED-9EF72EB25475}"/>
            </a:ext>
          </a:extLst>
        </xdr:cNvPr>
        <xdr:cNvGrpSpPr/>
      </xdr:nvGrpSpPr>
      <xdr:grpSpPr>
        <a:xfrm>
          <a:off x="224" y="11869"/>
          <a:ext cx="19562313" cy="488402"/>
          <a:chOff x="0" y="0"/>
          <a:chExt cx="19467024" cy="492209"/>
        </a:xfrm>
      </xdr:grpSpPr>
      <xdr:grpSp>
        <xdr:nvGrpSpPr>
          <xdr:cNvPr id="14" name="Group 13">
            <a:extLst>
              <a:ext uri="{FF2B5EF4-FFF2-40B4-BE49-F238E27FC236}">
                <a16:creationId xmlns:a16="http://schemas.microsoft.com/office/drawing/2014/main" id="{6B2E6994-0479-9545-A91F-BD3C1D4391F1}"/>
              </a:ext>
            </a:extLst>
          </xdr:cNvPr>
          <xdr:cNvGrpSpPr/>
        </xdr:nvGrpSpPr>
        <xdr:grpSpPr>
          <a:xfrm>
            <a:off x="0" y="0"/>
            <a:ext cx="19467024" cy="492209"/>
            <a:chOff x="12700" y="0"/>
            <a:chExt cx="19050000" cy="491524"/>
          </a:xfrm>
        </xdr:grpSpPr>
        <xdr:sp macro="" textlink="">
          <xdr:nvSpPr>
            <xdr:cNvPr id="15" name="Rectangle 14">
              <a:extLst>
                <a:ext uri="{FF2B5EF4-FFF2-40B4-BE49-F238E27FC236}">
                  <a16:creationId xmlns:a16="http://schemas.microsoft.com/office/drawing/2014/main" id="{174C032E-265E-A778-2E9D-A308A1D7CFAD}"/>
                </a:ext>
              </a:extLst>
            </xdr:cNvPr>
            <xdr:cNvSpPr/>
          </xdr:nvSpPr>
          <xdr:spPr>
            <a:xfrm>
              <a:off x="12700" y="0"/>
              <a:ext cx="19050000" cy="393192"/>
            </a:xfrm>
            <a:prstGeom prst="rect">
              <a:avLst/>
            </a:prstGeom>
            <a:solidFill>
              <a:srgbClr val="052C2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7" name="TextBox 16">
              <a:extLst>
                <a:ext uri="{FF2B5EF4-FFF2-40B4-BE49-F238E27FC236}">
                  <a16:creationId xmlns:a16="http://schemas.microsoft.com/office/drawing/2014/main" id="{0F7E5D56-9287-8A50-98A6-DA3ED1C9D84E}"/>
                </a:ext>
              </a:extLst>
            </xdr:cNvPr>
            <xdr:cNvSpPr txBox="1"/>
          </xdr:nvSpPr>
          <xdr:spPr>
            <a:xfrm>
              <a:off x="15594026" y="59724"/>
              <a:ext cx="15621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050">
                  <a:solidFill>
                    <a:schemeClr val="bg1"/>
                  </a:solidFill>
                  <a:latin typeface="Arial" panose="020B0604020202020204" pitchFamily="34" charset="0"/>
                  <a:cs typeface="Arial" panose="020B0604020202020204" pitchFamily="34" charset="0"/>
                </a:rPr>
                <a:t>by Nikolai Potapov</a:t>
              </a:r>
            </a:p>
          </xdr:txBody>
        </xdr:sp>
        <xdr:sp macro="" textlink="">
          <xdr:nvSpPr>
            <xdr:cNvPr id="18" name="TextBox 17">
              <a:hlinkClick xmlns:r="http://schemas.openxmlformats.org/officeDocument/2006/relationships" r:id="rId28" tooltip="Other Projects"/>
              <a:extLst>
                <a:ext uri="{FF2B5EF4-FFF2-40B4-BE49-F238E27FC236}">
                  <a16:creationId xmlns:a16="http://schemas.microsoft.com/office/drawing/2014/main" id="{2343F6AE-02D0-35A2-A2DD-A32652B1512D}"/>
                </a:ext>
              </a:extLst>
            </xdr:cNvPr>
            <xdr:cNvSpPr txBox="1"/>
          </xdr:nvSpPr>
          <xdr:spPr>
            <a:xfrm>
              <a:off x="9320771" y="0"/>
              <a:ext cx="15621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200">
                  <a:ln>
                    <a:noFill/>
                  </a:ln>
                  <a:solidFill>
                    <a:schemeClr val="bg1"/>
                  </a:solidFill>
                  <a:effectLst/>
                  <a:latin typeface="Arial" panose="020B0604020202020204" pitchFamily="34" charset="0"/>
                  <a:cs typeface="Arial" panose="020B0604020202020204" pitchFamily="34" charset="0"/>
                </a:rPr>
                <a:t>Other</a:t>
              </a:r>
              <a:r>
                <a:rPr lang="en-GB" sz="1200" baseline="0">
                  <a:ln>
                    <a:noFill/>
                  </a:ln>
                  <a:solidFill>
                    <a:schemeClr val="bg1"/>
                  </a:solidFill>
                  <a:effectLst/>
                  <a:latin typeface="Arial" panose="020B0604020202020204" pitchFamily="34" charset="0"/>
                  <a:cs typeface="Arial" panose="020B0604020202020204" pitchFamily="34" charset="0"/>
                </a:rPr>
                <a:t> Projects</a:t>
              </a:r>
              <a:endParaRPr lang="en-GB" sz="1200">
                <a:ln>
                  <a:noFill/>
                </a:ln>
                <a:solidFill>
                  <a:schemeClr val="bg1"/>
                </a:solidFill>
                <a:effectLst/>
                <a:latin typeface="Arial" panose="020B0604020202020204" pitchFamily="34" charset="0"/>
                <a:cs typeface="Arial" panose="020B0604020202020204" pitchFamily="34" charset="0"/>
              </a:endParaRPr>
            </a:p>
          </xdr:txBody>
        </xdr:sp>
        <xdr:sp macro="" textlink="">
          <xdr:nvSpPr>
            <xdr:cNvPr id="19" name="TextBox 18">
              <a:hlinkClick xmlns:r="http://schemas.openxmlformats.org/officeDocument/2006/relationships" r:id="rId29" tooltip="Income Breakdown"/>
              <a:extLst>
                <a:ext uri="{FF2B5EF4-FFF2-40B4-BE49-F238E27FC236}">
                  <a16:creationId xmlns:a16="http://schemas.microsoft.com/office/drawing/2014/main" id="{332ABB42-FC5D-BDD8-2F7C-B627E374D0D0}"/>
                </a:ext>
              </a:extLst>
            </xdr:cNvPr>
            <xdr:cNvSpPr txBox="1"/>
          </xdr:nvSpPr>
          <xdr:spPr>
            <a:xfrm>
              <a:off x="130544" y="23890"/>
              <a:ext cx="1465645" cy="3464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200">
                  <a:solidFill>
                    <a:schemeClr val="bg1">
                      <a:lumMod val="65000"/>
                    </a:schemeClr>
                  </a:solidFill>
                  <a:latin typeface="Arial" panose="020B0604020202020204" pitchFamily="34" charset="0"/>
                  <a:cs typeface="Arial" panose="020B0604020202020204" pitchFamily="34" charset="0"/>
                </a:rPr>
                <a:t>Income Breakdown</a:t>
              </a:r>
            </a:p>
          </xdr:txBody>
        </xdr:sp>
        <xdr:sp macro="" textlink="">
          <xdr:nvSpPr>
            <xdr:cNvPr id="20" name="TextBox 19">
              <a:hlinkClick xmlns:r="http://schemas.openxmlformats.org/officeDocument/2006/relationships" r:id="rId30" tooltip="Worldwide Sales Distribution"/>
              <a:extLst>
                <a:ext uri="{FF2B5EF4-FFF2-40B4-BE49-F238E27FC236}">
                  <a16:creationId xmlns:a16="http://schemas.microsoft.com/office/drawing/2014/main" id="{DE23D8B3-0170-E974-377F-E2866AAA7581}"/>
                </a:ext>
              </a:extLst>
            </xdr:cNvPr>
            <xdr:cNvSpPr txBox="1"/>
          </xdr:nvSpPr>
          <xdr:spPr>
            <a:xfrm>
              <a:off x="1628050" y="32357"/>
              <a:ext cx="2154824" cy="329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200">
                  <a:solidFill>
                    <a:schemeClr val="bg1">
                      <a:lumMod val="65000"/>
                    </a:schemeClr>
                  </a:solidFill>
                  <a:latin typeface="Arial" panose="020B0604020202020204" pitchFamily="34" charset="0"/>
                  <a:cs typeface="Arial" panose="020B0604020202020204" pitchFamily="34" charset="0"/>
                </a:rPr>
                <a:t>Worldwide Sales Distribution</a:t>
              </a:r>
            </a:p>
          </xdr:txBody>
        </xdr:sp>
        <xdr:sp macro="" textlink="">
          <xdr:nvSpPr>
            <xdr:cNvPr id="21" name="TextBox 20">
              <a:hlinkClick xmlns:r="http://schemas.openxmlformats.org/officeDocument/2006/relationships" r:id="rId31" tooltip="Sales Breakdown"/>
              <a:extLst>
                <a:ext uri="{FF2B5EF4-FFF2-40B4-BE49-F238E27FC236}">
                  <a16:creationId xmlns:a16="http://schemas.microsoft.com/office/drawing/2014/main" id="{68B34848-60DB-3458-86ED-F2204B71056C}"/>
                </a:ext>
              </a:extLst>
            </xdr:cNvPr>
            <xdr:cNvSpPr txBox="1"/>
          </xdr:nvSpPr>
          <xdr:spPr>
            <a:xfrm>
              <a:off x="3814735" y="20412"/>
              <a:ext cx="1397000" cy="353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200">
                  <a:solidFill>
                    <a:schemeClr val="bg1"/>
                  </a:solidFill>
                  <a:latin typeface="Arial" panose="020B0604020202020204" pitchFamily="34" charset="0"/>
                  <a:cs typeface="Arial" panose="020B0604020202020204" pitchFamily="34" charset="0"/>
                </a:rPr>
                <a:t>Sales Breakdown</a:t>
              </a:r>
            </a:p>
          </xdr:txBody>
        </xdr:sp>
      </xdr:grpSp>
      <xdr:pic>
        <xdr:nvPicPr>
          <xdr:cNvPr id="136" name="Picture 135">
            <a:extLst>
              <a:ext uri="{FF2B5EF4-FFF2-40B4-BE49-F238E27FC236}">
                <a16:creationId xmlns:a16="http://schemas.microsoft.com/office/drawing/2014/main" id="{88B0CBCD-3198-21D3-2484-446826F7F958}"/>
              </a:ext>
            </a:extLst>
          </xdr:cNvPr>
          <xdr:cNvPicPr>
            <a:picLocks noChangeAspect="1"/>
          </xdr:cNvPicPr>
        </xdr:nvPicPr>
        <xdr:blipFill>
          <a:blip xmlns:r="http://schemas.openxmlformats.org/officeDocument/2006/relationships" r:embed="rId32"/>
          <a:stretch>
            <a:fillRect/>
          </a:stretch>
        </xdr:blipFill>
        <xdr:spPr>
          <a:xfrm>
            <a:off x="9223735" y="63193"/>
            <a:ext cx="309482" cy="268899"/>
          </a:xfrm>
          <a:prstGeom prst="rect">
            <a:avLst/>
          </a:prstGeom>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olai Potapov" refreshedDate="45441.773783680554" createdVersion="8" refreshedVersion="8" minRefreshableVersion="3" recordCount="35" xr:uid="{457DAF84-8D9C-4746-95B3-6E8D3B49503C}">
  <cacheSource type="worksheet">
    <worksheetSource ref="L4:O39" sheet="Dataset"/>
  </cacheSource>
  <cacheFields count="4">
    <cacheField name="Year" numFmtId="0">
      <sharedItems containsSemiMixedTypes="0" containsString="0" containsNumber="1" containsInteger="1" minValue="2020" maxValue="2024" count="5">
        <n v="2020"/>
        <n v="2021"/>
        <n v="2022"/>
        <n v="2023"/>
        <n v="2024"/>
      </sharedItems>
    </cacheField>
    <cacheField name="Country" numFmtId="0">
      <sharedItems count="7">
        <s v="Argentina"/>
        <s v="Australia"/>
        <s v="Canada"/>
        <s v="Japan"/>
        <s v="UAE"/>
        <s v="United Kingdom"/>
        <s v="USA"/>
      </sharedItems>
    </cacheField>
    <cacheField name="Amount" numFmtId="0">
      <sharedItems containsSemiMixedTypes="0" containsString="0" containsNumber="1" containsInteger="1" minValue="61185" maxValue="319678"/>
    </cacheField>
    <cacheField name="Target" numFmtId="0">
      <sharedItems containsSemiMixedTypes="0" containsString="0" containsNumber="1" minValue="118087.05" maxValue="588207.52"/>
    </cacheField>
  </cacheFields>
  <extLst>
    <ext xmlns:x14="http://schemas.microsoft.com/office/spreadsheetml/2009/9/main" uri="{725AE2AE-9491-48be-B2B4-4EB974FC3084}">
      <x14:pivotCacheDefinition pivotCacheId="68158019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olai Potapov" refreshedDate="45457.459116319442" createdVersion="8" refreshedVersion="8" minRefreshableVersion="3" recordCount="1440" xr:uid="{8EF724F6-B2D0-194A-ACAC-CA35B14E1772}">
  <cacheSource type="worksheet">
    <worksheetSource ref="Q4:Z1444" sheet="Dataset"/>
  </cacheSource>
  <cacheFields count="10">
    <cacheField name="Year" numFmtId="0">
      <sharedItems containsSemiMixedTypes="0" containsString="0" containsNumber="1" containsInteger="1" minValue="2020" maxValue="2024" count="5">
        <n v="2020"/>
        <n v="2021"/>
        <n v="2022"/>
        <n v="2023"/>
        <n v="2024"/>
      </sharedItems>
    </cacheField>
    <cacheField name="Month" numFmtId="0">
      <sharedItems/>
    </cacheField>
    <cacheField name="AppStore" numFmtId="0">
      <sharedItems count="3">
        <s v="Apple AppStore"/>
        <s v="Google Play"/>
        <s v="Amazon AppStore"/>
      </sharedItems>
    </cacheField>
    <cacheField name="Device Type" numFmtId="0">
      <sharedItems count="2">
        <s v="Tablet"/>
        <s v="Smartphone"/>
      </sharedItems>
    </cacheField>
    <cacheField name="Payers Type" numFmtId="0">
      <sharedItems count="4">
        <s v="Non-payers"/>
        <s v="Minnows"/>
        <s v="Dolphins"/>
        <s v="Whales"/>
      </sharedItems>
    </cacheField>
    <cacheField name="Installations" numFmtId="0">
      <sharedItems containsSemiMixedTypes="0" containsString="0" containsNumber="1" containsInteger="1" minValue="50" maxValue="3955"/>
    </cacheField>
    <cacheField name="Total Sales" numFmtId="0">
      <sharedItems containsSemiMixedTypes="0" containsString="0" containsNumber="1" containsInteger="1" minValue="0" maxValue="2853"/>
    </cacheField>
    <cacheField name="Sales Amount" numFmtId="0">
      <sharedItems containsSemiMixedTypes="0" containsString="0" containsNumber="1" minValue="0" maxValue="83313.61"/>
    </cacheField>
    <cacheField name="Refunded Amount" numFmtId="0">
      <sharedItems containsSemiMixedTypes="0" containsString="0" containsNumber="1" minValue="0" maxValue="21030.191999999999"/>
    </cacheField>
    <cacheField name="Sales Target" numFmtId="0">
      <sharedItems containsSemiMixedTypes="0" containsString="0" containsNumber="1" minValue="0" maxValue="113389.82320999999"/>
    </cacheField>
  </cacheFields>
  <extLst>
    <ext xmlns:x14="http://schemas.microsoft.com/office/spreadsheetml/2009/9/main" uri="{725AE2AE-9491-48be-B2B4-4EB974FC3084}">
      <x14:pivotCacheDefinition pivotCacheId="91184200"/>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olai Potapov" refreshedDate="45460.80905358796" createdVersion="8" refreshedVersion="8" minRefreshableVersion="3" recordCount="1140" xr:uid="{16515775-DEE7-7345-80F6-8EBF43626EB0}">
  <cacheSource type="worksheet">
    <worksheetSource ref="B4:J1144" sheet="Dataset"/>
  </cacheSource>
  <cacheFields count="9">
    <cacheField name="Year" numFmtId="0">
      <sharedItems containsSemiMixedTypes="0" containsString="0" containsNumber="1" containsInteger="1" minValue="2020" maxValue="2024" count="5">
        <n v="2020"/>
        <n v="2021"/>
        <n v="2022"/>
        <n v="2023"/>
        <n v="2024"/>
      </sharedItems>
    </cacheField>
    <cacheField name="Month" numFmtId="0">
      <sharedItems count="12">
        <s v="Jan"/>
        <s v="Feb"/>
        <s v="Mar"/>
        <s v="Apr"/>
        <s v="May"/>
        <s v="Jun"/>
        <s v="Jul"/>
        <s v="Aug"/>
        <s v="Sep"/>
        <s v="Oct"/>
        <s v="Nov"/>
        <s v="Dec"/>
      </sharedItems>
    </cacheField>
    <cacheField name="Income sources" numFmtId="0">
      <sharedItems count="6">
        <s v="In-app Purchases"/>
        <s v="Ad Revenue"/>
        <s v="Subscriptions"/>
        <s v="Sponsorships"/>
        <s v="Merchandising"/>
        <s v="Events and Tournaments"/>
      </sharedItems>
    </cacheField>
    <cacheField name="Income Subcategories" numFmtId="0">
      <sharedItems count="19">
        <s v="Paid Traffic"/>
        <s v="Organic Traffic"/>
        <s v="Cross-Promoted Traffic"/>
        <s v="Video ads"/>
        <s v="Banner ads"/>
        <s v="Interstitial ads"/>
        <s v="Offerwall ads"/>
        <s v="Native ads"/>
        <s v="Monthly subscription"/>
        <s v="Annual subscription"/>
        <s v="Family or group subscriptions"/>
        <s v="Brand Sponsorships"/>
        <s v="Cross-promotions with Other Games"/>
        <s v="Sponsored Missions or Challenges"/>
        <s v="Physical Merchandise"/>
        <s v="Digital Merchandise"/>
        <s v="Entry fees"/>
        <s v="VIP passes"/>
        <s v="Event streaming"/>
      </sharedItems>
    </cacheField>
    <cacheField name="Counts" numFmtId="0">
      <sharedItems containsSemiMixedTypes="0" containsString="0" containsNumber="1" containsInteger="1" minValue="15" maxValue="11956"/>
    </cacheField>
    <cacheField name="Income" numFmtId="0">
      <sharedItems containsSemiMixedTypes="0" containsString="0" containsNumber="1" minValue="192.6" maxValue="43334.7"/>
    </cacheField>
    <cacheField name="Target Income" numFmtId="1">
      <sharedItems containsSemiMixedTypes="0" containsString="0" containsNumber="1" minValue="224.31599999999997" maxValue="57635.150999999998"/>
    </cacheField>
    <cacheField name="EBITDA" numFmtId="1">
      <sharedItems containsSemiMixedTypes="0" containsString="0" containsNumber="1" minValue="75.11399999999999" maxValue="17767.226999999999"/>
    </cacheField>
    <cacheField name="Source of Funds" numFmtId="0">
      <sharedItems count="2">
        <s v="Player Funds"/>
        <s v="Third-party Funds"/>
      </sharedItems>
    </cacheField>
  </cacheFields>
  <extLst>
    <ext xmlns:x14="http://schemas.microsoft.com/office/spreadsheetml/2009/9/main" uri="{725AE2AE-9491-48be-B2B4-4EB974FC3084}">
      <x14:pivotCacheDefinition pivotCacheId="16728298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x v="0"/>
    <x v="0"/>
    <n v="112916"/>
    <n v="178407.28"/>
  </r>
  <r>
    <x v="0"/>
    <x v="1"/>
    <n v="190845"/>
    <n v="261457.65"/>
  </r>
  <r>
    <x v="0"/>
    <x v="2"/>
    <n v="197438"/>
    <n v="329721.46000000002"/>
  </r>
  <r>
    <x v="0"/>
    <x v="3"/>
    <n v="113316"/>
    <n v="183571.92"/>
  </r>
  <r>
    <x v="0"/>
    <x v="4"/>
    <n v="147865"/>
    <n v="223276.15"/>
  </r>
  <r>
    <x v="0"/>
    <x v="5"/>
    <n v="165905"/>
    <n v="233926.05"/>
  </r>
  <r>
    <x v="0"/>
    <x v="6"/>
    <n v="193854"/>
    <n v="269457.06"/>
  </r>
  <r>
    <x v="1"/>
    <x v="0"/>
    <n v="158377"/>
    <n v="240733.04"/>
  </r>
  <r>
    <x v="1"/>
    <x v="1"/>
    <n v="95856"/>
    <n v="138032.64000000001"/>
  </r>
  <r>
    <x v="1"/>
    <x v="2"/>
    <n v="203460"/>
    <n v="317397.59999999998"/>
  </r>
  <r>
    <x v="1"/>
    <x v="3"/>
    <n v="119344"/>
    <n v="167081.60000000001"/>
  </r>
  <r>
    <x v="1"/>
    <x v="4"/>
    <n v="141124"/>
    <n v="197573.6"/>
  </r>
  <r>
    <x v="1"/>
    <x v="5"/>
    <n v="123294"/>
    <n v="186173.94"/>
  </r>
  <r>
    <x v="1"/>
    <x v="6"/>
    <n v="281037"/>
    <n v="401882.91"/>
  </r>
  <r>
    <x v="2"/>
    <x v="0"/>
    <n v="61185"/>
    <n v="118087.05"/>
  </r>
  <r>
    <x v="2"/>
    <x v="1"/>
    <n v="171333"/>
    <n v="316966.05"/>
  </r>
  <r>
    <x v="2"/>
    <x v="2"/>
    <n v="319678"/>
    <n v="588207.52"/>
  </r>
  <r>
    <x v="2"/>
    <x v="3"/>
    <n v="108836"/>
    <n v="180667.76"/>
  </r>
  <r>
    <x v="2"/>
    <x v="4"/>
    <n v="115051"/>
    <n v="208242.31"/>
  </r>
  <r>
    <x v="2"/>
    <x v="5"/>
    <n v="157047"/>
    <n v="310953.06"/>
  </r>
  <r>
    <x v="2"/>
    <x v="6"/>
    <n v="201170"/>
    <n v="396304.9"/>
  </r>
  <r>
    <x v="3"/>
    <x v="0"/>
    <n v="110025"/>
    <n v="132030"/>
  </r>
  <r>
    <x v="3"/>
    <x v="1"/>
    <n v="156681"/>
    <n v="189584.01"/>
  </r>
  <r>
    <x v="3"/>
    <x v="2"/>
    <n v="287390"/>
    <n v="370733.1"/>
  </r>
  <r>
    <x v="3"/>
    <x v="3"/>
    <n v="104788"/>
    <n v="133080.76"/>
  </r>
  <r>
    <x v="3"/>
    <x v="4"/>
    <n v="131216"/>
    <n v="169268.64"/>
  </r>
  <r>
    <x v="3"/>
    <x v="5"/>
    <n v="114030"/>
    <n v="141397.20000000001"/>
  </r>
  <r>
    <x v="3"/>
    <x v="6"/>
    <n v="295998"/>
    <n v="358157.58"/>
  </r>
  <r>
    <x v="4"/>
    <x v="0"/>
    <n v="91702"/>
    <n v="142138.1"/>
  </r>
  <r>
    <x v="4"/>
    <x v="1"/>
    <n v="199209"/>
    <n v="298813.5"/>
  </r>
  <r>
    <x v="4"/>
    <x v="2"/>
    <n v="210595"/>
    <n v="296938.95"/>
  </r>
  <r>
    <x v="4"/>
    <x v="3"/>
    <n v="119251"/>
    <n v="168143.91"/>
  </r>
  <r>
    <x v="4"/>
    <x v="4"/>
    <n v="124861"/>
    <n v="179799.84"/>
  </r>
  <r>
    <x v="4"/>
    <x v="5"/>
    <n v="191879"/>
    <n v="289737.28999999998"/>
  </r>
  <r>
    <x v="4"/>
    <x v="6"/>
    <n v="221642"/>
    <n v="341328.6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40">
  <r>
    <x v="0"/>
    <s v="Jan"/>
    <x v="0"/>
    <x v="0"/>
    <x v="0"/>
    <n v="2397"/>
    <n v="0"/>
    <n v="0"/>
    <n v="0"/>
    <n v="0"/>
  </r>
  <r>
    <x v="0"/>
    <s v="Feb"/>
    <x v="0"/>
    <x v="0"/>
    <x v="0"/>
    <n v="2208"/>
    <n v="0"/>
    <n v="0"/>
    <n v="0"/>
    <n v="0"/>
  </r>
  <r>
    <x v="0"/>
    <s v="Mar"/>
    <x v="0"/>
    <x v="0"/>
    <x v="0"/>
    <n v="2295"/>
    <n v="0"/>
    <n v="0"/>
    <n v="0"/>
    <n v="0"/>
  </r>
  <r>
    <x v="0"/>
    <s v="Apr"/>
    <x v="0"/>
    <x v="0"/>
    <x v="0"/>
    <n v="1410"/>
    <n v="0"/>
    <n v="0"/>
    <n v="0"/>
    <n v="0"/>
  </r>
  <r>
    <x v="0"/>
    <s v="May"/>
    <x v="0"/>
    <x v="0"/>
    <x v="0"/>
    <n v="2593"/>
    <n v="0"/>
    <n v="0"/>
    <n v="0"/>
    <n v="0"/>
  </r>
  <r>
    <x v="0"/>
    <s v="Jun"/>
    <x v="0"/>
    <x v="0"/>
    <x v="0"/>
    <n v="1234"/>
    <n v="0"/>
    <n v="0"/>
    <n v="0"/>
    <n v="0"/>
  </r>
  <r>
    <x v="0"/>
    <s v="Jul"/>
    <x v="0"/>
    <x v="0"/>
    <x v="0"/>
    <n v="2406"/>
    <n v="0"/>
    <n v="0"/>
    <n v="0"/>
    <n v="0"/>
  </r>
  <r>
    <x v="0"/>
    <s v="Aug"/>
    <x v="0"/>
    <x v="0"/>
    <x v="0"/>
    <n v="1662"/>
    <n v="0"/>
    <n v="0"/>
    <n v="0"/>
    <n v="0"/>
  </r>
  <r>
    <x v="0"/>
    <s v="Sep"/>
    <x v="0"/>
    <x v="0"/>
    <x v="0"/>
    <n v="1200"/>
    <n v="0"/>
    <n v="0"/>
    <n v="0"/>
    <n v="0"/>
  </r>
  <r>
    <x v="0"/>
    <s v="Oct"/>
    <x v="0"/>
    <x v="0"/>
    <x v="0"/>
    <n v="1552"/>
    <n v="0"/>
    <n v="0"/>
    <n v="0"/>
    <n v="0"/>
  </r>
  <r>
    <x v="0"/>
    <s v="Nov"/>
    <x v="0"/>
    <x v="0"/>
    <x v="0"/>
    <n v="2408"/>
    <n v="0"/>
    <n v="0"/>
    <n v="0"/>
    <n v="0"/>
  </r>
  <r>
    <x v="0"/>
    <s v="Dec"/>
    <x v="0"/>
    <x v="0"/>
    <x v="0"/>
    <n v="2079"/>
    <n v="0"/>
    <n v="0"/>
    <n v="0"/>
    <n v="0"/>
  </r>
  <r>
    <x v="1"/>
    <s v="Jan"/>
    <x v="0"/>
    <x v="0"/>
    <x v="0"/>
    <n v="2395"/>
    <n v="0"/>
    <n v="0"/>
    <n v="0"/>
    <n v="0"/>
  </r>
  <r>
    <x v="1"/>
    <s v="Feb"/>
    <x v="0"/>
    <x v="0"/>
    <x v="0"/>
    <n v="1399"/>
    <n v="0"/>
    <n v="0"/>
    <n v="0"/>
    <n v="0"/>
  </r>
  <r>
    <x v="1"/>
    <s v="Mar"/>
    <x v="0"/>
    <x v="0"/>
    <x v="0"/>
    <n v="2500"/>
    <n v="0"/>
    <n v="0"/>
    <n v="0"/>
    <n v="0"/>
  </r>
  <r>
    <x v="1"/>
    <s v="Apr"/>
    <x v="0"/>
    <x v="0"/>
    <x v="0"/>
    <n v="1575"/>
    <n v="0"/>
    <n v="0"/>
    <n v="0"/>
    <n v="0"/>
  </r>
  <r>
    <x v="1"/>
    <s v="May"/>
    <x v="0"/>
    <x v="0"/>
    <x v="0"/>
    <n v="2582"/>
    <n v="0"/>
    <n v="0"/>
    <n v="0"/>
    <n v="0"/>
  </r>
  <r>
    <x v="1"/>
    <s v="Jun"/>
    <x v="0"/>
    <x v="0"/>
    <x v="0"/>
    <n v="1103"/>
    <n v="0"/>
    <n v="0"/>
    <n v="0"/>
    <n v="0"/>
  </r>
  <r>
    <x v="1"/>
    <s v="Jul"/>
    <x v="0"/>
    <x v="0"/>
    <x v="0"/>
    <n v="1933"/>
    <n v="0"/>
    <n v="0"/>
    <n v="0"/>
    <n v="0"/>
  </r>
  <r>
    <x v="1"/>
    <s v="Aug"/>
    <x v="0"/>
    <x v="0"/>
    <x v="0"/>
    <n v="2282"/>
    <n v="0"/>
    <n v="0"/>
    <n v="0"/>
    <n v="0"/>
  </r>
  <r>
    <x v="1"/>
    <s v="Sep"/>
    <x v="0"/>
    <x v="0"/>
    <x v="0"/>
    <n v="1294"/>
    <n v="0"/>
    <n v="0"/>
    <n v="0"/>
    <n v="0"/>
  </r>
  <r>
    <x v="1"/>
    <s v="Oct"/>
    <x v="0"/>
    <x v="0"/>
    <x v="0"/>
    <n v="2693"/>
    <n v="0"/>
    <n v="0"/>
    <n v="0"/>
    <n v="0"/>
  </r>
  <r>
    <x v="1"/>
    <s v="Nov"/>
    <x v="0"/>
    <x v="0"/>
    <x v="0"/>
    <n v="1556"/>
    <n v="0"/>
    <n v="0"/>
    <n v="0"/>
    <n v="0"/>
  </r>
  <r>
    <x v="1"/>
    <s v="Dec"/>
    <x v="0"/>
    <x v="0"/>
    <x v="0"/>
    <n v="1464"/>
    <n v="0"/>
    <n v="0"/>
    <n v="0"/>
    <n v="0"/>
  </r>
  <r>
    <x v="2"/>
    <s v="Jan"/>
    <x v="0"/>
    <x v="0"/>
    <x v="0"/>
    <n v="2375"/>
    <n v="0"/>
    <n v="0"/>
    <n v="0"/>
    <n v="0"/>
  </r>
  <r>
    <x v="2"/>
    <s v="Feb"/>
    <x v="0"/>
    <x v="0"/>
    <x v="0"/>
    <n v="2954"/>
    <n v="0"/>
    <n v="0"/>
    <n v="0"/>
    <n v="0"/>
  </r>
  <r>
    <x v="2"/>
    <s v="Mar"/>
    <x v="0"/>
    <x v="0"/>
    <x v="0"/>
    <n v="2678"/>
    <n v="0"/>
    <n v="0"/>
    <n v="0"/>
    <n v="0"/>
  </r>
  <r>
    <x v="2"/>
    <s v="Apr"/>
    <x v="0"/>
    <x v="0"/>
    <x v="0"/>
    <n v="1289"/>
    <n v="0"/>
    <n v="0"/>
    <n v="0"/>
    <n v="0"/>
  </r>
  <r>
    <x v="2"/>
    <s v="May"/>
    <x v="0"/>
    <x v="0"/>
    <x v="0"/>
    <n v="1307"/>
    <n v="0"/>
    <n v="0"/>
    <n v="0"/>
    <n v="0"/>
  </r>
  <r>
    <x v="2"/>
    <s v="Jun"/>
    <x v="0"/>
    <x v="0"/>
    <x v="0"/>
    <n v="2699"/>
    <n v="0"/>
    <n v="0"/>
    <n v="0"/>
    <n v="0"/>
  </r>
  <r>
    <x v="2"/>
    <s v="Jul"/>
    <x v="0"/>
    <x v="0"/>
    <x v="0"/>
    <n v="1883"/>
    <n v="0"/>
    <n v="0"/>
    <n v="0"/>
    <n v="0"/>
  </r>
  <r>
    <x v="2"/>
    <s v="Aug"/>
    <x v="0"/>
    <x v="0"/>
    <x v="0"/>
    <n v="1039"/>
    <n v="0"/>
    <n v="0"/>
    <n v="0"/>
    <n v="0"/>
  </r>
  <r>
    <x v="2"/>
    <s v="Sep"/>
    <x v="0"/>
    <x v="0"/>
    <x v="0"/>
    <n v="2087"/>
    <n v="0"/>
    <n v="0"/>
    <n v="0"/>
    <n v="0"/>
  </r>
  <r>
    <x v="2"/>
    <s v="Oct"/>
    <x v="0"/>
    <x v="0"/>
    <x v="0"/>
    <n v="1850"/>
    <n v="0"/>
    <n v="0"/>
    <n v="0"/>
    <n v="0"/>
  </r>
  <r>
    <x v="2"/>
    <s v="Nov"/>
    <x v="0"/>
    <x v="0"/>
    <x v="0"/>
    <n v="2629"/>
    <n v="0"/>
    <n v="0"/>
    <n v="0"/>
    <n v="0"/>
  </r>
  <r>
    <x v="2"/>
    <s v="Dec"/>
    <x v="0"/>
    <x v="0"/>
    <x v="0"/>
    <n v="1222"/>
    <n v="0"/>
    <n v="0"/>
    <n v="0"/>
    <n v="0"/>
  </r>
  <r>
    <x v="3"/>
    <s v="Jan"/>
    <x v="0"/>
    <x v="0"/>
    <x v="0"/>
    <n v="1631"/>
    <n v="0"/>
    <n v="0"/>
    <n v="0"/>
    <n v="0"/>
  </r>
  <r>
    <x v="3"/>
    <s v="Feb"/>
    <x v="0"/>
    <x v="0"/>
    <x v="0"/>
    <n v="2616"/>
    <n v="0"/>
    <n v="0"/>
    <n v="0"/>
    <n v="0"/>
  </r>
  <r>
    <x v="3"/>
    <s v="Mar"/>
    <x v="0"/>
    <x v="0"/>
    <x v="0"/>
    <n v="2357"/>
    <n v="0"/>
    <n v="0"/>
    <n v="0"/>
    <n v="0"/>
  </r>
  <r>
    <x v="3"/>
    <s v="Apr"/>
    <x v="0"/>
    <x v="0"/>
    <x v="0"/>
    <n v="1357"/>
    <n v="0"/>
    <n v="0"/>
    <n v="0"/>
    <n v="0"/>
  </r>
  <r>
    <x v="3"/>
    <s v="May"/>
    <x v="0"/>
    <x v="0"/>
    <x v="0"/>
    <n v="1600"/>
    <n v="0"/>
    <n v="0"/>
    <n v="0"/>
    <n v="0"/>
  </r>
  <r>
    <x v="3"/>
    <s v="Jun"/>
    <x v="0"/>
    <x v="0"/>
    <x v="0"/>
    <n v="2248"/>
    <n v="0"/>
    <n v="0"/>
    <n v="0"/>
    <n v="0"/>
  </r>
  <r>
    <x v="3"/>
    <s v="Jul"/>
    <x v="0"/>
    <x v="0"/>
    <x v="0"/>
    <n v="2578"/>
    <n v="0"/>
    <n v="0"/>
    <n v="0"/>
    <n v="0"/>
  </r>
  <r>
    <x v="3"/>
    <s v="Aug"/>
    <x v="0"/>
    <x v="0"/>
    <x v="0"/>
    <n v="1871"/>
    <n v="0"/>
    <n v="0"/>
    <n v="0"/>
    <n v="0"/>
  </r>
  <r>
    <x v="3"/>
    <s v="Sep"/>
    <x v="0"/>
    <x v="0"/>
    <x v="0"/>
    <n v="2022"/>
    <n v="0"/>
    <n v="0"/>
    <n v="0"/>
    <n v="0"/>
  </r>
  <r>
    <x v="3"/>
    <s v="Oct"/>
    <x v="0"/>
    <x v="0"/>
    <x v="0"/>
    <n v="1820"/>
    <n v="0"/>
    <n v="0"/>
    <n v="0"/>
    <n v="0"/>
  </r>
  <r>
    <x v="3"/>
    <s v="Nov"/>
    <x v="0"/>
    <x v="0"/>
    <x v="0"/>
    <n v="1855"/>
    <n v="0"/>
    <n v="0"/>
    <n v="0"/>
    <n v="0"/>
  </r>
  <r>
    <x v="3"/>
    <s v="Dec"/>
    <x v="0"/>
    <x v="0"/>
    <x v="0"/>
    <n v="1676"/>
    <n v="0"/>
    <n v="0"/>
    <n v="0"/>
    <n v="0"/>
  </r>
  <r>
    <x v="4"/>
    <s v="Jan"/>
    <x v="0"/>
    <x v="0"/>
    <x v="0"/>
    <n v="2255"/>
    <n v="0"/>
    <n v="0"/>
    <n v="0"/>
    <n v="0"/>
  </r>
  <r>
    <x v="4"/>
    <s v="Feb"/>
    <x v="0"/>
    <x v="0"/>
    <x v="0"/>
    <n v="1330"/>
    <n v="0"/>
    <n v="0"/>
    <n v="0"/>
    <n v="0"/>
  </r>
  <r>
    <x v="4"/>
    <s v="Mar"/>
    <x v="0"/>
    <x v="0"/>
    <x v="0"/>
    <n v="1554"/>
    <n v="0"/>
    <n v="0"/>
    <n v="0"/>
    <n v="0"/>
  </r>
  <r>
    <x v="4"/>
    <s v="Apr"/>
    <x v="0"/>
    <x v="0"/>
    <x v="0"/>
    <n v="1004"/>
    <n v="0"/>
    <n v="0"/>
    <n v="0"/>
    <n v="0"/>
  </r>
  <r>
    <x v="4"/>
    <s v="May"/>
    <x v="0"/>
    <x v="0"/>
    <x v="0"/>
    <n v="1693"/>
    <n v="0"/>
    <n v="0"/>
    <n v="0"/>
    <n v="0"/>
  </r>
  <r>
    <x v="4"/>
    <s v="Jun"/>
    <x v="0"/>
    <x v="0"/>
    <x v="0"/>
    <n v="2005"/>
    <n v="0"/>
    <n v="0"/>
    <n v="0"/>
    <n v="0"/>
  </r>
  <r>
    <x v="4"/>
    <s v="Jul"/>
    <x v="0"/>
    <x v="0"/>
    <x v="0"/>
    <n v="2237"/>
    <n v="0"/>
    <n v="0"/>
    <n v="0"/>
    <n v="0"/>
  </r>
  <r>
    <x v="4"/>
    <s v="Aug"/>
    <x v="0"/>
    <x v="0"/>
    <x v="0"/>
    <n v="2757"/>
    <n v="0"/>
    <n v="0"/>
    <n v="0"/>
    <n v="0"/>
  </r>
  <r>
    <x v="4"/>
    <s v="Sep"/>
    <x v="0"/>
    <x v="0"/>
    <x v="0"/>
    <n v="1514"/>
    <n v="0"/>
    <n v="0"/>
    <n v="0"/>
    <n v="0"/>
  </r>
  <r>
    <x v="4"/>
    <s v="Oct"/>
    <x v="0"/>
    <x v="0"/>
    <x v="0"/>
    <n v="1390"/>
    <n v="0"/>
    <n v="0"/>
    <n v="0"/>
    <n v="0"/>
  </r>
  <r>
    <x v="4"/>
    <s v="Nov"/>
    <x v="0"/>
    <x v="0"/>
    <x v="0"/>
    <n v="1526"/>
    <n v="0"/>
    <n v="0"/>
    <n v="0"/>
    <n v="0"/>
  </r>
  <r>
    <x v="4"/>
    <s v="Dec"/>
    <x v="0"/>
    <x v="0"/>
    <x v="0"/>
    <n v="1951"/>
    <n v="0"/>
    <n v="0"/>
    <n v="0"/>
    <n v="0"/>
  </r>
  <r>
    <x v="0"/>
    <s v="Jan"/>
    <x v="0"/>
    <x v="1"/>
    <x v="0"/>
    <n v="2162"/>
    <n v="0"/>
    <n v="0"/>
    <n v="0"/>
    <n v="0"/>
  </r>
  <r>
    <x v="0"/>
    <s v="Feb"/>
    <x v="0"/>
    <x v="1"/>
    <x v="0"/>
    <n v="2831"/>
    <n v="0"/>
    <n v="0"/>
    <n v="0"/>
    <n v="0"/>
  </r>
  <r>
    <x v="0"/>
    <s v="Mar"/>
    <x v="0"/>
    <x v="1"/>
    <x v="0"/>
    <n v="1404"/>
    <n v="0"/>
    <n v="0"/>
    <n v="0"/>
    <n v="0"/>
  </r>
  <r>
    <x v="0"/>
    <s v="Apr"/>
    <x v="0"/>
    <x v="1"/>
    <x v="0"/>
    <n v="2594"/>
    <n v="0"/>
    <n v="0"/>
    <n v="0"/>
    <n v="0"/>
  </r>
  <r>
    <x v="0"/>
    <s v="May"/>
    <x v="0"/>
    <x v="1"/>
    <x v="0"/>
    <n v="2772"/>
    <n v="0"/>
    <n v="0"/>
    <n v="0"/>
    <n v="0"/>
  </r>
  <r>
    <x v="0"/>
    <s v="Jun"/>
    <x v="0"/>
    <x v="1"/>
    <x v="0"/>
    <n v="1152"/>
    <n v="0"/>
    <n v="0"/>
    <n v="0"/>
    <n v="0"/>
  </r>
  <r>
    <x v="0"/>
    <s v="Jul"/>
    <x v="0"/>
    <x v="1"/>
    <x v="0"/>
    <n v="2440"/>
    <n v="0"/>
    <n v="0"/>
    <n v="0"/>
    <n v="0"/>
  </r>
  <r>
    <x v="0"/>
    <s v="Aug"/>
    <x v="0"/>
    <x v="1"/>
    <x v="0"/>
    <n v="2540"/>
    <n v="0"/>
    <n v="0"/>
    <n v="0"/>
    <n v="0"/>
  </r>
  <r>
    <x v="0"/>
    <s v="Sep"/>
    <x v="0"/>
    <x v="1"/>
    <x v="0"/>
    <n v="2191"/>
    <n v="0"/>
    <n v="0"/>
    <n v="0"/>
    <n v="0"/>
  </r>
  <r>
    <x v="0"/>
    <s v="Oct"/>
    <x v="0"/>
    <x v="1"/>
    <x v="0"/>
    <n v="2899"/>
    <n v="0"/>
    <n v="0"/>
    <n v="0"/>
    <n v="0"/>
  </r>
  <r>
    <x v="0"/>
    <s v="Nov"/>
    <x v="0"/>
    <x v="1"/>
    <x v="0"/>
    <n v="1064"/>
    <n v="0"/>
    <n v="0"/>
    <n v="0"/>
    <n v="0"/>
  </r>
  <r>
    <x v="0"/>
    <s v="Dec"/>
    <x v="0"/>
    <x v="1"/>
    <x v="0"/>
    <n v="2188"/>
    <n v="0"/>
    <n v="0"/>
    <n v="0"/>
    <n v="0"/>
  </r>
  <r>
    <x v="1"/>
    <s v="Jan"/>
    <x v="0"/>
    <x v="1"/>
    <x v="0"/>
    <n v="2395"/>
    <n v="0"/>
    <n v="0"/>
    <n v="0"/>
    <n v="0"/>
  </r>
  <r>
    <x v="1"/>
    <s v="Feb"/>
    <x v="0"/>
    <x v="1"/>
    <x v="0"/>
    <n v="2391"/>
    <n v="0"/>
    <n v="0"/>
    <n v="0"/>
    <n v="0"/>
  </r>
  <r>
    <x v="1"/>
    <s v="Mar"/>
    <x v="0"/>
    <x v="1"/>
    <x v="0"/>
    <n v="2630"/>
    <n v="0"/>
    <n v="0"/>
    <n v="0"/>
    <n v="0"/>
  </r>
  <r>
    <x v="1"/>
    <s v="Apr"/>
    <x v="0"/>
    <x v="1"/>
    <x v="0"/>
    <n v="1180"/>
    <n v="0"/>
    <n v="0"/>
    <n v="0"/>
    <n v="0"/>
  </r>
  <r>
    <x v="1"/>
    <s v="May"/>
    <x v="0"/>
    <x v="1"/>
    <x v="0"/>
    <n v="2123"/>
    <n v="0"/>
    <n v="0"/>
    <n v="0"/>
    <n v="0"/>
  </r>
  <r>
    <x v="1"/>
    <s v="Jun"/>
    <x v="0"/>
    <x v="1"/>
    <x v="0"/>
    <n v="2505"/>
    <n v="0"/>
    <n v="0"/>
    <n v="0"/>
    <n v="0"/>
  </r>
  <r>
    <x v="1"/>
    <s v="Jul"/>
    <x v="0"/>
    <x v="1"/>
    <x v="0"/>
    <n v="1940"/>
    <n v="0"/>
    <n v="0"/>
    <n v="0"/>
    <n v="0"/>
  </r>
  <r>
    <x v="1"/>
    <s v="Aug"/>
    <x v="0"/>
    <x v="1"/>
    <x v="0"/>
    <n v="1120"/>
    <n v="0"/>
    <n v="0"/>
    <n v="0"/>
    <n v="0"/>
  </r>
  <r>
    <x v="1"/>
    <s v="Sep"/>
    <x v="0"/>
    <x v="1"/>
    <x v="0"/>
    <n v="1185"/>
    <n v="0"/>
    <n v="0"/>
    <n v="0"/>
    <n v="0"/>
  </r>
  <r>
    <x v="1"/>
    <s v="Oct"/>
    <x v="0"/>
    <x v="1"/>
    <x v="0"/>
    <n v="2921"/>
    <n v="0"/>
    <n v="0"/>
    <n v="0"/>
    <n v="0"/>
  </r>
  <r>
    <x v="1"/>
    <s v="Nov"/>
    <x v="0"/>
    <x v="1"/>
    <x v="0"/>
    <n v="1383"/>
    <n v="0"/>
    <n v="0"/>
    <n v="0"/>
    <n v="0"/>
  </r>
  <r>
    <x v="1"/>
    <s v="Dec"/>
    <x v="0"/>
    <x v="1"/>
    <x v="0"/>
    <n v="2992"/>
    <n v="0"/>
    <n v="0"/>
    <n v="0"/>
    <n v="0"/>
  </r>
  <r>
    <x v="2"/>
    <s v="Jan"/>
    <x v="0"/>
    <x v="1"/>
    <x v="0"/>
    <n v="1245"/>
    <n v="0"/>
    <n v="0"/>
    <n v="0"/>
    <n v="0"/>
  </r>
  <r>
    <x v="2"/>
    <s v="Feb"/>
    <x v="0"/>
    <x v="1"/>
    <x v="0"/>
    <n v="1027"/>
    <n v="0"/>
    <n v="0"/>
    <n v="0"/>
    <n v="0"/>
  </r>
  <r>
    <x v="2"/>
    <s v="Mar"/>
    <x v="0"/>
    <x v="1"/>
    <x v="0"/>
    <n v="1868"/>
    <n v="0"/>
    <n v="0"/>
    <n v="0"/>
    <n v="0"/>
  </r>
  <r>
    <x v="2"/>
    <s v="Apr"/>
    <x v="0"/>
    <x v="1"/>
    <x v="0"/>
    <n v="1946"/>
    <n v="0"/>
    <n v="0"/>
    <n v="0"/>
    <n v="0"/>
  </r>
  <r>
    <x v="2"/>
    <s v="May"/>
    <x v="0"/>
    <x v="1"/>
    <x v="0"/>
    <n v="1094"/>
    <n v="0"/>
    <n v="0"/>
    <n v="0"/>
    <n v="0"/>
  </r>
  <r>
    <x v="2"/>
    <s v="Jun"/>
    <x v="0"/>
    <x v="1"/>
    <x v="0"/>
    <n v="2340"/>
    <n v="0"/>
    <n v="0"/>
    <n v="0"/>
    <n v="0"/>
  </r>
  <r>
    <x v="2"/>
    <s v="Jul"/>
    <x v="0"/>
    <x v="1"/>
    <x v="0"/>
    <n v="2373"/>
    <n v="0"/>
    <n v="0"/>
    <n v="0"/>
    <n v="0"/>
  </r>
  <r>
    <x v="2"/>
    <s v="Aug"/>
    <x v="0"/>
    <x v="1"/>
    <x v="0"/>
    <n v="2314"/>
    <n v="0"/>
    <n v="0"/>
    <n v="0"/>
    <n v="0"/>
  </r>
  <r>
    <x v="2"/>
    <s v="Sep"/>
    <x v="0"/>
    <x v="1"/>
    <x v="0"/>
    <n v="1056"/>
    <n v="0"/>
    <n v="0"/>
    <n v="0"/>
    <n v="0"/>
  </r>
  <r>
    <x v="2"/>
    <s v="Oct"/>
    <x v="0"/>
    <x v="1"/>
    <x v="0"/>
    <n v="1177"/>
    <n v="0"/>
    <n v="0"/>
    <n v="0"/>
    <n v="0"/>
  </r>
  <r>
    <x v="2"/>
    <s v="Nov"/>
    <x v="0"/>
    <x v="1"/>
    <x v="0"/>
    <n v="1511"/>
    <n v="0"/>
    <n v="0"/>
    <n v="0"/>
    <n v="0"/>
  </r>
  <r>
    <x v="2"/>
    <s v="Dec"/>
    <x v="0"/>
    <x v="1"/>
    <x v="0"/>
    <n v="1635"/>
    <n v="0"/>
    <n v="0"/>
    <n v="0"/>
    <n v="0"/>
  </r>
  <r>
    <x v="3"/>
    <s v="Jan"/>
    <x v="0"/>
    <x v="1"/>
    <x v="0"/>
    <n v="2766"/>
    <n v="0"/>
    <n v="0"/>
    <n v="0"/>
    <n v="0"/>
  </r>
  <r>
    <x v="3"/>
    <s v="Feb"/>
    <x v="0"/>
    <x v="1"/>
    <x v="0"/>
    <n v="1946"/>
    <n v="0"/>
    <n v="0"/>
    <n v="0"/>
    <n v="0"/>
  </r>
  <r>
    <x v="3"/>
    <s v="Mar"/>
    <x v="0"/>
    <x v="1"/>
    <x v="0"/>
    <n v="2030"/>
    <n v="0"/>
    <n v="0"/>
    <n v="0"/>
    <n v="0"/>
  </r>
  <r>
    <x v="3"/>
    <s v="Apr"/>
    <x v="0"/>
    <x v="1"/>
    <x v="0"/>
    <n v="2677"/>
    <n v="0"/>
    <n v="0"/>
    <n v="0"/>
    <n v="0"/>
  </r>
  <r>
    <x v="3"/>
    <s v="May"/>
    <x v="0"/>
    <x v="1"/>
    <x v="0"/>
    <n v="1564"/>
    <n v="0"/>
    <n v="0"/>
    <n v="0"/>
    <n v="0"/>
  </r>
  <r>
    <x v="3"/>
    <s v="Jun"/>
    <x v="0"/>
    <x v="1"/>
    <x v="0"/>
    <n v="1745"/>
    <n v="0"/>
    <n v="0"/>
    <n v="0"/>
    <n v="0"/>
  </r>
  <r>
    <x v="3"/>
    <s v="Jul"/>
    <x v="0"/>
    <x v="1"/>
    <x v="0"/>
    <n v="2196"/>
    <n v="0"/>
    <n v="0"/>
    <n v="0"/>
    <n v="0"/>
  </r>
  <r>
    <x v="3"/>
    <s v="Aug"/>
    <x v="0"/>
    <x v="1"/>
    <x v="0"/>
    <n v="2954"/>
    <n v="0"/>
    <n v="0"/>
    <n v="0"/>
    <n v="0"/>
  </r>
  <r>
    <x v="3"/>
    <s v="Sep"/>
    <x v="0"/>
    <x v="1"/>
    <x v="0"/>
    <n v="1353"/>
    <n v="0"/>
    <n v="0"/>
    <n v="0"/>
    <n v="0"/>
  </r>
  <r>
    <x v="3"/>
    <s v="Oct"/>
    <x v="0"/>
    <x v="1"/>
    <x v="0"/>
    <n v="1829"/>
    <n v="0"/>
    <n v="0"/>
    <n v="0"/>
    <n v="0"/>
  </r>
  <r>
    <x v="3"/>
    <s v="Nov"/>
    <x v="0"/>
    <x v="1"/>
    <x v="0"/>
    <n v="2605"/>
    <n v="0"/>
    <n v="0"/>
    <n v="0"/>
    <n v="0"/>
  </r>
  <r>
    <x v="3"/>
    <s v="Dec"/>
    <x v="0"/>
    <x v="1"/>
    <x v="0"/>
    <n v="2173"/>
    <n v="0"/>
    <n v="0"/>
    <n v="0"/>
    <n v="0"/>
  </r>
  <r>
    <x v="4"/>
    <s v="Jan"/>
    <x v="0"/>
    <x v="1"/>
    <x v="0"/>
    <n v="2807"/>
    <n v="0"/>
    <n v="0"/>
    <n v="0"/>
    <n v="0"/>
  </r>
  <r>
    <x v="4"/>
    <s v="Feb"/>
    <x v="0"/>
    <x v="1"/>
    <x v="0"/>
    <n v="1867"/>
    <n v="0"/>
    <n v="0"/>
    <n v="0"/>
    <n v="0"/>
  </r>
  <r>
    <x v="4"/>
    <s v="Mar"/>
    <x v="0"/>
    <x v="1"/>
    <x v="0"/>
    <n v="1970"/>
    <n v="0"/>
    <n v="0"/>
    <n v="0"/>
    <n v="0"/>
  </r>
  <r>
    <x v="4"/>
    <s v="Apr"/>
    <x v="0"/>
    <x v="1"/>
    <x v="0"/>
    <n v="2922"/>
    <n v="0"/>
    <n v="0"/>
    <n v="0"/>
    <n v="0"/>
  </r>
  <r>
    <x v="4"/>
    <s v="May"/>
    <x v="0"/>
    <x v="1"/>
    <x v="0"/>
    <n v="2168"/>
    <n v="0"/>
    <n v="0"/>
    <n v="0"/>
    <n v="0"/>
  </r>
  <r>
    <x v="4"/>
    <s v="Jun"/>
    <x v="0"/>
    <x v="1"/>
    <x v="0"/>
    <n v="1882"/>
    <n v="0"/>
    <n v="0"/>
    <n v="0"/>
    <n v="0"/>
  </r>
  <r>
    <x v="4"/>
    <s v="Jul"/>
    <x v="0"/>
    <x v="1"/>
    <x v="0"/>
    <n v="1838"/>
    <n v="0"/>
    <n v="0"/>
    <n v="0"/>
    <n v="0"/>
  </r>
  <r>
    <x v="4"/>
    <s v="Aug"/>
    <x v="0"/>
    <x v="1"/>
    <x v="0"/>
    <n v="2395"/>
    <n v="0"/>
    <n v="0"/>
    <n v="0"/>
    <n v="0"/>
  </r>
  <r>
    <x v="4"/>
    <s v="Sep"/>
    <x v="0"/>
    <x v="1"/>
    <x v="0"/>
    <n v="1309"/>
    <n v="0"/>
    <n v="0"/>
    <n v="0"/>
    <n v="0"/>
  </r>
  <r>
    <x v="4"/>
    <s v="Oct"/>
    <x v="0"/>
    <x v="1"/>
    <x v="0"/>
    <n v="2891"/>
    <n v="0"/>
    <n v="0"/>
    <n v="0"/>
    <n v="0"/>
  </r>
  <r>
    <x v="4"/>
    <s v="Nov"/>
    <x v="0"/>
    <x v="1"/>
    <x v="0"/>
    <n v="1100"/>
    <n v="0"/>
    <n v="0"/>
    <n v="0"/>
    <n v="0"/>
  </r>
  <r>
    <x v="4"/>
    <s v="Dec"/>
    <x v="0"/>
    <x v="1"/>
    <x v="0"/>
    <n v="1153"/>
    <n v="0"/>
    <n v="0"/>
    <n v="0"/>
    <n v="0"/>
  </r>
  <r>
    <x v="0"/>
    <s v="Jan"/>
    <x v="0"/>
    <x v="0"/>
    <x v="1"/>
    <n v="941"/>
    <n v="1016"/>
    <n v="2113.2800000000002"/>
    <n v="583.26528000000008"/>
    <n v="2514.8032000000003"/>
  </r>
  <r>
    <x v="0"/>
    <s v="Feb"/>
    <x v="0"/>
    <x v="0"/>
    <x v="1"/>
    <n v="965"/>
    <n v="1428"/>
    <n v="4783.8"/>
    <n v="1038.0846000000001"/>
    <n v="5864.9387999999999"/>
  </r>
  <r>
    <x v="0"/>
    <s v="Mar"/>
    <x v="0"/>
    <x v="0"/>
    <x v="1"/>
    <n v="913"/>
    <n v="931"/>
    <n v="1582.7"/>
    <n v="265.89360000000005"/>
    <n v="1653.9214999999999"/>
  </r>
  <r>
    <x v="0"/>
    <s v="Apr"/>
    <x v="0"/>
    <x v="0"/>
    <x v="1"/>
    <n v="648"/>
    <n v="914"/>
    <n v="2961.36"/>
    <n v="586.34928000000002"/>
    <n v="2801.4465599999999"/>
  </r>
  <r>
    <x v="0"/>
    <s v="May"/>
    <x v="0"/>
    <x v="0"/>
    <x v="1"/>
    <n v="982"/>
    <n v="1306"/>
    <n v="4048.6"/>
    <n v="635.63019999999995"/>
    <n v="4380.5852000000004"/>
  </r>
  <r>
    <x v="0"/>
    <s v="Jun"/>
    <x v="0"/>
    <x v="0"/>
    <x v="1"/>
    <n v="855"/>
    <n v="1231"/>
    <n v="4037.68"/>
    <n v="537.01143999999999"/>
    <n v="4029.6046399999996"/>
  </r>
  <r>
    <x v="0"/>
    <s v="Jul"/>
    <x v="0"/>
    <x v="0"/>
    <x v="1"/>
    <n v="968"/>
    <n v="1249"/>
    <n v="4508.8900000000003"/>
    <n v="1339.1403300000002"/>
    <n v="4188.7588100000003"/>
  </r>
  <r>
    <x v="0"/>
    <s v="Aug"/>
    <x v="0"/>
    <x v="0"/>
    <x v="1"/>
    <n v="677"/>
    <n v="684"/>
    <n v="2414.52"/>
    <n v="405.63936000000001"/>
    <n v="2827.40292"/>
  </r>
  <r>
    <x v="0"/>
    <s v="Sep"/>
    <x v="0"/>
    <x v="0"/>
    <x v="1"/>
    <n v="850"/>
    <n v="1216"/>
    <n v="1617.28"/>
    <n v="177.90079999999998"/>
    <n v="2042.62464"/>
  </r>
  <r>
    <x v="0"/>
    <s v="Oct"/>
    <x v="0"/>
    <x v="0"/>
    <x v="1"/>
    <n v="867"/>
    <n v="1240"/>
    <n v="5195.6000000000004"/>
    <n v="955.99040000000002"/>
    <n v="6520.4780000000001"/>
  </r>
  <r>
    <x v="0"/>
    <s v="Nov"/>
    <x v="0"/>
    <x v="0"/>
    <x v="1"/>
    <n v="981"/>
    <n v="1432"/>
    <n v="2291.1999999999998"/>
    <n v="648.40959999999995"/>
    <n v="2708.1983999999998"/>
  </r>
  <r>
    <x v="0"/>
    <s v="Dec"/>
    <x v="0"/>
    <x v="0"/>
    <x v="1"/>
    <n v="781"/>
    <n v="1125"/>
    <n v="3161.25"/>
    <n v="875.66624999999999"/>
    <n v="4138.0762500000001"/>
  </r>
  <r>
    <x v="1"/>
    <s v="Jan"/>
    <x v="0"/>
    <x v="0"/>
    <x v="1"/>
    <n v="1219"/>
    <n v="1304"/>
    <n v="2399.36"/>
    <n v="355.10528000000005"/>
    <n v="3131.1648000000005"/>
  </r>
  <r>
    <x v="1"/>
    <s v="Feb"/>
    <x v="0"/>
    <x v="0"/>
    <x v="1"/>
    <n v="1897"/>
    <n v="2447"/>
    <n v="9396.48"/>
    <n v="1710.1593599999999"/>
    <n v="12563.09376"/>
  </r>
  <r>
    <x v="1"/>
    <s v="Mar"/>
    <x v="0"/>
    <x v="0"/>
    <x v="1"/>
    <n v="1381"/>
    <n v="2002"/>
    <n v="2242.2399999999998"/>
    <n v="280.27999999999997"/>
    <n v="2946.3033599999999"/>
  </r>
  <r>
    <x v="1"/>
    <s v="Apr"/>
    <x v="0"/>
    <x v="0"/>
    <x v="1"/>
    <n v="1939"/>
    <n v="2773"/>
    <n v="8568.57"/>
    <n v="1071.07125"/>
    <n v="10856.378189999999"/>
  </r>
  <r>
    <x v="1"/>
    <s v="May"/>
    <x v="0"/>
    <x v="0"/>
    <x v="1"/>
    <n v="1541"/>
    <n v="2080"/>
    <n v="9048"/>
    <n v="1737.2159999999999"/>
    <n v="12703.392"/>
  </r>
  <r>
    <x v="1"/>
    <s v="Jun"/>
    <x v="0"/>
    <x v="0"/>
    <x v="1"/>
    <n v="1005"/>
    <n v="1407"/>
    <n v="5445.09"/>
    <n v="1018.2318300000001"/>
    <n v="8134.9644600000001"/>
  </r>
  <r>
    <x v="1"/>
    <s v="Jul"/>
    <x v="0"/>
    <x v="0"/>
    <x v="1"/>
    <n v="1915"/>
    <n v="2853"/>
    <n v="10641.69"/>
    <n v="1425.9864599999999"/>
    <n v="15334.675290000001"/>
  </r>
  <r>
    <x v="1"/>
    <s v="Aug"/>
    <x v="0"/>
    <x v="0"/>
    <x v="1"/>
    <n v="1284"/>
    <n v="1759"/>
    <n v="8495.9699999999993"/>
    <n v="1104.4760999999999"/>
    <n v="10356.58743"/>
  </r>
  <r>
    <x v="1"/>
    <s v="Sep"/>
    <x v="0"/>
    <x v="0"/>
    <x v="1"/>
    <n v="1439"/>
    <n v="1712"/>
    <n v="2157.12"/>
    <n v="308.46815999999995"/>
    <n v="2672.6716799999999"/>
  </r>
  <r>
    <x v="1"/>
    <s v="Oct"/>
    <x v="0"/>
    <x v="0"/>
    <x v="1"/>
    <n v="1259"/>
    <n v="1851"/>
    <n v="7829.73"/>
    <n v="978.71624999999995"/>
    <n v="10773.708479999999"/>
  </r>
  <r>
    <x v="1"/>
    <s v="Nov"/>
    <x v="0"/>
    <x v="0"/>
    <x v="1"/>
    <n v="1208"/>
    <n v="1268"/>
    <n v="2345.8000000000002"/>
    <n v="452.73940000000005"/>
    <n v="3255.9704000000002"/>
  </r>
  <r>
    <x v="1"/>
    <s v="Dec"/>
    <x v="0"/>
    <x v="0"/>
    <x v="1"/>
    <n v="1283"/>
    <n v="1694"/>
    <n v="8300.6"/>
    <n v="1162.0840000000001"/>
    <n v="12417.6976"/>
  </r>
  <r>
    <x v="2"/>
    <s v="Jan"/>
    <x v="0"/>
    <x v="0"/>
    <x v="1"/>
    <n v="1316"/>
    <n v="1895"/>
    <n v="7977.95"/>
    <n v="2840.1501999999996"/>
    <n v="8951.2599000000009"/>
  </r>
  <r>
    <x v="2"/>
    <s v="Feb"/>
    <x v="0"/>
    <x v="0"/>
    <x v="1"/>
    <n v="578"/>
    <n v="636"/>
    <n v="1125.72"/>
    <n v="338.84172000000001"/>
    <n v="1161.7430400000001"/>
  </r>
  <r>
    <x v="2"/>
    <s v="Mar"/>
    <x v="0"/>
    <x v="0"/>
    <x v="1"/>
    <n v="729"/>
    <n v="838"/>
    <n v="2865.96"/>
    <n v="1146.384"/>
    <n v="3413.3583599999997"/>
  </r>
  <r>
    <x v="2"/>
    <s v="Apr"/>
    <x v="0"/>
    <x v="0"/>
    <x v="1"/>
    <n v="784"/>
    <n v="996"/>
    <n v="2300.7600000000002"/>
    <n v="796.06296000000009"/>
    <n v="2820.7317600000001"/>
  </r>
  <r>
    <x v="2"/>
    <s v="May"/>
    <x v="0"/>
    <x v="0"/>
    <x v="1"/>
    <n v="528"/>
    <n v="612"/>
    <n v="1713.6"/>
    <n v="562.06079999999997"/>
    <n v="2183.1264000000001"/>
  </r>
  <r>
    <x v="2"/>
    <s v="Jun"/>
    <x v="0"/>
    <x v="0"/>
    <x v="1"/>
    <n v="603"/>
    <n v="651"/>
    <n v="2200.38"/>
    <n v="765.73224000000005"/>
    <n v="2092.5613800000001"/>
  </r>
  <r>
    <x v="2"/>
    <s v="Jul"/>
    <x v="0"/>
    <x v="0"/>
    <x v="1"/>
    <n v="666"/>
    <n v="733"/>
    <n v="3569.71"/>
    <n v="1313.65328"/>
    <n v="3766.04405"/>
  </r>
  <r>
    <x v="2"/>
    <s v="Aug"/>
    <x v="0"/>
    <x v="0"/>
    <x v="1"/>
    <n v="813"/>
    <n v="1024"/>
    <n v="4382.72"/>
    <n v="1314.816"/>
    <n v="5601.1161600000005"/>
  </r>
  <r>
    <x v="2"/>
    <s v="Sep"/>
    <x v="0"/>
    <x v="0"/>
    <x v="1"/>
    <n v="613"/>
    <n v="858"/>
    <n v="3886.74"/>
    <n v="1418.6600999999998"/>
    <n v="4131.6046200000001"/>
  </r>
  <r>
    <x v="2"/>
    <s v="Oct"/>
    <x v="0"/>
    <x v="0"/>
    <x v="1"/>
    <n v="893"/>
    <n v="1197"/>
    <n v="1975.05"/>
    <n v="699.16769999999997"/>
    <n v="2168.6048999999998"/>
  </r>
  <r>
    <x v="2"/>
    <s v="Nov"/>
    <x v="0"/>
    <x v="0"/>
    <x v="1"/>
    <n v="849"/>
    <n v="985"/>
    <n v="3043.65"/>
    <n v="1031.7973500000001"/>
    <n v="3564.1141499999999"/>
  </r>
  <r>
    <x v="2"/>
    <s v="Dec"/>
    <x v="0"/>
    <x v="0"/>
    <x v="1"/>
    <n v="940"/>
    <n v="1015"/>
    <n v="2770.95"/>
    <n v="911.64254999999991"/>
    <n v="2754.3242999999998"/>
  </r>
  <r>
    <x v="3"/>
    <s v="Jan"/>
    <x v="0"/>
    <x v="0"/>
    <x v="1"/>
    <n v="935"/>
    <n v="1029"/>
    <n v="2315.25"/>
    <n v="127.33875"/>
    <n v="2630.1239999999998"/>
  </r>
  <r>
    <x v="3"/>
    <s v="Feb"/>
    <x v="0"/>
    <x v="0"/>
    <x v="1"/>
    <n v="905"/>
    <n v="1068"/>
    <n v="2830.2"/>
    <n v="226.416"/>
    <n v="4500.018"/>
  </r>
  <r>
    <x v="3"/>
    <s v="Mar"/>
    <x v="0"/>
    <x v="0"/>
    <x v="1"/>
    <n v="724"/>
    <n v="919"/>
    <n v="1323.36"/>
    <n v="115.13231999999999"/>
    <n v="1896.3748799999998"/>
  </r>
  <r>
    <x v="3"/>
    <s v="Apr"/>
    <x v="0"/>
    <x v="0"/>
    <x v="1"/>
    <n v="748"/>
    <n v="1062"/>
    <n v="3207.24"/>
    <n v="182.81268"/>
    <n v="4310.5305599999992"/>
  </r>
  <r>
    <x v="3"/>
    <s v="May"/>
    <x v="0"/>
    <x v="0"/>
    <x v="1"/>
    <n v="923"/>
    <n v="1265"/>
    <n v="5401.55"/>
    <n v="302.48680000000002"/>
    <n v="8226.5606500000013"/>
  </r>
  <r>
    <x v="3"/>
    <s v="Jun"/>
    <x v="0"/>
    <x v="0"/>
    <x v="1"/>
    <n v="588"/>
    <n v="676"/>
    <n v="2190.2399999999998"/>
    <n v="181.78992"/>
    <n v="3309.4526399999995"/>
  </r>
  <r>
    <x v="3"/>
    <s v="Jul"/>
    <x v="0"/>
    <x v="0"/>
    <x v="1"/>
    <n v="834"/>
    <n v="859"/>
    <n v="3058.04"/>
    <n v="214.06279999999998"/>
    <n v="4822.5290800000002"/>
  </r>
  <r>
    <x v="3"/>
    <s v="Aug"/>
    <x v="0"/>
    <x v="0"/>
    <x v="1"/>
    <n v="659"/>
    <n v="784"/>
    <n v="1505.28"/>
    <n v="103.86431999999999"/>
    <n v="1881.6"/>
  </r>
  <r>
    <x v="3"/>
    <s v="Sep"/>
    <x v="0"/>
    <x v="0"/>
    <x v="1"/>
    <n v="798"/>
    <n v="854"/>
    <n v="2083.7600000000002"/>
    <n v="129.19312000000002"/>
    <n v="3008.9494400000003"/>
  </r>
  <r>
    <x v="3"/>
    <s v="Oct"/>
    <x v="0"/>
    <x v="0"/>
    <x v="1"/>
    <n v="930"/>
    <n v="1051"/>
    <n v="1587.01"/>
    <n v="115.85172999999999"/>
    <n v="2351.9488199999996"/>
  </r>
  <r>
    <x v="3"/>
    <s v="Nov"/>
    <x v="0"/>
    <x v="0"/>
    <x v="1"/>
    <n v="511"/>
    <n v="644"/>
    <n v="1861.16"/>
    <n v="132.14236000000002"/>
    <n v="2951.7997600000003"/>
  </r>
  <r>
    <x v="3"/>
    <s v="Dec"/>
    <x v="0"/>
    <x v="0"/>
    <x v="1"/>
    <n v="803"/>
    <n v="811"/>
    <n v="2700.63"/>
    <n v="261.96111000000002"/>
    <n v="4067.1487800000004"/>
  </r>
  <r>
    <x v="4"/>
    <s v="Jan"/>
    <x v="0"/>
    <x v="0"/>
    <x v="1"/>
    <n v="544"/>
    <n v="811"/>
    <n v="3462.97"/>
    <n v="761.85339999999985"/>
    <n v="3812.7299699999999"/>
  </r>
  <r>
    <x v="4"/>
    <s v="Feb"/>
    <x v="0"/>
    <x v="0"/>
    <x v="1"/>
    <n v="928"/>
    <n v="1058"/>
    <n v="2676.74"/>
    <n v="610.29671999999994"/>
    <n v="3038.0998999999997"/>
  </r>
  <r>
    <x v="4"/>
    <s v="Mar"/>
    <x v="0"/>
    <x v="0"/>
    <x v="1"/>
    <n v="597"/>
    <n v="675"/>
    <n v="1957.5"/>
    <n v="395.41500000000002"/>
    <n v="2180.6550000000002"/>
  </r>
  <r>
    <x v="4"/>
    <s v="Apr"/>
    <x v="0"/>
    <x v="0"/>
    <x v="1"/>
    <n v="722"/>
    <n v="967"/>
    <n v="1305.45"/>
    <n v="336.80610000000001"/>
    <n v="1317.1990499999999"/>
  </r>
  <r>
    <x v="4"/>
    <s v="May"/>
    <x v="0"/>
    <x v="0"/>
    <x v="1"/>
    <n v="757"/>
    <n v="833"/>
    <n v="3207.05"/>
    <n v="779.31315000000006"/>
    <n v="4066.5394000000006"/>
  </r>
  <r>
    <x v="4"/>
    <s v="Jun"/>
    <x v="0"/>
    <x v="0"/>
    <x v="1"/>
    <n v="794"/>
    <n v="1000"/>
    <n v="3840"/>
    <n v="798.72"/>
    <n v="4957.4399999999996"/>
  </r>
  <r>
    <x v="4"/>
    <s v="Jul"/>
    <x v="0"/>
    <x v="0"/>
    <x v="1"/>
    <n v="811"/>
    <n v="1014"/>
    <n v="1662.96"/>
    <n v="477.26952"/>
    <n v="2136.9036000000001"/>
  </r>
  <r>
    <x v="4"/>
    <s v="Aug"/>
    <x v="0"/>
    <x v="0"/>
    <x v="1"/>
    <n v="901"/>
    <n v="982"/>
    <n v="4036.02"/>
    <n v="1142.1936599999999"/>
    <n v="5065.2050999999992"/>
  </r>
  <r>
    <x v="4"/>
    <s v="Sep"/>
    <x v="0"/>
    <x v="0"/>
    <x v="1"/>
    <n v="851"/>
    <n v="851"/>
    <n v="2365.7800000000002"/>
    <n v="482.61912000000007"/>
    <n v="2526.6530400000001"/>
  </r>
  <r>
    <x v="4"/>
    <s v="Oct"/>
    <x v="0"/>
    <x v="0"/>
    <x v="1"/>
    <n v="928"/>
    <n v="1299"/>
    <n v="6339.12"/>
    <n v="1381.9281599999999"/>
    <n v="6757.5019199999997"/>
  </r>
  <r>
    <x v="4"/>
    <s v="Nov"/>
    <x v="0"/>
    <x v="0"/>
    <x v="1"/>
    <n v="608"/>
    <n v="614"/>
    <n v="2990.18"/>
    <n v="633.91815999999994"/>
    <n v="3444.6873599999999"/>
  </r>
  <r>
    <x v="4"/>
    <s v="Dec"/>
    <x v="0"/>
    <x v="0"/>
    <x v="1"/>
    <n v="740"/>
    <n v="844"/>
    <n v="2228.16"/>
    <n v="597.14688000000001"/>
    <n v="2268.2668799999997"/>
  </r>
  <r>
    <x v="0"/>
    <s v="Jan"/>
    <x v="0"/>
    <x v="1"/>
    <x v="1"/>
    <n v="920"/>
    <n v="938"/>
    <n v="3489.36"/>
    <n v="1008.4250400000001"/>
    <n v="3335.82816"/>
  </r>
  <r>
    <x v="0"/>
    <s v="Feb"/>
    <x v="0"/>
    <x v="1"/>
    <x v="1"/>
    <n v="547"/>
    <n v="793"/>
    <n v="2719.99"/>
    <n v="495.03817999999995"/>
    <n v="2453.4309800000001"/>
  </r>
  <r>
    <x v="0"/>
    <s v="Mar"/>
    <x v="0"/>
    <x v="1"/>
    <x v="1"/>
    <n v="786"/>
    <n v="825"/>
    <n v="899.25"/>
    <n v="162.76425"/>
    <n v="1160.0325"/>
  </r>
  <r>
    <x v="0"/>
    <s v="Apr"/>
    <x v="0"/>
    <x v="1"/>
    <x v="1"/>
    <n v="570"/>
    <n v="713"/>
    <n v="2167.52"/>
    <n v="440.00655999999998"/>
    <n v="2869.79648"/>
  </r>
  <r>
    <x v="0"/>
    <s v="May"/>
    <x v="0"/>
    <x v="1"/>
    <x v="1"/>
    <n v="568"/>
    <n v="619"/>
    <n v="2011.75"/>
    <n v="500.92574999999999"/>
    <n v="1830.6925000000001"/>
  </r>
  <r>
    <x v="0"/>
    <s v="Jun"/>
    <x v="0"/>
    <x v="1"/>
    <x v="1"/>
    <n v="645"/>
    <n v="858"/>
    <n v="4126.9799999999996"/>
    <n v="515.87249999999995"/>
    <n v="5327.9311799999996"/>
  </r>
  <r>
    <x v="0"/>
    <s v="Jul"/>
    <x v="0"/>
    <x v="1"/>
    <x v="1"/>
    <n v="561"/>
    <n v="634"/>
    <n v="1128.52"/>
    <n v="209.90472"/>
    <n v="1135.2911199999999"/>
  </r>
  <r>
    <x v="0"/>
    <s v="Aug"/>
    <x v="0"/>
    <x v="1"/>
    <x v="1"/>
    <n v="626"/>
    <n v="820"/>
    <n v="4034.4"/>
    <n v="835.12080000000003"/>
    <n v="3937.5744"/>
  </r>
  <r>
    <x v="0"/>
    <s v="Sep"/>
    <x v="0"/>
    <x v="1"/>
    <x v="1"/>
    <n v="525"/>
    <n v="693"/>
    <n v="790.02"/>
    <n v="171.43433999999999"/>
    <n v="818.46071999999992"/>
  </r>
  <r>
    <x v="0"/>
    <s v="Oct"/>
    <x v="0"/>
    <x v="1"/>
    <x v="1"/>
    <n v="594"/>
    <n v="600"/>
    <n v="1920"/>
    <n v="280.32"/>
    <n v="2638.08"/>
  </r>
  <r>
    <x v="0"/>
    <s v="Nov"/>
    <x v="0"/>
    <x v="1"/>
    <x v="1"/>
    <n v="823"/>
    <n v="1111"/>
    <n v="1566.51"/>
    <n v="366.56334000000004"/>
    <n v="1536.74631"/>
  </r>
  <r>
    <x v="0"/>
    <s v="Dec"/>
    <x v="0"/>
    <x v="1"/>
    <x v="1"/>
    <n v="910"/>
    <n v="1247"/>
    <n v="1820.62"/>
    <n v="273.09300000000002"/>
    <n v="2024.52944"/>
  </r>
  <r>
    <x v="1"/>
    <s v="Jan"/>
    <x v="0"/>
    <x v="1"/>
    <x v="1"/>
    <n v="888"/>
    <n v="1252"/>
    <n v="4707.5200000000004"/>
    <n v="729.66560000000004"/>
    <n v="6971.8371200000011"/>
  </r>
  <r>
    <x v="1"/>
    <s v="Feb"/>
    <x v="0"/>
    <x v="1"/>
    <x v="1"/>
    <n v="531"/>
    <n v="754"/>
    <n v="1040.52"/>
    <n v="169.60476"/>
    <n v="1400.5399199999999"/>
  </r>
  <r>
    <x v="1"/>
    <s v="Mar"/>
    <x v="0"/>
    <x v="1"/>
    <x v="1"/>
    <n v="525"/>
    <n v="630"/>
    <n v="1896.3"/>
    <n v="348.91919999999999"/>
    <n v="2520.1826999999998"/>
  </r>
  <r>
    <x v="1"/>
    <s v="Apr"/>
    <x v="0"/>
    <x v="1"/>
    <x v="1"/>
    <n v="913"/>
    <n v="931"/>
    <n v="1126.51"/>
    <n v="156.58488999999997"/>
    <n v="1461.08347"/>
  </r>
  <r>
    <x v="1"/>
    <s v="May"/>
    <x v="0"/>
    <x v="1"/>
    <x v="1"/>
    <n v="749"/>
    <n v="854"/>
    <n v="3100.02"/>
    <n v="486.70314000000002"/>
    <n v="4092.0263999999997"/>
  </r>
  <r>
    <x v="1"/>
    <s v="Jun"/>
    <x v="0"/>
    <x v="1"/>
    <x v="1"/>
    <n v="549"/>
    <n v="664"/>
    <n v="3220.4"/>
    <n v="328.48079999999999"/>
    <n v="4643.8167999999996"/>
  </r>
  <r>
    <x v="1"/>
    <s v="Jul"/>
    <x v="0"/>
    <x v="1"/>
    <x v="1"/>
    <n v="628"/>
    <n v="735"/>
    <n v="1925.7"/>
    <n v="275.37510000000003"/>
    <n v="2428.3077000000003"/>
  </r>
  <r>
    <x v="1"/>
    <s v="Aug"/>
    <x v="0"/>
    <x v="1"/>
    <x v="1"/>
    <n v="943"/>
    <n v="1235"/>
    <n v="1938.95"/>
    <n v="370.33945"/>
    <n v="2388.7864"/>
  </r>
  <r>
    <x v="1"/>
    <s v="Sep"/>
    <x v="0"/>
    <x v="1"/>
    <x v="1"/>
    <n v="886"/>
    <n v="1116"/>
    <n v="4307.76"/>
    <n v="723.70368000000008"/>
    <n v="5608.7035200000009"/>
  </r>
  <r>
    <x v="1"/>
    <s v="Oct"/>
    <x v="0"/>
    <x v="1"/>
    <x v="1"/>
    <n v="529"/>
    <n v="667"/>
    <n v="3241.62"/>
    <n v="437.61869999999999"/>
    <n v="4171.9649399999998"/>
  </r>
  <r>
    <x v="1"/>
    <s v="Nov"/>
    <x v="0"/>
    <x v="1"/>
    <x v="1"/>
    <n v="666"/>
    <n v="879"/>
    <n v="2206.29"/>
    <n v="308.88059999999996"/>
    <n v="3252.0714600000001"/>
  </r>
  <r>
    <x v="1"/>
    <s v="Dec"/>
    <x v="0"/>
    <x v="1"/>
    <x v="1"/>
    <n v="985"/>
    <n v="1133"/>
    <n v="2345.31"/>
    <n v="243.91224"/>
    <n v="2969.16246"/>
  </r>
  <r>
    <x v="2"/>
    <s v="Jan"/>
    <x v="0"/>
    <x v="1"/>
    <x v="1"/>
    <n v="935"/>
    <n v="1085"/>
    <n v="1670.9"/>
    <n v="581.47320000000002"/>
    <n v="2115.3593999999998"/>
  </r>
  <r>
    <x v="2"/>
    <s v="Feb"/>
    <x v="0"/>
    <x v="1"/>
    <x v="1"/>
    <n v="933"/>
    <n v="1064"/>
    <n v="1947.12"/>
    <n v="734.06424000000004"/>
    <n v="1935.4372799999999"/>
  </r>
  <r>
    <x v="2"/>
    <s v="Mar"/>
    <x v="0"/>
    <x v="1"/>
    <x v="1"/>
    <n v="581"/>
    <n v="842"/>
    <n v="2551.2600000000002"/>
    <n v="992.44014000000016"/>
    <n v="2617.5927600000005"/>
  </r>
  <r>
    <x v="2"/>
    <s v="Apr"/>
    <x v="0"/>
    <x v="1"/>
    <x v="1"/>
    <n v="801"/>
    <n v="993"/>
    <n v="3654.24"/>
    <n v="1096.2719999999999"/>
    <n v="3566.5382399999999"/>
  </r>
  <r>
    <x v="2"/>
    <s v="May"/>
    <x v="0"/>
    <x v="1"/>
    <x v="1"/>
    <n v="561"/>
    <n v="718"/>
    <n v="1952.96"/>
    <n v="744.07776000000001"/>
    <n v="2232.2332800000004"/>
  </r>
  <r>
    <x v="2"/>
    <s v="Jun"/>
    <x v="0"/>
    <x v="1"/>
    <x v="1"/>
    <n v="881"/>
    <n v="1040"/>
    <n v="4784"/>
    <n v="1554.8"/>
    <n v="5984.7839999999997"/>
  </r>
  <r>
    <x v="2"/>
    <s v="Jul"/>
    <x v="0"/>
    <x v="1"/>
    <x v="1"/>
    <n v="670"/>
    <n v="898"/>
    <n v="1571.5"/>
    <n v="499.73700000000002"/>
    <n v="1766.366"/>
  </r>
  <r>
    <x v="2"/>
    <s v="Aug"/>
    <x v="0"/>
    <x v="1"/>
    <x v="1"/>
    <n v="532"/>
    <n v="564"/>
    <n v="2408.2800000000002"/>
    <n v="799.54896000000008"/>
    <n v="2499.7946400000001"/>
  </r>
  <r>
    <x v="2"/>
    <s v="Sep"/>
    <x v="0"/>
    <x v="1"/>
    <x v="1"/>
    <n v="672"/>
    <n v="820"/>
    <n v="2960.2"/>
    <n v="1130.7963999999999"/>
    <n v="3392.3891999999996"/>
  </r>
  <r>
    <x v="2"/>
    <s v="Oct"/>
    <x v="0"/>
    <x v="1"/>
    <x v="1"/>
    <n v="516"/>
    <n v="537"/>
    <n v="1766.73"/>
    <n v="544.15283999999997"/>
    <n v="2095.3417800000002"/>
  </r>
  <r>
    <x v="2"/>
    <s v="Nov"/>
    <x v="0"/>
    <x v="1"/>
    <x v="1"/>
    <n v="863"/>
    <n v="984"/>
    <n v="3739.2"/>
    <n v="1252.6320000000001"/>
    <n v="4573.0415999999996"/>
  </r>
  <r>
    <x v="2"/>
    <s v="Dec"/>
    <x v="0"/>
    <x v="1"/>
    <x v="1"/>
    <n v="939"/>
    <n v="1183"/>
    <n v="5358.99"/>
    <n v="1677.3638699999999"/>
    <n v="5873.4530400000003"/>
  </r>
  <r>
    <x v="3"/>
    <s v="Jan"/>
    <x v="0"/>
    <x v="1"/>
    <x v="1"/>
    <n v="913"/>
    <n v="1324"/>
    <n v="4501.6000000000004"/>
    <n v="346.6232"/>
    <n v="5437.9328000000005"/>
  </r>
  <r>
    <x v="3"/>
    <s v="Feb"/>
    <x v="0"/>
    <x v="1"/>
    <x v="1"/>
    <n v="539"/>
    <n v="631"/>
    <n v="1350.34"/>
    <n v="74.268699999999995"/>
    <n v="1782.4487999999999"/>
  </r>
  <r>
    <x v="3"/>
    <s v="Mar"/>
    <x v="0"/>
    <x v="1"/>
    <x v="1"/>
    <n v="996"/>
    <n v="1175"/>
    <n v="1457"/>
    <n v="118.017"/>
    <n v="2151.989"/>
  </r>
  <r>
    <x v="3"/>
    <s v="Apr"/>
    <x v="0"/>
    <x v="1"/>
    <x v="1"/>
    <n v="523"/>
    <n v="769"/>
    <n v="2653.05"/>
    <n v="228.16230000000002"/>
    <n v="3098.7624000000005"/>
  </r>
  <r>
    <x v="3"/>
    <s v="May"/>
    <x v="0"/>
    <x v="1"/>
    <x v="1"/>
    <n v="536"/>
    <n v="622"/>
    <n v="1044.96"/>
    <n v="59.562719999999999"/>
    <n v="1436.82"/>
  </r>
  <r>
    <x v="3"/>
    <s v="Jun"/>
    <x v="0"/>
    <x v="1"/>
    <x v="1"/>
    <n v="919"/>
    <n v="1075"/>
    <n v="1709.25"/>
    <n v="158.96025"/>
    <n v="2177.5844999999999"/>
  </r>
  <r>
    <x v="3"/>
    <s v="Jul"/>
    <x v="0"/>
    <x v="1"/>
    <x v="1"/>
    <n v="925"/>
    <n v="1110"/>
    <n v="3163.5"/>
    <n v="303.69600000000003"/>
    <n v="4131.5309999999999"/>
  </r>
  <r>
    <x v="3"/>
    <s v="Aug"/>
    <x v="0"/>
    <x v="1"/>
    <x v="1"/>
    <n v="996"/>
    <n v="1255"/>
    <n v="4643.5"/>
    <n v="325.04500000000002"/>
    <n v="6904.8845000000001"/>
  </r>
  <r>
    <x v="3"/>
    <s v="Sep"/>
    <x v="0"/>
    <x v="1"/>
    <x v="1"/>
    <n v="578"/>
    <n v="821"/>
    <n v="2003.24"/>
    <n v="126.20411999999999"/>
    <n v="2351.8037600000002"/>
  </r>
  <r>
    <x v="3"/>
    <s v="Oct"/>
    <x v="0"/>
    <x v="1"/>
    <x v="1"/>
    <n v="552"/>
    <n v="800"/>
    <n v="2296"/>
    <n v="197.45599999999999"/>
    <n v="2661.0639999999999"/>
  </r>
  <r>
    <x v="3"/>
    <s v="Nov"/>
    <x v="0"/>
    <x v="1"/>
    <x v="1"/>
    <n v="585"/>
    <n v="667"/>
    <n v="940.47"/>
    <n v="51.725850000000001"/>
    <n v="1318.5389399999999"/>
  </r>
  <r>
    <x v="3"/>
    <s v="Dec"/>
    <x v="0"/>
    <x v="1"/>
    <x v="1"/>
    <n v="912"/>
    <n v="1021"/>
    <n v="2205.36"/>
    <n v="154.37520000000001"/>
    <n v="2796.3964799999999"/>
  </r>
  <r>
    <x v="4"/>
    <s v="Jan"/>
    <x v="0"/>
    <x v="1"/>
    <x v="1"/>
    <n v="590"/>
    <n v="791"/>
    <n v="1368.43"/>
    <n v="395.47627"/>
    <n v="1386.2195900000002"/>
  </r>
  <r>
    <x v="4"/>
    <s v="Feb"/>
    <x v="0"/>
    <x v="1"/>
    <x v="1"/>
    <n v="986"/>
    <n v="1045"/>
    <n v="4692.05"/>
    <n v="1121.39995"/>
    <n v="5930.7512000000006"/>
  </r>
  <r>
    <x v="4"/>
    <s v="Mar"/>
    <x v="0"/>
    <x v="1"/>
    <x v="1"/>
    <n v="828"/>
    <n v="1225"/>
    <n v="3932.25"/>
    <n v="904.41750000000002"/>
    <n v="4852.3964999999998"/>
  </r>
  <r>
    <x v="4"/>
    <s v="Apr"/>
    <x v="0"/>
    <x v="1"/>
    <x v="1"/>
    <n v="536"/>
    <n v="804"/>
    <n v="2307.48"/>
    <n v="535.33536000000004"/>
    <n v="2420.5465199999999"/>
  </r>
  <r>
    <x v="4"/>
    <s v="May"/>
    <x v="0"/>
    <x v="1"/>
    <x v="1"/>
    <n v="886"/>
    <n v="913"/>
    <n v="2620.31"/>
    <n v="610.53223000000003"/>
    <n v="3120.7892099999999"/>
  </r>
  <r>
    <x v="4"/>
    <s v="Jun"/>
    <x v="0"/>
    <x v="1"/>
    <x v="1"/>
    <n v="807"/>
    <n v="976"/>
    <n v="3328.16"/>
    <n v="855.33712000000003"/>
    <n v="3677.6167999999998"/>
  </r>
  <r>
    <x v="4"/>
    <s v="Jul"/>
    <x v="0"/>
    <x v="1"/>
    <x v="1"/>
    <n v="978"/>
    <n v="1144"/>
    <n v="3248.96"/>
    <n v="899.96192000000008"/>
    <n v="3362.6736000000001"/>
  </r>
  <r>
    <x v="4"/>
    <s v="Aug"/>
    <x v="0"/>
    <x v="1"/>
    <x v="1"/>
    <n v="501"/>
    <n v="626"/>
    <n v="2691.8"/>
    <n v="557.20260000000007"/>
    <n v="3283.9960000000001"/>
  </r>
  <r>
    <x v="4"/>
    <s v="Sep"/>
    <x v="0"/>
    <x v="1"/>
    <x v="1"/>
    <n v="687"/>
    <n v="962"/>
    <n v="4126.9799999999996"/>
    <n v="973.96727999999996"/>
    <n v="4168.2497999999996"/>
  </r>
  <r>
    <x v="4"/>
    <s v="Oct"/>
    <x v="0"/>
    <x v="1"/>
    <x v="1"/>
    <n v="886"/>
    <n v="895"/>
    <n v="3651.6"/>
    <n v="748.57799999999997"/>
    <n v="4210.2947999999997"/>
  </r>
  <r>
    <x v="4"/>
    <s v="Nov"/>
    <x v="0"/>
    <x v="1"/>
    <x v="1"/>
    <n v="594"/>
    <n v="843"/>
    <n v="3869.37"/>
    <n v="851.26139999999998"/>
    <n v="4364.6493600000003"/>
  </r>
  <r>
    <x v="4"/>
    <s v="Dec"/>
    <x v="0"/>
    <x v="1"/>
    <x v="1"/>
    <n v="770"/>
    <n v="1009"/>
    <n v="2966.46"/>
    <n v="738.64854000000003"/>
    <n v="3728.84022"/>
  </r>
  <r>
    <x v="0"/>
    <s v="Jan"/>
    <x v="0"/>
    <x v="0"/>
    <x v="2"/>
    <n v="592"/>
    <n v="1456"/>
    <n v="8139.04"/>
    <n v="1334.8025600000001"/>
    <n v="10759.810880000001"/>
  </r>
  <r>
    <x v="0"/>
    <s v="Feb"/>
    <x v="0"/>
    <x v="0"/>
    <x v="2"/>
    <n v="430"/>
    <n v="705"/>
    <n v="9087.4500000000007"/>
    <n v="2280.9499500000002"/>
    <n v="11704.635600000001"/>
  </r>
  <r>
    <x v="0"/>
    <s v="Mar"/>
    <x v="0"/>
    <x v="0"/>
    <x v="2"/>
    <n v="394"/>
    <n v="902"/>
    <n v="8731.36"/>
    <n v="1685.1524800000002"/>
    <n v="9997.4072000000015"/>
  </r>
  <r>
    <x v="0"/>
    <s v="Apr"/>
    <x v="0"/>
    <x v="0"/>
    <x v="2"/>
    <n v="345"/>
    <n v="624"/>
    <n v="8442.7199999999993"/>
    <n v="1165.0953599999998"/>
    <n v="7733.5315199999995"/>
  </r>
  <r>
    <x v="0"/>
    <s v="May"/>
    <x v="0"/>
    <x v="0"/>
    <x v="2"/>
    <n v="347"/>
    <n v="632"/>
    <n v="6459.04"/>
    <n v="1014.06928"/>
    <n v="8144.84944"/>
  </r>
  <r>
    <x v="0"/>
    <s v="Jun"/>
    <x v="0"/>
    <x v="0"/>
    <x v="2"/>
    <n v="392"/>
    <n v="792"/>
    <n v="8910"/>
    <n v="1514.7"/>
    <n v="8036.82"/>
  </r>
  <r>
    <x v="0"/>
    <s v="Jul"/>
    <x v="0"/>
    <x v="0"/>
    <x v="2"/>
    <n v="401"/>
    <n v="934"/>
    <n v="17923.46"/>
    <n v="4552.5588399999997"/>
    <n v="22529.789219999999"/>
  </r>
  <r>
    <x v="0"/>
    <s v="Aug"/>
    <x v="0"/>
    <x v="0"/>
    <x v="2"/>
    <n v="308"/>
    <n v="622"/>
    <n v="9989.32"/>
    <n v="1378.5261599999999"/>
    <n v="11947.226719999999"/>
  </r>
  <r>
    <x v="0"/>
    <s v="Sep"/>
    <x v="0"/>
    <x v="0"/>
    <x v="2"/>
    <n v="490"/>
    <n v="1039"/>
    <n v="7366.51"/>
    <n v="1259.6732099999999"/>
    <n v="9281.8025999999991"/>
  </r>
  <r>
    <x v="0"/>
    <s v="Oct"/>
    <x v="0"/>
    <x v="0"/>
    <x v="2"/>
    <n v="452"/>
    <n v="949"/>
    <n v="11520.86"/>
    <n v="1993.10878"/>
    <n v="11912.569240000001"/>
  </r>
  <r>
    <x v="0"/>
    <s v="Nov"/>
    <x v="0"/>
    <x v="0"/>
    <x v="2"/>
    <n v="303"/>
    <n v="579"/>
    <n v="8488.14"/>
    <n v="1256.2447199999999"/>
    <n v="11144.927819999999"/>
  </r>
  <r>
    <x v="0"/>
    <s v="Dec"/>
    <x v="0"/>
    <x v="0"/>
    <x v="2"/>
    <n v="386"/>
    <n v="741"/>
    <n v="9610.77"/>
    <n v="1624.2201300000002"/>
    <n v="9860.6500199999991"/>
  </r>
  <r>
    <x v="1"/>
    <s v="Jan"/>
    <x v="0"/>
    <x v="0"/>
    <x v="2"/>
    <n v="699"/>
    <n v="1104"/>
    <n v="18028.32"/>
    <n v="3515.5223999999998"/>
    <n v="26663.885280000002"/>
  </r>
  <r>
    <x v="1"/>
    <s v="Feb"/>
    <x v="0"/>
    <x v="0"/>
    <x v="2"/>
    <n v="678"/>
    <n v="1112"/>
    <n v="9151.76"/>
    <n v="1720.53088"/>
    <n v="11091.933120000002"/>
  </r>
  <r>
    <x v="1"/>
    <s v="Mar"/>
    <x v="0"/>
    <x v="0"/>
    <x v="2"/>
    <n v="790"/>
    <n v="1501"/>
    <n v="13599.06"/>
    <n v="2230.24584"/>
    <n v="20194.604099999997"/>
  </r>
  <r>
    <x v="1"/>
    <s v="Apr"/>
    <x v="0"/>
    <x v="0"/>
    <x v="2"/>
    <n v="717"/>
    <n v="1169"/>
    <n v="5985.28"/>
    <n v="1131.2179199999998"/>
    <n v="8959.9641599999995"/>
  </r>
  <r>
    <x v="1"/>
    <s v="May"/>
    <x v="0"/>
    <x v="0"/>
    <x v="2"/>
    <n v="780"/>
    <n v="1622"/>
    <n v="31937.18"/>
    <n v="5716.75522"/>
    <n v="47554.461020000002"/>
  </r>
  <r>
    <x v="1"/>
    <s v="Jun"/>
    <x v="0"/>
    <x v="0"/>
    <x v="2"/>
    <n v="728"/>
    <n v="1390"/>
    <n v="20460.8"/>
    <n v="2700.8256000000001"/>
    <n v="27294.707200000001"/>
  </r>
  <r>
    <x v="1"/>
    <s v="Jul"/>
    <x v="0"/>
    <x v="0"/>
    <x v="2"/>
    <n v="623"/>
    <n v="1302"/>
    <n v="8241.66"/>
    <n v="881.85762"/>
    <n v="11942.16534"/>
  </r>
  <r>
    <x v="1"/>
    <s v="Aug"/>
    <x v="0"/>
    <x v="0"/>
    <x v="2"/>
    <n v="809"/>
    <n v="1529"/>
    <n v="10076.11"/>
    <n v="1471.1120600000002"/>
    <n v="15053.708340000001"/>
  </r>
  <r>
    <x v="1"/>
    <s v="Sep"/>
    <x v="0"/>
    <x v="0"/>
    <x v="2"/>
    <n v="876"/>
    <n v="1822"/>
    <n v="29042.68"/>
    <n v="5692.36528"/>
    <n v="40950.178799999994"/>
  </r>
  <r>
    <x v="1"/>
    <s v="Oct"/>
    <x v="0"/>
    <x v="0"/>
    <x v="2"/>
    <n v="887"/>
    <n v="1401"/>
    <n v="16083.48"/>
    <n v="1688.7654"/>
    <n v="21841.365839999999"/>
  </r>
  <r>
    <x v="1"/>
    <s v="Nov"/>
    <x v="0"/>
    <x v="0"/>
    <x v="2"/>
    <n v="781"/>
    <n v="1929"/>
    <n v="11381.1"/>
    <n v="1217.7776999999999"/>
    <n v="16821.265800000001"/>
  </r>
  <r>
    <x v="1"/>
    <s v="Dec"/>
    <x v="0"/>
    <x v="0"/>
    <x v="2"/>
    <n v="892"/>
    <n v="1891"/>
    <n v="26852.2"/>
    <n v="3813.0124000000001"/>
    <n v="33377.284599999999"/>
  </r>
  <r>
    <x v="2"/>
    <s v="Jan"/>
    <x v="0"/>
    <x v="0"/>
    <x v="2"/>
    <n v="497"/>
    <n v="780"/>
    <n v="6232.2"/>
    <n v="2056.6260000000002"/>
    <n v="7304.1383999999998"/>
  </r>
  <r>
    <x v="2"/>
    <s v="Feb"/>
    <x v="0"/>
    <x v="0"/>
    <x v="2"/>
    <n v="506"/>
    <n v="891"/>
    <n v="5141.07"/>
    <n v="1876.4905499999998"/>
    <n v="5562.6377399999992"/>
  </r>
  <r>
    <x v="2"/>
    <s v="Mar"/>
    <x v="0"/>
    <x v="0"/>
    <x v="2"/>
    <n v="531"/>
    <n v="1126"/>
    <n v="22002.04"/>
    <n v="7744.7180799999996"/>
    <n v="23058.137920000001"/>
  </r>
  <r>
    <x v="2"/>
    <s v="Apr"/>
    <x v="0"/>
    <x v="0"/>
    <x v="2"/>
    <n v="403"/>
    <n v="653"/>
    <n v="9390.14"/>
    <n v="3389.8405399999997"/>
    <n v="9878.4272799999999"/>
  </r>
  <r>
    <x v="2"/>
    <s v="May"/>
    <x v="0"/>
    <x v="0"/>
    <x v="2"/>
    <n v="335"/>
    <n v="570"/>
    <n v="3231.9"/>
    <n v="1005.1209"/>
    <n v="3315.9294"/>
  </r>
  <r>
    <x v="2"/>
    <s v="Jun"/>
    <x v="0"/>
    <x v="0"/>
    <x v="2"/>
    <n v="380"/>
    <n v="760"/>
    <n v="4902"/>
    <n v="1892.172"/>
    <n v="5789.2619999999997"/>
  </r>
  <r>
    <x v="2"/>
    <s v="Jul"/>
    <x v="0"/>
    <x v="0"/>
    <x v="2"/>
    <n v="401"/>
    <n v="814"/>
    <n v="10313.379999999999"/>
    <n v="3836.5773599999998"/>
    <n v="12664.830639999998"/>
  </r>
  <r>
    <x v="2"/>
    <s v="Aug"/>
    <x v="0"/>
    <x v="0"/>
    <x v="2"/>
    <n v="546"/>
    <n v="1092"/>
    <n v="9227.4"/>
    <n v="3091.1790000000001"/>
    <n v="11783.389799999999"/>
  </r>
  <r>
    <x v="2"/>
    <s v="Sep"/>
    <x v="0"/>
    <x v="0"/>
    <x v="2"/>
    <n v="589"/>
    <n v="1249"/>
    <n v="7643.88"/>
    <n v="2514.8365199999998"/>
    <n v="9042.7100400000018"/>
  </r>
  <r>
    <x v="2"/>
    <s v="Oct"/>
    <x v="0"/>
    <x v="0"/>
    <x v="2"/>
    <n v="359"/>
    <n v="862"/>
    <n v="6646.02"/>
    <n v="2651.7619799999998"/>
    <n v="7742.6133000000009"/>
  </r>
  <r>
    <x v="2"/>
    <s v="Nov"/>
    <x v="0"/>
    <x v="0"/>
    <x v="2"/>
    <n v="440"/>
    <n v="700"/>
    <n v="5698"/>
    <n v="2085.4679999999998"/>
    <n v="6706.5460000000003"/>
  </r>
  <r>
    <x v="2"/>
    <s v="Dec"/>
    <x v="0"/>
    <x v="0"/>
    <x v="2"/>
    <n v="524"/>
    <n v="959"/>
    <n v="7096.6"/>
    <n v="2292.2018000000003"/>
    <n v="7160.4694"/>
  </r>
  <r>
    <x v="3"/>
    <s v="Jan"/>
    <x v="0"/>
    <x v="0"/>
    <x v="2"/>
    <n v="359"/>
    <n v="564"/>
    <n v="9683.8799999999992"/>
    <n v="939.3363599999999"/>
    <n v="13121.657399999998"/>
  </r>
  <r>
    <x v="3"/>
    <s v="Feb"/>
    <x v="0"/>
    <x v="0"/>
    <x v="2"/>
    <n v="428"/>
    <n v="668"/>
    <n v="12932.48"/>
    <n v="698.3539199999999"/>
    <n v="14264.525439999999"/>
  </r>
  <r>
    <x v="3"/>
    <s v="Mar"/>
    <x v="0"/>
    <x v="0"/>
    <x v="2"/>
    <n v="585"/>
    <n v="1053"/>
    <n v="16110.9"/>
    <n v="1143.8738999999998"/>
    <n v="23441.359499999999"/>
  </r>
  <r>
    <x v="3"/>
    <s v="Apr"/>
    <x v="0"/>
    <x v="0"/>
    <x v="2"/>
    <n v="484"/>
    <n v="1171"/>
    <n v="18314.439999999999"/>
    <n v="1483.4696399999998"/>
    <n v="26794.025719999998"/>
  </r>
  <r>
    <x v="3"/>
    <s v="May"/>
    <x v="0"/>
    <x v="0"/>
    <x v="2"/>
    <n v="438"/>
    <n v="902"/>
    <n v="9994.16"/>
    <n v="909.46855999999991"/>
    <n v="14941.269199999999"/>
  </r>
  <r>
    <x v="3"/>
    <s v="Jun"/>
    <x v="0"/>
    <x v="0"/>
    <x v="2"/>
    <n v="348"/>
    <n v="619"/>
    <n v="5824.79"/>
    <n v="384.43614000000002"/>
    <n v="7613.0005300000003"/>
  </r>
  <r>
    <x v="3"/>
    <s v="Jul"/>
    <x v="0"/>
    <x v="0"/>
    <x v="2"/>
    <n v="316"/>
    <n v="553"/>
    <n v="2953.02"/>
    <n v="156.51006000000001"/>
    <n v="4211.0065199999999"/>
  </r>
  <r>
    <x v="3"/>
    <s v="Aug"/>
    <x v="0"/>
    <x v="0"/>
    <x v="2"/>
    <n v="587"/>
    <n v="974"/>
    <n v="13110.04"/>
    <n v="1311.0039999999999"/>
    <n v="14630.80464"/>
  </r>
  <r>
    <x v="3"/>
    <s v="Sep"/>
    <x v="0"/>
    <x v="0"/>
    <x v="2"/>
    <n v="597"/>
    <n v="1433"/>
    <n v="18227.759999999998"/>
    <n v="911.38799999999992"/>
    <n v="23167.482959999998"/>
  </r>
  <r>
    <x v="3"/>
    <s v="Oct"/>
    <x v="0"/>
    <x v="0"/>
    <x v="2"/>
    <n v="552"/>
    <n v="1165"/>
    <n v="9541.35"/>
    <n v="877.80420000000004"/>
    <n v="11363.74785"/>
  </r>
  <r>
    <x v="3"/>
    <s v="Nov"/>
    <x v="0"/>
    <x v="0"/>
    <x v="2"/>
    <n v="383"/>
    <n v="812"/>
    <n v="8022.56"/>
    <n v="738.07551999999998"/>
    <n v="11215.53888"/>
  </r>
  <r>
    <x v="3"/>
    <s v="Dec"/>
    <x v="0"/>
    <x v="0"/>
    <x v="2"/>
    <n v="582"/>
    <n v="1083"/>
    <n v="14761.29"/>
    <n v="1121.8580400000001"/>
    <n v="16916.438340000001"/>
  </r>
  <r>
    <x v="4"/>
    <s v="Jan"/>
    <x v="0"/>
    <x v="0"/>
    <x v="2"/>
    <n v="484"/>
    <n v="789"/>
    <n v="13578.69"/>
    <n v="3218.1495300000001"/>
    <n v="15425.39184"/>
  </r>
  <r>
    <x v="4"/>
    <s v="Feb"/>
    <x v="0"/>
    <x v="0"/>
    <x v="2"/>
    <n v="440"/>
    <n v="1016"/>
    <n v="18775.68"/>
    <n v="5106.9849599999998"/>
    <n v="22061.423999999999"/>
  </r>
  <r>
    <x v="4"/>
    <s v="Mar"/>
    <x v="0"/>
    <x v="0"/>
    <x v="2"/>
    <n v="309"/>
    <n v="677"/>
    <n v="12883.31"/>
    <n v="3414.0771500000001"/>
    <n v="15833.58799"/>
  </r>
  <r>
    <x v="4"/>
    <s v="Apr"/>
    <x v="0"/>
    <x v="0"/>
    <x v="2"/>
    <n v="510"/>
    <n v="1097"/>
    <n v="9598.75"/>
    <n v="2274.9037499999999"/>
    <n v="10654.612499999999"/>
  </r>
  <r>
    <x v="4"/>
    <s v="May"/>
    <x v="0"/>
    <x v="0"/>
    <x v="2"/>
    <n v="592"/>
    <n v="1119"/>
    <n v="10831.92"/>
    <n v="2166.384"/>
    <n v="13702.3788"/>
  </r>
  <r>
    <x v="4"/>
    <s v="Jun"/>
    <x v="0"/>
    <x v="0"/>
    <x v="2"/>
    <n v="381"/>
    <n v="869"/>
    <n v="7621.13"/>
    <n v="2248.23335"/>
    <n v="9373.9899000000005"/>
  </r>
  <r>
    <x v="4"/>
    <s v="Jul"/>
    <x v="0"/>
    <x v="0"/>
    <x v="2"/>
    <n v="406"/>
    <n v="987"/>
    <n v="7787.43"/>
    <n v="2079.2438099999999"/>
    <n v="9126.8679600000014"/>
  </r>
  <r>
    <x v="4"/>
    <s v="Aug"/>
    <x v="0"/>
    <x v="0"/>
    <x v="2"/>
    <n v="587"/>
    <n v="1321"/>
    <n v="19907.47"/>
    <n v="4897.2376199999999"/>
    <n v="21778.77218"/>
  </r>
  <r>
    <x v="4"/>
    <s v="Sep"/>
    <x v="0"/>
    <x v="0"/>
    <x v="2"/>
    <n v="345"/>
    <n v="583"/>
    <n v="5853.32"/>
    <n v="1235.05052"/>
    <n v="7263.970119999999"/>
  </r>
  <r>
    <x v="4"/>
    <s v="Oct"/>
    <x v="0"/>
    <x v="0"/>
    <x v="2"/>
    <n v="371"/>
    <n v="764"/>
    <n v="10375.120000000001"/>
    <n v="2116.52448"/>
    <n v="11122.128640000001"/>
  </r>
  <r>
    <x v="4"/>
    <s v="Nov"/>
    <x v="0"/>
    <x v="0"/>
    <x v="2"/>
    <n v="322"/>
    <n v="554"/>
    <n v="3656.4"/>
    <n v="888.50520000000006"/>
    <n v="3660.0563999999999"/>
  </r>
  <r>
    <x v="4"/>
    <s v="Dec"/>
    <x v="0"/>
    <x v="0"/>
    <x v="2"/>
    <n v="388"/>
    <n v="729"/>
    <n v="7676.37"/>
    <n v="2241.5000399999999"/>
    <n v="8244.4213799999998"/>
  </r>
  <r>
    <x v="0"/>
    <s v="Jan"/>
    <x v="0"/>
    <x v="1"/>
    <x v="2"/>
    <n v="331"/>
    <n v="662"/>
    <n v="11896.14"/>
    <n v="2355.4357199999999"/>
    <n v="12288.712619999998"/>
  </r>
  <r>
    <x v="0"/>
    <s v="Feb"/>
    <x v="0"/>
    <x v="1"/>
    <x v="2"/>
    <n v="565"/>
    <n v="1057"/>
    <n v="19300.82"/>
    <n v="5153.3189399999992"/>
    <n v="20671.178219999998"/>
  </r>
  <r>
    <x v="0"/>
    <s v="Mar"/>
    <x v="0"/>
    <x v="1"/>
    <x v="2"/>
    <n v="590"/>
    <n v="1186"/>
    <n v="14291.3"/>
    <n v="2415.2296999999999"/>
    <n v="17564.007699999998"/>
  </r>
  <r>
    <x v="0"/>
    <s v="Apr"/>
    <x v="0"/>
    <x v="1"/>
    <x v="2"/>
    <n v="338"/>
    <n v="669"/>
    <n v="6850.56"/>
    <n v="801.51552000000004"/>
    <n v="9145.4975999999988"/>
  </r>
  <r>
    <x v="0"/>
    <s v="May"/>
    <x v="0"/>
    <x v="1"/>
    <x v="2"/>
    <n v="457"/>
    <n v="813"/>
    <n v="7406.43"/>
    <n v="2125.6454100000001"/>
    <n v="8480.3623499999994"/>
  </r>
  <r>
    <x v="0"/>
    <s v="Jun"/>
    <x v="0"/>
    <x v="1"/>
    <x v="2"/>
    <n v="403"/>
    <n v="621"/>
    <n v="11966.67"/>
    <n v="2058.2672400000001"/>
    <n v="13474.47042"/>
  </r>
  <r>
    <x v="0"/>
    <s v="Jul"/>
    <x v="0"/>
    <x v="1"/>
    <x v="2"/>
    <n v="369"/>
    <n v="554"/>
    <n v="7744.92"/>
    <n v="1355.3610000000001"/>
    <n v="10749.948960000002"/>
  </r>
  <r>
    <x v="0"/>
    <s v="Aug"/>
    <x v="0"/>
    <x v="1"/>
    <x v="2"/>
    <n v="350"/>
    <n v="718"/>
    <n v="5880.42"/>
    <n v="1205.4861000000001"/>
    <n v="6097.9955399999999"/>
  </r>
  <r>
    <x v="0"/>
    <s v="Sep"/>
    <x v="0"/>
    <x v="1"/>
    <x v="2"/>
    <n v="442"/>
    <n v="1101"/>
    <n v="5978.43"/>
    <n v="1386.99576"/>
    <n v="7347.4904700000006"/>
  </r>
  <r>
    <x v="0"/>
    <s v="Oct"/>
    <x v="0"/>
    <x v="1"/>
    <x v="2"/>
    <n v="550"/>
    <n v="990"/>
    <n v="19245.599999999999"/>
    <n v="4311.0143999999991"/>
    <n v="25981.559999999998"/>
  </r>
  <r>
    <x v="0"/>
    <s v="Nov"/>
    <x v="0"/>
    <x v="1"/>
    <x v="2"/>
    <n v="491"/>
    <n v="1100"/>
    <n v="10021"/>
    <n v="1603.36"/>
    <n v="9590.0969999999998"/>
  </r>
  <r>
    <x v="0"/>
    <s v="Dec"/>
    <x v="0"/>
    <x v="1"/>
    <x v="2"/>
    <n v="462"/>
    <n v="924"/>
    <n v="8371.44"/>
    <n v="2277.0316800000001"/>
    <n v="8923.9550400000007"/>
  </r>
  <r>
    <x v="1"/>
    <s v="Jan"/>
    <x v="0"/>
    <x v="1"/>
    <x v="2"/>
    <n v="434"/>
    <n v="920"/>
    <n v="16854.400000000001"/>
    <n v="1820.2752000000003"/>
    <n v="21590.486400000002"/>
  </r>
  <r>
    <x v="1"/>
    <s v="Feb"/>
    <x v="0"/>
    <x v="1"/>
    <x v="2"/>
    <n v="568"/>
    <n v="1403"/>
    <n v="15924.05"/>
    <n v="1751.6455000000001"/>
    <n v="22038.885200000001"/>
  </r>
  <r>
    <x v="1"/>
    <s v="Mar"/>
    <x v="0"/>
    <x v="1"/>
    <x v="2"/>
    <n v="440"/>
    <n v="774"/>
    <n v="14930.46"/>
    <n v="2164.9166999999998"/>
    <n v="20857.852619999998"/>
  </r>
  <r>
    <x v="1"/>
    <s v="Apr"/>
    <x v="0"/>
    <x v="1"/>
    <x v="2"/>
    <n v="417"/>
    <n v="888"/>
    <n v="12973.68"/>
    <n v="2257.4203199999997"/>
    <n v="17397.704879999998"/>
  </r>
  <r>
    <x v="1"/>
    <s v="May"/>
    <x v="0"/>
    <x v="1"/>
    <x v="2"/>
    <n v="379"/>
    <n v="697"/>
    <n v="5311.14"/>
    <n v="940.07177999999999"/>
    <n v="6840.7483200000006"/>
  </r>
  <r>
    <x v="1"/>
    <s v="Jun"/>
    <x v="0"/>
    <x v="1"/>
    <x v="2"/>
    <n v="423"/>
    <n v="1036"/>
    <n v="12566.68"/>
    <n v="2249.4357200000004"/>
    <n v="17103.251479999999"/>
  </r>
  <r>
    <x v="1"/>
    <s v="Jul"/>
    <x v="0"/>
    <x v="1"/>
    <x v="2"/>
    <n v="500"/>
    <n v="1185"/>
    <n v="20251.650000000001"/>
    <n v="2308.6881000000003"/>
    <n v="25942.363650000003"/>
  </r>
  <r>
    <x v="1"/>
    <s v="Aug"/>
    <x v="0"/>
    <x v="1"/>
    <x v="2"/>
    <n v="559"/>
    <n v="1364"/>
    <n v="27170.880000000001"/>
    <n v="3342.0182400000003"/>
    <n v="33202.815360000001"/>
  </r>
  <r>
    <x v="1"/>
    <s v="Sep"/>
    <x v="0"/>
    <x v="1"/>
    <x v="2"/>
    <n v="591"/>
    <n v="1040"/>
    <n v="13967.2"/>
    <n v="1522.4248"/>
    <n v="19512.178400000001"/>
  </r>
  <r>
    <x v="1"/>
    <s v="Oct"/>
    <x v="0"/>
    <x v="1"/>
    <x v="2"/>
    <n v="321"/>
    <n v="697"/>
    <n v="12887.53"/>
    <n v="1340.30312"/>
    <n v="16921.32689"/>
  </r>
  <r>
    <x v="1"/>
    <s v="Nov"/>
    <x v="0"/>
    <x v="1"/>
    <x v="2"/>
    <n v="519"/>
    <n v="1038"/>
    <n v="13452.48"/>
    <n v="2555.9711999999995"/>
    <n v="18255.015359999998"/>
  </r>
  <r>
    <x v="1"/>
    <s v="Dec"/>
    <x v="0"/>
    <x v="1"/>
    <x v="2"/>
    <n v="312"/>
    <n v="496"/>
    <n v="6864.64"/>
    <n v="919.86176"/>
    <n v="10022.374400000001"/>
  </r>
  <r>
    <x v="2"/>
    <s v="Jan"/>
    <x v="0"/>
    <x v="1"/>
    <x v="2"/>
    <n v="337"/>
    <n v="563"/>
    <n v="4036.71"/>
    <n v="1356.33456"/>
    <n v="5166.9888000000001"/>
  </r>
  <r>
    <x v="2"/>
    <s v="Feb"/>
    <x v="0"/>
    <x v="1"/>
    <x v="2"/>
    <n v="469"/>
    <n v="760"/>
    <n v="12479.2"/>
    <n v="4193.0111999999999"/>
    <n v="14488.351200000001"/>
  </r>
  <r>
    <x v="2"/>
    <s v="Mar"/>
    <x v="0"/>
    <x v="1"/>
    <x v="2"/>
    <n v="512"/>
    <n v="814"/>
    <n v="13292.62"/>
    <n v="3987.7860000000005"/>
    <n v="15778.339940000002"/>
  </r>
  <r>
    <x v="2"/>
    <s v="Apr"/>
    <x v="0"/>
    <x v="1"/>
    <x v="2"/>
    <n v="351"/>
    <n v="762"/>
    <n v="8061.96"/>
    <n v="2773.3142400000002"/>
    <n v="8860.0940400000018"/>
  </r>
  <r>
    <x v="2"/>
    <s v="May"/>
    <x v="0"/>
    <x v="1"/>
    <x v="2"/>
    <n v="468"/>
    <n v="870"/>
    <n v="14885.7"/>
    <n v="5463.0519000000004"/>
    <n v="17103.669300000001"/>
  </r>
  <r>
    <x v="2"/>
    <s v="Jun"/>
    <x v="0"/>
    <x v="1"/>
    <x v="2"/>
    <n v="359"/>
    <n v="707"/>
    <n v="13920.83"/>
    <n v="5150.7070999999996"/>
    <n v="16593.629359999999"/>
  </r>
  <r>
    <x v="2"/>
    <s v="Jul"/>
    <x v="0"/>
    <x v="1"/>
    <x v="2"/>
    <n v="355"/>
    <n v="827"/>
    <n v="15853.59"/>
    <n v="6024.3642"/>
    <n v="19452.354930000001"/>
  </r>
  <r>
    <x v="2"/>
    <s v="Aug"/>
    <x v="0"/>
    <x v="1"/>
    <x v="2"/>
    <n v="377"/>
    <n v="618"/>
    <n v="5580.54"/>
    <n v="2020.1554799999999"/>
    <n v="6652.0036799999998"/>
  </r>
  <r>
    <x v="2"/>
    <s v="Sep"/>
    <x v="0"/>
    <x v="1"/>
    <x v="2"/>
    <n v="360"/>
    <n v="716"/>
    <n v="12673.2"/>
    <n v="4790.4696000000004"/>
    <n v="15321.898800000001"/>
  </r>
  <r>
    <x v="2"/>
    <s v="Oct"/>
    <x v="0"/>
    <x v="1"/>
    <x v="2"/>
    <n v="570"/>
    <n v="1328"/>
    <n v="23107.200000000001"/>
    <n v="7532.9472000000005"/>
    <n v="29346.144"/>
  </r>
  <r>
    <x v="2"/>
    <s v="Nov"/>
    <x v="0"/>
    <x v="1"/>
    <x v="2"/>
    <n v="591"/>
    <n v="963"/>
    <n v="13732.38"/>
    <n v="5190.8396399999992"/>
    <n v="14995.758959999999"/>
  </r>
  <r>
    <x v="2"/>
    <s v="Dec"/>
    <x v="0"/>
    <x v="1"/>
    <x v="2"/>
    <n v="352"/>
    <n v="876"/>
    <n v="17099.52"/>
    <n v="6668.8127999999997"/>
    <n v="17817.699840000001"/>
  </r>
  <r>
    <x v="3"/>
    <s v="Jan"/>
    <x v="0"/>
    <x v="1"/>
    <x v="2"/>
    <n v="593"/>
    <n v="1168"/>
    <n v="19120.16"/>
    <n v="1281.05072"/>
    <n v="26519.661919999999"/>
  </r>
  <r>
    <x v="3"/>
    <s v="Feb"/>
    <x v="0"/>
    <x v="1"/>
    <x v="2"/>
    <n v="547"/>
    <n v="870"/>
    <n v="4393.5"/>
    <n v="316.33199999999999"/>
    <n v="5092.0664999999999"/>
  </r>
  <r>
    <x v="3"/>
    <s v="Mar"/>
    <x v="0"/>
    <x v="1"/>
    <x v="2"/>
    <n v="335"/>
    <n v="543"/>
    <n v="3529.5"/>
    <n v="229.41749999999999"/>
    <n v="4362.4620000000004"/>
  </r>
  <r>
    <x v="3"/>
    <s v="Apr"/>
    <x v="0"/>
    <x v="1"/>
    <x v="2"/>
    <n v="399"/>
    <n v="730"/>
    <n v="9628.7000000000007"/>
    <n v="529.57849999999996"/>
    <n v="14288.990800000001"/>
  </r>
  <r>
    <x v="3"/>
    <s v="May"/>
    <x v="0"/>
    <x v="1"/>
    <x v="2"/>
    <n v="379"/>
    <n v="917"/>
    <n v="14837.06"/>
    <n v="771.52711999999997"/>
    <n v="21335.692279999996"/>
  </r>
  <r>
    <x v="3"/>
    <s v="Jun"/>
    <x v="0"/>
    <x v="1"/>
    <x v="2"/>
    <n v="540"/>
    <n v="923"/>
    <n v="13780.39"/>
    <n v="1019.74886"/>
    <n v="20711.926169999999"/>
  </r>
  <r>
    <x v="3"/>
    <s v="Jul"/>
    <x v="0"/>
    <x v="1"/>
    <x v="2"/>
    <n v="484"/>
    <n v="900"/>
    <n v="14517"/>
    <n v="900.05399999999997"/>
    <n v="16825.203000000001"/>
  </r>
  <r>
    <x v="3"/>
    <s v="Aug"/>
    <x v="0"/>
    <x v="1"/>
    <x v="2"/>
    <n v="600"/>
    <n v="1182"/>
    <n v="8321.2800000000007"/>
    <n v="515.9193600000001"/>
    <n v="12282.209280000001"/>
  </r>
  <r>
    <x v="3"/>
    <s v="Sep"/>
    <x v="0"/>
    <x v="1"/>
    <x v="2"/>
    <n v="409"/>
    <n v="618"/>
    <n v="3497.88"/>
    <n v="335.79647999999997"/>
    <n v="4932.0108"/>
  </r>
  <r>
    <x v="3"/>
    <s v="Oct"/>
    <x v="0"/>
    <x v="1"/>
    <x v="2"/>
    <n v="337"/>
    <n v="785"/>
    <n v="5628.45"/>
    <n v="422.13375000000002"/>
    <n v="7007.4202500000001"/>
  </r>
  <r>
    <x v="3"/>
    <s v="Nov"/>
    <x v="0"/>
    <x v="1"/>
    <x v="2"/>
    <n v="544"/>
    <n v="979"/>
    <n v="16231.82"/>
    <n v="1282.31378"/>
    <n v="25516.421039999997"/>
  </r>
  <r>
    <x v="3"/>
    <s v="Dec"/>
    <x v="0"/>
    <x v="1"/>
    <x v="2"/>
    <n v="315"/>
    <n v="652"/>
    <n v="3423"/>
    <n v="201.95699999999999"/>
    <n v="4395.1319999999996"/>
  </r>
  <r>
    <x v="4"/>
    <s v="Jan"/>
    <x v="0"/>
    <x v="1"/>
    <x v="2"/>
    <n v="319"/>
    <n v="584"/>
    <n v="5583.04"/>
    <n v="1490.6716799999999"/>
    <n v="6733.14624"/>
  </r>
  <r>
    <x v="4"/>
    <s v="Feb"/>
    <x v="0"/>
    <x v="1"/>
    <x v="2"/>
    <n v="531"/>
    <n v="1232"/>
    <n v="8008"/>
    <n v="2402.4"/>
    <n v="9081.0720000000001"/>
  </r>
  <r>
    <x v="4"/>
    <s v="Mar"/>
    <x v="0"/>
    <x v="1"/>
    <x v="2"/>
    <n v="550"/>
    <n v="1348"/>
    <n v="10608.76"/>
    <n v="2705.2338000000004"/>
    <n v="13144.253640000001"/>
  </r>
  <r>
    <x v="4"/>
    <s v="Apr"/>
    <x v="0"/>
    <x v="1"/>
    <x v="2"/>
    <n v="569"/>
    <n v="927"/>
    <n v="9752.0400000000009"/>
    <n v="2486.7702000000004"/>
    <n v="10190.881800000001"/>
  </r>
  <r>
    <x v="4"/>
    <s v="May"/>
    <x v="0"/>
    <x v="1"/>
    <x v="2"/>
    <n v="383"/>
    <n v="758"/>
    <n v="7163.1"/>
    <n v="1468.4355"/>
    <n v="7943.8779000000004"/>
  </r>
  <r>
    <x v="4"/>
    <s v="Jun"/>
    <x v="0"/>
    <x v="1"/>
    <x v="2"/>
    <n v="519"/>
    <n v="1116"/>
    <n v="9954.7199999999993"/>
    <n v="2866.9593599999998"/>
    <n v="12871.452959999999"/>
  </r>
  <r>
    <x v="4"/>
    <s v="Jul"/>
    <x v="0"/>
    <x v="1"/>
    <x v="2"/>
    <n v="320"/>
    <n v="502"/>
    <n v="9748.84"/>
    <n v="2583.4426000000003"/>
    <n v="10275.27736"/>
  </r>
  <r>
    <x v="4"/>
    <s v="Aug"/>
    <x v="0"/>
    <x v="1"/>
    <x v="2"/>
    <n v="357"/>
    <n v="889"/>
    <n v="16117.57"/>
    <n v="3964.9222199999999"/>
    <n v="19953.551660000001"/>
  </r>
  <r>
    <x v="4"/>
    <s v="Sep"/>
    <x v="0"/>
    <x v="1"/>
    <x v="2"/>
    <n v="431"/>
    <n v="1021"/>
    <n v="16775.03"/>
    <n v="3992.4571399999995"/>
    <n v="20230.686180000001"/>
  </r>
  <r>
    <x v="4"/>
    <s v="Oct"/>
    <x v="0"/>
    <x v="1"/>
    <x v="2"/>
    <n v="486"/>
    <n v="768"/>
    <n v="10867.2"/>
    <n v="2173.44"/>
    <n v="13779.609600000002"/>
  </r>
  <r>
    <x v="4"/>
    <s v="Nov"/>
    <x v="0"/>
    <x v="1"/>
    <x v="2"/>
    <n v="471"/>
    <n v="947"/>
    <n v="11524.99"/>
    <n v="2616.1727299999998"/>
    <n v="13910.66293"/>
  </r>
  <r>
    <x v="4"/>
    <s v="Dec"/>
    <x v="0"/>
    <x v="1"/>
    <x v="2"/>
    <n v="394"/>
    <n v="965"/>
    <n v="7054.15"/>
    <n v="2003.3785999999998"/>
    <n v="8916.4455999999991"/>
  </r>
  <r>
    <x v="0"/>
    <s v="Jan"/>
    <x v="0"/>
    <x v="0"/>
    <x v="3"/>
    <n v="188"/>
    <n v="594"/>
    <n v="27995.22"/>
    <n v="4423.2447599999996"/>
    <n v="32362.474320000001"/>
  </r>
  <r>
    <x v="0"/>
    <s v="Feb"/>
    <x v="0"/>
    <x v="0"/>
    <x v="3"/>
    <n v="235"/>
    <n v="508"/>
    <n v="23881.08"/>
    <n v="5970.27"/>
    <n v="32143.933680000002"/>
  </r>
  <r>
    <x v="0"/>
    <s v="Mar"/>
    <x v="0"/>
    <x v="0"/>
    <x v="3"/>
    <n v="135"/>
    <n v="425"/>
    <n v="17514.25"/>
    <n v="2854.8227499999998"/>
    <n v="23171.352749999998"/>
  </r>
  <r>
    <x v="0"/>
    <s v="Apr"/>
    <x v="0"/>
    <x v="0"/>
    <x v="3"/>
    <n v="297"/>
    <n v="1093"/>
    <n v="32768.14"/>
    <n v="8880.165939999999"/>
    <n v="29622.398559999998"/>
  </r>
  <r>
    <x v="0"/>
    <s v="May"/>
    <x v="0"/>
    <x v="0"/>
    <x v="3"/>
    <n v="285"/>
    <n v="650"/>
    <n v="13825.5"/>
    <n v="2709.7979999999998"/>
    <n v="13479.862499999999"/>
  </r>
  <r>
    <x v="0"/>
    <s v="Jun"/>
    <x v="0"/>
    <x v="0"/>
    <x v="3"/>
    <n v="185"/>
    <n v="561"/>
    <n v="26260.41"/>
    <n v="2967.4263300000002"/>
    <n v="34873.824479999996"/>
  </r>
  <r>
    <x v="0"/>
    <s v="Jul"/>
    <x v="0"/>
    <x v="0"/>
    <x v="3"/>
    <n v="167"/>
    <n v="661"/>
    <n v="15745.02"/>
    <n v="4550.3107800000007"/>
    <n v="16610.9961"/>
  </r>
  <r>
    <x v="0"/>
    <s v="Aug"/>
    <x v="0"/>
    <x v="0"/>
    <x v="3"/>
    <n v="181"/>
    <n v="583"/>
    <n v="28386.27"/>
    <n v="5506.9363800000001"/>
    <n v="35539.61004"/>
  </r>
  <r>
    <x v="0"/>
    <s v="Sep"/>
    <x v="0"/>
    <x v="0"/>
    <x v="3"/>
    <n v="131"/>
    <n v="354"/>
    <n v="17476.98"/>
    <n v="5103.2781599999998"/>
    <n v="18036.24336"/>
  </r>
  <r>
    <x v="0"/>
    <s v="Oct"/>
    <x v="0"/>
    <x v="0"/>
    <x v="3"/>
    <n v="197"/>
    <n v="749"/>
    <n v="29218.49"/>
    <n v="4499.6474600000001"/>
    <n v="40701.356570000004"/>
  </r>
  <r>
    <x v="0"/>
    <s v="Nov"/>
    <x v="0"/>
    <x v="0"/>
    <x v="3"/>
    <n v="232"/>
    <n v="652"/>
    <n v="16528.2"/>
    <n v="2710.6248000000005"/>
    <n v="18362.8302"/>
  </r>
  <r>
    <x v="0"/>
    <s v="Dec"/>
    <x v="0"/>
    <x v="0"/>
    <x v="3"/>
    <n v="184"/>
    <n v="543"/>
    <n v="19526.28"/>
    <n v="5369.7269999999999"/>
    <n v="25188.9012"/>
  </r>
  <r>
    <x v="1"/>
    <s v="Jan"/>
    <x v="0"/>
    <x v="0"/>
    <x v="3"/>
    <n v="375"/>
    <n v="986"/>
    <n v="45582.78"/>
    <n v="6882.9997800000001"/>
    <n v="68100.673319999987"/>
  </r>
  <r>
    <x v="1"/>
    <s v="Feb"/>
    <x v="0"/>
    <x v="0"/>
    <x v="3"/>
    <n v="495"/>
    <n v="1723"/>
    <n v="70315.63"/>
    <n v="9984.8194600000006"/>
    <n v="90636.847070000003"/>
  </r>
  <r>
    <x v="1"/>
    <s v="Mar"/>
    <x v="0"/>
    <x v="0"/>
    <x v="3"/>
    <n v="415"/>
    <n v="1179"/>
    <n v="39873.78"/>
    <n v="6499.4261399999996"/>
    <n v="51078.312180000001"/>
  </r>
  <r>
    <x v="1"/>
    <s v="Apr"/>
    <x v="0"/>
    <x v="0"/>
    <x v="3"/>
    <n v="496"/>
    <n v="1721"/>
    <n v="83313.61"/>
    <n v="9914.3195899999992"/>
    <n v="113389.82320999999"/>
  </r>
  <r>
    <x v="1"/>
    <s v="May"/>
    <x v="0"/>
    <x v="0"/>
    <x v="3"/>
    <n v="373"/>
    <n v="951"/>
    <n v="36670.559999999998"/>
    <n v="7150.7591999999995"/>
    <n v="44591.400959999992"/>
  </r>
  <r>
    <x v="1"/>
    <s v="Jun"/>
    <x v="0"/>
    <x v="0"/>
    <x v="3"/>
    <n v="327"/>
    <n v="1305"/>
    <n v="34217.1"/>
    <n v="5885.3411999999998"/>
    <n v="46603.690199999997"/>
  </r>
  <r>
    <x v="1"/>
    <s v="Jul"/>
    <x v="0"/>
    <x v="0"/>
    <x v="3"/>
    <n v="422"/>
    <n v="983"/>
    <n v="31927.84"/>
    <n v="3192.7840000000001"/>
    <n v="43868.852160000002"/>
  </r>
  <r>
    <x v="1"/>
    <s v="Aug"/>
    <x v="0"/>
    <x v="0"/>
    <x v="3"/>
    <n v="392"/>
    <n v="1200"/>
    <n v="39432"/>
    <n v="7176.6239999999998"/>
    <n v="55638.552000000003"/>
  </r>
  <r>
    <x v="1"/>
    <s v="Sep"/>
    <x v="0"/>
    <x v="0"/>
    <x v="3"/>
    <n v="352"/>
    <n v="1126"/>
    <n v="45783.16"/>
    <n v="5722.8950000000004"/>
    <n v="57869.914240000006"/>
  </r>
  <r>
    <x v="1"/>
    <s v="Oct"/>
    <x v="0"/>
    <x v="0"/>
    <x v="3"/>
    <n v="431"/>
    <n v="875"/>
    <n v="41746.25"/>
    <n v="6929.8774999999996"/>
    <n v="50429.47"/>
  </r>
  <r>
    <x v="1"/>
    <s v="Nov"/>
    <x v="0"/>
    <x v="0"/>
    <x v="3"/>
    <n v="442"/>
    <n v="1490"/>
    <n v="48231.3"/>
    <n v="6173.6064000000006"/>
    <n v="66559.194000000003"/>
  </r>
  <r>
    <x v="1"/>
    <s v="Dec"/>
    <x v="0"/>
    <x v="0"/>
    <x v="3"/>
    <n v="480"/>
    <n v="1022"/>
    <n v="27450.92"/>
    <n v="5050.9692799999993"/>
    <n v="36290.116239999996"/>
  </r>
  <r>
    <x v="2"/>
    <s v="Jan"/>
    <x v="0"/>
    <x v="0"/>
    <x v="3"/>
    <n v="250"/>
    <n v="913"/>
    <n v="44645.7"/>
    <n v="15670.6407"/>
    <n v="44556.408599999995"/>
  </r>
  <r>
    <x v="2"/>
    <s v="Feb"/>
    <x v="0"/>
    <x v="0"/>
    <x v="3"/>
    <n v="239"/>
    <n v="860"/>
    <n v="40884.400000000001"/>
    <n v="13001.239200000002"/>
    <n v="44277.805200000003"/>
  </r>
  <r>
    <x v="2"/>
    <s v="Mar"/>
    <x v="0"/>
    <x v="0"/>
    <x v="3"/>
    <n v="147"/>
    <n v="406"/>
    <n v="14814.94"/>
    <n v="5570.4174400000002"/>
    <n v="15155.683620000002"/>
  </r>
  <r>
    <x v="2"/>
    <s v="Apr"/>
    <x v="0"/>
    <x v="0"/>
    <x v="3"/>
    <n v="278"/>
    <n v="870"/>
    <n v="39445.800000000003"/>
    <n v="15620.5368"/>
    <n v="46230.477599999998"/>
  </r>
  <r>
    <x v="2"/>
    <s v="May"/>
    <x v="0"/>
    <x v="0"/>
    <x v="3"/>
    <n v="282"/>
    <n v="962"/>
    <n v="21837.4"/>
    <n v="7140.8298000000004"/>
    <n v="21531.676400000004"/>
  </r>
  <r>
    <x v="2"/>
    <s v="Jun"/>
    <x v="0"/>
    <x v="0"/>
    <x v="3"/>
    <n v="215"/>
    <n v="834"/>
    <n v="26412.78"/>
    <n v="10512.28644"/>
    <n v="33544.230599999995"/>
  </r>
  <r>
    <x v="2"/>
    <s v="Jul"/>
    <x v="0"/>
    <x v="0"/>
    <x v="3"/>
    <n v="191"/>
    <n v="709"/>
    <n v="23333.19"/>
    <n v="7419.95442"/>
    <n v="28209.826709999998"/>
  </r>
  <r>
    <x v="2"/>
    <s v="Aug"/>
    <x v="0"/>
    <x v="0"/>
    <x v="3"/>
    <n v="157"/>
    <n v="586"/>
    <n v="23018.080000000002"/>
    <n v="7204.6590400000014"/>
    <n v="26240.611200000003"/>
  </r>
  <r>
    <x v="2"/>
    <s v="Sep"/>
    <x v="0"/>
    <x v="0"/>
    <x v="3"/>
    <n v="207"/>
    <n v="648"/>
    <n v="15876"/>
    <n v="5445.4679999999998"/>
    <n v="16368.156000000001"/>
  </r>
  <r>
    <x v="2"/>
    <s v="Oct"/>
    <x v="0"/>
    <x v="0"/>
    <x v="3"/>
    <n v="140"/>
    <n v="410"/>
    <n v="17609.5"/>
    <n v="6198.5439999999999"/>
    <n v="20497.457999999999"/>
  </r>
  <r>
    <x v="2"/>
    <s v="Nov"/>
    <x v="0"/>
    <x v="0"/>
    <x v="3"/>
    <n v="212"/>
    <n v="608"/>
    <n v="15960"/>
    <n v="5793.48"/>
    <n v="16678.2"/>
  </r>
  <r>
    <x v="2"/>
    <s v="Dec"/>
    <x v="0"/>
    <x v="0"/>
    <x v="3"/>
    <n v="168"/>
    <n v="398"/>
    <n v="13333"/>
    <n v="4466.5550000000003"/>
    <n v="12893.011"/>
  </r>
  <r>
    <x v="3"/>
    <s v="Jan"/>
    <x v="0"/>
    <x v="0"/>
    <x v="3"/>
    <n v="145"/>
    <n v="464"/>
    <n v="9915.68"/>
    <n v="892.41120000000012"/>
    <n v="13762.96384"/>
  </r>
  <r>
    <x v="3"/>
    <s v="Feb"/>
    <x v="0"/>
    <x v="0"/>
    <x v="3"/>
    <n v="129"/>
    <n v="477"/>
    <n v="10455.84"/>
    <n v="899.20223999999996"/>
    <n v="15537.37824"/>
  </r>
  <r>
    <x v="3"/>
    <s v="Mar"/>
    <x v="0"/>
    <x v="0"/>
    <x v="3"/>
    <n v="104"/>
    <n v="364"/>
    <n v="12816.44"/>
    <n v="948.41656"/>
    <n v="16046.18288"/>
  </r>
  <r>
    <x v="3"/>
    <s v="Apr"/>
    <x v="0"/>
    <x v="0"/>
    <x v="3"/>
    <n v="115"/>
    <n v="240"/>
    <n v="10392"/>
    <n v="685.87199999999996"/>
    <n v="11815.704"/>
  </r>
  <r>
    <x v="3"/>
    <s v="May"/>
    <x v="0"/>
    <x v="0"/>
    <x v="3"/>
    <n v="103"/>
    <n v="392"/>
    <n v="8772.9599999999991"/>
    <n v="807.11231999999995"/>
    <n v="11869.814879999998"/>
  </r>
  <r>
    <x v="3"/>
    <s v="Jun"/>
    <x v="0"/>
    <x v="0"/>
    <x v="3"/>
    <n v="148"/>
    <n v="531"/>
    <n v="21585.15"/>
    <n v="1985.8338000000001"/>
    <n v="27931.184100000002"/>
  </r>
  <r>
    <x v="3"/>
    <s v="Jul"/>
    <x v="0"/>
    <x v="0"/>
    <x v="3"/>
    <n v="105"/>
    <n v="229"/>
    <n v="8106.6"/>
    <n v="624.20820000000003"/>
    <n v="11673.504000000001"/>
  </r>
  <r>
    <x v="3"/>
    <s v="Aug"/>
    <x v="0"/>
    <x v="0"/>
    <x v="3"/>
    <n v="134"/>
    <n v="272"/>
    <n v="11478.4"/>
    <n v="826.44479999999999"/>
    <n v="16104.1952"/>
  </r>
  <r>
    <x v="3"/>
    <s v="Sep"/>
    <x v="0"/>
    <x v="0"/>
    <x v="3"/>
    <n v="124"/>
    <n v="469"/>
    <n v="14037.17"/>
    <n v="1151.0479399999999"/>
    <n v="17813.168730000001"/>
  </r>
  <r>
    <x v="3"/>
    <s v="Oct"/>
    <x v="0"/>
    <x v="0"/>
    <x v="3"/>
    <n v="130"/>
    <n v="402"/>
    <n v="16851.84"/>
    <n v="1381.8508800000002"/>
    <n v="26255.166719999997"/>
  </r>
  <r>
    <x v="3"/>
    <s v="Nov"/>
    <x v="0"/>
    <x v="0"/>
    <x v="3"/>
    <n v="139"/>
    <n v="525"/>
    <n v="22438.5"/>
    <n v="2086.7804999999998"/>
    <n v="31795.354500000001"/>
  </r>
  <r>
    <x v="3"/>
    <s v="Dec"/>
    <x v="0"/>
    <x v="0"/>
    <x v="3"/>
    <n v="108"/>
    <n v="252"/>
    <n v="7738.92"/>
    <n v="657.80819999999994"/>
    <n v="10579.103640000001"/>
  </r>
  <r>
    <x v="4"/>
    <s v="Jan"/>
    <x v="0"/>
    <x v="0"/>
    <x v="3"/>
    <n v="281"/>
    <n v="767"/>
    <n v="34929.18"/>
    <n v="8592.5782799999997"/>
    <n v="36046.913759999996"/>
  </r>
  <r>
    <x v="4"/>
    <s v="Feb"/>
    <x v="0"/>
    <x v="0"/>
    <x v="3"/>
    <n v="185"/>
    <n v="688"/>
    <n v="23935.52"/>
    <n v="6558.33248"/>
    <n v="29799.722400000002"/>
  </r>
  <r>
    <x v="4"/>
    <s v="Mar"/>
    <x v="0"/>
    <x v="0"/>
    <x v="3"/>
    <n v="236"/>
    <n v="496"/>
    <n v="10163.040000000001"/>
    <n v="2977.77072"/>
    <n v="10234.181280000001"/>
  </r>
  <r>
    <x v="4"/>
    <s v="Apr"/>
    <x v="0"/>
    <x v="0"/>
    <x v="3"/>
    <n v="125"/>
    <n v="310"/>
    <n v="14901.7"/>
    <n v="4068.1641"/>
    <n v="15512.6697"/>
  </r>
  <r>
    <x v="4"/>
    <s v="May"/>
    <x v="0"/>
    <x v="0"/>
    <x v="3"/>
    <n v="125"/>
    <n v="293"/>
    <n v="13577.62"/>
    <n v="3625.2245400000002"/>
    <n v="13686.240960000001"/>
  </r>
  <r>
    <x v="4"/>
    <s v="Jun"/>
    <x v="0"/>
    <x v="0"/>
    <x v="3"/>
    <n v="113"/>
    <n v="416"/>
    <n v="14768"/>
    <n v="4356.5600000000004"/>
    <n v="15890.368"/>
  </r>
  <r>
    <x v="4"/>
    <s v="Jul"/>
    <x v="0"/>
    <x v="0"/>
    <x v="3"/>
    <n v="296"/>
    <n v="1048"/>
    <n v="31838.240000000002"/>
    <n v="6399.4862400000002"/>
    <n v="33748.534399999997"/>
  </r>
  <r>
    <x v="4"/>
    <s v="Aug"/>
    <x v="0"/>
    <x v="0"/>
    <x v="3"/>
    <n v="212"/>
    <n v="670"/>
    <n v="16823.7"/>
    <n v="4895.6967000000004"/>
    <n v="17816.298300000002"/>
  </r>
  <r>
    <x v="4"/>
    <s v="Sep"/>
    <x v="0"/>
    <x v="0"/>
    <x v="3"/>
    <n v="183"/>
    <n v="662"/>
    <n v="32755.759999999998"/>
    <n v="6583.9077600000001"/>
    <n v="41599.815199999997"/>
  </r>
  <r>
    <x v="4"/>
    <s v="Oct"/>
    <x v="0"/>
    <x v="0"/>
    <x v="3"/>
    <n v="209"/>
    <n v="679"/>
    <n v="17463.88"/>
    <n v="4627.9282000000003"/>
    <n v="18878.454280000002"/>
  </r>
  <r>
    <x v="4"/>
    <s v="Nov"/>
    <x v="0"/>
    <x v="0"/>
    <x v="3"/>
    <n v="237"/>
    <n v="893"/>
    <n v="24798.61"/>
    <n v="6075.6594500000001"/>
    <n v="29361.554240000001"/>
  </r>
  <r>
    <x v="4"/>
    <s v="Dec"/>
    <x v="0"/>
    <x v="0"/>
    <x v="3"/>
    <n v="104"/>
    <n v="231"/>
    <n v="5405.4"/>
    <n v="1286.4851999999998"/>
    <n v="5854.0481999999993"/>
  </r>
  <r>
    <x v="0"/>
    <s v="Jan"/>
    <x v="0"/>
    <x v="1"/>
    <x v="3"/>
    <n v="120"/>
    <n v="473"/>
    <n v="22273.57"/>
    <n v="2873.2905299999998"/>
    <n v="25659.15264"/>
  </r>
  <r>
    <x v="0"/>
    <s v="Feb"/>
    <x v="0"/>
    <x v="1"/>
    <x v="3"/>
    <n v="231"/>
    <n v="714"/>
    <n v="29716.68"/>
    <n v="4249.48524"/>
    <n v="41603.351999999999"/>
  </r>
  <r>
    <x v="0"/>
    <s v="Mar"/>
    <x v="0"/>
    <x v="1"/>
    <x v="3"/>
    <n v="233"/>
    <n v="869"/>
    <n v="25392.18"/>
    <n v="5560.88742"/>
    <n v="32375.029500000001"/>
  </r>
  <r>
    <x v="0"/>
    <s v="Apr"/>
    <x v="0"/>
    <x v="1"/>
    <x v="3"/>
    <n v="156"/>
    <n v="315"/>
    <n v="11774.7"/>
    <n v="3485.3112000000001"/>
    <n v="10809.174600000002"/>
  </r>
  <r>
    <x v="0"/>
    <s v="May"/>
    <x v="0"/>
    <x v="1"/>
    <x v="3"/>
    <n v="178"/>
    <n v="692"/>
    <n v="15431.6"/>
    <n v="2361.0348000000004"/>
    <n v="14551.998800000001"/>
  </r>
  <r>
    <x v="0"/>
    <s v="Jun"/>
    <x v="0"/>
    <x v="1"/>
    <x v="3"/>
    <n v="119"/>
    <n v="388"/>
    <n v="11252"/>
    <n v="1372.7439999999999"/>
    <n v="14807.632"/>
  </r>
  <r>
    <x v="0"/>
    <s v="Jul"/>
    <x v="0"/>
    <x v="1"/>
    <x v="3"/>
    <n v="264"/>
    <n v="755"/>
    <n v="29445"/>
    <n v="7302.36"/>
    <n v="29975.01"/>
  </r>
  <r>
    <x v="0"/>
    <s v="Aug"/>
    <x v="0"/>
    <x v="1"/>
    <x v="3"/>
    <n v="180"/>
    <n v="612"/>
    <n v="12949.92"/>
    <n v="2071.9872"/>
    <n v="17987.438879999998"/>
  </r>
  <r>
    <x v="0"/>
    <s v="Sep"/>
    <x v="0"/>
    <x v="1"/>
    <x v="3"/>
    <n v="191"/>
    <n v="434"/>
    <n v="21448.28"/>
    <n v="2938.4143599999998"/>
    <n v="22070.280119999996"/>
  </r>
  <r>
    <x v="0"/>
    <s v="Oct"/>
    <x v="0"/>
    <x v="1"/>
    <x v="3"/>
    <n v="103"/>
    <n v="337"/>
    <n v="8212.69"/>
    <n v="903.39589999999998"/>
    <n v="10881.814249999999"/>
  </r>
  <r>
    <x v="0"/>
    <s v="Nov"/>
    <x v="0"/>
    <x v="1"/>
    <x v="3"/>
    <n v="129"/>
    <n v="330"/>
    <n v="16206.3"/>
    <n v="1798.8992999999998"/>
    <n v="21035.777399999999"/>
  </r>
  <r>
    <x v="0"/>
    <s v="Dec"/>
    <x v="0"/>
    <x v="1"/>
    <x v="3"/>
    <n v="290"/>
    <n v="763"/>
    <n v="18334.89"/>
    <n v="3208.6057500000002"/>
    <n v="25375.487759999996"/>
  </r>
  <r>
    <x v="1"/>
    <s v="Jan"/>
    <x v="0"/>
    <x v="1"/>
    <x v="3"/>
    <n v="162"/>
    <n v="505"/>
    <n v="14902.55"/>
    <n v="1847.9161999999999"/>
    <n v="18732.505349999999"/>
  </r>
  <r>
    <x v="1"/>
    <s v="Feb"/>
    <x v="0"/>
    <x v="1"/>
    <x v="3"/>
    <n v="145"/>
    <n v="429"/>
    <n v="14821.95"/>
    <n v="2000.96325"/>
    <n v="19016.561850000002"/>
  </r>
  <r>
    <x v="1"/>
    <s v="Mar"/>
    <x v="0"/>
    <x v="1"/>
    <x v="3"/>
    <n v="166"/>
    <n v="599"/>
    <n v="18898.45"/>
    <n v="3023.752"/>
    <n v="26609.017600000003"/>
  </r>
  <r>
    <x v="1"/>
    <s v="Apr"/>
    <x v="0"/>
    <x v="1"/>
    <x v="3"/>
    <n v="150"/>
    <n v="420"/>
    <n v="11327.4"/>
    <n v="1755.7470000000001"/>
    <n v="15971.634"/>
  </r>
  <r>
    <x v="1"/>
    <s v="May"/>
    <x v="0"/>
    <x v="1"/>
    <x v="3"/>
    <n v="187"/>
    <n v="469"/>
    <n v="19078.919999999998"/>
    <n v="3243.4164000000001"/>
    <n v="27778.907519999997"/>
  </r>
  <r>
    <x v="1"/>
    <s v="Jun"/>
    <x v="0"/>
    <x v="1"/>
    <x v="3"/>
    <n v="258"/>
    <n v="691"/>
    <n v="23950.06"/>
    <n v="2634.5066000000002"/>
    <n v="34296.485919999999"/>
  </r>
  <r>
    <x v="1"/>
    <s v="Jul"/>
    <x v="0"/>
    <x v="1"/>
    <x v="3"/>
    <n v="172"/>
    <n v="387"/>
    <n v="11381.67"/>
    <n v="2264.9523300000001"/>
    <n v="16901.77995"/>
  </r>
  <r>
    <x v="1"/>
    <s v="Aug"/>
    <x v="0"/>
    <x v="1"/>
    <x v="3"/>
    <n v="291"/>
    <n v="786"/>
    <n v="21481.38"/>
    <n v="3329.6139000000003"/>
    <n v="29064.307140000001"/>
  </r>
  <r>
    <x v="1"/>
    <s v="Sep"/>
    <x v="0"/>
    <x v="1"/>
    <x v="3"/>
    <n v="268"/>
    <n v="962"/>
    <n v="45204.38"/>
    <n v="6871.0657599999995"/>
    <n v="57635.584499999997"/>
  </r>
  <r>
    <x v="1"/>
    <s v="Oct"/>
    <x v="0"/>
    <x v="1"/>
    <x v="3"/>
    <n v="105"/>
    <n v="377"/>
    <n v="11159.2"/>
    <n v="1350.2632000000001"/>
    <n v="13803.930400000001"/>
  </r>
  <r>
    <x v="1"/>
    <s v="Nov"/>
    <x v="0"/>
    <x v="1"/>
    <x v="3"/>
    <n v="275"/>
    <n v="905"/>
    <n v="30109.35"/>
    <n v="3823.8874499999997"/>
    <n v="36311.876100000001"/>
  </r>
  <r>
    <x v="1"/>
    <s v="Dec"/>
    <x v="0"/>
    <x v="1"/>
    <x v="3"/>
    <n v="135"/>
    <n v="436"/>
    <n v="16698.8"/>
    <n v="2822.0971999999997"/>
    <n v="24797.718000000001"/>
  </r>
  <r>
    <x v="2"/>
    <s v="Jan"/>
    <x v="0"/>
    <x v="1"/>
    <x v="3"/>
    <n v="209"/>
    <n v="752"/>
    <n v="36750.239999999998"/>
    <n v="13230.086399999998"/>
    <n v="46452.303359999998"/>
  </r>
  <r>
    <x v="2"/>
    <s v="Feb"/>
    <x v="0"/>
    <x v="1"/>
    <x v="3"/>
    <n v="178"/>
    <n v="584"/>
    <n v="15084.72"/>
    <n v="5852.8713599999992"/>
    <n v="14994.21168"/>
  </r>
  <r>
    <x v="2"/>
    <s v="Mar"/>
    <x v="0"/>
    <x v="1"/>
    <x v="3"/>
    <n v="252"/>
    <n v="786"/>
    <n v="37279.980000000003"/>
    <n v="14800.15206"/>
    <n v="38920.299120000003"/>
  </r>
  <r>
    <x v="2"/>
    <s v="Apr"/>
    <x v="0"/>
    <x v="1"/>
    <x v="3"/>
    <n v="300"/>
    <n v="762"/>
    <n v="27774.9"/>
    <n v="9415.6911"/>
    <n v="28163.748600000003"/>
  </r>
  <r>
    <x v="2"/>
    <s v="May"/>
    <x v="0"/>
    <x v="1"/>
    <x v="3"/>
    <n v="195"/>
    <n v="683"/>
    <n v="30543.759999999998"/>
    <n v="11026.297359999999"/>
    <n v="32101.491759999997"/>
  </r>
  <r>
    <x v="2"/>
    <s v="Jun"/>
    <x v="0"/>
    <x v="1"/>
    <x v="3"/>
    <n v="200"/>
    <n v="404"/>
    <n v="13788.52"/>
    <n v="4812.1934800000008"/>
    <n v="14160.81004"/>
  </r>
  <r>
    <x v="2"/>
    <s v="Jul"/>
    <x v="0"/>
    <x v="1"/>
    <x v="3"/>
    <n v="116"/>
    <n v="404"/>
    <n v="16261"/>
    <n v="5203.5200000000004"/>
    <n v="18114.754000000001"/>
  </r>
  <r>
    <x v="2"/>
    <s v="Aug"/>
    <x v="0"/>
    <x v="1"/>
    <x v="3"/>
    <n v="167"/>
    <n v="491"/>
    <n v="19615.45"/>
    <n v="6002.3276999999998"/>
    <n v="19497.757300000001"/>
  </r>
  <r>
    <x v="2"/>
    <s v="Sep"/>
    <x v="0"/>
    <x v="1"/>
    <x v="3"/>
    <n v="281"/>
    <n v="874"/>
    <n v="24183.58"/>
    <n v="8319.1515200000013"/>
    <n v="29721.61982"/>
  </r>
  <r>
    <x v="2"/>
    <s v="Oct"/>
    <x v="0"/>
    <x v="1"/>
    <x v="3"/>
    <n v="139"/>
    <n v="537"/>
    <n v="14031.81"/>
    <n v="4363.8929100000005"/>
    <n v="17525.730689999997"/>
  </r>
  <r>
    <x v="2"/>
    <s v="Nov"/>
    <x v="0"/>
    <x v="1"/>
    <x v="3"/>
    <n v="139"/>
    <n v="279"/>
    <n v="6810.39"/>
    <n v="2513.0339100000001"/>
    <n v="6762.7172700000001"/>
  </r>
  <r>
    <x v="2"/>
    <s v="Dec"/>
    <x v="0"/>
    <x v="1"/>
    <x v="3"/>
    <n v="242"/>
    <n v="561"/>
    <n v="18984.240000000002"/>
    <n v="6758.3894400000008"/>
    <n v="20692.821600000003"/>
  </r>
  <r>
    <x v="3"/>
    <s v="Jan"/>
    <x v="0"/>
    <x v="1"/>
    <x v="3"/>
    <n v="113"/>
    <n v="441"/>
    <n v="15135.12"/>
    <n v="892.97208000000012"/>
    <n v="23202.13896"/>
  </r>
  <r>
    <x v="3"/>
    <s v="Feb"/>
    <x v="0"/>
    <x v="1"/>
    <x v="3"/>
    <n v="139"/>
    <n v="531"/>
    <n v="17623.89"/>
    <n v="1621.39788"/>
    <n v="25078.795469999997"/>
  </r>
  <r>
    <x v="3"/>
    <s v="Mar"/>
    <x v="0"/>
    <x v="1"/>
    <x v="3"/>
    <n v="107"/>
    <n v="292"/>
    <n v="9361.52"/>
    <n v="861.25984000000005"/>
    <n v="12750.390240000001"/>
  </r>
  <r>
    <x v="3"/>
    <s v="Apr"/>
    <x v="0"/>
    <x v="1"/>
    <x v="3"/>
    <n v="101"/>
    <n v="207"/>
    <n v="6791.67"/>
    <n v="556.91694000000007"/>
    <n v="8992.1710800000001"/>
  </r>
  <r>
    <x v="3"/>
    <s v="May"/>
    <x v="0"/>
    <x v="1"/>
    <x v="3"/>
    <n v="105"/>
    <n v="225"/>
    <n v="9351"/>
    <n v="850.94100000000003"/>
    <n v="10650.789000000001"/>
  </r>
  <r>
    <x v="3"/>
    <s v="Jun"/>
    <x v="0"/>
    <x v="1"/>
    <x v="3"/>
    <n v="148"/>
    <n v="592"/>
    <n v="17623.84"/>
    <n v="934.06352000000004"/>
    <n v="26118.530879999998"/>
  </r>
  <r>
    <x v="3"/>
    <s v="Jul"/>
    <x v="0"/>
    <x v="1"/>
    <x v="3"/>
    <n v="122"/>
    <n v="360"/>
    <n v="11394"/>
    <n v="1071.0360000000001"/>
    <n v="16601.058000000001"/>
  </r>
  <r>
    <x v="3"/>
    <s v="Aug"/>
    <x v="0"/>
    <x v="1"/>
    <x v="3"/>
    <n v="114"/>
    <n v="237"/>
    <n v="5650.08"/>
    <n v="344.65487999999999"/>
    <n v="7559.8070399999997"/>
  </r>
  <r>
    <x v="3"/>
    <s v="Sep"/>
    <x v="0"/>
    <x v="1"/>
    <x v="3"/>
    <n v="149"/>
    <n v="571"/>
    <n v="22543.08"/>
    <n v="1330.0417200000002"/>
    <n v="29260.917840000002"/>
  </r>
  <r>
    <x v="3"/>
    <s v="Oct"/>
    <x v="0"/>
    <x v="1"/>
    <x v="3"/>
    <n v="118"/>
    <n v="321"/>
    <n v="11755.02"/>
    <n v="940.40160000000014"/>
    <n v="17797.100280000002"/>
  </r>
  <r>
    <x v="3"/>
    <s v="Nov"/>
    <x v="0"/>
    <x v="1"/>
    <x v="3"/>
    <n v="141"/>
    <n v="358"/>
    <n v="16493.060000000001"/>
    <n v="1335.93786"/>
    <n v="21127.609860000004"/>
  </r>
  <r>
    <x v="3"/>
    <s v="Dec"/>
    <x v="0"/>
    <x v="1"/>
    <x v="3"/>
    <n v="114"/>
    <n v="451"/>
    <n v="16822.3"/>
    <n v="1244.8501999999999"/>
    <n v="19396.1119"/>
  </r>
  <r>
    <x v="4"/>
    <s v="Jan"/>
    <x v="0"/>
    <x v="1"/>
    <x v="3"/>
    <n v="224"/>
    <n v="788"/>
    <n v="35743.68"/>
    <n v="10294.179840000001"/>
    <n v="40211.64"/>
  </r>
  <r>
    <x v="4"/>
    <s v="Feb"/>
    <x v="0"/>
    <x v="1"/>
    <x v="3"/>
    <n v="293"/>
    <n v="609"/>
    <n v="18775.47"/>
    <n v="4750.19391"/>
    <n v="19564.039740000004"/>
  </r>
  <r>
    <x v="4"/>
    <s v="Mar"/>
    <x v="0"/>
    <x v="1"/>
    <x v="3"/>
    <n v="273"/>
    <n v="906"/>
    <n v="28738.32"/>
    <n v="6437.3836799999999"/>
    <n v="32014.48848"/>
  </r>
  <r>
    <x v="4"/>
    <s v="Apr"/>
    <x v="0"/>
    <x v="1"/>
    <x v="3"/>
    <n v="265"/>
    <n v="755"/>
    <n v="28591.85"/>
    <n v="6576.1255000000001"/>
    <n v="31794.137200000001"/>
  </r>
  <r>
    <x v="4"/>
    <s v="May"/>
    <x v="0"/>
    <x v="1"/>
    <x v="3"/>
    <n v="222"/>
    <n v="881"/>
    <n v="20844.46"/>
    <n v="5023.5148599999993"/>
    <n v="23887.75116"/>
  </r>
  <r>
    <x v="4"/>
    <s v="Jun"/>
    <x v="0"/>
    <x v="1"/>
    <x v="3"/>
    <n v="231"/>
    <n v="714"/>
    <n v="25204.2"/>
    <n v="5998.5996000000005"/>
    <n v="29236.871999999999"/>
  </r>
  <r>
    <x v="4"/>
    <s v="Jul"/>
    <x v="0"/>
    <x v="1"/>
    <x v="3"/>
    <n v="111"/>
    <n v="223"/>
    <n v="10173.26"/>
    <n v="3031.63148"/>
    <n v="11984.100279999999"/>
  </r>
  <r>
    <x v="4"/>
    <s v="Aug"/>
    <x v="0"/>
    <x v="1"/>
    <x v="3"/>
    <n v="118"/>
    <n v="278"/>
    <n v="9418.64"/>
    <n v="2561.8700800000001"/>
    <n v="9748.2923999999985"/>
  </r>
  <r>
    <x v="4"/>
    <s v="Sep"/>
    <x v="0"/>
    <x v="1"/>
    <x v="3"/>
    <n v="140"/>
    <n v="395"/>
    <n v="16376.7"/>
    <n v="3537.3672000000001"/>
    <n v="17490.315600000002"/>
  </r>
  <r>
    <x v="4"/>
    <s v="Oct"/>
    <x v="0"/>
    <x v="1"/>
    <x v="3"/>
    <n v="241"/>
    <n v="846"/>
    <n v="32537.16"/>
    <n v="9338.1649199999993"/>
    <n v="33318.05184"/>
  </r>
  <r>
    <x v="4"/>
    <s v="Nov"/>
    <x v="0"/>
    <x v="1"/>
    <x v="3"/>
    <n v="233"/>
    <n v="732"/>
    <n v="35150.639999999999"/>
    <n v="7170.73056"/>
    <n v="39509.319360000001"/>
  </r>
  <r>
    <x v="4"/>
    <s v="Dec"/>
    <x v="0"/>
    <x v="1"/>
    <x v="3"/>
    <n v="294"/>
    <n v="614"/>
    <n v="29907.94"/>
    <n v="5981.5879999999997"/>
    <n v="32330.483139999997"/>
  </r>
  <r>
    <x v="0"/>
    <s v="Jan"/>
    <x v="1"/>
    <x v="0"/>
    <x v="0"/>
    <n v="1185"/>
    <n v="0"/>
    <n v="0"/>
    <n v="0"/>
    <n v="0"/>
  </r>
  <r>
    <x v="0"/>
    <s v="Feb"/>
    <x v="1"/>
    <x v="0"/>
    <x v="0"/>
    <n v="2720"/>
    <n v="0"/>
    <n v="0"/>
    <n v="0"/>
    <n v="0"/>
  </r>
  <r>
    <x v="0"/>
    <s v="Mar"/>
    <x v="1"/>
    <x v="0"/>
    <x v="0"/>
    <n v="2795"/>
    <n v="0"/>
    <n v="0"/>
    <n v="0"/>
    <n v="0"/>
  </r>
  <r>
    <x v="0"/>
    <s v="Apr"/>
    <x v="1"/>
    <x v="0"/>
    <x v="0"/>
    <n v="1920"/>
    <n v="0"/>
    <n v="0"/>
    <n v="0"/>
    <n v="0"/>
  </r>
  <r>
    <x v="0"/>
    <s v="May"/>
    <x v="1"/>
    <x v="0"/>
    <x v="0"/>
    <n v="1164"/>
    <n v="0"/>
    <n v="0"/>
    <n v="0"/>
    <n v="0"/>
  </r>
  <r>
    <x v="0"/>
    <s v="Jun"/>
    <x v="1"/>
    <x v="0"/>
    <x v="0"/>
    <n v="2430"/>
    <n v="0"/>
    <n v="0"/>
    <n v="0"/>
    <n v="0"/>
  </r>
  <r>
    <x v="0"/>
    <s v="Jul"/>
    <x v="1"/>
    <x v="0"/>
    <x v="0"/>
    <n v="2868"/>
    <n v="0"/>
    <n v="0"/>
    <n v="0"/>
    <n v="0"/>
  </r>
  <r>
    <x v="0"/>
    <s v="Aug"/>
    <x v="1"/>
    <x v="0"/>
    <x v="0"/>
    <n v="1404"/>
    <n v="0"/>
    <n v="0"/>
    <n v="0"/>
    <n v="0"/>
  </r>
  <r>
    <x v="0"/>
    <s v="Sep"/>
    <x v="1"/>
    <x v="0"/>
    <x v="0"/>
    <n v="1014"/>
    <n v="0"/>
    <n v="0"/>
    <n v="0"/>
    <n v="0"/>
  </r>
  <r>
    <x v="0"/>
    <s v="Oct"/>
    <x v="1"/>
    <x v="0"/>
    <x v="0"/>
    <n v="1835"/>
    <n v="0"/>
    <n v="0"/>
    <n v="0"/>
    <n v="0"/>
  </r>
  <r>
    <x v="0"/>
    <s v="Nov"/>
    <x v="1"/>
    <x v="0"/>
    <x v="0"/>
    <n v="1741"/>
    <n v="0"/>
    <n v="0"/>
    <n v="0"/>
    <n v="0"/>
  </r>
  <r>
    <x v="0"/>
    <s v="Dec"/>
    <x v="1"/>
    <x v="0"/>
    <x v="0"/>
    <n v="1655"/>
    <n v="0"/>
    <n v="0"/>
    <n v="0"/>
    <n v="0"/>
  </r>
  <r>
    <x v="1"/>
    <s v="Jan"/>
    <x v="1"/>
    <x v="0"/>
    <x v="0"/>
    <n v="1091"/>
    <n v="0"/>
    <n v="0"/>
    <n v="0"/>
    <n v="0"/>
  </r>
  <r>
    <x v="1"/>
    <s v="Feb"/>
    <x v="1"/>
    <x v="0"/>
    <x v="0"/>
    <n v="1018"/>
    <n v="0"/>
    <n v="0"/>
    <n v="0"/>
    <n v="0"/>
  </r>
  <r>
    <x v="1"/>
    <s v="Mar"/>
    <x v="1"/>
    <x v="0"/>
    <x v="0"/>
    <n v="1204"/>
    <n v="0"/>
    <n v="0"/>
    <n v="0"/>
    <n v="0"/>
  </r>
  <r>
    <x v="1"/>
    <s v="Apr"/>
    <x v="1"/>
    <x v="0"/>
    <x v="0"/>
    <n v="1023"/>
    <n v="0"/>
    <n v="0"/>
    <n v="0"/>
    <n v="0"/>
  </r>
  <r>
    <x v="1"/>
    <s v="May"/>
    <x v="1"/>
    <x v="0"/>
    <x v="0"/>
    <n v="1462"/>
    <n v="0"/>
    <n v="0"/>
    <n v="0"/>
    <n v="0"/>
  </r>
  <r>
    <x v="1"/>
    <s v="Jun"/>
    <x v="1"/>
    <x v="0"/>
    <x v="0"/>
    <n v="1425"/>
    <n v="0"/>
    <n v="0"/>
    <n v="0"/>
    <n v="0"/>
  </r>
  <r>
    <x v="1"/>
    <s v="Jul"/>
    <x v="1"/>
    <x v="0"/>
    <x v="0"/>
    <n v="1422"/>
    <n v="0"/>
    <n v="0"/>
    <n v="0"/>
    <n v="0"/>
  </r>
  <r>
    <x v="1"/>
    <s v="Aug"/>
    <x v="1"/>
    <x v="0"/>
    <x v="0"/>
    <n v="1000"/>
    <n v="0"/>
    <n v="0"/>
    <n v="0"/>
    <n v="0"/>
  </r>
  <r>
    <x v="1"/>
    <s v="Sep"/>
    <x v="1"/>
    <x v="0"/>
    <x v="0"/>
    <n v="1376"/>
    <n v="0"/>
    <n v="0"/>
    <n v="0"/>
    <n v="0"/>
  </r>
  <r>
    <x v="1"/>
    <s v="Oct"/>
    <x v="1"/>
    <x v="0"/>
    <x v="0"/>
    <n v="1212"/>
    <n v="0"/>
    <n v="0"/>
    <n v="0"/>
    <n v="0"/>
  </r>
  <r>
    <x v="1"/>
    <s v="Nov"/>
    <x v="1"/>
    <x v="0"/>
    <x v="0"/>
    <n v="1024"/>
    <n v="0"/>
    <n v="0"/>
    <n v="0"/>
    <n v="0"/>
  </r>
  <r>
    <x v="1"/>
    <s v="Dec"/>
    <x v="1"/>
    <x v="0"/>
    <x v="0"/>
    <n v="1092"/>
    <n v="0"/>
    <n v="0"/>
    <n v="0"/>
    <n v="0"/>
  </r>
  <r>
    <x v="2"/>
    <s v="Jan"/>
    <x v="1"/>
    <x v="0"/>
    <x v="0"/>
    <n v="1643"/>
    <n v="0"/>
    <n v="0"/>
    <n v="0"/>
    <n v="0"/>
  </r>
  <r>
    <x v="2"/>
    <s v="Feb"/>
    <x v="1"/>
    <x v="0"/>
    <x v="0"/>
    <n v="2932"/>
    <n v="0"/>
    <n v="0"/>
    <n v="0"/>
    <n v="0"/>
  </r>
  <r>
    <x v="2"/>
    <s v="Mar"/>
    <x v="1"/>
    <x v="0"/>
    <x v="0"/>
    <n v="1338"/>
    <n v="0"/>
    <n v="0"/>
    <n v="0"/>
    <n v="0"/>
  </r>
  <r>
    <x v="2"/>
    <s v="Apr"/>
    <x v="1"/>
    <x v="0"/>
    <x v="0"/>
    <n v="2526"/>
    <n v="0"/>
    <n v="0"/>
    <n v="0"/>
    <n v="0"/>
  </r>
  <r>
    <x v="2"/>
    <s v="May"/>
    <x v="1"/>
    <x v="0"/>
    <x v="0"/>
    <n v="2181"/>
    <n v="0"/>
    <n v="0"/>
    <n v="0"/>
    <n v="0"/>
  </r>
  <r>
    <x v="2"/>
    <s v="Jun"/>
    <x v="1"/>
    <x v="0"/>
    <x v="0"/>
    <n v="2150"/>
    <n v="0"/>
    <n v="0"/>
    <n v="0"/>
    <n v="0"/>
  </r>
  <r>
    <x v="2"/>
    <s v="Jul"/>
    <x v="1"/>
    <x v="0"/>
    <x v="0"/>
    <n v="2438"/>
    <n v="0"/>
    <n v="0"/>
    <n v="0"/>
    <n v="0"/>
  </r>
  <r>
    <x v="2"/>
    <s v="Aug"/>
    <x v="1"/>
    <x v="0"/>
    <x v="0"/>
    <n v="1673"/>
    <n v="0"/>
    <n v="0"/>
    <n v="0"/>
    <n v="0"/>
  </r>
  <r>
    <x v="2"/>
    <s v="Sep"/>
    <x v="1"/>
    <x v="0"/>
    <x v="0"/>
    <n v="1592"/>
    <n v="0"/>
    <n v="0"/>
    <n v="0"/>
    <n v="0"/>
  </r>
  <r>
    <x v="2"/>
    <s v="Oct"/>
    <x v="1"/>
    <x v="0"/>
    <x v="0"/>
    <n v="2994"/>
    <n v="0"/>
    <n v="0"/>
    <n v="0"/>
    <n v="0"/>
  </r>
  <r>
    <x v="2"/>
    <s v="Nov"/>
    <x v="1"/>
    <x v="0"/>
    <x v="0"/>
    <n v="2612"/>
    <n v="0"/>
    <n v="0"/>
    <n v="0"/>
    <n v="0"/>
  </r>
  <r>
    <x v="2"/>
    <s v="Dec"/>
    <x v="1"/>
    <x v="0"/>
    <x v="0"/>
    <n v="2982"/>
    <n v="0"/>
    <n v="0"/>
    <n v="0"/>
    <n v="0"/>
  </r>
  <r>
    <x v="3"/>
    <s v="Jan"/>
    <x v="1"/>
    <x v="0"/>
    <x v="0"/>
    <n v="1143"/>
    <n v="0"/>
    <n v="0"/>
    <n v="0"/>
    <n v="0"/>
  </r>
  <r>
    <x v="3"/>
    <s v="Feb"/>
    <x v="1"/>
    <x v="0"/>
    <x v="0"/>
    <n v="1261"/>
    <n v="0"/>
    <n v="0"/>
    <n v="0"/>
    <n v="0"/>
  </r>
  <r>
    <x v="3"/>
    <s v="Mar"/>
    <x v="1"/>
    <x v="0"/>
    <x v="0"/>
    <n v="1305"/>
    <n v="0"/>
    <n v="0"/>
    <n v="0"/>
    <n v="0"/>
  </r>
  <r>
    <x v="3"/>
    <s v="Apr"/>
    <x v="1"/>
    <x v="0"/>
    <x v="0"/>
    <n v="1201"/>
    <n v="0"/>
    <n v="0"/>
    <n v="0"/>
    <n v="0"/>
  </r>
  <r>
    <x v="3"/>
    <s v="May"/>
    <x v="1"/>
    <x v="0"/>
    <x v="0"/>
    <n v="1348"/>
    <n v="0"/>
    <n v="0"/>
    <n v="0"/>
    <n v="0"/>
  </r>
  <r>
    <x v="3"/>
    <s v="Jun"/>
    <x v="1"/>
    <x v="0"/>
    <x v="0"/>
    <n v="1108"/>
    <n v="0"/>
    <n v="0"/>
    <n v="0"/>
    <n v="0"/>
  </r>
  <r>
    <x v="3"/>
    <s v="Jul"/>
    <x v="1"/>
    <x v="0"/>
    <x v="0"/>
    <n v="1490"/>
    <n v="0"/>
    <n v="0"/>
    <n v="0"/>
    <n v="0"/>
  </r>
  <r>
    <x v="3"/>
    <s v="Aug"/>
    <x v="1"/>
    <x v="0"/>
    <x v="0"/>
    <n v="1078"/>
    <n v="0"/>
    <n v="0"/>
    <n v="0"/>
    <n v="0"/>
  </r>
  <r>
    <x v="3"/>
    <s v="Sep"/>
    <x v="1"/>
    <x v="0"/>
    <x v="0"/>
    <n v="1177"/>
    <n v="0"/>
    <n v="0"/>
    <n v="0"/>
    <n v="0"/>
  </r>
  <r>
    <x v="3"/>
    <s v="Oct"/>
    <x v="1"/>
    <x v="0"/>
    <x v="0"/>
    <n v="1035"/>
    <n v="0"/>
    <n v="0"/>
    <n v="0"/>
    <n v="0"/>
  </r>
  <r>
    <x v="3"/>
    <s v="Nov"/>
    <x v="1"/>
    <x v="0"/>
    <x v="0"/>
    <n v="1414"/>
    <n v="0"/>
    <n v="0"/>
    <n v="0"/>
    <n v="0"/>
  </r>
  <r>
    <x v="3"/>
    <s v="Dec"/>
    <x v="1"/>
    <x v="0"/>
    <x v="0"/>
    <n v="1321"/>
    <n v="0"/>
    <n v="0"/>
    <n v="0"/>
    <n v="0"/>
  </r>
  <r>
    <x v="4"/>
    <s v="Jan"/>
    <x v="1"/>
    <x v="0"/>
    <x v="0"/>
    <n v="1521"/>
    <n v="0"/>
    <n v="0"/>
    <n v="0"/>
    <n v="0"/>
  </r>
  <r>
    <x v="4"/>
    <s v="Feb"/>
    <x v="1"/>
    <x v="0"/>
    <x v="0"/>
    <n v="2561"/>
    <n v="0"/>
    <n v="0"/>
    <n v="0"/>
    <n v="0"/>
  </r>
  <r>
    <x v="4"/>
    <s v="Mar"/>
    <x v="1"/>
    <x v="0"/>
    <x v="0"/>
    <n v="2226"/>
    <n v="0"/>
    <n v="0"/>
    <n v="0"/>
    <n v="0"/>
  </r>
  <r>
    <x v="4"/>
    <s v="Apr"/>
    <x v="1"/>
    <x v="0"/>
    <x v="0"/>
    <n v="2070"/>
    <n v="0"/>
    <n v="0"/>
    <n v="0"/>
    <n v="0"/>
  </r>
  <r>
    <x v="4"/>
    <s v="May"/>
    <x v="1"/>
    <x v="0"/>
    <x v="0"/>
    <n v="1452"/>
    <n v="0"/>
    <n v="0"/>
    <n v="0"/>
    <n v="0"/>
  </r>
  <r>
    <x v="4"/>
    <s v="Jun"/>
    <x v="1"/>
    <x v="0"/>
    <x v="0"/>
    <n v="2160"/>
    <n v="0"/>
    <n v="0"/>
    <n v="0"/>
    <n v="0"/>
  </r>
  <r>
    <x v="4"/>
    <s v="Jul"/>
    <x v="1"/>
    <x v="0"/>
    <x v="0"/>
    <n v="2467"/>
    <n v="0"/>
    <n v="0"/>
    <n v="0"/>
    <n v="0"/>
  </r>
  <r>
    <x v="4"/>
    <s v="Aug"/>
    <x v="1"/>
    <x v="0"/>
    <x v="0"/>
    <n v="2158"/>
    <n v="0"/>
    <n v="0"/>
    <n v="0"/>
    <n v="0"/>
  </r>
  <r>
    <x v="4"/>
    <s v="Sep"/>
    <x v="1"/>
    <x v="0"/>
    <x v="0"/>
    <n v="1893"/>
    <n v="0"/>
    <n v="0"/>
    <n v="0"/>
    <n v="0"/>
  </r>
  <r>
    <x v="4"/>
    <s v="Oct"/>
    <x v="1"/>
    <x v="0"/>
    <x v="0"/>
    <n v="1472"/>
    <n v="0"/>
    <n v="0"/>
    <n v="0"/>
    <n v="0"/>
  </r>
  <r>
    <x v="4"/>
    <s v="Nov"/>
    <x v="1"/>
    <x v="0"/>
    <x v="0"/>
    <n v="2291"/>
    <n v="0"/>
    <n v="0"/>
    <n v="0"/>
    <n v="0"/>
  </r>
  <r>
    <x v="4"/>
    <s v="Dec"/>
    <x v="1"/>
    <x v="0"/>
    <x v="0"/>
    <n v="2499"/>
    <n v="0"/>
    <n v="0"/>
    <n v="0"/>
    <n v="0"/>
  </r>
  <r>
    <x v="0"/>
    <s v="Jan"/>
    <x v="1"/>
    <x v="1"/>
    <x v="0"/>
    <n v="2138"/>
    <n v="0"/>
    <n v="0"/>
    <n v="0"/>
    <n v="0"/>
  </r>
  <r>
    <x v="0"/>
    <s v="Feb"/>
    <x v="1"/>
    <x v="1"/>
    <x v="0"/>
    <n v="1197"/>
    <n v="0"/>
    <n v="0"/>
    <n v="0"/>
    <n v="0"/>
  </r>
  <r>
    <x v="0"/>
    <s v="Mar"/>
    <x v="1"/>
    <x v="1"/>
    <x v="0"/>
    <n v="2669"/>
    <n v="0"/>
    <n v="0"/>
    <n v="0"/>
    <n v="0"/>
  </r>
  <r>
    <x v="0"/>
    <s v="Apr"/>
    <x v="1"/>
    <x v="1"/>
    <x v="0"/>
    <n v="1530"/>
    <n v="0"/>
    <n v="0"/>
    <n v="0"/>
    <n v="0"/>
  </r>
  <r>
    <x v="0"/>
    <s v="May"/>
    <x v="1"/>
    <x v="1"/>
    <x v="0"/>
    <n v="2393"/>
    <n v="0"/>
    <n v="0"/>
    <n v="0"/>
    <n v="0"/>
  </r>
  <r>
    <x v="0"/>
    <s v="Jun"/>
    <x v="1"/>
    <x v="1"/>
    <x v="0"/>
    <n v="1351"/>
    <n v="0"/>
    <n v="0"/>
    <n v="0"/>
    <n v="0"/>
  </r>
  <r>
    <x v="0"/>
    <s v="Jul"/>
    <x v="1"/>
    <x v="1"/>
    <x v="0"/>
    <n v="1400"/>
    <n v="0"/>
    <n v="0"/>
    <n v="0"/>
    <n v="0"/>
  </r>
  <r>
    <x v="0"/>
    <s v="Aug"/>
    <x v="1"/>
    <x v="1"/>
    <x v="0"/>
    <n v="1387"/>
    <n v="0"/>
    <n v="0"/>
    <n v="0"/>
    <n v="0"/>
  </r>
  <r>
    <x v="0"/>
    <s v="Sep"/>
    <x v="1"/>
    <x v="1"/>
    <x v="0"/>
    <n v="2665"/>
    <n v="0"/>
    <n v="0"/>
    <n v="0"/>
    <n v="0"/>
  </r>
  <r>
    <x v="0"/>
    <s v="Oct"/>
    <x v="1"/>
    <x v="1"/>
    <x v="0"/>
    <n v="1594"/>
    <n v="0"/>
    <n v="0"/>
    <n v="0"/>
    <n v="0"/>
  </r>
  <r>
    <x v="0"/>
    <s v="Nov"/>
    <x v="1"/>
    <x v="1"/>
    <x v="0"/>
    <n v="1843"/>
    <n v="0"/>
    <n v="0"/>
    <n v="0"/>
    <n v="0"/>
  </r>
  <r>
    <x v="0"/>
    <s v="Dec"/>
    <x v="1"/>
    <x v="1"/>
    <x v="0"/>
    <n v="2253"/>
    <n v="0"/>
    <n v="0"/>
    <n v="0"/>
    <n v="0"/>
  </r>
  <r>
    <x v="1"/>
    <s v="Jan"/>
    <x v="1"/>
    <x v="1"/>
    <x v="0"/>
    <n v="1081"/>
    <n v="0"/>
    <n v="0"/>
    <n v="0"/>
    <n v="0"/>
  </r>
  <r>
    <x v="1"/>
    <s v="Feb"/>
    <x v="1"/>
    <x v="1"/>
    <x v="0"/>
    <n v="1060"/>
    <n v="0"/>
    <n v="0"/>
    <n v="0"/>
    <n v="0"/>
  </r>
  <r>
    <x v="1"/>
    <s v="Mar"/>
    <x v="1"/>
    <x v="1"/>
    <x v="0"/>
    <n v="1273"/>
    <n v="0"/>
    <n v="0"/>
    <n v="0"/>
    <n v="0"/>
  </r>
  <r>
    <x v="1"/>
    <s v="Apr"/>
    <x v="1"/>
    <x v="1"/>
    <x v="0"/>
    <n v="1468"/>
    <n v="0"/>
    <n v="0"/>
    <n v="0"/>
    <n v="0"/>
  </r>
  <r>
    <x v="1"/>
    <s v="May"/>
    <x v="1"/>
    <x v="1"/>
    <x v="0"/>
    <n v="1292"/>
    <n v="0"/>
    <n v="0"/>
    <n v="0"/>
    <n v="0"/>
  </r>
  <r>
    <x v="1"/>
    <s v="Jun"/>
    <x v="1"/>
    <x v="1"/>
    <x v="0"/>
    <n v="1384"/>
    <n v="0"/>
    <n v="0"/>
    <n v="0"/>
    <n v="0"/>
  </r>
  <r>
    <x v="1"/>
    <s v="Jul"/>
    <x v="1"/>
    <x v="1"/>
    <x v="0"/>
    <n v="1355"/>
    <n v="0"/>
    <n v="0"/>
    <n v="0"/>
    <n v="0"/>
  </r>
  <r>
    <x v="1"/>
    <s v="Aug"/>
    <x v="1"/>
    <x v="1"/>
    <x v="0"/>
    <n v="1412"/>
    <n v="0"/>
    <n v="0"/>
    <n v="0"/>
    <n v="0"/>
  </r>
  <r>
    <x v="1"/>
    <s v="Sep"/>
    <x v="1"/>
    <x v="1"/>
    <x v="0"/>
    <n v="1417"/>
    <n v="0"/>
    <n v="0"/>
    <n v="0"/>
    <n v="0"/>
  </r>
  <r>
    <x v="1"/>
    <s v="Oct"/>
    <x v="1"/>
    <x v="1"/>
    <x v="0"/>
    <n v="1240"/>
    <n v="0"/>
    <n v="0"/>
    <n v="0"/>
    <n v="0"/>
  </r>
  <r>
    <x v="1"/>
    <s v="Nov"/>
    <x v="1"/>
    <x v="1"/>
    <x v="0"/>
    <n v="1131"/>
    <n v="0"/>
    <n v="0"/>
    <n v="0"/>
    <n v="0"/>
  </r>
  <r>
    <x v="1"/>
    <s v="Dec"/>
    <x v="1"/>
    <x v="1"/>
    <x v="0"/>
    <n v="1274"/>
    <n v="0"/>
    <n v="0"/>
    <n v="0"/>
    <n v="0"/>
  </r>
  <r>
    <x v="2"/>
    <s v="Jan"/>
    <x v="1"/>
    <x v="1"/>
    <x v="0"/>
    <n v="2469"/>
    <n v="0"/>
    <n v="0"/>
    <n v="0"/>
    <n v="0"/>
  </r>
  <r>
    <x v="2"/>
    <s v="Feb"/>
    <x v="1"/>
    <x v="1"/>
    <x v="0"/>
    <n v="1560"/>
    <n v="0"/>
    <n v="0"/>
    <n v="0"/>
    <n v="0"/>
  </r>
  <r>
    <x v="2"/>
    <s v="Mar"/>
    <x v="1"/>
    <x v="1"/>
    <x v="0"/>
    <n v="2570"/>
    <n v="0"/>
    <n v="0"/>
    <n v="0"/>
    <n v="0"/>
  </r>
  <r>
    <x v="2"/>
    <s v="Apr"/>
    <x v="1"/>
    <x v="1"/>
    <x v="0"/>
    <n v="2595"/>
    <n v="0"/>
    <n v="0"/>
    <n v="0"/>
    <n v="0"/>
  </r>
  <r>
    <x v="2"/>
    <s v="May"/>
    <x v="1"/>
    <x v="1"/>
    <x v="0"/>
    <n v="2511"/>
    <n v="0"/>
    <n v="0"/>
    <n v="0"/>
    <n v="0"/>
  </r>
  <r>
    <x v="2"/>
    <s v="Jun"/>
    <x v="1"/>
    <x v="1"/>
    <x v="0"/>
    <n v="1673"/>
    <n v="0"/>
    <n v="0"/>
    <n v="0"/>
    <n v="0"/>
  </r>
  <r>
    <x v="2"/>
    <s v="Jul"/>
    <x v="1"/>
    <x v="1"/>
    <x v="0"/>
    <n v="1780"/>
    <n v="0"/>
    <n v="0"/>
    <n v="0"/>
    <n v="0"/>
  </r>
  <r>
    <x v="2"/>
    <s v="Aug"/>
    <x v="1"/>
    <x v="1"/>
    <x v="0"/>
    <n v="2583"/>
    <n v="0"/>
    <n v="0"/>
    <n v="0"/>
    <n v="0"/>
  </r>
  <r>
    <x v="2"/>
    <s v="Sep"/>
    <x v="1"/>
    <x v="1"/>
    <x v="0"/>
    <n v="2417"/>
    <n v="0"/>
    <n v="0"/>
    <n v="0"/>
    <n v="0"/>
  </r>
  <r>
    <x v="2"/>
    <s v="Oct"/>
    <x v="1"/>
    <x v="1"/>
    <x v="0"/>
    <n v="2995"/>
    <n v="0"/>
    <n v="0"/>
    <n v="0"/>
    <n v="0"/>
  </r>
  <r>
    <x v="2"/>
    <s v="Nov"/>
    <x v="1"/>
    <x v="1"/>
    <x v="0"/>
    <n v="2003"/>
    <n v="0"/>
    <n v="0"/>
    <n v="0"/>
    <n v="0"/>
  </r>
  <r>
    <x v="2"/>
    <s v="Dec"/>
    <x v="1"/>
    <x v="1"/>
    <x v="0"/>
    <n v="1974"/>
    <n v="0"/>
    <n v="0"/>
    <n v="0"/>
    <n v="0"/>
  </r>
  <r>
    <x v="3"/>
    <s v="Jan"/>
    <x v="1"/>
    <x v="1"/>
    <x v="0"/>
    <n v="1062"/>
    <n v="0"/>
    <n v="0"/>
    <n v="0"/>
    <n v="0"/>
  </r>
  <r>
    <x v="3"/>
    <s v="Feb"/>
    <x v="1"/>
    <x v="1"/>
    <x v="0"/>
    <n v="1068"/>
    <n v="0"/>
    <n v="0"/>
    <n v="0"/>
    <n v="0"/>
  </r>
  <r>
    <x v="3"/>
    <s v="Mar"/>
    <x v="1"/>
    <x v="1"/>
    <x v="0"/>
    <n v="1197"/>
    <n v="0"/>
    <n v="0"/>
    <n v="0"/>
    <n v="0"/>
  </r>
  <r>
    <x v="3"/>
    <s v="Apr"/>
    <x v="1"/>
    <x v="1"/>
    <x v="0"/>
    <n v="1426"/>
    <n v="0"/>
    <n v="0"/>
    <n v="0"/>
    <n v="0"/>
  </r>
  <r>
    <x v="3"/>
    <s v="May"/>
    <x v="1"/>
    <x v="1"/>
    <x v="0"/>
    <n v="1475"/>
    <n v="0"/>
    <n v="0"/>
    <n v="0"/>
    <n v="0"/>
  </r>
  <r>
    <x v="3"/>
    <s v="Jun"/>
    <x v="1"/>
    <x v="1"/>
    <x v="0"/>
    <n v="1128"/>
    <n v="0"/>
    <n v="0"/>
    <n v="0"/>
    <n v="0"/>
  </r>
  <r>
    <x v="3"/>
    <s v="Jul"/>
    <x v="1"/>
    <x v="1"/>
    <x v="0"/>
    <n v="1353"/>
    <n v="0"/>
    <n v="0"/>
    <n v="0"/>
    <n v="0"/>
  </r>
  <r>
    <x v="3"/>
    <s v="Aug"/>
    <x v="1"/>
    <x v="1"/>
    <x v="0"/>
    <n v="1233"/>
    <n v="0"/>
    <n v="0"/>
    <n v="0"/>
    <n v="0"/>
  </r>
  <r>
    <x v="3"/>
    <s v="Sep"/>
    <x v="1"/>
    <x v="1"/>
    <x v="0"/>
    <n v="1338"/>
    <n v="0"/>
    <n v="0"/>
    <n v="0"/>
    <n v="0"/>
  </r>
  <r>
    <x v="3"/>
    <s v="Oct"/>
    <x v="1"/>
    <x v="1"/>
    <x v="0"/>
    <n v="1064"/>
    <n v="0"/>
    <n v="0"/>
    <n v="0"/>
    <n v="0"/>
  </r>
  <r>
    <x v="3"/>
    <s v="Nov"/>
    <x v="1"/>
    <x v="1"/>
    <x v="0"/>
    <n v="1409"/>
    <n v="0"/>
    <n v="0"/>
    <n v="0"/>
    <n v="0"/>
  </r>
  <r>
    <x v="3"/>
    <s v="Dec"/>
    <x v="1"/>
    <x v="1"/>
    <x v="0"/>
    <n v="1077"/>
    <n v="0"/>
    <n v="0"/>
    <n v="0"/>
    <n v="0"/>
  </r>
  <r>
    <x v="4"/>
    <s v="Jan"/>
    <x v="1"/>
    <x v="1"/>
    <x v="0"/>
    <n v="2285"/>
    <n v="0"/>
    <n v="0"/>
    <n v="0"/>
    <n v="0"/>
  </r>
  <r>
    <x v="4"/>
    <s v="Feb"/>
    <x v="1"/>
    <x v="1"/>
    <x v="0"/>
    <n v="1478"/>
    <n v="0"/>
    <n v="0"/>
    <n v="0"/>
    <n v="0"/>
  </r>
  <r>
    <x v="4"/>
    <s v="Mar"/>
    <x v="1"/>
    <x v="1"/>
    <x v="0"/>
    <n v="1390"/>
    <n v="0"/>
    <n v="0"/>
    <n v="0"/>
    <n v="0"/>
  </r>
  <r>
    <x v="4"/>
    <s v="Apr"/>
    <x v="1"/>
    <x v="1"/>
    <x v="0"/>
    <n v="1259"/>
    <n v="0"/>
    <n v="0"/>
    <n v="0"/>
    <n v="0"/>
  </r>
  <r>
    <x v="4"/>
    <s v="May"/>
    <x v="1"/>
    <x v="1"/>
    <x v="0"/>
    <n v="2557"/>
    <n v="0"/>
    <n v="0"/>
    <n v="0"/>
    <n v="0"/>
  </r>
  <r>
    <x v="4"/>
    <s v="Jun"/>
    <x v="1"/>
    <x v="1"/>
    <x v="0"/>
    <n v="1210"/>
    <n v="0"/>
    <n v="0"/>
    <n v="0"/>
    <n v="0"/>
  </r>
  <r>
    <x v="4"/>
    <s v="Jul"/>
    <x v="1"/>
    <x v="1"/>
    <x v="0"/>
    <n v="2431"/>
    <n v="0"/>
    <n v="0"/>
    <n v="0"/>
    <n v="0"/>
  </r>
  <r>
    <x v="4"/>
    <s v="Aug"/>
    <x v="1"/>
    <x v="1"/>
    <x v="0"/>
    <n v="2320"/>
    <n v="0"/>
    <n v="0"/>
    <n v="0"/>
    <n v="0"/>
  </r>
  <r>
    <x v="4"/>
    <s v="Sep"/>
    <x v="1"/>
    <x v="1"/>
    <x v="0"/>
    <n v="2494"/>
    <n v="0"/>
    <n v="0"/>
    <n v="0"/>
    <n v="0"/>
  </r>
  <r>
    <x v="4"/>
    <s v="Oct"/>
    <x v="1"/>
    <x v="1"/>
    <x v="0"/>
    <n v="1403"/>
    <n v="0"/>
    <n v="0"/>
    <n v="0"/>
    <n v="0"/>
  </r>
  <r>
    <x v="4"/>
    <s v="Nov"/>
    <x v="1"/>
    <x v="1"/>
    <x v="0"/>
    <n v="1438"/>
    <n v="0"/>
    <n v="0"/>
    <n v="0"/>
    <n v="0"/>
  </r>
  <r>
    <x v="4"/>
    <s v="Dec"/>
    <x v="1"/>
    <x v="1"/>
    <x v="0"/>
    <n v="1001"/>
    <n v="0"/>
    <n v="0"/>
    <n v="0"/>
    <n v="0"/>
  </r>
  <r>
    <x v="0"/>
    <s v="Jan"/>
    <x v="1"/>
    <x v="0"/>
    <x v="1"/>
    <n v="604"/>
    <n v="882"/>
    <n v="3254.58"/>
    <n v="419.84082000000001"/>
    <n v="3954.3146999999999"/>
  </r>
  <r>
    <x v="0"/>
    <s v="Feb"/>
    <x v="1"/>
    <x v="0"/>
    <x v="1"/>
    <n v="862"/>
    <n v="1043"/>
    <n v="4359.74"/>
    <n v="466.49218000000002"/>
    <n v="4983.1828199999991"/>
  </r>
  <r>
    <x v="0"/>
    <s v="Mar"/>
    <x v="1"/>
    <x v="0"/>
    <x v="1"/>
    <n v="569"/>
    <n v="740"/>
    <n v="1346.8"/>
    <n v="296.29599999999999"/>
    <n v="1521.884"/>
  </r>
  <r>
    <x v="0"/>
    <s v="Apr"/>
    <x v="1"/>
    <x v="0"/>
    <x v="1"/>
    <n v="662"/>
    <n v="814"/>
    <n v="3231.58"/>
    <n v="471.81067999999999"/>
    <n v="3978.0749799999999"/>
  </r>
  <r>
    <x v="0"/>
    <s v="May"/>
    <x v="1"/>
    <x v="0"/>
    <x v="1"/>
    <n v="779"/>
    <n v="802"/>
    <n v="3472.66"/>
    <n v="444.50047999999998"/>
    <n v="3625.4570400000002"/>
  </r>
  <r>
    <x v="0"/>
    <s v="Jun"/>
    <x v="1"/>
    <x v="0"/>
    <x v="1"/>
    <n v="923"/>
    <n v="997"/>
    <n v="3908.24"/>
    <n v="1137.29784"/>
    <n v="5315.2063999999991"/>
  </r>
  <r>
    <x v="0"/>
    <s v="Jul"/>
    <x v="1"/>
    <x v="0"/>
    <x v="1"/>
    <n v="762"/>
    <n v="831"/>
    <n v="2517.9299999999998"/>
    <n v="304.66952999999995"/>
    <n v="3270.7910699999998"/>
  </r>
  <r>
    <x v="0"/>
    <s v="Aug"/>
    <x v="1"/>
    <x v="0"/>
    <x v="1"/>
    <n v="697"/>
    <n v="864"/>
    <n v="2462.4"/>
    <n v="620.52480000000003"/>
    <n v="2292.4944"/>
  </r>
  <r>
    <x v="0"/>
    <s v="Sep"/>
    <x v="1"/>
    <x v="0"/>
    <x v="1"/>
    <n v="700"/>
    <n v="819"/>
    <n v="2915.64"/>
    <n v="323.63603999999998"/>
    <n v="3402.55188"/>
  </r>
  <r>
    <x v="0"/>
    <s v="Oct"/>
    <x v="1"/>
    <x v="0"/>
    <x v="1"/>
    <n v="713"/>
    <n v="984"/>
    <n v="1544.88"/>
    <n v="220.91784000000001"/>
    <n v="2059.3250400000002"/>
  </r>
  <r>
    <x v="0"/>
    <s v="Nov"/>
    <x v="1"/>
    <x v="0"/>
    <x v="1"/>
    <n v="971"/>
    <n v="1301"/>
    <n v="3148.42"/>
    <n v="317.99041999999997"/>
    <n v="4332.2259199999999"/>
  </r>
  <r>
    <x v="0"/>
    <s v="Dec"/>
    <x v="1"/>
    <x v="0"/>
    <x v="1"/>
    <n v="793"/>
    <n v="1015"/>
    <n v="4983.6499999999996"/>
    <n v="1425.3238999999999"/>
    <n v="6045.167449999999"/>
  </r>
  <r>
    <x v="1"/>
    <s v="Jan"/>
    <x v="1"/>
    <x v="0"/>
    <x v="1"/>
    <n v="594"/>
    <n v="737"/>
    <n v="1356.08"/>
    <n v="183.07079999999999"/>
    <n v="1684.25136"/>
  </r>
  <r>
    <x v="1"/>
    <s v="Feb"/>
    <x v="1"/>
    <x v="0"/>
    <x v="1"/>
    <n v="517"/>
    <n v="517"/>
    <n v="1323.52"/>
    <n v="195.88095999999999"/>
    <n v="1937.63328"/>
  </r>
  <r>
    <x v="1"/>
    <s v="Mar"/>
    <x v="1"/>
    <x v="0"/>
    <x v="1"/>
    <n v="578"/>
    <n v="613"/>
    <n v="2660.42"/>
    <n v="489.51728000000003"/>
    <n v="3607.52952"/>
  </r>
  <r>
    <x v="1"/>
    <s v="Apr"/>
    <x v="1"/>
    <x v="0"/>
    <x v="1"/>
    <n v="539"/>
    <n v="598"/>
    <n v="1321.58"/>
    <n v="136.12273999999999"/>
    <n v="1645.3670999999999"/>
  </r>
  <r>
    <x v="1"/>
    <s v="May"/>
    <x v="1"/>
    <x v="0"/>
    <x v="1"/>
    <n v="507"/>
    <n v="532"/>
    <n v="1686.44"/>
    <n v="281.63547999999997"/>
    <n v="2180.5669199999998"/>
  </r>
  <r>
    <x v="1"/>
    <s v="Jun"/>
    <x v="1"/>
    <x v="0"/>
    <x v="1"/>
    <n v="564"/>
    <n v="835"/>
    <n v="1686.7"/>
    <n v="207.4641"/>
    <n v="2086.4479000000001"/>
  </r>
  <r>
    <x v="1"/>
    <s v="Jul"/>
    <x v="1"/>
    <x v="0"/>
    <x v="1"/>
    <n v="569"/>
    <n v="615"/>
    <n v="1236.1500000000001"/>
    <n v="223.74315000000001"/>
    <n v="1568.67435"/>
  </r>
  <r>
    <x v="1"/>
    <s v="Aug"/>
    <x v="1"/>
    <x v="0"/>
    <x v="1"/>
    <n v="560"/>
    <n v="823"/>
    <n v="839.46"/>
    <n v="150.26334"/>
    <n v="1143.3445200000001"/>
  </r>
  <r>
    <x v="1"/>
    <s v="Sep"/>
    <x v="1"/>
    <x v="0"/>
    <x v="1"/>
    <n v="561"/>
    <n v="808"/>
    <n v="2125.04"/>
    <n v="212.50399999999999"/>
    <n v="2741.3016000000002"/>
  </r>
  <r>
    <x v="1"/>
    <s v="Oct"/>
    <x v="1"/>
    <x v="0"/>
    <x v="1"/>
    <n v="584"/>
    <n v="753"/>
    <n v="2733.39"/>
    <n v="399.07494000000003"/>
    <n v="3662.7425999999996"/>
  </r>
  <r>
    <x v="1"/>
    <s v="Nov"/>
    <x v="1"/>
    <x v="0"/>
    <x v="1"/>
    <n v="514"/>
    <n v="555"/>
    <n v="2264.4"/>
    <n v="305.69400000000002"/>
    <n v="3088.6415999999999"/>
  </r>
  <r>
    <x v="1"/>
    <s v="Dec"/>
    <x v="1"/>
    <x v="0"/>
    <x v="1"/>
    <n v="546"/>
    <n v="677"/>
    <n v="3222.52"/>
    <n v="393.14744000000002"/>
    <n v="4115.1580400000003"/>
  </r>
  <r>
    <x v="2"/>
    <s v="Jan"/>
    <x v="1"/>
    <x v="0"/>
    <x v="1"/>
    <n v="733"/>
    <n v="997"/>
    <n v="3260.19"/>
    <n v="1010.6589"/>
    <n v="3899.1872400000002"/>
  </r>
  <r>
    <x v="2"/>
    <s v="Feb"/>
    <x v="1"/>
    <x v="0"/>
    <x v="1"/>
    <n v="989"/>
    <n v="1108"/>
    <n v="4686.84"/>
    <n v="1499.7888"/>
    <n v="5502.35016"/>
  </r>
  <r>
    <x v="2"/>
    <s v="Mar"/>
    <x v="1"/>
    <x v="0"/>
    <x v="1"/>
    <n v="504"/>
    <n v="570"/>
    <n v="1316.7"/>
    <n v="487.17899999999997"/>
    <n v="1589.2569000000001"/>
  </r>
  <r>
    <x v="2"/>
    <s v="Apr"/>
    <x v="1"/>
    <x v="0"/>
    <x v="1"/>
    <n v="633"/>
    <n v="880"/>
    <n v="2103.1999999999998"/>
    <n v="795.00959999999998"/>
    <n v="2242.0111999999999"/>
  </r>
  <r>
    <x v="2"/>
    <s v="May"/>
    <x v="1"/>
    <x v="0"/>
    <x v="1"/>
    <n v="964"/>
    <n v="1109"/>
    <n v="1907.48"/>
    <n v="698.13768000000005"/>
    <n v="2105.8579199999999"/>
  </r>
  <r>
    <x v="2"/>
    <s v="Jun"/>
    <x v="1"/>
    <x v="0"/>
    <x v="1"/>
    <n v="573"/>
    <n v="716"/>
    <n v="2613.4"/>
    <n v="953.89099999999996"/>
    <n v="2634.3072000000002"/>
  </r>
  <r>
    <x v="2"/>
    <s v="Jul"/>
    <x v="1"/>
    <x v="0"/>
    <x v="1"/>
    <n v="798"/>
    <n v="950"/>
    <n v="2964"/>
    <n v="921.80399999999997"/>
    <n v="2984.748"/>
  </r>
  <r>
    <x v="2"/>
    <s v="Aug"/>
    <x v="1"/>
    <x v="0"/>
    <x v="1"/>
    <n v="866"/>
    <n v="1247"/>
    <n v="5811.02"/>
    <n v="2138.4553600000004"/>
    <n v="6984.8460400000013"/>
  </r>
  <r>
    <x v="2"/>
    <s v="Sep"/>
    <x v="1"/>
    <x v="0"/>
    <x v="1"/>
    <n v="903"/>
    <n v="1147"/>
    <n v="4542.12"/>
    <n v="1408.0572"/>
    <n v="4823.7314399999996"/>
  </r>
  <r>
    <x v="2"/>
    <s v="Oct"/>
    <x v="1"/>
    <x v="0"/>
    <x v="1"/>
    <n v="972"/>
    <n v="1040"/>
    <n v="2600"/>
    <n v="795.6"/>
    <n v="3140.8"/>
  </r>
  <r>
    <x v="2"/>
    <s v="Nov"/>
    <x v="1"/>
    <x v="0"/>
    <x v="1"/>
    <n v="796"/>
    <n v="915"/>
    <n v="1711.05"/>
    <n v="549.24704999999994"/>
    <n v="1952.3080500000001"/>
  </r>
  <r>
    <x v="2"/>
    <s v="Dec"/>
    <x v="1"/>
    <x v="0"/>
    <x v="1"/>
    <n v="768"/>
    <n v="1037"/>
    <n v="3432.47"/>
    <n v="1033.17347"/>
    <n v="4348.9394899999988"/>
  </r>
  <r>
    <x v="3"/>
    <s v="Jan"/>
    <x v="1"/>
    <x v="0"/>
    <x v="1"/>
    <n v="855"/>
    <n v="855"/>
    <n v="1453.5"/>
    <n v="138.08250000000001"/>
    <n v="1848.8520000000001"/>
  </r>
  <r>
    <x v="3"/>
    <s v="Feb"/>
    <x v="1"/>
    <x v="0"/>
    <x v="1"/>
    <n v="923"/>
    <n v="988"/>
    <n v="1729"/>
    <n v="127.946"/>
    <n v="2685.1370000000002"/>
  </r>
  <r>
    <x v="3"/>
    <s v="Mar"/>
    <x v="1"/>
    <x v="0"/>
    <x v="1"/>
    <n v="676"/>
    <n v="744"/>
    <n v="3028.08"/>
    <n v="290.69567999999998"/>
    <n v="3848.6896799999995"/>
  </r>
  <r>
    <x v="3"/>
    <s v="Apr"/>
    <x v="1"/>
    <x v="0"/>
    <x v="1"/>
    <n v="757"/>
    <n v="1014"/>
    <n v="1754.22"/>
    <n v="96.482100000000003"/>
    <n v="2557.6527600000004"/>
  </r>
  <r>
    <x v="3"/>
    <s v="May"/>
    <x v="1"/>
    <x v="0"/>
    <x v="1"/>
    <n v="717"/>
    <n v="1047"/>
    <n v="1162.17"/>
    <n v="58.108499999999999"/>
    <n v="1621.2271500000002"/>
  </r>
  <r>
    <x v="3"/>
    <s v="Jun"/>
    <x v="1"/>
    <x v="0"/>
    <x v="1"/>
    <n v="786"/>
    <n v="912"/>
    <n v="1568.64"/>
    <n v="150.58944"/>
    <n v="2348.2540800000002"/>
  </r>
  <r>
    <x v="3"/>
    <s v="Jul"/>
    <x v="1"/>
    <x v="0"/>
    <x v="1"/>
    <n v="928"/>
    <n v="1206"/>
    <n v="2086.38"/>
    <n v="104.319"/>
    <n v="2683.0846800000004"/>
  </r>
  <r>
    <x v="3"/>
    <s v="Aug"/>
    <x v="1"/>
    <x v="0"/>
    <x v="1"/>
    <n v="798"/>
    <n v="1077"/>
    <n v="3575.64"/>
    <n v="293.20247999999998"/>
    <n v="4437.36924"/>
  </r>
  <r>
    <x v="3"/>
    <s v="Sep"/>
    <x v="1"/>
    <x v="0"/>
    <x v="1"/>
    <n v="691"/>
    <n v="981"/>
    <n v="1442.07"/>
    <n v="93.734549999999999"/>
    <n v="1783.8405899999998"/>
  </r>
  <r>
    <x v="3"/>
    <s v="Oct"/>
    <x v="1"/>
    <x v="0"/>
    <x v="1"/>
    <n v="988"/>
    <n v="1314"/>
    <n v="3718.62"/>
    <n v="353.26889999999997"/>
    <n v="5886.57546"/>
  </r>
  <r>
    <x v="3"/>
    <s v="Nov"/>
    <x v="1"/>
    <x v="0"/>
    <x v="1"/>
    <n v="804"/>
    <n v="1110"/>
    <n v="3774"/>
    <n v="358.53"/>
    <n v="5128.866"/>
  </r>
  <r>
    <x v="3"/>
    <s v="Dec"/>
    <x v="1"/>
    <x v="0"/>
    <x v="1"/>
    <n v="914"/>
    <n v="1051"/>
    <n v="1944.35"/>
    <n v="155.548"/>
    <n v="2445.9922999999999"/>
  </r>
  <r>
    <x v="4"/>
    <s v="Jan"/>
    <x v="1"/>
    <x v="0"/>
    <x v="1"/>
    <n v="842"/>
    <n v="943"/>
    <n v="2244.34"/>
    <n v="475.80008000000004"/>
    <n v="2307.1815200000001"/>
  </r>
  <r>
    <x v="4"/>
    <s v="Feb"/>
    <x v="1"/>
    <x v="0"/>
    <x v="1"/>
    <n v="707"/>
    <n v="912"/>
    <n v="1741.92"/>
    <n v="372.77087999999998"/>
    <n v="1816.8225600000001"/>
  </r>
  <r>
    <x v="4"/>
    <s v="Mar"/>
    <x v="1"/>
    <x v="0"/>
    <x v="1"/>
    <n v="965"/>
    <n v="1168"/>
    <n v="1168"/>
    <n v="325.87200000000001"/>
    <n v="1236.912"/>
  </r>
  <r>
    <x v="4"/>
    <s v="Apr"/>
    <x v="1"/>
    <x v="0"/>
    <x v="1"/>
    <n v="809"/>
    <n v="1076"/>
    <n v="1398.8"/>
    <n v="288.15280000000001"/>
    <n v="1409.9903999999999"/>
  </r>
  <r>
    <x v="4"/>
    <s v="May"/>
    <x v="1"/>
    <x v="0"/>
    <x v="1"/>
    <n v="573"/>
    <n v="619"/>
    <n v="2921.68"/>
    <n v="622.31783999999993"/>
    <n v="3240.1431199999997"/>
  </r>
  <r>
    <x v="4"/>
    <s v="Jun"/>
    <x v="1"/>
    <x v="0"/>
    <x v="1"/>
    <n v="610"/>
    <n v="641"/>
    <n v="2070.4299999999998"/>
    <n v="563.15695999999991"/>
    <n v="2252.6278399999997"/>
  </r>
  <r>
    <x v="4"/>
    <s v="Jul"/>
    <x v="1"/>
    <x v="0"/>
    <x v="1"/>
    <n v="510"/>
    <n v="724"/>
    <n v="1723.12"/>
    <n v="508.32039999999995"/>
    <n v="1979.8648799999999"/>
  </r>
  <r>
    <x v="4"/>
    <s v="Aug"/>
    <x v="1"/>
    <x v="0"/>
    <x v="1"/>
    <n v="820"/>
    <n v="1214"/>
    <n v="1723.88"/>
    <n v="396.49240000000003"/>
    <n v="2094.5142000000001"/>
  </r>
  <r>
    <x v="4"/>
    <s v="Sep"/>
    <x v="1"/>
    <x v="0"/>
    <x v="1"/>
    <n v="996"/>
    <n v="1315"/>
    <n v="1499.1"/>
    <n v="397.26150000000001"/>
    <n v="1696.9811999999999"/>
  </r>
  <r>
    <x v="4"/>
    <s v="Oct"/>
    <x v="1"/>
    <x v="0"/>
    <x v="1"/>
    <n v="994"/>
    <n v="1014"/>
    <n v="1936.74"/>
    <n v="579.08526000000006"/>
    <n v="2140.0977000000003"/>
  </r>
  <r>
    <x v="4"/>
    <s v="Nov"/>
    <x v="1"/>
    <x v="0"/>
    <x v="1"/>
    <n v="634"/>
    <n v="659"/>
    <n v="2016.54"/>
    <n v="471.87036000000001"/>
    <n v="2117.3670000000002"/>
  </r>
  <r>
    <x v="4"/>
    <s v="Dec"/>
    <x v="1"/>
    <x v="0"/>
    <x v="1"/>
    <n v="765"/>
    <n v="1117"/>
    <n v="5182.88"/>
    <n v="1155.78224"/>
    <n v="6177.9929599999996"/>
  </r>
  <r>
    <x v="0"/>
    <s v="Jan"/>
    <x v="1"/>
    <x v="1"/>
    <x v="1"/>
    <n v="715"/>
    <n v="1030"/>
    <n v="2585.3000000000002"/>
    <n v="333.50370000000004"/>
    <n v="3182.5043000000001"/>
  </r>
  <r>
    <x v="0"/>
    <s v="Feb"/>
    <x v="1"/>
    <x v="1"/>
    <x v="1"/>
    <n v="988"/>
    <n v="1472"/>
    <n v="5446.4"/>
    <n v="871.42399999999998"/>
    <n v="6519.3407999999999"/>
  </r>
  <r>
    <x v="0"/>
    <s v="Mar"/>
    <x v="1"/>
    <x v="1"/>
    <x v="1"/>
    <n v="534"/>
    <n v="625"/>
    <n v="1275"/>
    <n v="341.7"/>
    <n v="1721.25"/>
  </r>
  <r>
    <x v="0"/>
    <s v="Apr"/>
    <x v="1"/>
    <x v="1"/>
    <x v="1"/>
    <n v="865"/>
    <n v="952"/>
    <n v="2532.3200000000002"/>
    <n v="759.69600000000003"/>
    <n v="2869.1185599999999"/>
  </r>
  <r>
    <x v="0"/>
    <s v="May"/>
    <x v="1"/>
    <x v="1"/>
    <x v="1"/>
    <n v="769"/>
    <n v="930"/>
    <n v="2883"/>
    <n v="677.505"/>
    <n v="3967.0079999999998"/>
  </r>
  <r>
    <x v="0"/>
    <s v="Jun"/>
    <x v="1"/>
    <x v="1"/>
    <x v="1"/>
    <n v="876"/>
    <n v="1174"/>
    <n v="2277.56"/>
    <n v="286.97255999999999"/>
    <n v="2509.8711200000002"/>
  </r>
  <r>
    <x v="0"/>
    <s v="Jul"/>
    <x v="1"/>
    <x v="1"/>
    <x v="1"/>
    <n v="749"/>
    <n v="936"/>
    <n v="2929.68"/>
    <n v="873.04463999999984"/>
    <n v="3152.3356799999997"/>
  </r>
  <r>
    <x v="0"/>
    <s v="Aug"/>
    <x v="1"/>
    <x v="1"/>
    <x v="1"/>
    <n v="759"/>
    <n v="1123"/>
    <n v="3301.62"/>
    <n v="749.46773999999994"/>
    <n v="3172.85682"/>
  </r>
  <r>
    <x v="0"/>
    <s v="Sep"/>
    <x v="1"/>
    <x v="1"/>
    <x v="1"/>
    <n v="828"/>
    <n v="985"/>
    <n v="2472.35"/>
    <n v="672.47919999999999"/>
    <n v="3055.8245999999999"/>
  </r>
  <r>
    <x v="0"/>
    <s v="Oct"/>
    <x v="1"/>
    <x v="1"/>
    <x v="1"/>
    <n v="531"/>
    <n v="531"/>
    <n v="2538.1799999999998"/>
    <n v="401.03244000000001"/>
    <n v="2670.16536"/>
  </r>
  <r>
    <x v="0"/>
    <s v="Nov"/>
    <x v="1"/>
    <x v="1"/>
    <x v="1"/>
    <n v="702"/>
    <n v="976"/>
    <n v="3337.92"/>
    <n v="544.08096"/>
    <n v="3264.48576"/>
  </r>
  <r>
    <x v="0"/>
    <s v="Dec"/>
    <x v="1"/>
    <x v="1"/>
    <x v="1"/>
    <n v="717"/>
    <n v="1032"/>
    <n v="4489.2"/>
    <n v="902.3291999999999"/>
    <n v="4291.6752000000006"/>
  </r>
  <r>
    <x v="1"/>
    <s v="Jan"/>
    <x v="1"/>
    <x v="1"/>
    <x v="1"/>
    <n v="391"/>
    <n v="454"/>
    <n v="1598.08"/>
    <n v="180.58303999999998"/>
    <n v="1948.05952"/>
  </r>
  <r>
    <x v="1"/>
    <s v="Feb"/>
    <x v="1"/>
    <x v="1"/>
    <x v="1"/>
    <n v="325"/>
    <n v="328"/>
    <n v="619.91999999999996"/>
    <n v="79.349759999999989"/>
    <n v="909.42263999999989"/>
  </r>
  <r>
    <x v="1"/>
    <s v="Mar"/>
    <x v="1"/>
    <x v="1"/>
    <x v="1"/>
    <n v="366"/>
    <n v="494"/>
    <n v="2242.7600000000002"/>
    <n v="347.62780000000004"/>
    <n v="2884.1893600000003"/>
  </r>
  <r>
    <x v="1"/>
    <s v="Apr"/>
    <x v="1"/>
    <x v="1"/>
    <x v="1"/>
    <n v="389"/>
    <n v="533"/>
    <n v="2158.65"/>
    <n v="407.98485000000005"/>
    <n v="3022.11"/>
  </r>
  <r>
    <x v="1"/>
    <s v="May"/>
    <x v="1"/>
    <x v="1"/>
    <x v="1"/>
    <n v="339"/>
    <n v="441"/>
    <n v="617.4"/>
    <n v="80.262"/>
    <n v="873.00360000000001"/>
  </r>
  <r>
    <x v="1"/>
    <s v="Jun"/>
    <x v="1"/>
    <x v="1"/>
    <x v="1"/>
    <n v="361"/>
    <n v="498"/>
    <n v="1927.26"/>
    <n v="275.59818000000001"/>
    <n v="2540.1286800000003"/>
  </r>
  <r>
    <x v="1"/>
    <s v="Jul"/>
    <x v="1"/>
    <x v="1"/>
    <x v="1"/>
    <n v="323"/>
    <n v="359"/>
    <n v="516.96"/>
    <n v="81.162720000000007"/>
    <n v="652.40352000000007"/>
  </r>
  <r>
    <x v="1"/>
    <s v="Aug"/>
    <x v="1"/>
    <x v="1"/>
    <x v="1"/>
    <n v="363"/>
    <n v="432"/>
    <n v="937.44"/>
    <n v="113.43024000000001"/>
    <n v="1269.29376"/>
  </r>
  <r>
    <x v="1"/>
    <s v="Sep"/>
    <x v="1"/>
    <x v="1"/>
    <x v="1"/>
    <n v="376"/>
    <n v="391"/>
    <n v="391"/>
    <n v="53.957999999999998"/>
    <n v="500.87099999999998"/>
  </r>
  <r>
    <x v="1"/>
    <s v="Oct"/>
    <x v="1"/>
    <x v="1"/>
    <x v="1"/>
    <n v="337"/>
    <n v="361"/>
    <n v="1786.95"/>
    <n v="248.38605000000001"/>
    <n v="2487.4344000000001"/>
  </r>
  <r>
    <x v="1"/>
    <s v="Nov"/>
    <x v="1"/>
    <x v="1"/>
    <x v="1"/>
    <n v="381"/>
    <n v="522"/>
    <n v="1472.04"/>
    <n v="279.68759999999997"/>
    <n v="2021.1109199999999"/>
  </r>
  <r>
    <x v="1"/>
    <s v="Dec"/>
    <x v="1"/>
    <x v="1"/>
    <x v="1"/>
    <n v="344"/>
    <n v="458"/>
    <n v="760.28"/>
    <n v="98.836399999999998"/>
    <n v="976.95979999999997"/>
  </r>
  <r>
    <x v="2"/>
    <s v="Jan"/>
    <x v="1"/>
    <x v="1"/>
    <x v="1"/>
    <n v="864"/>
    <n v="881"/>
    <n v="2792.77"/>
    <n v="929.99241000000006"/>
    <n v="3253.5770499999999"/>
  </r>
  <r>
    <x v="2"/>
    <s v="Feb"/>
    <x v="1"/>
    <x v="1"/>
    <x v="1"/>
    <n v="743"/>
    <n v="1003"/>
    <n v="4794.34"/>
    <n v="1898.5586400000002"/>
    <n v="4727.2192400000004"/>
  </r>
  <r>
    <x v="2"/>
    <s v="Mar"/>
    <x v="1"/>
    <x v="1"/>
    <x v="1"/>
    <n v="714"/>
    <n v="893"/>
    <n v="2875.46"/>
    <n v="966.15456000000006"/>
    <n v="3088.24404"/>
  </r>
  <r>
    <x v="2"/>
    <s v="Apr"/>
    <x v="1"/>
    <x v="1"/>
    <x v="1"/>
    <n v="594"/>
    <n v="665"/>
    <n v="1975.05"/>
    <n v="665.59185000000002"/>
    <n v="2178.4801499999999"/>
  </r>
  <r>
    <x v="2"/>
    <s v="May"/>
    <x v="1"/>
    <x v="1"/>
    <x v="1"/>
    <n v="787"/>
    <n v="826"/>
    <n v="3105.76"/>
    <n v="1186.40032"/>
    <n v="3748.6523200000001"/>
  </r>
  <r>
    <x v="2"/>
    <s v="Jun"/>
    <x v="1"/>
    <x v="1"/>
    <x v="1"/>
    <n v="585"/>
    <n v="790"/>
    <n v="3515.5"/>
    <n v="1177.6925000000001"/>
    <n v="4067.4335000000001"/>
  </r>
  <r>
    <x v="2"/>
    <s v="Jul"/>
    <x v="1"/>
    <x v="1"/>
    <x v="1"/>
    <n v="760"/>
    <n v="1018"/>
    <n v="4927.12"/>
    <n v="1699.8563999999999"/>
    <n v="5129.1319199999998"/>
  </r>
  <r>
    <x v="2"/>
    <s v="Aug"/>
    <x v="1"/>
    <x v="1"/>
    <x v="1"/>
    <n v="757"/>
    <n v="954"/>
    <n v="1154.3399999999999"/>
    <n v="407.48201999999998"/>
    <n v="1472.9378399999998"/>
  </r>
  <r>
    <x v="2"/>
    <s v="Sep"/>
    <x v="1"/>
    <x v="1"/>
    <x v="1"/>
    <n v="870"/>
    <n v="905"/>
    <n v="968.35"/>
    <n v="385.4033"/>
    <n v="1006.1156500000001"/>
  </r>
  <r>
    <x v="2"/>
    <s v="Oct"/>
    <x v="1"/>
    <x v="1"/>
    <x v="1"/>
    <n v="539"/>
    <n v="652"/>
    <n v="951.92"/>
    <n v="340.78735999999998"/>
    <n v="947.16039999999987"/>
  </r>
  <r>
    <x v="2"/>
    <s v="Nov"/>
    <x v="1"/>
    <x v="1"/>
    <x v="1"/>
    <n v="906"/>
    <n v="1123"/>
    <n v="2560.44"/>
    <n v="786.05508000000009"/>
    <n v="2860.0114800000001"/>
  </r>
  <r>
    <x v="2"/>
    <s v="Dec"/>
    <x v="1"/>
    <x v="1"/>
    <x v="1"/>
    <n v="806"/>
    <n v="903"/>
    <n v="1291.29"/>
    <n v="404.17376999999993"/>
    <n v="1596.0344399999999"/>
  </r>
  <r>
    <x v="3"/>
    <s v="Jan"/>
    <x v="1"/>
    <x v="1"/>
    <x v="1"/>
    <n v="690"/>
    <n v="932"/>
    <n v="4128.76"/>
    <n v="251.85436000000001"/>
    <n v="6572.9859200000001"/>
  </r>
  <r>
    <x v="3"/>
    <s v="Feb"/>
    <x v="1"/>
    <x v="1"/>
    <x v="1"/>
    <n v="904"/>
    <n v="949"/>
    <n v="1822.08"/>
    <n v="125.72351999999999"/>
    <n v="2372.3481599999996"/>
  </r>
  <r>
    <x v="3"/>
    <s v="Mar"/>
    <x v="1"/>
    <x v="1"/>
    <x v="1"/>
    <n v="539"/>
    <n v="803"/>
    <n v="3798.19"/>
    <n v="296.25882000000001"/>
    <n v="5564.3483499999993"/>
  </r>
  <r>
    <x v="3"/>
    <s v="Apr"/>
    <x v="1"/>
    <x v="1"/>
    <x v="1"/>
    <n v="734"/>
    <n v="815"/>
    <n v="3471.9"/>
    <n v="333.30240000000003"/>
    <n v="4398.8972999999996"/>
  </r>
  <r>
    <x v="3"/>
    <s v="May"/>
    <x v="1"/>
    <x v="1"/>
    <x v="1"/>
    <n v="509"/>
    <n v="534"/>
    <n v="2424.36"/>
    <n v="167.28083999999998"/>
    <n v="3401.3770800000002"/>
  </r>
  <r>
    <x v="3"/>
    <s v="Jun"/>
    <x v="1"/>
    <x v="1"/>
    <x v="1"/>
    <n v="911"/>
    <n v="1093"/>
    <n v="3617.83"/>
    <n v="274.95508000000001"/>
    <n v="4254.56808"/>
  </r>
  <r>
    <x v="3"/>
    <s v="Jul"/>
    <x v="1"/>
    <x v="1"/>
    <x v="1"/>
    <n v="835"/>
    <n v="1169"/>
    <n v="2501.66"/>
    <n v="200.13279999999997"/>
    <n v="3837.5464400000001"/>
  </r>
  <r>
    <x v="3"/>
    <s v="Aug"/>
    <x v="1"/>
    <x v="1"/>
    <x v="1"/>
    <n v="674"/>
    <n v="782"/>
    <n v="3049.8"/>
    <n v="250.08360000000002"/>
    <n v="4266.6702000000005"/>
  </r>
  <r>
    <x v="3"/>
    <s v="Sep"/>
    <x v="1"/>
    <x v="1"/>
    <x v="1"/>
    <n v="718"/>
    <n v="969"/>
    <n v="3885.69"/>
    <n v="314.74089000000004"/>
    <n v="5455.5087599999997"/>
  </r>
  <r>
    <x v="3"/>
    <s v="Oct"/>
    <x v="1"/>
    <x v="1"/>
    <x v="1"/>
    <n v="849"/>
    <n v="1257"/>
    <n v="6234.72"/>
    <n v="374.08320000000003"/>
    <n v="7070.1724800000002"/>
  </r>
  <r>
    <x v="3"/>
    <s v="Nov"/>
    <x v="1"/>
    <x v="1"/>
    <x v="1"/>
    <n v="797"/>
    <n v="964"/>
    <n v="1359.24"/>
    <n v="106.02072"/>
    <n v="1806.4299599999999"/>
  </r>
  <r>
    <x v="3"/>
    <s v="Dec"/>
    <x v="1"/>
    <x v="1"/>
    <x v="1"/>
    <n v="700"/>
    <n v="917"/>
    <n v="2558.4299999999998"/>
    <n v="150.94737000000001"/>
    <n v="3200.5959299999995"/>
  </r>
  <r>
    <x v="4"/>
    <s v="Jan"/>
    <x v="1"/>
    <x v="1"/>
    <x v="1"/>
    <n v="770"/>
    <n v="1078"/>
    <n v="4473.7"/>
    <n v="1163.162"/>
    <n v="5587.6512999999995"/>
  </r>
  <r>
    <x v="4"/>
    <s v="Feb"/>
    <x v="1"/>
    <x v="1"/>
    <x v="1"/>
    <n v="803"/>
    <n v="891"/>
    <n v="1808.73"/>
    <n v="515.48805000000004"/>
    <n v="2005.88157"/>
  </r>
  <r>
    <x v="4"/>
    <s v="Mar"/>
    <x v="1"/>
    <x v="1"/>
    <x v="1"/>
    <n v="931"/>
    <n v="1359"/>
    <n v="1345.41"/>
    <n v="378.06021000000004"/>
    <n v="1574.1297000000002"/>
  </r>
  <r>
    <x v="4"/>
    <s v="Apr"/>
    <x v="1"/>
    <x v="1"/>
    <x v="1"/>
    <n v="965"/>
    <n v="1197"/>
    <n v="2489.7600000000002"/>
    <n v="545.25744000000009"/>
    <n v="3057.4252800000004"/>
  </r>
  <r>
    <x v="4"/>
    <s v="May"/>
    <x v="1"/>
    <x v="1"/>
    <x v="1"/>
    <n v="872"/>
    <n v="1090"/>
    <n v="1275.3"/>
    <n v="373.66289999999998"/>
    <n v="1414.3076999999998"/>
  </r>
  <r>
    <x v="4"/>
    <s v="Jun"/>
    <x v="1"/>
    <x v="1"/>
    <x v="1"/>
    <n v="657"/>
    <n v="788"/>
    <n v="1284.44"/>
    <n v="268.44796000000002"/>
    <n v="1389.7640800000001"/>
  </r>
  <r>
    <x v="4"/>
    <s v="Jul"/>
    <x v="1"/>
    <x v="1"/>
    <x v="1"/>
    <n v="908"/>
    <n v="1271"/>
    <n v="3075.82"/>
    <n v="701.28696000000014"/>
    <n v="3638.69506"/>
  </r>
  <r>
    <x v="4"/>
    <s v="Aug"/>
    <x v="1"/>
    <x v="1"/>
    <x v="1"/>
    <n v="992"/>
    <n v="1290"/>
    <n v="3560.4"/>
    <n v="747.68399999999997"/>
    <n v="4535.9496000000008"/>
  </r>
  <r>
    <x v="4"/>
    <s v="Sep"/>
    <x v="1"/>
    <x v="1"/>
    <x v="1"/>
    <n v="801"/>
    <n v="865"/>
    <n v="1721.35"/>
    <n v="420.00939999999997"/>
    <n v="1724.7927"/>
  </r>
  <r>
    <x v="4"/>
    <s v="Oct"/>
    <x v="1"/>
    <x v="1"/>
    <x v="1"/>
    <n v="805"/>
    <n v="1151"/>
    <n v="2048.7800000000002"/>
    <n v="469.17062000000004"/>
    <n v="2382.7311400000003"/>
  </r>
  <r>
    <x v="4"/>
    <s v="Nov"/>
    <x v="1"/>
    <x v="1"/>
    <x v="1"/>
    <n v="710"/>
    <n v="852"/>
    <n v="1865.88"/>
    <n v="417.95711999999997"/>
    <n v="2035.67508"/>
  </r>
  <r>
    <x v="4"/>
    <s v="Dec"/>
    <x v="1"/>
    <x v="1"/>
    <x v="1"/>
    <n v="858"/>
    <n v="1158"/>
    <n v="2825.52"/>
    <n v="813.74976000000004"/>
    <n v="3339.7646400000003"/>
  </r>
  <r>
    <x v="0"/>
    <s v="Jan"/>
    <x v="1"/>
    <x v="0"/>
    <x v="2"/>
    <n v="496"/>
    <n v="764"/>
    <n v="6883.64"/>
    <n v="1005.0114400000001"/>
    <n v="7578.8876400000008"/>
  </r>
  <r>
    <x v="0"/>
    <s v="Feb"/>
    <x v="1"/>
    <x v="0"/>
    <x v="2"/>
    <n v="371"/>
    <n v="557"/>
    <n v="8265.8799999999992"/>
    <n v="1264.6796399999998"/>
    <n v="10472.869959999998"/>
  </r>
  <r>
    <x v="0"/>
    <s v="Mar"/>
    <x v="1"/>
    <x v="0"/>
    <x v="2"/>
    <n v="448"/>
    <n v="739"/>
    <n v="13124.64"/>
    <n v="3596.1513599999998"/>
    <n v="16497.672479999997"/>
  </r>
  <r>
    <x v="0"/>
    <s v="Apr"/>
    <x v="1"/>
    <x v="0"/>
    <x v="2"/>
    <n v="333"/>
    <n v="733"/>
    <n v="8517.4599999999991"/>
    <n v="1217.9967799999997"/>
    <n v="10723.482139999998"/>
  </r>
  <r>
    <x v="0"/>
    <s v="May"/>
    <x v="1"/>
    <x v="0"/>
    <x v="2"/>
    <n v="369"/>
    <n v="661"/>
    <n v="6147.3"/>
    <n v="1506.0885000000001"/>
    <n v="7745.598"/>
  </r>
  <r>
    <x v="0"/>
    <s v="Jun"/>
    <x v="1"/>
    <x v="0"/>
    <x v="2"/>
    <n v="483"/>
    <n v="990"/>
    <n v="10800.9"/>
    <n v="1533.7278000000001"/>
    <n v="10314.8595"/>
  </r>
  <r>
    <x v="0"/>
    <s v="Jul"/>
    <x v="1"/>
    <x v="0"/>
    <x v="2"/>
    <n v="411"/>
    <n v="625"/>
    <n v="3737.5"/>
    <n v="515.77499999999998"/>
    <n v="5097.95"/>
  </r>
  <r>
    <x v="0"/>
    <s v="Aug"/>
    <x v="1"/>
    <x v="0"/>
    <x v="2"/>
    <n v="464"/>
    <n v="821"/>
    <n v="9745.27"/>
    <n v="1997.78035"/>
    <n v="13380.255710000001"/>
  </r>
  <r>
    <x v="0"/>
    <s v="Sep"/>
    <x v="1"/>
    <x v="0"/>
    <x v="2"/>
    <n v="358"/>
    <n v="641"/>
    <n v="11243.14"/>
    <n v="2765.8124400000002"/>
    <n v="10939.575219999999"/>
  </r>
  <r>
    <x v="0"/>
    <s v="Oct"/>
    <x v="1"/>
    <x v="0"/>
    <x v="2"/>
    <n v="326"/>
    <n v="737"/>
    <n v="14614.71"/>
    <n v="4033.65996"/>
    <n v="18370.690469999998"/>
  </r>
  <r>
    <x v="0"/>
    <s v="Nov"/>
    <x v="1"/>
    <x v="0"/>
    <x v="2"/>
    <n v="340"/>
    <n v="816"/>
    <n v="13570.08"/>
    <n v="1641.9796799999999"/>
    <n v="12308.06256"/>
  </r>
  <r>
    <x v="0"/>
    <s v="Dec"/>
    <x v="1"/>
    <x v="0"/>
    <x v="2"/>
    <n v="418"/>
    <n v="719"/>
    <n v="11237.97"/>
    <n v="3112.9176899999998"/>
    <n v="14182.318139999999"/>
  </r>
  <r>
    <x v="1"/>
    <s v="Jan"/>
    <x v="1"/>
    <x v="0"/>
    <x v="2"/>
    <n v="964"/>
    <n v="2102"/>
    <n v="20767.759999999998"/>
    <n v="2949.0219200000001"/>
    <n v="28597.20552"/>
  </r>
  <r>
    <x v="1"/>
    <s v="Feb"/>
    <x v="1"/>
    <x v="0"/>
    <x v="2"/>
    <n v="1016"/>
    <n v="1768"/>
    <n v="21322.080000000002"/>
    <n v="2388.07296"/>
    <n v="31940.475840000003"/>
  </r>
  <r>
    <x v="1"/>
    <s v="Mar"/>
    <x v="1"/>
    <x v="0"/>
    <x v="2"/>
    <n v="1149"/>
    <n v="1804"/>
    <n v="32039.040000000001"/>
    <n v="5542.7539200000001"/>
    <n v="44245.914240000006"/>
  </r>
  <r>
    <x v="1"/>
    <s v="Apr"/>
    <x v="1"/>
    <x v="0"/>
    <x v="2"/>
    <n v="840"/>
    <n v="1898"/>
    <n v="30102.28"/>
    <n v="4334.7283200000002"/>
    <n v="43046.260399999999"/>
  </r>
  <r>
    <x v="1"/>
    <s v="May"/>
    <x v="1"/>
    <x v="0"/>
    <x v="2"/>
    <n v="1140"/>
    <n v="2155"/>
    <n v="43035.35"/>
    <n v="5938.8782999999994"/>
    <n v="58183.793199999993"/>
  </r>
  <r>
    <x v="1"/>
    <s v="Jun"/>
    <x v="1"/>
    <x v="0"/>
    <x v="2"/>
    <n v="1191"/>
    <n v="2668"/>
    <n v="31082.2"/>
    <n v="6216.44"/>
    <n v="37982.448400000001"/>
  </r>
  <r>
    <x v="1"/>
    <s v="Jul"/>
    <x v="1"/>
    <x v="0"/>
    <x v="2"/>
    <n v="808"/>
    <n v="1212"/>
    <n v="12095.76"/>
    <n v="2237.7156"/>
    <n v="15470.477040000002"/>
  </r>
  <r>
    <x v="1"/>
    <s v="Aug"/>
    <x v="1"/>
    <x v="0"/>
    <x v="2"/>
    <n v="1057"/>
    <n v="2505"/>
    <n v="23246.400000000001"/>
    <n v="3161.5104000000006"/>
    <n v="27942.1728"/>
  </r>
  <r>
    <x v="1"/>
    <s v="Sep"/>
    <x v="1"/>
    <x v="0"/>
    <x v="2"/>
    <n v="1052"/>
    <n v="2157"/>
    <n v="19973.82"/>
    <n v="3874.9210800000001"/>
    <n v="23988.557820000002"/>
  </r>
  <r>
    <x v="1"/>
    <s v="Oct"/>
    <x v="1"/>
    <x v="0"/>
    <x v="2"/>
    <n v="840"/>
    <n v="2008"/>
    <n v="26565.84"/>
    <n v="4808.4170400000003"/>
    <n v="32224.363920000003"/>
  </r>
  <r>
    <x v="1"/>
    <s v="Nov"/>
    <x v="1"/>
    <x v="0"/>
    <x v="2"/>
    <n v="1108"/>
    <n v="1828"/>
    <n v="28699.599999999999"/>
    <n v="3845.7464"/>
    <n v="38342.6656"/>
  </r>
  <r>
    <x v="1"/>
    <s v="Dec"/>
    <x v="1"/>
    <x v="0"/>
    <x v="2"/>
    <n v="965"/>
    <n v="1448"/>
    <n v="10005.68"/>
    <n v="1170.6645600000002"/>
    <n v="14818.41208"/>
  </r>
  <r>
    <x v="2"/>
    <s v="Jan"/>
    <x v="1"/>
    <x v="0"/>
    <x v="2"/>
    <n v="486"/>
    <n v="836"/>
    <n v="16377.24"/>
    <n v="5060.5671600000005"/>
    <n v="17392.62888"/>
  </r>
  <r>
    <x v="2"/>
    <s v="Feb"/>
    <x v="1"/>
    <x v="0"/>
    <x v="2"/>
    <n v="450"/>
    <n v="774"/>
    <n v="8978.4"/>
    <n v="2729.4336000000003"/>
    <n v="11285.8488"/>
  </r>
  <r>
    <x v="2"/>
    <s v="Mar"/>
    <x v="1"/>
    <x v="0"/>
    <x v="2"/>
    <n v="431"/>
    <n v="996"/>
    <n v="13904.16"/>
    <n v="4880.3601600000002"/>
    <n v="17366.295839999999"/>
  </r>
  <r>
    <x v="2"/>
    <s v="Apr"/>
    <x v="1"/>
    <x v="0"/>
    <x v="2"/>
    <n v="478"/>
    <n v="1123"/>
    <n v="20146.62"/>
    <n v="6628.2379799999999"/>
    <n v="23994.624419999996"/>
  </r>
  <r>
    <x v="2"/>
    <s v="May"/>
    <x v="1"/>
    <x v="0"/>
    <x v="2"/>
    <n v="300"/>
    <n v="750"/>
    <n v="12067.5"/>
    <n v="4670.1225000000004"/>
    <n v="15651.547500000001"/>
  </r>
  <r>
    <x v="2"/>
    <s v="Jun"/>
    <x v="1"/>
    <x v="0"/>
    <x v="2"/>
    <n v="417"/>
    <n v="980"/>
    <n v="5850.6"/>
    <n v="1913.1462000000001"/>
    <n v="6693.0864000000001"/>
  </r>
  <r>
    <x v="2"/>
    <s v="Jul"/>
    <x v="1"/>
    <x v="0"/>
    <x v="2"/>
    <n v="400"/>
    <n v="836"/>
    <n v="11737.44"/>
    <n v="4155.0537600000007"/>
    <n v="13603.69296"/>
  </r>
  <r>
    <x v="2"/>
    <s v="Aug"/>
    <x v="1"/>
    <x v="0"/>
    <x v="2"/>
    <n v="490"/>
    <n v="1029"/>
    <n v="12152.49"/>
    <n v="3718.66194"/>
    <n v="13999.66848"/>
  </r>
  <r>
    <x v="2"/>
    <s v="Sep"/>
    <x v="1"/>
    <x v="0"/>
    <x v="2"/>
    <n v="388"/>
    <n v="706"/>
    <n v="11832.56"/>
    <n v="4117.7308800000001"/>
    <n v="12140.206559999999"/>
  </r>
  <r>
    <x v="2"/>
    <s v="Oct"/>
    <x v="1"/>
    <x v="0"/>
    <x v="2"/>
    <n v="433"/>
    <n v="688"/>
    <n v="8696.32"/>
    <n v="3200.2457599999998"/>
    <n v="9574.6483200000002"/>
  </r>
  <r>
    <x v="2"/>
    <s v="Nov"/>
    <x v="1"/>
    <x v="0"/>
    <x v="2"/>
    <n v="477"/>
    <n v="959"/>
    <n v="13761.65"/>
    <n v="4857.8624500000005"/>
    <n v="13335.038849999999"/>
  </r>
  <r>
    <x v="2"/>
    <s v="Dec"/>
    <x v="1"/>
    <x v="0"/>
    <x v="2"/>
    <n v="375"/>
    <n v="626"/>
    <n v="12044.24"/>
    <n v="4287.7494399999996"/>
    <n v="12935.51376"/>
  </r>
  <r>
    <x v="3"/>
    <s v="Jan"/>
    <x v="1"/>
    <x v="0"/>
    <x v="2"/>
    <n v="388"/>
    <n v="760"/>
    <n v="4727.2"/>
    <n v="302.54079999999999"/>
    <n v="6944.2568000000001"/>
  </r>
  <r>
    <x v="3"/>
    <s v="Feb"/>
    <x v="1"/>
    <x v="0"/>
    <x v="2"/>
    <n v="489"/>
    <n v="998"/>
    <n v="15389.16"/>
    <n v="1323.46776"/>
    <n v="22699.010999999999"/>
  </r>
  <r>
    <x v="3"/>
    <s v="Mar"/>
    <x v="1"/>
    <x v="0"/>
    <x v="2"/>
    <n v="319"/>
    <n v="727"/>
    <n v="8629.49"/>
    <n v="569.54633999999999"/>
    <n v="10536.60729"/>
  </r>
  <r>
    <x v="3"/>
    <s v="Apr"/>
    <x v="1"/>
    <x v="0"/>
    <x v="2"/>
    <n v="343"/>
    <n v="765"/>
    <n v="9570.15"/>
    <n v="880.45379999999989"/>
    <n v="12144.520349999999"/>
  </r>
  <r>
    <x v="3"/>
    <s v="May"/>
    <x v="1"/>
    <x v="0"/>
    <x v="2"/>
    <n v="459"/>
    <n v="1074"/>
    <n v="6218.46"/>
    <n v="385.54452000000003"/>
    <n v="9414.7484399999994"/>
  </r>
  <r>
    <x v="3"/>
    <s v="Jun"/>
    <x v="1"/>
    <x v="0"/>
    <x v="2"/>
    <n v="386"/>
    <n v="772"/>
    <n v="13834.24"/>
    <n v="760.88319999999999"/>
    <n v="19284.930559999997"/>
  </r>
  <r>
    <x v="3"/>
    <s v="Jul"/>
    <x v="1"/>
    <x v="0"/>
    <x v="2"/>
    <n v="442"/>
    <n v="853"/>
    <n v="13920.96"/>
    <n v="1266.8073599999998"/>
    <n v="19155.240959999996"/>
  </r>
  <r>
    <x v="3"/>
    <s v="Aug"/>
    <x v="1"/>
    <x v="0"/>
    <x v="2"/>
    <n v="485"/>
    <n v="1135"/>
    <n v="11338.65"/>
    <n v="873.0760499999999"/>
    <n v="15465.918599999999"/>
  </r>
  <r>
    <x v="3"/>
    <s v="Sep"/>
    <x v="1"/>
    <x v="0"/>
    <x v="2"/>
    <n v="445"/>
    <n v="881"/>
    <n v="13056.42"/>
    <n v="705.04668000000004"/>
    <n v="15328.237080000001"/>
  </r>
  <r>
    <x v="3"/>
    <s v="Oct"/>
    <x v="1"/>
    <x v="0"/>
    <x v="2"/>
    <n v="472"/>
    <n v="1123"/>
    <n v="17541.259999999998"/>
    <n v="1736.5847399999998"/>
    <n v="20505.732939999998"/>
  </r>
  <r>
    <x v="3"/>
    <s v="Nov"/>
    <x v="1"/>
    <x v="0"/>
    <x v="2"/>
    <n v="319"/>
    <n v="523"/>
    <n v="10449.540000000001"/>
    <n v="721.01826000000005"/>
    <n v="13876.98912"/>
  </r>
  <r>
    <x v="3"/>
    <s v="Dec"/>
    <x v="1"/>
    <x v="0"/>
    <x v="2"/>
    <n v="433"/>
    <n v="836"/>
    <n v="7490.56"/>
    <n v="539.32032000000004"/>
    <n v="8404.4083200000005"/>
  </r>
  <r>
    <x v="4"/>
    <s v="Jan"/>
    <x v="1"/>
    <x v="0"/>
    <x v="2"/>
    <n v="362"/>
    <n v="681"/>
    <n v="4916.82"/>
    <n v="1352.1255000000001"/>
    <n v="5098.7423399999998"/>
  </r>
  <r>
    <x v="4"/>
    <s v="Feb"/>
    <x v="1"/>
    <x v="0"/>
    <x v="2"/>
    <n v="493"/>
    <n v="1129"/>
    <n v="9923.91"/>
    <n v="2262.65148"/>
    <n v="11918.61591"/>
  </r>
  <r>
    <x v="4"/>
    <s v="Mar"/>
    <x v="1"/>
    <x v="0"/>
    <x v="2"/>
    <n v="407"/>
    <n v="643"/>
    <n v="8995.57"/>
    <n v="2230.9013599999998"/>
    <n v="9535.3041999999987"/>
  </r>
  <r>
    <x v="4"/>
    <s v="Apr"/>
    <x v="1"/>
    <x v="0"/>
    <x v="2"/>
    <n v="430"/>
    <n v="765"/>
    <n v="14320.8"/>
    <n v="3895.2575999999995"/>
    <n v="16798.2984"/>
  </r>
  <r>
    <x v="4"/>
    <s v="May"/>
    <x v="1"/>
    <x v="0"/>
    <x v="2"/>
    <n v="315"/>
    <n v="658"/>
    <n v="3605.84"/>
    <n v="948.33591999999999"/>
    <n v="3796.9495200000001"/>
  </r>
  <r>
    <x v="4"/>
    <s v="Jun"/>
    <x v="1"/>
    <x v="0"/>
    <x v="2"/>
    <n v="417"/>
    <n v="646"/>
    <n v="3475.48"/>
    <n v="893.19835999999998"/>
    <n v="4465.9917999999998"/>
  </r>
  <r>
    <x v="4"/>
    <s v="Jul"/>
    <x v="1"/>
    <x v="0"/>
    <x v="2"/>
    <n v="412"/>
    <n v="898"/>
    <n v="12679.76"/>
    <n v="3195.29952"/>
    <n v="15076.234640000001"/>
  </r>
  <r>
    <x v="4"/>
    <s v="Aug"/>
    <x v="1"/>
    <x v="0"/>
    <x v="2"/>
    <n v="459"/>
    <n v="1065"/>
    <n v="9393.2999999999993"/>
    <n v="2479.8311999999996"/>
    <n v="11065.307399999998"/>
  </r>
  <r>
    <x v="4"/>
    <s v="Sep"/>
    <x v="1"/>
    <x v="0"/>
    <x v="2"/>
    <n v="365"/>
    <n v="741"/>
    <n v="6772.74"/>
    <n v="1781.2306199999998"/>
    <n v="6914.9675399999996"/>
  </r>
  <r>
    <x v="4"/>
    <s v="Oct"/>
    <x v="1"/>
    <x v="0"/>
    <x v="2"/>
    <n v="367"/>
    <n v="606"/>
    <n v="11538.24"/>
    <n v="2492.2598399999997"/>
    <n v="13072.825919999999"/>
  </r>
  <r>
    <x v="4"/>
    <s v="Nov"/>
    <x v="1"/>
    <x v="0"/>
    <x v="2"/>
    <n v="410"/>
    <n v="902"/>
    <n v="10354.959999999999"/>
    <n v="3096.1330399999997"/>
    <n v="13461.447999999999"/>
  </r>
  <r>
    <x v="4"/>
    <s v="Dec"/>
    <x v="1"/>
    <x v="0"/>
    <x v="2"/>
    <n v="472"/>
    <n v="1128"/>
    <n v="5696.4"/>
    <n v="1190.5475999999999"/>
    <n v="5838.81"/>
  </r>
  <r>
    <x v="0"/>
    <s v="Jan"/>
    <x v="1"/>
    <x v="1"/>
    <x v="2"/>
    <n v="455"/>
    <n v="1074"/>
    <n v="19321.259999999998"/>
    <n v="5564.5228799999995"/>
    <n v="22451.304119999997"/>
  </r>
  <r>
    <x v="0"/>
    <s v="Feb"/>
    <x v="1"/>
    <x v="1"/>
    <x v="2"/>
    <n v="473"/>
    <n v="1130"/>
    <n v="13243.6"/>
    <n v="3085.7588000000001"/>
    <n v="18488.065600000002"/>
  </r>
  <r>
    <x v="0"/>
    <s v="Mar"/>
    <x v="1"/>
    <x v="1"/>
    <x v="2"/>
    <n v="300"/>
    <n v="666"/>
    <n v="7632.36"/>
    <n v="892.98612000000003"/>
    <n v="8632.1991600000001"/>
  </r>
  <r>
    <x v="0"/>
    <s v="Apr"/>
    <x v="1"/>
    <x v="1"/>
    <x v="2"/>
    <n v="348"/>
    <n v="574"/>
    <n v="6893.74"/>
    <n v="806.56757999999991"/>
    <n v="8803.305980000001"/>
  </r>
  <r>
    <x v="0"/>
    <s v="May"/>
    <x v="1"/>
    <x v="1"/>
    <x v="2"/>
    <n v="408"/>
    <n v="800"/>
    <n v="7264"/>
    <n v="1946.752"/>
    <n v="7307.5839999999998"/>
  </r>
  <r>
    <x v="0"/>
    <s v="Jun"/>
    <x v="1"/>
    <x v="1"/>
    <x v="2"/>
    <n v="303"/>
    <n v="700"/>
    <n v="13608"/>
    <n v="1714.6079999999999"/>
    <n v="15145.704"/>
  </r>
  <r>
    <x v="0"/>
    <s v="Jul"/>
    <x v="1"/>
    <x v="1"/>
    <x v="2"/>
    <n v="321"/>
    <n v="594"/>
    <n v="3884.76"/>
    <n v="512.78832"/>
    <n v="3550.6706400000003"/>
  </r>
  <r>
    <x v="0"/>
    <s v="Aug"/>
    <x v="1"/>
    <x v="1"/>
    <x v="2"/>
    <n v="390"/>
    <n v="866"/>
    <n v="8192.36"/>
    <n v="1499.2018800000001"/>
    <n v="8388.9766400000008"/>
  </r>
  <r>
    <x v="0"/>
    <s v="Sep"/>
    <x v="1"/>
    <x v="1"/>
    <x v="2"/>
    <n v="371"/>
    <n v="857"/>
    <n v="15511.7"/>
    <n v="2016.521"/>
    <n v="17016.334900000002"/>
  </r>
  <r>
    <x v="0"/>
    <s v="Oct"/>
    <x v="1"/>
    <x v="1"/>
    <x v="2"/>
    <n v="466"/>
    <n v="890"/>
    <n v="9629.7999999999993"/>
    <n v="2715.6035999999995"/>
    <n v="11796.504999999999"/>
  </r>
  <r>
    <x v="0"/>
    <s v="Nov"/>
    <x v="1"/>
    <x v="1"/>
    <x v="2"/>
    <n v="396"/>
    <n v="677"/>
    <n v="11136.65"/>
    <n v="1870.9572000000001"/>
    <n v="12038.718650000001"/>
  </r>
  <r>
    <x v="0"/>
    <s v="Dec"/>
    <x v="1"/>
    <x v="1"/>
    <x v="2"/>
    <n v="392"/>
    <n v="906"/>
    <n v="8652.2999999999993"/>
    <n v="1592.0231999999999"/>
    <n v="11472.949799999999"/>
  </r>
  <r>
    <x v="1"/>
    <s v="Jan"/>
    <x v="1"/>
    <x v="1"/>
    <x v="2"/>
    <n v="1195"/>
    <n v="2486"/>
    <n v="19167.060000000001"/>
    <n v="3641.7414000000003"/>
    <n v="24073.827360000003"/>
  </r>
  <r>
    <x v="1"/>
    <s v="Feb"/>
    <x v="1"/>
    <x v="1"/>
    <x v="2"/>
    <n v="1060"/>
    <n v="1696"/>
    <n v="27916.16"/>
    <n v="5415.7350400000005"/>
    <n v="36765.582719999999"/>
  </r>
  <r>
    <x v="1"/>
    <s v="Mar"/>
    <x v="1"/>
    <x v="1"/>
    <x v="2"/>
    <n v="1115"/>
    <n v="2297"/>
    <n v="28804.38"/>
    <n v="3542.9387400000001"/>
    <n v="40700.588940000001"/>
  </r>
  <r>
    <x v="1"/>
    <s v="Apr"/>
    <x v="1"/>
    <x v="1"/>
    <x v="2"/>
    <n v="1064"/>
    <n v="2234"/>
    <n v="11951.9"/>
    <n v="1266.9014"/>
    <n v="16888.0347"/>
  </r>
  <r>
    <x v="1"/>
    <s v="May"/>
    <x v="1"/>
    <x v="1"/>
    <x v="2"/>
    <n v="1138"/>
    <n v="2174"/>
    <n v="36697.120000000003"/>
    <n v="3816.5004800000006"/>
    <n v="45394.337440000003"/>
  </r>
  <r>
    <x v="1"/>
    <s v="Jun"/>
    <x v="1"/>
    <x v="1"/>
    <x v="2"/>
    <n v="1037"/>
    <n v="1846"/>
    <n v="18293.86"/>
    <n v="1957.4430199999999"/>
    <n v="26306.570680000001"/>
  </r>
  <r>
    <x v="1"/>
    <s v="Jul"/>
    <x v="1"/>
    <x v="1"/>
    <x v="2"/>
    <n v="1067"/>
    <n v="2657"/>
    <n v="32654.53"/>
    <n v="4734.9068499999994"/>
    <n v="42189.652759999997"/>
  </r>
  <r>
    <x v="1"/>
    <s v="Aug"/>
    <x v="1"/>
    <x v="1"/>
    <x v="2"/>
    <n v="920"/>
    <n v="2098"/>
    <n v="23308.78"/>
    <n v="4451.9769799999995"/>
    <n v="28133.697459999996"/>
  </r>
  <r>
    <x v="1"/>
    <s v="Sep"/>
    <x v="1"/>
    <x v="1"/>
    <x v="2"/>
    <n v="830"/>
    <n v="1876"/>
    <n v="34856.080000000002"/>
    <n v="5646.6849599999996"/>
    <n v="50471.603840000003"/>
  </r>
  <r>
    <x v="1"/>
    <s v="Oct"/>
    <x v="1"/>
    <x v="1"/>
    <x v="2"/>
    <n v="951"/>
    <n v="1512"/>
    <n v="28123.200000000001"/>
    <n v="3009.1823999999997"/>
    <n v="33916.5792"/>
  </r>
  <r>
    <x v="1"/>
    <s v="Nov"/>
    <x v="1"/>
    <x v="1"/>
    <x v="2"/>
    <n v="1153"/>
    <n v="2006"/>
    <n v="29367.84"/>
    <n v="4875.0614400000004"/>
    <n v="42289.689599999998"/>
  </r>
  <r>
    <x v="1"/>
    <s v="Dec"/>
    <x v="1"/>
    <x v="1"/>
    <x v="2"/>
    <n v="1095"/>
    <n v="2595"/>
    <n v="20863.8"/>
    <n v="2733.1578"/>
    <n v="27999.219599999997"/>
  </r>
  <r>
    <x v="2"/>
    <s v="Jan"/>
    <x v="1"/>
    <x v="1"/>
    <x v="2"/>
    <n v="389"/>
    <n v="692"/>
    <n v="13833.08"/>
    <n v="5325.7357999999995"/>
    <n v="15410.05112"/>
  </r>
  <r>
    <x v="2"/>
    <s v="Feb"/>
    <x v="1"/>
    <x v="1"/>
    <x v="2"/>
    <n v="401"/>
    <n v="922"/>
    <n v="12068.98"/>
    <n v="4718.9711799999995"/>
    <n v="13360.360859999999"/>
  </r>
  <r>
    <x v="2"/>
    <s v="Mar"/>
    <x v="1"/>
    <x v="1"/>
    <x v="2"/>
    <n v="487"/>
    <n v="877"/>
    <n v="15978.94"/>
    <n v="6263.7444800000003"/>
    <n v="15771.213780000002"/>
  </r>
  <r>
    <x v="2"/>
    <s v="Apr"/>
    <x v="1"/>
    <x v="1"/>
    <x v="2"/>
    <n v="410"/>
    <n v="824"/>
    <n v="4655.6000000000004"/>
    <n v="1610.8376000000001"/>
    <n v="4809.2348000000011"/>
  </r>
  <r>
    <x v="2"/>
    <s v="May"/>
    <x v="1"/>
    <x v="1"/>
    <x v="2"/>
    <n v="414"/>
    <n v="985"/>
    <n v="17552.7"/>
    <n v="5757.2856000000002"/>
    <n v="21747.795300000002"/>
  </r>
  <r>
    <x v="2"/>
    <s v="Jun"/>
    <x v="1"/>
    <x v="1"/>
    <x v="2"/>
    <n v="445"/>
    <n v="716"/>
    <n v="13589.68"/>
    <n v="4987.4125600000007"/>
    <n v="16919.151600000001"/>
  </r>
  <r>
    <x v="2"/>
    <s v="Jul"/>
    <x v="1"/>
    <x v="1"/>
    <x v="2"/>
    <n v="400"/>
    <n v="704"/>
    <n v="6244.48"/>
    <n v="2091.9007999999999"/>
    <n v="7243.5968000000003"/>
  </r>
  <r>
    <x v="2"/>
    <s v="Aug"/>
    <x v="1"/>
    <x v="1"/>
    <x v="2"/>
    <n v="392"/>
    <n v="745"/>
    <n v="10571.55"/>
    <n v="3615.4700999999995"/>
    <n v="11776.706699999999"/>
  </r>
  <r>
    <x v="2"/>
    <s v="Sep"/>
    <x v="1"/>
    <x v="1"/>
    <x v="2"/>
    <n v="364"/>
    <n v="695"/>
    <n v="10633.5"/>
    <n v="3190.05"/>
    <n v="10878.0705"/>
  </r>
  <r>
    <x v="2"/>
    <s v="Oct"/>
    <x v="1"/>
    <x v="1"/>
    <x v="2"/>
    <n v="491"/>
    <n v="751"/>
    <n v="7164.54"/>
    <n v="2314.14642"/>
    <n v="7350.8180400000001"/>
  </r>
  <r>
    <x v="2"/>
    <s v="Nov"/>
    <x v="1"/>
    <x v="1"/>
    <x v="2"/>
    <n v="449"/>
    <n v="781"/>
    <n v="11785.29"/>
    <n v="3677.0104800000004"/>
    <n v="13258.451250000002"/>
  </r>
  <r>
    <x v="2"/>
    <s v="Dec"/>
    <x v="1"/>
    <x v="1"/>
    <x v="2"/>
    <n v="303"/>
    <n v="630"/>
    <n v="3754.8"/>
    <n v="1456.8624000000002"/>
    <n v="4738.557600000001"/>
  </r>
  <r>
    <x v="3"/>
    <s v="Jan"/>
    <x v="1"/>
    <x v="1"/>
    <x v="2"/>
    <n v="309"/>
    <n v="575"/>
    <n v="6739"/>
    <n v="370.64499999999998"/>
    <n v="9636.77"/>
  </r>
  <r>
    <x v="3"/>
    <s v="Feb"/>
    <x v="1"/>
    <x v="1"/>
    <x v="2"/>
    <n v="404"/>
    <n v="1006"/>
    <n v="17333.38"/>
    <n v="1542.67082"/>
    <n v="27109.406320000002"/>
  </r>
  <r>
    <x v="3"/>
    <s v="Mar"/>
    <x v="1"/>
    <x v="1"/>
    <x v="2"/>
    <n v="371"/>
    <n v="623"/>
    <n v="11357.29"/>
    <n v="919.94049000000007"/>
    <n v="16399.926760000002"/>
  </r>
  <r>
    <x v="3"/>
    <s v="Apr"/>
    <x v="1"/>
    <x v="1"/>
    <x v="2"/>
    <n v="379"/>
    <n v="705"/>
    <n v="14078.85"/>
    <n v="760.25790000000006"/>
    <n v="21385.773150000001"/>
  </r>
  <r>
    <x v="3"/>
    <s v="May"/>
    <x v="1"/>
    <x v="1"/>
    <x v="2"/>
    <n v="359"/>
    <n v="657"/>
    <n v="7312.41"/>
    <n v="489.93146999999999"/>
    <n v="11100.238379999999"/>
  </r>
  <r>
    <x v="3"/>
    <s v="Jun"/>
    <x v="1"/>
    <x v="1"/>
    <x v="2"/>
    <n v="327"/>
    <n v="497"/>
    <n v="6172.74"/>
    <n v="592.58303999999998"/>
    <n v="7814.6888399999998"/>
  </r>
  <r>
    <x v="3"/>
    <s v="Jul"/>
    <x v="1"/>
    <x v="1"/>
    <x v="2"/>
    <n v="429"/>
    <n v="1004"/>
    <n v="16827.04"/>
    <n v="1295.68208"/>
    <n v="19889.561280000002"/>
  </r>
  <r>
    <x v="3"/>
    <s v="Aug"/>
    <x v="1"/>
    <x v="1"/>
    <x v="2"/>
    <n v="356"/>
    <n v="691"/>
    <n v="9908.94"/>
    <n v="782.80626000000007"/>
    <n v="14159.875260000003"/>
  </r>
  <r>
    <x v="3"/>
    <s v="Sep"/>
    <x v="1"/>
    <x v="1"/>
    <x v="2"/>
    <n v="340"/>
    <n v="836"/>
    <n v="14429.36"/>
    <n v="966.76711999999998"/>
    <n v="19580.641520000001"/>
  </r>
  <r>
    <x v="3"/>
    <s v="Oct"/>
    <x v="1"/>
    <x v="1"/>
    <x v="2"/>
    <n v="499"/>
    <n v="853"/>
    <n v="16283.77"/>
    <n v="1481.8230700000001"/>
    <n v="19687.077929999999"/>
  </r>
  <r>
    <x v="3"/>
    <s v="Nov"/>
    <x v="1"/>
    <x v="1"/>
    <x v="2"/>
    <n v="480"/>
    <n v="1114"/>
    <n v="19584.12"/>
    <n v="1860.4913999999999"/>
    <n v="29944.119479999998"/>
  </r>
  <r>
    <x v="3"/>
    <s v="Dec"/>
    <x v="1"/>
    <x v="1"/>
    <x v="2"/>
    <n v="342"/>
    <n v="831"/>
    <n v="4371.0600000000004"/>
    <n v="358.42692000000005"/>
    <n v="6630.8980200000005"/>
  </r>
  <r>
    <x v="4"/>
    <s v="Jan"/>
    <x v="1"/>
    <x v="1"/>
    <x v="2"/>
    <n v="306"/>
    <n v="517"/>
    <n v="9378.3799999999992"/>
    <n v="2016.3516999999997"/>
    <n v="12088.731819999999"/>
  </r>
  <r>
    <x v="4"/>
    <s v="Feb"/>
    <x v="1"/>
    <x v="1"/>
    <x v="2"/>
    <n v="466"/>
    <n v="797"/>
    <n v="6232.54"/>
    <n v="1826.1342199999999"/>
    <n v="6494.3066799999997"/>
  </r>
  <r>
    <x v="4"/>
    <s v="Mar"/>
    <x v="1"/>
    <x v="1"/>
    <x v="2"/>
    <n v="336"/>
    <n v="541"/>
    <n v="2867.3"/>
    <n v="842.98620000000005"/>
    <n v="3219.9779000000003"/>
  </r>
  <r>
    <x v="4"/>
    <s v="Apr"/>
    <x v="1"/>
    <x v="1"/>
    <x v="2"/>
    <n v="483"/>
    <n v="753"/>
    <n v="9804.06"/>
    <n v="2294.15004"/>
    <n v="10039.35744"/>
  </r>
  <r>
    <x v="4"/>
    <s v="May"/>
    <x v="1"/>
    <x v="1"/>
    <x v="2"/>
    <n v="306"/>
    <n v="682"/>
    <n v="6363.06"/>
    <n v="1794.3829200000002"/>
    <n v="8221.0735199999999"/>
  </r>
  <r>
    <x v="4"/>
    <s v="Jun"/>
    <x v="1"/>
    <x v="1"/>
    <x v="2"/>
    <n v="379"/>
    <n v="925"/>
    <n v="9333.25"/>
    <n v="2473.3112500000002"/>
    <n v="10313.241249999999"/>
  </r>
  <r>
    <x v="4"/>
    <s v="Jul"/>
    <x v="1"/>
    <x v="1"/>
    <x v="2"/>
    <n v="349"/>
    <n v="757"/>
    <n v="6699.45"/>
    <n v="1976.3377499999999"/>
    <n v="8079.5367000000006"/>
  </r>
  <r>
    <x v="4"/>
    <s v="Aug"/>
    <x v="1"/>
    <x v="1"/>
    <x v="2"/>
    <n v="406"/>
    <n v="788"/>
    <n v="12749.84"/>
    <n v="3442.4567999999999"/>
    <n v="13183.334560000001"/>
  </r>
  <r>
    <x v="4"/>
    <s v="Sep"/>
    <x v="1"/>
    <x v="1"/>
    <x v="2"/>
    <n v="488"/>
    <n v="1015"/>
    <n v="15397.55"/>
    <n v="4465.2894999999999"/>
    <n v="19277.732599999999"/>
  </r>
  <r>
    <x v="4"/>
    <s v="Oct"/>
    <x v="1"/>
    <x v="1"/>
    <x v="2"/>
    <n v="321"/>
    <n v="581"/>
    <n v="9981.58"/>
    <n v="2006.2975800000002"/>
    <n v="11129.4617"/>
  </r>
  <r>
    <x v="4"/>
    <s v="Nov"/>
    <x v="1"/>
    <x v="1"/>
    <x v="2"/>
    <n v="407"/>
    <n v="757"/>
    <n v="7214.21"/>
    <n v="1846.8377600000001"/>
    <n v="9248.6172200000001"/>
  </r>
  <r>
    <x v="4"/>
    <s v="Dec"/>
    <x v="1"/>
    <x v="1"/>
    <x v="2"/>
    <n v="354"/>
    <n v="535"/>
    <n v="6430.7"/>
    <n v="1543.3679999999999"/>
    <n v="7022.3243999999995"/>
  </r>
  <r>
    <x v="0"/>
    <s v="Jan"/>
    <x v="1"/>
    <x v="0"/>
    <x v="3"/>
    <n v="141"/>
    <n v="286"/>
    <n v="7150"/>
    <n v="1372.8"/>
    <n v="7228.65"/>
  </r>
  <r>
    <x v="0"/>
    <s v="Feb"/>
    <x v="1"/>
    <x v="0"/>
    <x v="3"/>
    <n v="154"/>
    <n v="559"/>
    <n v="24064.95"/>
    <n v="3104.3785500000004"/>
    <n v="32896.786650000002"/>
  </r>
  <r>
    <x v="0"/>
    <s v="Mar"/>
    <x v="1"/>
    <x v="0"/>
    <x v="3"/>
    <n v="279"/>
    <n v="569"/>
    <n v="23590.74"/>
    <n v="4694.5572600000005"/>
    <n v="21491.164140000001"/>
  </r>
  <r>
    <x v="0"/>
    <s v="Apr"/>
    <x v="1"/>
    <x v="0"/>
    <x v="3"/>
    <n v="362"/>
    <n v="829"/>
    <n v="28691.69"/>
    <n v="6857.3139099999999"/>
    <n v="31646.934069999999"/>
  </r>
  <r>
    <x v="0"/>
    <s v="May"/>
    <x v="1"/>
    <x v="0"/>
    <x v="3"/>
    <n v="372"/>
    <n v="1395"/>
    <n v="65230.2"/>
    <n v="7436.2428"/>
    <n v="59816.093399999998"/>
  </r>
  <r>
    <x v="0"/>
    <s v="Jun"/>
    <x v="1"/>
    <x v="0"/>
    <x v="3"/>
    <n v="215"/>
    <n v="694"/>
    <n v="34526.5"/>
    <n v="8458.9925000000003"/>
    <n v="46921.513500000001"/>
  </r>
  <r>
    <x v="0"/>
    <s v="Jul"/>
    <x v="1"/>
    <x v="0"/>
    <x v="3"/>
    <n v="241"/>
    <n v="899"/>
    <n v="42531.69"/>
    <n v="9527.0985600000004"/>
    <n v="49677.013920000005"/>
  </r>
  <r>
    <x v="0"/>
    <s v="Aug"/>
    <x v="1"/>
    <x v="0"/>
    <x v="3"/>
    <n v="218"/>
    <n v="532"/>
    <n v="20434.12"/>
    <n v="5823.7241999999997"/>
    <n v="21414.957759999998"/>
  </r>
  <r>
    <x v="0"/>
    <s v="Sep"/>
    <x v="1"/>
    <x v="0"/>
    <x v="3"/>
    <n v="233"/>
    <n v="473"/>
    <n v="15802.93"/>
    <n v="2180.8043399999997"/>
    <n v="19342.786319999999"/>
  </r>
  <r>
    <x v="0"/>
    <s v="Oct"/>
    <x v="1"/>
    <x v="0"/>
    <x v="3"/>
    <n v="261"/>
    <n v="1005"/>
    <n v="49667.1"/>
    <n v="5413.7138999999997"/>
    <n v="67845.258600000001"/>
  </r>
  <r>
    <x v="0"/>
    <s v="Nov"/>
    <x v="1"/>
    <x v="0"/>
    <x v="3"/>
    <n v="235"/>
    <n v="738"/>
    <n v="24169.5"/>
    <n v="6042.375"/>
    <n v="26900.6535"/>
  </r>
  <r>
    <x v="0"/>
    <s v="Dec"/>
    <x v="1"/>
    <x v="0"/>
    <x v="3"/>
    <n v="174"/>
    <n v="419"/>
    <n v="17891.3"/>
    <n v="4866.4335999999994"/>
    <n v="19841.451699999998"/>
  </r>
  <r>
    <x v="1"/>
    <s v="Jan"/>
    <x v="1"/>
    <x v="0"/>
    <x v="3"/>
    <n v="80"/>
    <n v="211"/>
    <n v="9543.5300000000007"/>
    <n v="1765.55305"/>
    <n v="12960.113740000001"/>
  </r>
  <r>
    <x v="1"/>
    <s v="Feb"/>
    <x v="1"/>
    <x v="0"/>
    <x v="3"/>
    <n v="72"/>
    <n v="163"/>
    <n v="8136.96"/>
    <n v="1432.1049599999999"/>
    <n v="11489.38752"/>
  </r>
  <r>
    <x v="1"/>
    <s v="Mar"/>
    <x v="1"/>
    <x v="0"/>
    <x v="3"/>
    <n v="92"/>
    <n v="227"/>
    <n v="6008.69"/>
    <n v="1033.49468"/>
    <n v="7733.1840299999994"/>
  </r>
  <r>
    <x v="1"/>
    <s v="Apr"/>
    <x v="1"/>
    <x v="0"/>
    <x v="3"/>
    <n v="89"/>
    <n v="260"/>
    <n v="11681.8"/>
    <n v="2207.8601999999996"/>
    <n v="16483.019799999998"/>
  </r>
  <r>
    <x v="1"/>
    <s v="May"/>
    <x v="1"/>
    <x v="0"/>
    <x v="3"/>
    <n v="92"/>
    <n v="273"/>
    <n v="10330.32"/>
    <n v="1146.66552"/>
    <n v="14638.06344"/>
  </r>
  <r>
    <x v="1"/>
    <s v="Jun"/>
    <x v="1"/>
    <x v="0"/>
    <x v="3"/>
    <n v="70"/>
    <n v="194"/>
    <n v="9698.06"/>
    <n v="1910.5178199999998"/>
    <n v="12442.610979999999"/>
  </r>
  <r>
    <x v="1"/>
    <s v="Jul"/>
    <x v="1"/>
    <x v="0"/>
    <x v="3"/>
    <n v="91"/>
    <n v="228"/>
    <n v="9566.8799999999992"/>
    <n v="1109.7580799999998"/>
    <n v="12829.186079999998"/>
  </r>
  <r>
    <x v="1"/>
    <s v="Aug"/>
    <x v="1"/>
    <x v="0"/>
    <x v="3"/>
    <n v="79"/>
    <n v="214"/>
    <n v="6726.02"/>
    <n v="1163.6014599999999"/>
    <n v="9914.1534800000009"/>
  </r>
  <r>
    <x v="1"/>
    <s v="Sep"/>
    <x v="1"/>
    <x v="0"/>
    <x v="3"/>
    <n v="51"/>
    <n v="149"/>
    <n v="7298.02"/>
    <n v="1138.4911200000001"/>
    <n v="9939.9032399999996"/>
  </r>
  <r>
    <x v="1"/>
    <s v="Oct"/>
    <x v="1"/>
    <x v="0"/>
    <x v="3"/>
    <n v="75"/>
    <n v="235"/>
    <n v="8295.5"/>
    <n v="1368.7574999999999"/>
    <n v="11489.2675"/>
  </r>
  <r>
    <x v="1"/>
    <s v="Nov"/>
    <x v="1"/>
    <x v="0"/>
    <x v="3"/>
    <n v="85"/>
    <n v="312"/>
    <n v="13116.48"/>
    <n v="1521.5116799999998"/>
    <n v="18940.197120000001"/>
  </r>
  <r>
    <x v="1"/>
    <s v="Dec"/>
    <x v="1"/>
    <x v="0"/>
    <x v="3"/>
    <n v="73"/>
    <n v="220"/>
    <n v="6470.2"/>
    <n v="1216.3975999999998"/>
    <n v="9330.0284000000011"/>
  </r>
  <r>
    <x v="2"/>
    <s v="Jan"/>
    <x v="1"/>
    <x v="0"/>
    <x v="3"/>
    <n v="273"/>
    <n v="819"/>
    <n v="31375.89"/>
    <n v="9883.4053499999991"/>
    <n v="39470.869619999998"/>
  </r>
  <r>
    <x v="2"/>
    <s v="Feb"/>
    <x v="1"/>
    <x v="0"/>
    <x v="3"/>
    <n v="152"/>
    <n v="518"/>
    <n v="23263.38"/>
    <n v="8025.8661000000002"/>
    <n v="30033.023580000001"/>
  </r>
  <r>
    <x v="2"/>
    <s v="Mar"/>
    <x v="1"/>
    <x v="0"/>
    <x v="3"/>
    <n v="178"/>
    <n v="390"/>
    <n v="14352"/>
    <n v="5539.8720000000003"/>
    <n v="14997.84"/>
  </r>
  <r>
    <x v="2"/>
    <s v="Apr"/>
    <x v="1"/>
    <x v="0"/>
    <x v="3"/>
    <n v="190"/>
    <n v="648"/>
    <n v="30942"/>
    <n v="10179.918"/>
    <n v="36820.980000000003"/>
  </r>
  <r>
    <x v="2"/>
    <s v="May"/>
    <x v="1"/>
    <x v="0"/>
    <x v="3"/>
    <n v="376"/>
    <n v="1075"/>
    <n v="26348.25"/>
    <n v="8721.2707499999997"/>
    <n v="27902.796750000001"/>
  </r>
  <r>
    <x v="2"/>
    <s v="Jun"/>
    <x v="1"/>
    <x v="0"/>
    <x v="3"/>
    <n v="341"/>
    <n v="1091"/>
    <n v="47807.62"/>
    <n v="14437.901240000001"/>
    <n v="54309.456319999998"/>
  </r>
  <r>
    <x v="2"/>
    <s v="Jul"/>
    <x v="1"/>
    <x v="0"/>
    <x v="3"/>
    <n v="286"/>
    <n v="981"/>
    <n v="29017.98"/>
    <n v="9517.8974399999988"/>
    <n v="28176.458579999999"/>
  </r>
  <r>
    <x v="2"/>
    <s v="Aug"/>
    <x v="1"/>
    <x v="0"/>
    <x v="3"/>
    <n v="284"/>
    <n v="815"/>
    <n v="26560.85"/>
    <n v="8579.1545499999993"/>
    <n v="31607.411499999998"/>
  </r>
  <r>
    <x v="2"/>
    <s v="Sep"/>
    <x v="1"/>
    <x v="0"/>
    <x v="3"/>
    <n v="219"/>
    <n v="622"/>
    <n v="21993.919999999998"/>
    <n v="8687.5983999999989"/>
    <n v="27492.399999999998"/>
  </r>
  <r>
    <x v="2"/>
    <s v="Oct"/>
    <x v="1"/>
    <x v="0"/>
    <x v="3"/>
    <n v="311"/>
    <n v="718"/>
    <n v="35670.239999999998"/>
    <n v="11450.14704"/>
    <n v="40093.349759999997"/>
  </r>
  <r>
    <x v="2"/>
    <s v="Nov"/>
    <x v="1"/>
    <x v="0"/>
    <x v="3"/>
    <n v="296"/>
    <n v="924"/>
    <n v="20928.599999999999"/>
    <n v="6885.509399999999"/>
    <n v="21577.386599999998"/>
  </r>
  <r>
    <x v="2"/>
    <s v="Dec"/>
    <x v="1"/>
    <x v="0"/>
    <x v="3"/>
    <n v="256"/>
    <n v="520"/>
    <n v="21101.599999999999"/>
    <n v="6858.0199999999986"/>
    <n v="24119.128799999999"/>
  </r>
  <r>
    <x v="3"/>
    <s v="Jan"/>
    <x v="1"/>
    <x v="0"/>
    <x v="3"/>
    <n v="58"/>
    <n v="131"/>
    <n v="3855.33"/>
    <n v="254.45177999999999"/>
    <n v="5119.87824"/>
  </r>
  <r>
    <x v="3"/>
    <s v="Feb"/>
    <x v="1"/>
    <x v="0"/>
    <x v="3"/>
    <n v="57"/>
    <n v="134"/>
    <n v="4866.88"/>
    <n v="457.48672000000005"/>
    <n v="7358.7225600000002"/>
  </r>
  <r>
    <x v="3"/>
    <s v="Mar"/>
    <x v="1"/>
    <x v="0"/>
    <x v="3"/>
    <n v="50"/>
    <n v="194"/>
    <n v="8146.06"/>
    <n v="423.59512000000001"/>
    <n v="10834.259800000002"/>
  </r>
  <r>
    <x v="3"/>
    <s v="Apr"/>
    <x v="1"/>
    <x v="0"/>
    <x v="3"/>
    <n v="59"/>
    <n v="221"/>
    <n v="9668.75"/>
    <n v="957.20624999999995"/>
    <n v="10645.293750000001"/>
  </r>
  <r>
    <x v="3"/>
    <s v="May"/>
    <x v="1"/>
    <x v="0"/>
    <x v="3"/>
    <n v="55"/>
    <n v="144"/>
    <n v="4363.2"/>
    <n v="431.95679999999999"/>
    <n v="6675.6959999999999"/>
  </r>
  <r>
    <x v="3"/>
    <s v="Jun"/>
    <x v="1"/>
    <x v="0"/>
    <x v="3"/>
    <n v="60"/>
    <n v="155"/>
    <n v="7447.75"/>
    <n v="476.65600000000001"/>
    <n v="9361.8217499999992"/>
  </r>
  <r>
    <x v="3"/>
    <s v="Jul"/>
    <x v="1"/>
    <x v="0"/>
    <x v="3"/>
    <n v="55"/>
    <n v="189"/>
    <n v="8002.26"/>
    <n v="704.19888000000003"/>
    <n v="9794.7662400000008"/>
  </r>
  <r>
    <x v="3"/>
    <s v="Aug"/>
    <x v="1"/>
    <x v="0"/>
    <x v="3"/>
    <n v="57"/>
    <n v="117"/>
    <n v="2867.67"/>
    <n v="169.19253"/>
    <n v="3504.2927400000003"/>
  </r>
  <r>
    <x v="3"/>
    <s v="Sep"/>
    <x v="1"/>
    <x v="0"/>
    <x v="3"/>
    <n v="50"/>
    <n v="112"/>
    <n v="2509.92"/>
    <n v="248.48208000000002"/>
    <n v="2954.1758400000003"/>
  </r>
  <r>
    <x v="3"/>
    <s v="Oct"/>
    <x v="1"/>
    <x v="0"/>
    <x v="3"/>
    <n v="58"/>
    <n v="229"/>
    <n v="4973.88"/>
    <n v="462.57084000000003"/>
    <n v="7266.8386799999998"/>
  </r>
  <r>
    <x v="3"/>
    <s v="Nov"/>
    <x v="1"/>
    <x v="0"/>
    <x v="3"/>
    <n v="51"/>
    <n v="146"/>
    <n v="5072.04"/>
    <n v="420.97932000000003"/>
    <n v="6461.7789599999996"/>
  </r>
  <r>
    <x v="3"/>
    <s v="Dec"/>
    <x v="1"/>
    <x v="0"/>
    <x v="3"/>
    <n v="55"/>
    <n v="160"/>
    <n v="6412.8"/>
    <n v="602.80320000000006"/>
    <n v="8689.3439999999991"/>
  </r>
  <r>
    <x v="4"/>
    <s v="Jan"/>
    <x v="1"/>
    <x v="0"/>
    <x v="3"/>
    <n v="191"/>
    <n v="678"/>
    <n v="27791.22"/>
    <n v="8142.8274599999995"/>
    <n v="34349.947919999999"/>
  </r>
  <r>
    <x v="4"/>
    <s v="Feb"/>
    <x v="1"/>
    <x v="0"/>
    <x v="3"/>
    <n v="200"/>
    <n v="686"/>
    <n v="29669.5"/>
    <n v="8218.4514999999992"/>
    <n v="34891.332000000002"/>
  </r>
  <r>
    <x v="4"/>
    <s v="Mar"/>
    <x v="1"/>
    <x v="0"/>
    <x v="3"/>
    <n v="233"/>
    <n v="923"/>
    <n v="18856.89"/>
    <n v="3884.5193399999998"/>
    <n v="22986.548910000001"/>
  </r>
  <r>
    <x v="4"/>
    <s v="Apr"/>
    <x v="1"/>
    <x v="0"/>
    <x v="3"/>
    <n v="280"/>
    <n v="602"/>
    <n v="20498.099999999999"/>
    <n v="5227.0155000000004"/>
    <n v="26032.587"/>
  </r>
  <r>
    <x v="4"/>
    <s v="May"/>
    <x v="1"/>
    <x v="0"/>
    <x v="3"/>
    <n v="322"/>
    <n v="1063"/>
    <n v="46527.51"/>
    <n v="12981.175290000001"/>
    <n v="48993.468030000004"/>
  </r>
  <r>
    <x v="4"/>
    <s v="Jun"/>
    <x v="1"/>
    <x v="0"/>
    <x v="3"/>
    <n v="210"/>
    <n v="762"/>
    <n v="36941.760000000002"/>
    <n v="7573.0608000000011"/>
    <n v="44440.937279999998"/>
  </r>
  <r>
    <x v="4"/>
    <s v="Jul"/>
    <x v="1"/>
    <x v="0"/>
    <x v="3"/>
    <n v="246"/>
    <n v="822"/>
    <n v="38502.480000000003"/>
    <n v="8509.0480800000005"/>
    <n v="43969.832160000005"/>
  </r>
  <r>
    <x v="4"/>
    <s v="Aug"/>
    <x v="1"/>
    <x v="0"/>
    <x v="3"/>
    <n v="345"/>
    <n v="1107"/>
    <n v="52593.57"/>
    <n v="14305.45104"/>
    <n v="66793.833899999998"/>
  </r>
  <r>
    <x v="4"/>
    <s v="Sep"/>
    <x v="1"/>
    <x v="0"/>
    <x v="3"/>
    <n v="350"/>
    <n v="767"/>
    <n v="21069.49"/>
    <n v="4867.0521900000003"/>
    <n v="25451.943920000002"/>
  </r>
  <r>
    <x v="4"/>
    <s v="Oct"/>
    <x v="1"/>
    <x v="0"/>
    <x v="3"/>
    <n v="162"/>
    <n v="583"/>
    <n v="14650.79"/>
    <n v="3633.3959200000004"/>
    <n v="16950.964030000003"/>
  </r>
  <r>
    <x v="4"/>
    <s v="Nov"/>
    <x v="1"/>
    <x v="0"/>
    <x v="3"/>
    <n v="353"/>
    <n v="1003"/>
    <n v="20120.18"/>
    <n v="4506.9203200000002"/>
    <n v="23782.052760000002"/>
  </r>
  <r>
    <x v="4"/>
    <s v="Dec"/>
    <x v="1"/>
    <x v="0"/>
    <x v="3"/>
    <n v="322"/>
    <n v="644"/>
    <n v="17400.88"/>
    <n v="4820.0437600000005"/>
    <n v="19993.611120000001"/>
  </r>
  <r>
    <x v="0"/>
    <s v="Jan"/>
    <x v="1"/>
    <x v="1"/>
    <x v="3"/>
    <n v="284"/>
    <n v="770"/>
    <n v="34650"/>
    <n v="8662.5"/>
    <n v="40609.800000000003"/>
  </r>
  <r>
    <x v="0"/>
    <s v="Feb"/>
    <x v="1"/>
    <x v="1"/>
    <x v="3"/>
    <n v="251"/>
    <n v="718"/>
    <n v="33789.08"/>
    <n v="5271.0964800000002"/>
    <n v="42270.139080000008"/>
  </r>
  <r>
    <x v="0"/>
    <s v="Mar"/>
    <x v="1"/>
    <x v="1"/>
    <x v="3"/>
    <n v="280"/>
    <n v="930"/>
    <n v="34689"/>
    <n v="5654.3069999999998"/>
    <n v="45303.834000000003"/>
  </r>
  <r>
    <x v="0"/>
    <s v="Apr"/>
    <x v="1"/>
    <x v="1"/>
    <x v="3"/>
    <n v="254"/>
    <n v="805"/>
    <n v="39887.75"/>
    <n v="6741.0297499999997"/>
    <n v="37295.046249999999"/>
  </r>
  <r>
    <x v="0"/>
    <s v="May"/>
    <x v="1"/>
    <x v="1"/>
    <x v="3"/>
    <n v="339"/>
    <n v="1190"/>
    <n v="24002.3"/>
    <n v="2592.2483999999999"/>
    <n v="22442.1505"/>
  </r>
  <r>
    <x v="0"/>
    <s v="Jun"/>
    <x v="1"/>
    <x v="1"/>
    <x v="3"/>
    <n v="302"/>
    <n v="664"/>
    <n v="29926.48"/>
    <n v="5656.1047199999994"/>
    <n v="33008.907440000003"/>
  </r>
  <r>
    <x v="0"/>
    <s v="Jul"/>
    <x v="1"/>
    <x v="1"/>
    <x v="3"/>
    <n v="164"/>
    <n v="425"/>
    <n v="18398.25"/>
    <n v="1931.8162500000001"/>
    <n v="22298.679"/>
  </r>
  <r>
    <x v="0"/>
    <s v="Aug"/>
    <x v="1"/>
    <x v="1"/>
    <x v="3"/>
    <n v="381"/>
    <n v="1173"/>
    <n v="32234.04"/>
    <n v="9283.4035199999998"/>
    <n v="42516.698759999999"/>
  </r>
  <r>
    <x v="0"/>
    <s v="Sep"/>
    <x v="1"/>
    <x v="1"/>
    <x v="3"/>
    <n v="180"/>
    <n v="495"/>
    <n v="22685.85"/>
    <n v="3198.7048499999996"/>
    <n v="29287.432349999999"/>
  </r>
  <r>
    <x v="0"/>
    <s v="Oct"/>
    <x v="1"/>
    <x v="1"/>
    <x v="3"/>
    <n v="119"/>
    <n v="392"/>
    <n v="11963.84"/>
    <n v="3517.3689599999998"/>
    <n v="12825.23648"/>
  </r>
  <r>
    <x v="0"/>
    <s v="Nov"/>
    <x v="1"/>
    <x v="1"/>
    <x v="3"/>
    <n v="242"/>
    <n v="724"/>
    <n v="23493.8"/>
    <n v="2419.8613999999998"/>
    <n v="32867.826199999996"/>
  </r>
  <r>
    <x v="0"/>
    <s v="Dec"/>
    <x v="1"/>
    <x v="1"/>
    <x v="3"/>
    <n v="336"/>
    <n v="1230"/>
    <n v="38117.699999999997"/>
    <n v="7051.7744999999986"/>
    <n v="38918.171699999999"/>
  </r>
  <r>
    <x v="1"/>
    <s v="Jan"/>
    <x v="1"/>
    <x v="1"/>
    <x v="3"/>
    <n v="58"/>
    <n v="124"/>
    <n v="2796.2"/>
    <n v="472.55779999999999"/>
    <n v="3539.9891999999995"/>
  </r>
  <r>
    <x v="1"/>
    <s v="Feb"/>
    <x v="1"/>
    <x v="1"/>
    <x v="3"/>
    <n v="82"/>
    <n v="323"/>
    <n v="14376.73"/>
    <n v="2559.0579400000001"/>
    <n v="19681.74337"/>
  </r>
  <r>
    <x v="1"/>
    <s v="Mar"/>
    <x v="1"/>
    <x v="1"/>
    <x v="3"/>
    <n v="73"/>
    <n v="210"/>
    <n v="9670.5"/>
    <n v="1760.0309999999999"/>
    <n v="14312.34"/>
  </r>
  <r>
    <x v="1"/>
    <s v="Apr"/>
    <x v="1"/>
    <x v="1"/>
    <x v="3"/>
    <n v="74"/>
    <n v="200"/>
    <n v="4810"/>
    <n v="514.66999999999996"/>
    <n v="7186.14"/>
  </r>
  <r>
    <x v="1"/>
    <s v="May"/>
    <x v="1"/>
    <x v="1"/>
    <x v="3"/>
    <n v="57"/>
    <n v="139"/>
    <n v="3391.6"/>
    <n v="369.68439999999998"/>
    <n v="4076.7031999999999"/>
  </r>
  <r>
    <x v="1"/>
    <s v="Jun"/>
    <x v="1"/>
    <x v="1"/>
    <x v="3"/>
    <n v="54"/>
    <n v="177"/>
    <n v="4685.1899999999996"/>
    <n v="632.50064999999995"/>
    <n v="6718.5624599999992"/>
  </r>
  <r>
    <x v="1"/>
    <s v="Jul"/>
    <x v="1"/>
    <x v="1"/>
    <x v="3"/>
    <n v="100"/>
    <n v="301"/>
    <n v="8160.11"/>
    <n v="1591.22145"/>
    <n v="11799.519059999999"/>
  </r>
  <r>
    <x v="1"/>
    <s v="Aug"/>
    <x v="1"/>
    <x v="1"/>
    <x v="3"/>
    <n v="91"/>
    <n v="274"/>
    <n v="5751.26"/>
    <n v="1063.9831000000001"/>
    <n v="8138.0329000000002"/>
  </r>
  <r>
    <x v="1"/>
    <s v="Sep"/>
    <x v="1"/>
    <x v="1"/>
    <x v="3"/>
    <n v="60"/>
    <n v="233"/>
    <n v="6934.08"/>
    <n v="1206.5299199999999"/>
    <n v="9541.2940799999997"/>
  </r>
  <r>
    <x v="1"/>
    <s v="Oct"/>
    <x v="1"/>
    <x v="1"/>
    <x v="3"/>
    <n v="59"/>
    <n v="143"/>
    <n v="5552.69"/>
    <n v="655.21741999999995"/>
    <n v="7529.4476399999994"/>
  </r>
  <r>
    <x v="1"/>
    <s v="Nov"/>
    <x v="1"/>
    <x v="1"/>
    <x v="3"/>
    <n v="51"/>
    <n v="195"/>
    <n v="8355.75"/>
    <n v="1612.65975"/>
    <n v="12291.30825"/>
  </r>
  <r>
    <x v="1"/>
    <s v="Dec"/>
    <x v="1"/>
    <x v="1"/>
    <x v="3"/>
    <n v="100"/>
    <n v="399"/>
    <n v="11471.25"/>
    <n v="1709.2162499999999"/>
    <n v="16862.737499999999"/>
  </r>
  <r>
    <x v="2"/>
    <s v="Jan"/>
    <x v="1"/>
    <x v="1"/>
    <x v="3"/>
    <n v="284"/>
    <n v="841"/>
    <n v="29165.88"/>
    <n v="11549.688480000001"/>
    <n v="27736.751880000003"/>
  </r>
  <r>
    <x v="2"/>
    <s v="Feb"/>
    <x v="1"/>
    <x v="1"/>
    <x v="3"/>
    <n v="360"/>
    <n v="1253"/>
    <n v="47451.11"/>
    <n v="14282.784109999999"/>
    <n v="47403.658889999999"/>
  </r>
  <r>
    <x v="2"/>
    <s v="Mar"/>
    <x v="1"/>
    <x v="1"/>
    <x v="3"/>
    <n v="159"/>
    <n v="488"/>
    <n v="11404.56"/>
    <n v="3945.9777599999998"/>
    <n v="12966.984719999999"/>
  </r>
  <r>
    <x v="2"/>
    <s v="Apr"/>
    <x v="1"/>
    <x v="1"/>
    <x v="3"/>
    <n v="348"/>
    <n v="703"/>
    <n v="33280.019999999997"/>
    <n v="11914.247159999999"/>
    <n v="39470.103719999999"/>
  </r>
  <r>
    <x v="2"/>
    <s v="May"/>
    <x v="1"/>
    <x v="1"/>
    <x v="3"/>
    <n v="151"/>
    <n v="497"/>
    <n v="18085.830000000002"/>
    <n v="5516.1781500000006"/>
    <n v="22878.574950000002"/>
  </r>
  <r>
    <x v="2"/>
    <s v="Jun"/>
    <x v="1"/>
    <x v="1"/>
    <x v="3"/>
    <n v="323"/>
    <n v="1008"/>
    <n v="26893.439999999999"/>
    <n v="9116.8761599999998"/>
    <n v="30739.20192"/>
  </r>
  <r>
    <x v="2"/>
    <s v="Jul"/>
    <x v="1"/>
    <x v="1"/>
    <x v="3"/>
    <n v="361"/>
    <n v="848"/>
    <n v="38236.32"/>
    <n v="14912.1648"/>
    <n v="41754.061439999998"/>
  </r>
  <r>
    <x v="2"/>
    <s v="Aug"/>
    <x v="1"/>
    <x v="1"/>
    <x v="3"/>
    <n v="375"/>
    <n v="1099"/>
    <n v="36442.839999999997"/>
    <n v="11370.166079999999"/>
    <n v="40560.880919999996"/>
  </r>
  <r>
    <x v="2"/>
    <s v="Sep"/>
    <x v="1"/>
    <x v="1"/>
    <x v="3"/>
    <n v="381"/>
    <n v="1215"/>
    <n v="58417.2"/>
    <n v="21030.191999999999"/>
    <n v="71561.070000000007"/>
  </r>
  <r>
    <x v="2"/>
    <s v="Oct"/>
    <x v="1"/>
    <x v="1"/>
    <x v="3"/>
    <n v="247"/>
    <n v="543"/>
    <n v="23164.38"/>
    <n v="8895.1219199999996"/>
    <n v="24670.064699999999"/>
  </r>
  <r>
    <x v="2"/>
    <s v="Nov"/>
    <x v="1"/>
    <x v="1"/>
    <x v="3"/>
    <n v="211"/>
    <n v="456"/>
    <n v="14892.96"/>
    <n v="4914.6768000000002"/>
    <n v="18750.236639999999"/>
  </r>
  <r>
    <x v="2"/>
    <s v="Dec"/>
    <x v="1"/>
    <x v="1"/>
    <x v="3"/>
    <n v="370"/>
    <n v="825"/>
    <n v="24535.5"/>
    <n v="7875.8954999999996"/>
    <n v="26768.230500000001"/>
  </r>
  <r>
    <x v="3"/>
    <s v="Jan"/>
    <x v="1"/>
    <x v="1"/>
    <x v="3"/>
    <n v="52"/>
    <n v="168"/>
    <n v="5928.72"/>
    <n v="409.08168000000001"/>
    <n v="8246.8495199999998"/>
  </r>
  <r>
    <x v="3"/>
    <s v="Feb"/>
    <x v="1"/>
    <x v="1"/>
    <x v="3"/>
    <n v="54"/>
    <n v="129"/>
    <n v="4674.96"/>
    <n v="364.64688000000001"/>
    <n v="5876.42472"/>
  </r>
  <r>
    <x v="3"/>
    <s v="Mar"/>
    <x v="1"/>
    <x v="1"/>
    <x v="3"/>
    <n v="58"/>
    <n v="193"/>
    <n v="8937.83"/>
    <n v="616.71027000000004"/>
    <n v="12816.84822"/>
  </r>
  <r>
    <x v="3"/>
    <s v="Apr"/>
    <x v="1"/>
    <x v="1"/>
    <x v="3"/>
    <n v="55"/>
    <n v="151"/>
    <n v="5298.59"/>
    <n v="365.60271"/>
    <n v="8324.0848900000001"/>
  </r>
  <r>
    <x v="3"/>
    <s v="May"/>
    <x v="1"/>
    <x v="1"/>
    <x v="3"/>
    <n v="60"/>
    <n v="238"/>
    <n v="10919.44"/>
    <n v="567.81088"/>
    <n v="17132.601360000001"/>
  </r>
  <r>
    <x v="3"/>
    <s v="Jun"/>
    <x v="1"/>
    <x v="1"/>
    <x v="3"/>
    <n v="57"/>
    <n v="132"/>
    <n v="3150.84"/>
    <n v="179.59788"/>
    <n v="4483.6453200000005"/>
  </r>
  <r>
    <x v="3"/>
    <s v="Jul"/>
    <x v="1"/>
    <x v="1"/>
    <x v="3"/>
    <n v="59"/>
    <n v="228"/>
    <n v="7441.92"/>
    <n v="401.86367999999999"/>
    <n v="9108.9100799999997"/>
  </r>
  <r>
    <x v="3"/>
    <s v="Aug"/>
    <x v="1"/>
    <x v="1"/>
    <x v="3"/>
    <n v="58"/>
    <n v="209"/>
    <n v="5162.3"/>
    <n v="423.30860000000001"/>
    <n v="7707.3139000000001"/>
  </r>
  <r>
    <x v="3"/>
    <s v="Sep"/>
    <x v="1"/>
    <x v="1"/>
    <x v="3"/>
    <n v="51"/>
    <n v="176"/>
    <n v="6566.56"/>
    <n v="505.62512000000004"/>
    <n v="8766.3575999999994"/>
  </r>
  <r>
    <x v="3"/>
    <s v="Oct"/>
    <x v="1"/>
    <x v="1"/>
    <x v="3"/>
    <n v="53"/>
    <n v="210"/>
    <n v="6732.6"/>
    <n v="612.66660000000002"/>
    <n v="7466.4534000000003"/>
  </r>
  <r>
    <x v="3"/>
    <s v="Nov"/>
    <x v="1"/>
    <x v="1"/>
    <x v="3"/>
    <n v="56"/>
    <n v="205"/>
    <n v="8942.1"/>
    <n v="643.83120000000008"/>
    <n v="9854.1942000000017"/>
  </r>
  <r>
    <x v="3"/>
    <s v="Dec"/>
    <x v="1"/>
    <x v="1"/>
    <x v="3"/>
    <n v="57"/>
    <n v="201"/>
    <n v="7268.16"/>
    <n v="501.50304"/>
    <n v="10030.060799999999"/>
  </r>
  <r>
    <x v="4"/>
    <s v="Jan"/>
    <x v="1"/>
    <x v="1"/>
    <x v="3"/>
    <n v="187"/>
    <n v="555"/>
    <n v="17926.5"/>
    <n v="4409.9189999999999"/>
    <n v="18069.912"/>
  </r>
  <r>
    <x v="4"/>
    <s v="Feb"/>
    <x v="1"/>
    <x v="1"/>
    <x v="3"/>
    <n v="349"/>
    <n v="1201"/>
    <n v="58945.08"/>
    <n v="11847.961080000001"/>
    <n v="63955.411800000002"/>
  </r>
  <r>
    <x v="4"/>
    <s v="Mar"/>
    <x v="1"/>
    <x v="1"/>
    <x v="3"/>
    <n v="286"/>
    <n v="975"/>
    <n v="27885"/>
    <n v="6720.2849999999999"/>
    <n v="33211.035000000003"/>
  </r>
  <r>
    <x v="4"/>
    <s v="Apr"/>
    <x v="1"/>
    <x v="1"/>
    <x v="3"/>
    <n v="277"/>
    <n v="1044"/>
    <n v="47178.36"/>
    <n v="10473.59592"/>
    <n v="50056.239959999999"/>
  </r>
  <r>
    <x v="4"/>
    <s v="May"/>
    <x v="1"/>
    <x v="1"/>
    <x v="3"/>
    <n v="340"/>
    <n v="707"/>
    <n v="28364.84"/>
    <n v="6382.0889999999999"/>
    <n v="34463.280599999998"/>
  </r>
  <r>
    <x v="4"/>
    <s v="Jun"/>
    <x v="1"/>
    <x v="1"/>
    <x v="3"/>
    <n v="387"/>
    <n v="817"/>
    <n v="35882.639999999999"/>
    <n v="7643.0023200000005"/>
    <n v="39399.138719999995"/>
  </r>
  <r>
    <x v="4"/>
    <s v="Jul"/>
    <x v="1"/>
    <x v="1"/>
    <x v="3"/>
    <n v="192"/>
    <n v="568"/>
    <n v="25440.720000000001"/>
    <n v="6283.8578399999997"/>
    <n v="29129.624400000001"/>
  </r>
  <r>
    <x v="4"/>
    <s v="Aug"/>
    <x v="1"/>
    <x v="1"/>
    <x v="3"/>
    <n v="394"/>
    <n v="1391"/>
    <n v="45513.52"/>
    <n v="11696.974639999999"/>
    <n v="53159.791360000003"/>
  </r>
  <r>
    <x v="4"/>
    <s v="Sep"/>
    <x v="1"/>
    <x v="1"/>
    <x v="3"/>
    <n v="162"/>
    <n v="590"/>
    <n v="23358.1"/>
    <n v="6096.4640999999992"/>
    <n v="25250.106099999997"/>
  </r>
  <r>
    <x v="4"/>
    <s v="Oct"/>
    <x v="1"/>
    <x v="1"/>
    <x v="3"/>
    <n v="400"/>
    <n v="1092"/>
    <n v="31001.88"/>
    <n v="7595.4606000000003"/>
    <n v="37388.26728"/>
  </r>
  <r>
    <x v="4"/>
    <s v="Nov"/>
    <x v="1"/>
    <x v="1"/>
    <x v="3"/>
    <n v="227"/>
    <n v="888"/>
    <n v="41727.120000000003"/>
    <n v="9722.4189600000009"/>
    <n v="44189.020080000002"/>
  </r>
  <r>
    <x v="4"/>
    <s v="Dec"/>
    <x v="1"/>
    <x v="1"/>
    <x v="3"/>
    <n v="294"/>
    <n v="1111"/>
    <n v="37296.269999999997"/>
    <n v="10219.177979999999"/>
    <n v="40242.675329999998"/>
  </r>
  <r>
    <x v="0"/>
    <s v="Jan"/>
    <x v="2"/>
    <x v="0"/>
    <x v="0"/>
    <n v="2555"/>
    <n v="0"/>
    <n v="0"/>
    <n v="0"/>
    <n v="0"/>
  </r>
  <r>
    <x v="0"/>
    <s v="Feb"/>
    <x v="2"/>
    <x v="0"/>
    <x v="0"/>
    <n v="3210"/>
    <n v="0"/>
    <n v="0"/>
    <n v="0"/>
    <n v="0"/>
  </r>
  <r>
    <x v="0"/>
    <s v="Mar"/>
    <x v="2"/>
    <x v="0"/>
    <x v="0"/>
    <n v="3664"/>
    <n v="0"/>
    <n v="0"/>
    <n v="0"/>
    <n v="0"/>
  </r>
  <r>
    <x v="0"/>
    <s v="Apr"/>
    <x v="2"/>
    <x v="0"/>
    <x v="0"/>
    <n v="3070"/>
    <n v="0"/>
    <n v="0"/>
    <n v="0"/>
    <n v="0"/>
  </r>
  <r>
    <x v="0"/>
    <s v="May"/>
    <x v="2"/>
    <x v="0"/>
    <x v="0"/>
    <n v="3354"/>
    <n v="0"/>
    <n v="0"/>
    <n v="0"/>
    <n v="0"/>
  </r>
  <r>
    <x v="0"/>
    <s v="Jun"/>
    <x v="2"/>
    <x v="0"/>
    <x v="0"/>
    <n v="2354"/>
    <n v="0"/>
    <n v="0"/>
    <n v="0"/>
    <n v="0"/>
  </r>
  <r>
    <x v="0"/>
    <s v="Jul"/>
    <x v="2"/>
    <x v="0"/>
    <x v="0"/>
    <n v="3425"/>
    <n v="0"/>
    <n v="0"/>
    <n v="0"/>
    <n v="0"/>
  </r>
  <r>
    <x v="0"/>
    <s v="Aug"/>
    <x v="2"/>
    <x v="0"/>
    <x v="0"/>
    <n v="3236"/>
    <n v="0"/>
    <n v="0"/>
    <n v="0"/>
    <n v="0"/>
  </r>
  <r>
    <x v="0"/>
    <s v="Sep"/>
    <x v="2"/>
    <x v="0"/>
    <x v="0"/>
    <n v="3406"/>
    <n v="0"/>
    <n v="0"/>
    <n v="0"/>
    <n v="0"/>
  </r>
  <r>
    <x v="0"/>
    <s v="Oct"/>
    <x v="2"/>
    <x v="0"/>
    <x v="0"/>
    <n v="2393"/>
    <n v="0"/>
    <n v="0"/>
    <n v="0"/>
    <n v="0"/>
  </r>
  <r>
    <x v="0"/>
    <s v="Nov"/>
    <x v="2"/>
    <x v="0"/>
    <x v="0"/>
    <n v="3021"/>
    <n v="0"/>
    <n v="0"/>
    <n v="0"/>
    <n v="0"/>
  </r>
  <r>
    <x v="0"/>
    <s v="Dec"/>
    <x v="2"/>
    <x v="0"/>
    <x v="0"/>
    <n v="3760"/>
    <n v="0"/>
    <n v="0"/>
    <n v="0"/>
    <n v="0"/>
  </r>
  <r>
    <x v="1"/>
    <s v="Jan"/>
    <x v="2"/>
    <x v="0"/>
    <x v="0"/>
    <n v="2736"/>
    <n v="0"/>
    <n v="0"/>
    <n v="0"/>
    <n v="0"/>
  </r>
  <r>
    <x v="1"/>
    <s v="Feb"/>
    <x v="2"/>
    <x v="0"/>
    <x v="0"/>
    <n v="1056"/>
    <n v="0"/>
    <n v="0"/>
    <n v="0"/>
    <n v="0"/>
  </r>
  <r>
    <x v="1"/>
    <s v="Mar"/>
    <x v="2"/>
    <x v="0"/>
    <x v="0"/>
    <n v="2095"/>
    <n v="0"/>
    <n v="0"/>
    <n v="0"/>
    <n v="0"/>
  </r>
  <r>
    <x v="1"/>
    <s v="Apr"/>
    <x v="2"/>
    <x v="0"/>
    <x v="0"/>
    <n v="1156"/>
    <n v="0"/>
    <n v="0"/>
    <n v="0"/>
    <n v="0"/>
  </r>
  <r>
    <x v="1"/>
    <s v="May"/>
    <x v="2"/>
    <x v="0"/>
    <x v="0"/>
    <n v="2102"/>
    <n v="0"/>
    <n v="0"/>
    <n v="0"/>
    <n v="0"/>
  </r>
  <r>
    <x v="1"/>
    <s v="Jun"/>
    <x v="2"/>
    <x v="0"/>
    <x v="0"/>
    <n v="1893"/>
    <n v="0"/>
    <n v="0"/>
    <n v="0"/>
    <n v="0"/>
  </r>
  <r>
    <x v="1"/>
    <s v="Jul"/>
    <x v="2"/>
    <x v="0"/>
    <x v="0"/>
    <n v="2544"/>
    <n v="0"/>
    <n v="0"/>
    <n v="0"/>
    <n v="0"/>
  </r>
  <r>
    <x v="1"/>
    <s v="Aug"/>
    <x v="2"/>
    <x v="0"/>
    <x v="0"/>
    <n v="1393"/>
    <n v="0"/>
    <n v="0"/>
    <n v="0"/>
    <n v="0"/>
  </r>
  <r>
    <x v="1"/>
    <s v="Sep"/>
    <x v="2"/>
    <x v="0"/>
    <x v="0"/>
    <n v="2963"/>
    <n v="0"/>
    <n v="0"/>
    <n v="0"/>
    <n v="0"/>
  </r>
  <r>
    <x v="1"/>
    <s v="Oct"/>
    <x v="2"/>
    <x v="0"/>
    <x v="0"/>
    <n v="1296"/>
    <n v="0"/>
    <n v="0"/>
    <n v="0"/>
    <n v="0"/>
  </r>
  <r>
    <x v="1"/>
    <s v="Nov"/>
    <x v="2"/>
    <x v="0"/>
    <x v="0"/>
    <n v="1505"/>
    <n v="0"/>
    <n v="0"/>
    <n v="0"/>
    <n v="0"/>
  </r>
  <r>
    <x v="1"/>
    <s v="Dec"/>
    <x v="2"/>
    <x v="0"/>
    <x v="0"/>
    <n v="1138"/>
    <n v="0"/>
    <n v="0"/>
    <n v="0"/>
    <n v="0"/>
  </r>
  <r>
    <x v="2"/>
    <s v="Jan"/>
    <x v="2"/>
    <x v="0"/>
    <x v="0"/>
    <n v="2309"/>
    <n v="0"/>
    <n v="0"/>
    <n v="0"/>
    <n v="0"/>
  </r>
  <r>
    <x v="2"/>
    <s v="Feb"/>
    <x v="2"/>
    <x v="0"/>
    <x v="0"/>
    <n v="1262"/>
    <n v="0"/>
    <n v="0"/>
    <n v="0"/>
    <n v="0"/>
  </r>
  <r>
    <x v="2"/>
    <s v="Mar"/>
    <x v="2"/>
    <x v="0"/>
    <x v="0"/>
    <n v="2828"/>
    <n v="0"/>
    <n v="0"/>
    <n v="0"/>
    <n v="0"/>
  </r>
  <r>
    <x v="2"/>
    <s v="Apr"/>
    <x v="2"/>
    <x v="0"/>
    <x v="0"/>
    <n v="2555"/>
    <n v="0"/>
    <n v="0"/>
    <n v="0"/>
    <n v="0"/>
  </r>
  <r>
    <x v="2"/>
    <s v="May"/>
    <x v="2"/>
    <x v="0"/>
    <x v="0"/>
    <n v="1676"/>
    <n v="0"/>
    <n v="0"/>
    <n v="0"/>
    <n v="0"/>
  </r>
  <r>
    <x v="2"/>
    <s v="Jun"/>
    <x v="2"/>
    <x v="0"/>
    <x v="0"/>
    <n v="1974"/>
    <n v="0"/>
    <n v="0"/>
    <n v="0"/>
    <n v="0"/>
  </r>
  <r>
    <x v="2"/>
    <s v="Jul"/>
    <x v="2"/>
    <x v="0"/>
    <x v="0"/>
    <n v="1134"/>
    <n v="0"/>
    <n v="0"/>
    <n v="0"/>
    <n v="0"/>
  </r>
  <r>
    <x v="2"/>
    <s v="Aug"/>
    <x v="2"/>
    <x v="0"/>
    <x v="0"/>
    <n v="2676"/>
    <n v="0"/>
    <n v="0"/>
    <n v="0"/>
    <n v="0"/>
  </r>
  <r>
    <x v="2"/>
    <s v="Sep"/>
    <x v="2"/>
    <x v="0"/>
    <x v="0"/>
    <n v="2465"/>
    <n v="0"/>
    <n v="0"/>
    <n v="0"/>
    <n v="0"/>
  </r>
  <r>
    <x v="2"/>
    <s v="Oct"/>
    <x v="2"/>
    <x v="0"/>
    <x v="0"/>
    <n v="1904"/>
    <n v="0"/>
    <n v="0"/>
    <n v="0"/>
    <n v="0"/>
  </r>
  <r>
    <x v="2"/>
    <s v="Nov"/>
    <x v="2"/>
    <x v="0"/>
    <x v="0"/>
    <n v="1261"/>
    <n v="0"/>
    <n v="0"/>
    <n v="0"/>
    <n v="0"/>
  </r>
  <r>
    <x v="2"/>
    <s v="Dec"/>
    <x v="2"/>
    <x v="0"/>
    <x v="0"/>
    <n v="2279"/>
    <n v="0"/>
    <n v="0"/>
    <n v="0"/>
    <n v="0"/>
  </r>
  <r>
    <x v="3"/>
    <s v="Jan"/>
    <x v="2"/>
    <x v="0"/>
    <x v="0"/>
    <n v="2389"/>
    <n v="0"/>
    <n v="0"/>
    <n v="0"/>
    <n v="0"/>
  </r>
  <r>
    <x v="3"/>
    <s v="Feb"/>
    <x v="2"/>
    <x v="0"/>
    <x v="0"/>
    <n v="2605"/>
    <n v="0"/>
    <n v="0"/>
    <n v="0"/>
    <n v="0"/>
  </r>
  <r>
    <x v="3"/>
    <s v="Mar"/>
    <x v="2"/>
    <x v="0"/>
    <x v="0"/>
    <n v="2239"/>
    <n v="0"/>
    <n v="0"/>
    <n v="0"/>
    <n v="0"/>
  </r>
  <r>
    <x v="3"/>
    <s v="Apr"/>
    <x v="2"/>
    <x v="0"/>
    <x v="0"/>
    <n v="2996"/>
    <n v="0"/>
    <n v="0"/>
    <n v="0"/>
    <n v="0"/>
  </r>
  <r>
    <x v="3"/>
    <s v="May"/>
    <x v="2"/>
    <x v="0"/>
    <x v="0"/>
    <n v="2103"/>
    <n v="0"/>
    <n v="0"/>
    <n v="0"/>
    <n v="0"/>
  </r>
  <r>
    <x v="3"/>
    <s v="Jun"/>
    <x v="2"/>
    <x v="0"/>
    <x v="0"/>
    <n v="2402"/>
    <n v="0"/>
    <n v="0"/>
    <n v="0"/>
    <n v="0"/>
  </r>
  <r>
    <x v="3"/>
    <s v="Jul"/>
    <x v="2"/>
    <x v="0"/>
    <x v="0"/>
    <n v="1526"/>
    <n v="0"/>
    <n v="0"/>
    <n v="0"/>
    <n v="0"/>
  </r>
  <r>
    <x v="3"/>
    <s v="Aug"/>
    <x v="2"/>
    <x v="0"/>
    <x v="0"/>
    <n v="2601"/>
    <n v="0"/>
    <n v="0"/>
    <n v="0"/>
    <n v="0"/>
  </r>
  <r>
    <x v="3"/>
    <s v="Sep"/>
    <x v="2"/>
    <x v="0"/>
    <x v="0"/>
    <n v="1779"/>
    <n v="0"/>
    <n v="0"/>
    <n v="0"/>
    <n v="0"/>
  </r>
  <r>
    <x v="3"/>
    <s v="Oct"/>
    <x v="2"/>
    <x v="0"/>
    <x v="0"/>
    <n v="1737"/>
    <n v="0"/>
    <n v="0"/>
    <n v="0"/>
    <n v="0"/>
  </r>
  <r>
    <x v="3"/>
    <s v="Nov"/>
    <x v="2"/>
    <x v="0"/>
    <x v="0"/>
    <n v="2937"/>
    <n v="0"/>
    <n v="0"/>
    <n v="0"/>
    <n v="0"/>
  </r>
  <r>
    <x v="3"/>
    <s v="Dec"/>
    <x v="2"/>
    <x v="0"/>
    <x v="0"/>
    <n v="1577"/>
    <n v="0"/>
    <n v="0"/>
    <n v="0"/>
    <n v="0"/>
  </r>
  <r>
    <x v="4"/>
    <s v="Jan"/>
    <x v="2"/>
    <x v="0"/>
    <x v="0"/>
    <n v="2350"/>
    <n v="0"/>
    <n v="0"/>
    <n v="0"/>
    <n v="0"/>
  </r>
  <r>
    <x v="4"/>
    <s v="Feb"/>
    <x v="2"/>
    <x v="0"/>
    <x v="0"/>
    <n v="1770"/>
    <n v="0"/>
    <n v="0"/>
    <n v="0"/>
    <n v="0"/>
  </r>
  <r>
    <x v="4"/>
    <s v="Mar"/>
    <x v="2"/>
    <x v="0"/>
    <x v="0"/>
    <n v="1226"/>
    <n v="0"/>
    <n v="0"/>
    <n v="0"/>
    <n v="0"/>
  </r>
  <r>
    <x v="4"/>
    <s v="Apr"/>
    <x v="2"/>
    <x v="0"/>
    <x v="0"/>
    <n v="1864"/>
    <n v="0"/>
    <n v="0"/>
    <n v="0"/>
    <n v="0"/>
  </r>
  <r>
    <x v="4"/>
    <s v="May"/>
    <x v="2"/>
    <x v="0"/>
    <x v="0"/>
    <n v="1431"/>
    <n v="0"/>
    <n v="0"/>
    <n v="0"/>
    <n v="0"/>
  </r>
  <r>
    <x v="4"/>
    <s v="Jun"/>
    <x v="2"/>
    <x v="0"/>
    <x v="0"/>
    <n v="2933"/>
    <n v="0"/>
    <n v="0"/>
    <n v="0"/>
    <n v="0"/>
  </r>
  <r>
    <x v="4"/>
    <s v="Jul"/>
    <x v="2"/>
    <x v="0"/>
    <x v="0"/>
    <n v="1367"/>
    <n v="0"/>
    <n v="0"/>
    <n v="0"/>
    <n v="0"/>
  </r>
  <r>
    <x v="4"/>
    <s v="Aug"/>
    <x v="2"/>
    <x v="0"/>
    <x v="0"/>
    <n v="1391"/>
    <n v="0"/>
    <n v="0"/>
    <n v="0"/>
    <n v="0"/>
  </r>
  <r>
    <x v="4"/>
    <s v="Sep"/>
    <x v="2"/>
    <x v="0"/>
    <x v="0"/>
    <n v="1714"/>
    <n v="0"/>
    <n v="0"/>
    <n v="0"/>
    <n v="0"/>
  </r>
  <r>
    <x v="4"/>
    <s v="Oct"/>
    <x v="2"/>
    <x v="0"/>
    <x v="0"/>
    <n v="1747"/>
    <n v="0"/>
    <n v="0"/>
    <n v="0"/>
    <n v="0"/>
  </r>
  <r>
    <x v="4"/>
    <s v="Nov"/>
    <x v="2"/>
    <x v="0"/>
    <x v="0"/>
    <n v="2503"/>
    <n v="0"/>
    <n v="0"/>
    <n v="0"/>
    <n v="0"/>
  </r>
  <r>
    <x v="4"/>
    <s v="Dec"/>
    <x v="2"/>
    <x v="0"/>
    <x v="0"/>
    <n v="2547"/>
    <n v="0"/>
    <n v="0"/>
    <n v="0"/>
    <n v="0"/>
  </r>
  <r>
    <x v="0"/>
    <s v="Jan"/>
    <x v="2"/>
    <x v="1"/>
    <x v="0"/>
    <n v="3164"/>
    <n v="0"/>
    <n v="0"/>
    <n v="0"/>
    <n v="0"/>
  </r>
  <r>
    <x v="0"/>
    <s v="Feb"/>
    <x v="2"/>
    <x v="1"/>
    <x v="0"/>
    <n v="3294"/>
    <n v="0"/>
    <n v="0"/>
    <n v="0"/>
    <n v="0"/>
  </r>
  <r>
    <x v="0"/>
    <s v="Mar"/>
    <x v="2"/>
    <x v="1"/>
    <x v="0"/>
    <n v="3856"/>
    <n v="0"/>
    <n v="0"/>
    <n v="0"/>
    <n v="0"/>
  </r>
  <r>
    <x v="0"/>
    <s v="Apr"/>
    <x v="2"/>
    <x v="1"/>
    <x v="0"/>
    <n v="3356"/>
    <n v="0"/>
    <n v="0"/>
    <n v="0"/>
    <n v="0"/>
  </r>
  <r>
    <x v="0"/>
    <s v="May"/>
    <x v="2"/>
    <x v="1"/>
    <x v="0"/>
    <n v="2233"/>
    <n v="0"/>
    <n v="0"/>
    <n v="0"/>
    <n v="0"/>
  </r>
  <r>
    <x v="0"/>
    <s v="Jun"/>
    <x v="2"/>
    <x v="1"/>
    <x v="0"/>
    <n v="3955"/>
    <n v="0"/>
    <n v="0"/>
    <n v="0"/>
    <n v="0"/>
  </r>
  <r>
    <x v="0"/>
    <s v="Jul"/>
    <x v="2"/>
    <x v="1"/>
    <x v="0"/>
    <n v="3648"/>
    <n v="0"/>
    <n v="0"/>
    <n v="0"/>
    <n v="0"/>
  </r>
  <r>
    <x v="0"/>
    <s v="Aug"/>
    <x v="2"/>
    <x v="1"/>
    <x v="0"/>
    <n v="3268"/>
    <n v="0"/>
    <n v="0"/>
    <n v="0"/>
    <n v="0"/>
  </r>
  <r>
    <x v="0"/>
    <s v="Sep"/>
    <x v="2"/>
    <x v="1"/>
    <x v="0"/>
    <n v="2776"/>
    <n v="0"/>
    <n v="0"/>
    <n v="0"/>
    <n v="0"/>
  </r>
  <r>
    <x v="0"/>
    <s v="Oct"/>
    <x v="2"/>
    <x v="1"/>
    <x v="0"/>
    <n v="2744"/>
    <n v="0"/>
    <n v="0"/>
    <n v="0"/>
    <n v="0"/>
  </r>
  <r>
    <x v="0"/>
    <s v="Nov"/>
    <x v="2"/>
    <x v="1"/>
    <x v="0"/>
    <n v="2785"/>
    <n v="0"/>
    <n v="0"/>
    <n v="0"/>
    <n v="0"/>
  </r>
  <r>
    <x v="0"/>
    <s v="Dec"/>
    <x v="2"/>
    <x v="1"/>
    <x v="0"/>
    <n v="2562"/>
    <n v="0"/>
    <n v="0"/>
    <n v="0"/>
    <n v="0"/>
  </r>
  <r>
    <x v="1"/>
    <s v="Jan"/>
    <x v="2"/>
    <x v="1"/>
    <x v="0"/>
    <n v="1096"/>
    <n v="0"/>
    <n v="0"/>
    <n v="0"/>
    <n v="0"/>
  </r>
  <r>
    <x v="1"/>
    <s v="Feb"/>
    <x v="2"/>
    <x v="1"/>
    <x v="0"/>
    <n v="1545"/>
    <n v="0"/>
    <n v="0"/>
    <n v="0"/>
    <n v="0"/>
  </r>
  <r>
    <x v="1"/>
    <s v="Mar"/>
    <x v="2"/>
    <x v="1"/>
    <x v="0"/>
    <n v="2623"/>
    <n v="0"/>
    <n v="0"/>
    <n v="0"/>
    <n v="0"/>
  </r>
  <r>
    <x v="1"/>
    <s v="Apr"/>
    <x v="2"/>
    <x v="1"/>
    <x v="0"/>
    <n v="1308"/>
    <n v="0"/>
    <n v="0"/>
    <n v="0"/>
    <n v="0"/>
  </r>
  <r>
    <x v="1"/>
    <s v="May"/>
    <x v="2"/>
    <x v="1"/>
    <x v="0"/>
    <n v="2153"/>
    <n v="0"/>
    <n v="0"/>
    <n v="0"/>
    <n v="0"/>
  </r>
  <r>
    <x v="1"/>
    <s v="Jun"/>
    <x v="2"/>
    <x v="1"/>
    <x v="0"/>
    <n v="1544"/>
    <n v="0"/>
    <n v="0"/>
    <n v="0"/>
    <n v="0"/>
  </r>
  <r>
    <x v="1"/>
    <s v="Jul"/>
    <x v="2"/>
    <x v="1"/>
    <x v="0"/>
    <n v="2839"/>
    <n v="0"/>
    <n v="0"/>
    <n v="0"/>
    <n v="0"/>
  </r>
  <r>
    <x v="1"/>
    <s v="Aug"/>
    <x v="2"/>
    <x v="1"/>
    <x v="0"/>
    <n v="1668"/>
    <n v="0"/>
    <n v="0"/>
    <n v="0"/>
    <n v="0"/>
  </r>
  <r>
    <x v="1"/>
    <s v="Sep"/>
    <x v="2"/>
    <x v="1"/>
    <x v="0"/>
    <n v="2278"/>
    <n v="0"/>
    <n v="0"/>
    <n v="0"/>
    <n v="0"/>
  </r>
  <r>
    <x v="1"/>
    <s v="Oct"/>
    <x v="2"/>
    <x v="1"/>
    <x v="0"/>
    <n v="1897"/>
    <n v="0"/>
    <n v="0"/>
    <n v="0"/>
    <n v="0"/>
  </r>
  <r>
    <x v="1"/>
    <s v="Nov"/>
    <x v="2"/>
    <x v="1"/>
    <x v="0"/>
    <n v="2142"/>
    <n v="0"/>
    <n v="0"/>
    <n v="0"/>
    <n v="0"/>
  </r>
  <r>
    <x v="1"/>
    <s v="Dec"/>
    <x v="2"/>
    <x v="1"/>
    <x v="0"/>
    <n v="1696"/>
    <n v="0"/>
    <n v="0"/>
    <n v="0"/>
    <n v="0"/>
  </r>
  <r>
    <x v="2"/>
    <s v="Jan"/>
    <x v="2"/>
    <x v="1"/>
    <x v="0"/>
    <n v="2339"/>
    <n v="0"/>
    <n v="0"/>
    <n v="0"/>
    <n v="0"/>
  </r>
  <r>
    <x v="2"/>
    <s v="Feb"/>
    <x v="2"/>
    <x v="1"/>
    <x v="0"/>
    <n v="1669"/>
    <n v="0"/>
    <n v="0"/>
    <n v="0"/>
    <n v="0"/>
  </r>
  <r>
    <x v="2"/>
    <s v="Mar"/>
    <x v="2"/>
    <x v="1"/>
    <x v="0"/>
    <n v="1609"/>
    <n v="0"/>
    <n v="0"/>
    <n v="0"/>
    <n v="0"/>
  </r>
  <r>
    <x v="2"/>
    <s v="Apr"/>
    <x v="2"/>
    <x v="1"/>
    <x v="0"/>
    <n v="2139"/>
    <n v="0"/>
    <n v="0"/>
    <n v="0"/>
    <n v="0"/>
  </r>
  <r>
    <x v="2"/>
    <s v="May"/>
    <x v="2"/>
    <x v="1"/>
    <x v="0"/>
    <n v="1724"/>
    <n v="0"/>
    <n v="0"/>
    <n v="0"/>
    <n v="0"/>
  </r>
  <r>
    <x v="2"/>
    <s v="Jun"/>
    <x v="2"/>
    <x v="1"/>
    <x v="0"/>
    <n v="1476"/>
    <n v="0"/>
    <n v="0"/>
    <n v="0"/>
    <n v="0"/>
  </r>
  <r>
    <x v="2"/>
    <s v="Jul"/>
    <x v="2"/>
    <x v="1"/>
    <x v="0"/>
    <n v="2181"/>
    <n v="0"/>
    <n v="0"/>
    <n v="0"/>
    <n v="0"/>
  </r>
  <r>
    <x v="2"/>
    <s v="Aug"/>
    <x v="2"/>
    <x v="1"/>
    <x v="0"/>
    <n v="2981"/>
    <n v="0"/>
    <n v="0"/>
    <n v="0"/>
    <n v="0"/>
  </r>
  <r>
    <x v="2"/>
    <s v="Sep"/>
    <x v="2"/>
    <x v="1"/>
    <x v="0"/>
    <n v="1870"/>
    <n v="0"/>
    <n v="0"/>
    <n v="0"/>
    <n v="0"/>
  </r>
  <r>
    <x v="2"/>
    <s v="Oct"/>
    <x v="2"/>
    <x v="1"/>
    <x v="0"/>
    <n v="2357"/>
    <n v="0"/>
    <n v="0"/>
    <n v="0"/>
    <n v="0"/>
  </r>
  <r>
    <x v="2"/>
    <s v="Nov"/>
    <x v="2"/>
    <x v="1"/>
    <x v="0"/>
    <n v="1842"/>
    <n v="0"/>
    <n v="0"/>
    <n v="0"/>
    <n v="0"/>
  </r>
  <r>
    <x v="2"/>
    <s v="Dec"/>
    <x v="2"/>
    <x v="1"/>
    <x v="0"/>
    <n v="2788"/>
    <n v="0"/>
    <n v="0"/>
    <n v="0"/>
    <n v="0"/>
  </r>
  <r>
    <x v="3"/>
    <s v="Jan"/>
    <x v="2"/>
    <x v="1"/>
    <x v="0"/>
    <n v="2375"/>
    <n v="0"/>
    <n v="0"/>
    <n v="0"/>
    <n v="0"/>
  </r>
  <r>
    <x v="3"/>
    <s v="Feb"/>
    <x v="2"/>
    <x v="1"/>
    <x v="0"/>
    <n v="1565"/>
    <n v="0"/>
    <n v="0"/>
    <n v="0"/>
    <n v="0"/>
  </r>
  <r>
    <x v="3"/>
    <s v="Mar"/>
    <x v="2"/>
    <x v="1"/>
    <x v="0"/>
    <n v="2867"/>
    <n v="0"/>
    <n v="0"/>
    <n v="0"/>
    <n v="0"/>
  </r>
  <r>
    <x v="3"/>
    <s v="Apr"/>
    <x v="2"/>
    <x v="1"/>
    <x v="0"/>
    <n v="2916"/>
    <n v="0"/>
    <n v="0"/>
    <n v="0"/>
    <n v="0"/>
  </r>
  <r>
    <x v="3"/>
    <s v="May"/>
    <x v="2"/>
    <x v="1"/>
    <x v="0"/>
    <n v="1163"/>
    <n v="0"/>
    <n v="0"/>
    <n v="0"/>
    <n v="0"/>
  </r>
  <r>
    <x v="3"/>
    <s v="Jun"/>
    <x v="2"/>
    <x v="1"/>
    <x v="0"/>
    <n v="1945"/>
    <n v="0"/>
    <n v="0"/>
    <n v="0"/>
    <n v="0"/>
  </r>
  <r>
    <x v="3"/>
    <s v="Jul"/>
    <x v="2"/>
    <x v="1"/>
    <x v="0"/>
    <n v="1839"/>
    <n v="0"/>
    <n v="0"/>
    <n v="0"/>
    <n v="0"/>
  </r>
  <r>
    <x v="3"/>
    <s v="Aug"/>
    <x v="2"/>
    <x v="1"/>
    <x v="0"/>
    <n v="2614"/>
    <n v="0"/>
    <n v="0"/>
    <n v="0"/>
    <n v="0"/>
  </r>
  <r>
    <x v="3"/>
    <s v="Sep"/>
    <x v="2"/>
    <x v="1"/>
    <x v="0"/>
    <n v="2927"/>
    <n v="0"/>
    <n v="0"/>
    <n v="0"/>
    <n v="0"/>
  </r>
  <r>
    <x v="3"/>
    <s v="Oct"/>
    <x v="2"/>
    <x v="1"/>
    <x v="0"/>
    <n v="1208"/>
    <n v="0"/>
    <n v="0"/>
    <n v="0"/>
    <n v="0"/>
  </r>
  <r>
    <x v="3"/>
    <s v="Nov"/>
    <x v="2"/>
    <x v="1"/>
    <x v="0"/>
    <n v="2824"/>
    <n v="0"/>
    <n v="0"/>
    <n v="0"/>
    <n v="0"/>
  </r>
  <r>
    <x v="3"/>
    <s v="Dec"/>
    <x v="2"/>
    <x v="1"/>
    <x v="0"/>
    <n v="1604"/>
    <n v="0"/>
    <n v="0"/>
    <n v="0"/>
    <n v="0"/>
  </r>
  <r>
    <x v="4"/>
    <s v="Jan"/>
    <x v="2"/>
    <x v="1"/>
    <x v="0"/>
    <n v="2615"/>
    <n v="0"/>
    <n v="0"/>
    <n v="0"/>
    <n v="0"/>
  </r>
  <r>
    <x v="4"/>
    <s v="Feb"/>
    <x v="2"/>
    <x v="1"/>
    <x v="0"/>
    <n v="1007"/>
    <n v="0"/>
    <n v="0"/>
    <n v="0"/>
    <n v="0"/>
  </r>
  <r>
    <x v="4"/>
    <s v="Mar"/>
    <x v="2"/>
    <x v="1"/>
    <x v="0"/>
    <n v="1772"/>
    <n v="0"/>
    <n v="0"/>
    <n v="0"/>
    <n v="0"/>
  </r>
  <r>
    <x v="4"/>
    <s v="Apr"/>
    <x v="2"/>
    <x v="1"/>
    <x v="0"/>
    <n v="2843"/>
    <n v="0"/>
    <n v="0"/>
    <n v="0"/>
    <n v="0"/>
  </r>
  <r>
    <x v="4"/>
    <s v="May"/>
    <x v="2"/>
    <x v="1"/>
    <x v="0"/>
    <n v="1433"/>
    <n v="0"/>
    <n v="0"/>
    <n v="0"/>
    <n v="0"/>
  </r>
  <r>
    <x v="4"/>
    <s v="Jun"/>
    <x v="2"/>
    <x v="1"/>
    <x v="0"/>
    <n v="1427"/>
    <n v="0"/>
    <n v="0"/>
    <n v="0"/>
    <n v="0"/>
  </r>
  <r>
    <x v="4"/>
    <s v="Jul"/>
    <x v="2"/>
    <x v="1"/>
    <x v="0"/>
    <n v="2212"/>
    <n v="0"/>
    <n v="0"/>
    <n v="0"/>
    <n v="0"/>
  </r>
  <r>
    <x v="4"/>
    <s v="Aug"/>
    <x v="2"/>
    <x v="1"/>
    <x v="0"/>
    <n v="2609"/>
    <n v="0"/>
    <n v="0"/>
    <n v="0"/>
    <n v="0"/>
  </r>
  <r>
    <x v="4"/>
    <s v="Sep"/>
    <x v="2"/>
    <x v="1"/>
    <x v="0"/>
    <n v="2005"/>
    <n v="0"/>
    <n v="0"/>
    <n v="0"/>
    <n v="0"/>
  </r>
  <r>
    <x v="4"/>
    <s v="Oct"/>
    <x v="2"/>
    <x v="1"/>
    <x v="0"/>
    <n v="1566"/>
    <n v="0"/>
    <n v="0"/>
    <n v="0"/>
    <n v="0"/>
  </r>
  <r>
    <x v="4"/>
    <s v="Nov"/>
    <x v="2"/>
    <x v="1"/>
    <x v="0"/>
    <n v="1479"/>
    <n v="0"/>
    <n v="0"/>
    <n v="0"/>
    <n v="0"/>
  </r>
  <r>
    <x v="4"/>
    <s v="Dec"/>
    <x v="2"/>
    <x v="1"/>
    <x v="0"/>
    <n v="1557"/>
    <n v="0"/>
    <n v="0"/>
    <n v="0"/>
    <n v="0"/>
  </r>
  <r>
    <x v="0"/>
    <s v="Jan"/>
    <x v="2"/>
    <x v="0"/>
    <x v="1"/>
    <n v="674"/>
    <n v="802"/>
    <n v="962.4"/>
    <n v="224.23919999999998"/>
    <n v="987.42240000000004"/>
  </r>
  <r>
    <x v="0"/>
    <s v="Feb"/>
    <x v="2"/>
    <x v="0"/>
    <x v="1"/>
    <n v="370"/>
    <n v="448"/>
    <n v="1581.44"/>
    <n v="439.64032000000003"/>
    <n v="1932.5196800000001"/>
  </r>
  <r>
    <x v="0"/>
    <s v="Mar"/>
    <x v="2"/>
    <x v="0"/>
    <x v="1"/>
    <n v="626"/>
    <n v="870"/>
    <n v="1592.1"/>
    <n v="434.64330000000001"/>
    <n v="2010.8222999999998"/>
  </r>
  <r>
    <x v="0"/>
    <s v="Apr"/>
    <x v="2"/>
    <x v="0"/>
    <x v="1"/>
    <n v="650"/>
    <n v="923"/>
    <n v="4587.3100000000004"/>
    <n v="1174.3513600000001"/>
    <n v="5738.7248100000006"/>
  </r>
  <r>
    <x v="0"/>
    <s v="May"/>
    <x v="2"/>
    <x v="0"/>
    <x v="1"/>
    <n v="316"/>
    <n v="398"/>
    <n v="1289.52"/>
    <n v="304.32671999999997"/>
    <n v="1288.2304799999999"/>
  </r>
  <r>
    <x v="0"/>
    <s v="Jun"/>
    <x v="2"/>
    <x v="0"/>
    <x v="1"/>
    <n v="524"/>
    <n v="545"/>
    <n v="1062.75"/>
    <n v="160.47524999999999"/>
    <n v="962.85149999999999"/>
  </r>
  <r>
    <x v="0"/>
    <s v="Jul"/>
    <x v="2"/>
    <x v="0"/>
    <x v="1"/>
    <n v="533"/>
    <n v="640"/>
    <n v="2041.6"/>
    <n v="432.81919999999997"/>
    <n v="2525.4591999999998"/>
  </r>
  <r>
    <x v="0"/>
    <s v="Aug"/>
    <x v="2"/>
    <x v="0"/>
    <x v="1"/>
    <n v="649"/>
    <n v="935"/>
    <n v="3403.4"/>
    <n v="343.74340000000001"/>
    <n v="4649.0444000000007"/>
  </r>
  <r>
    <x v="0"/>
    <s v="Sep"/>
    <x v="2"/>
    <x v="0"/>
    <x v="1"/>
    <n v="545"/>
    <n v="768"/>
    <n v="2634.24"/>
    <n v="566.36159999999995"/>
    <n v="3105.7689599999999"/>
  </r>
  <r>
    <x v="0"/>
    <s v="Oct"/>
    <x v="2"/>
    <x v="0"/>
    <x v="1"/>
    <n v="519"/>
    <n v="701"/>
    <n v="813.16"/>
    <n v="140.67668"/>
    <n v="831.86267999999995"/>
  </r>
  <r>
    <x v="0"/>
    <s v="Nov"/>
    <x v="2"/>
    <x v="0"/>
    <x v="1"/>
    <n v="641"/>
    <n v="667"/>
    <n v="1040.52"/>
    <n v="307.99392"/>
    <n v="1323.54144"/>
  </r>
  <r>
    <x v="0"/>
    <s v="Dec"/>
    <x v="2"/>
    <x v="0"/>
    <x v="1"/>
    <n v="789"/>
    <n v="1034"/>
    <n v="5159.66"/>
    <n v="1346.6712600000001"/>
    <n v="4855.2400599999992"/>
  </r>
  <r>
    <x v="1"/>
    <s v="Jan"/>
    <x v="2"/>
    <x v="0"/>
    <x v="1"/>
    <n v="516"/>
    <n v="738"/>
    <n v="2103.3000000000002"/>
    <n v="359.66430000000003"/>
    <n v="2883.6243000000004"/>
  </r>
  <r>
    <x v="1"/>
    <s v="Feb"/>
    <x v="2"/>
    <x v="0"/>
    <x v="1"/>
    <n v="570"/>
    <n v="570"/>
    <n v="1379.4"/>
    <n v="244.15380000000002"/>
    <n v="2035.9944"/>
  </r>
  <r>
    <x v="1"/>
    <s v="Mar"/>
    <x v="2"/>
    <x v="0"/>
    <x v="1"/>
    <n v="605"/>
    <n v="684"/>
    <n v="3331.08"/>
    <n v="433.04039999999998"/>
    <n v="4237.1337599999997"/>
  </r>
  <r>
    <x v="1"/>
    <s v="Apr"/>
    <x v="2"/>
    <x v="0"/>
    <x v="1"/>
    <n v="605"/>
    <n v="805"/>
    <n v="2720.9"/>
    <n v="416.29770000000002"/>
    <n v="3537.17"/>
  </r>
  <r>
    <x v="1"/>
    <s v="May"/>
    <x v="2"/>
    <x v="0"/>
    <x v="1"/>
    <n v="399"/>
    <n v="599"/>
    <n v="2731.44"/>
    <n v="461.61336"/>
    <n v="3736.6099199999999"/>
  </r>
  <r>
    <x v="1"/>
    <s v="Jun"/>
    <x v="2"/>
    <x v="0"/>
    <x v="1"/>
    <n v="435"/>
    <n v="579"/>
    <n v="1430.13"/>
    <n v="240.26184000000003"/>
    <n v="2126.60331"/>
  </r>
  <r>
    <x v="1"/>
    <s v="Jul"/>
    <x v="2"/>
    <x v="0"/>
    <x v="1"/>
    <n v="545"/>
    <n v="725"/>
    <n v="3262.5"/>
    <n v="492.63749999999999"/>
    <n v="4756.7250000000004"/>
  </r>
  <r>
    <x v="1"/>
    <s v="Aug"/>
    <x v="2"/>
    <x v="0"/>
    <x v="1"/>
    <n v="797"/>
    <n v="821"/>
    <n v="1059.0899999999999"/>
    <n v="190.63619999999997"/>
    <n v="1461.5442"/>
  </r>
  <r>
    <x v="1"/>
    <s v="Sep"/>
    <x v="2"/>
    <x v="0"/>
    <x v="1"/>
    <n v="508"/>
    <n v="549"/>
    <n v="1108.98"/>
    <n v="170.78292000000002"/>
    <n v="1449.43686"/>
  </r>
  <r>
    <x v="1"/>
    <s v="Oct"/>
    <x v="2"/>
    <x v="0"/>
    <x v="1"/>
    <n v="751"/>
    <n v="819"/>
    <n v="3415.23"/>
    <n v="484.96265999999997"/>
    <n v="4781.3220000000001"/>
  </r>
  <r>
    <x v="1"/>
    <s v="Nov"/>
    <x v="2"/>
    <x v="0"/>
    <x v="1"/>
    <n v="362"/>
    <n v="485"/>
    <n v="2051.5500000000002"/>
    <n v="213.36120000000003"/>
    <n v="3013.7269500000002"/>
  </r>
  <r>
    <x v="1"/>
    <s v="Dec"/>
    <x v="2"/>
    <x v="0"/>
    <x v="1"/>
    <n v="534"/>
    <n v="726"/>
    <n v="2606.34"/>
    <n v="304.94178000000005"/>
    <n v="3654.0886800000003"/>
  </r>
  <r>
    <x v="2"/>
    <s v="Jan"/>
    <x v="2"/>
    <x v="0"/>
    <x v="1"/>
    <n v="596"/>
    <n v="715"/>
    <n v="1966.25"/>
    <n v="757.00625000000002"/>
    <n v="2337.8712500000001"/>
  </r>
  <r>
    <x v="2"/>
    <s v="Feb"/>
    <x v="2"/>
    <x v="0"/>
    <x v="1"/>
    <n v="546"/>
    <n v="617"/>
    <n v="1857.17"/>
    <n v="729.86781000000008"/>
    <n v="2386.4634500000002"/>
  </r>
  <r>
    <x v="2"/>
    <s v="Mar"/>
    <x v="2"/>
    <x v="0"/>
    <x v="1"/>
    <n v="624"/>
    <n v="899"/>
    <n v="4072.47"/>
    <n v="1339.8426299999999"/>
    <n v="4943.97858"/>
  </r>
  <r>
    <x v="2"/>
    <s v="Apr"/>
    <x v="2"/>
    <x v="0"/>
    <x v="1"/>
    <n v="505"/>
    <n v="621"/>
    <n v="1956.15"/>
    <n v="600.53805"/>
    <n v="2400.1960500000005"/>
  </r>
  <r>
    <x v="2"/>
    <s v="May"/>
    <x v="2"/>
    <x v="0"/>
    <x v="1"/>
    <n v="656"/>
    <n v="925"/>
    <n v="2627"/>
    <n v="1040.2919999999999"/>
    <n v="3267.9879999999998"/>
  </r>
  <r>
    <x v="2"/>
    <s v="Jun"/>
    <x v="2"/>
    <x v="0"/>
    <x v="1"/>
    <n v="425"/>
    <n v="476"/>
    <n v="1980.16"/>
    <n v="598.00832000000003"/>
    <n v="2140.55296"/>
  </r>
  <r>
    <x v="2"/>
    <s v="Jul"/>
    <x v="2"/>
    <x v="0"/>
    <x v="1"/>
    <n v="503"/>
    <n v="508"/>
    <n v="2179.3200000000002"/>
    <n v="710.45832000000007"/>
    <n v="2131.3749600000001"/>
  </r>
  <r>
    <x v="2"/>
    <s v="Aug"/>
    <x v="2"/>
    <x v="0"/>
    <x v="1"/>
    <n v="379"/>
    <n v="481"/>
    <n v="1996.15"/>
    <n v="764.52545000000009"/>
    <n v="2235.6880000000001"/>
  </r>
  <r>
    <x v="2"/>
    <s v="Sep"/>
    <x v="2"/>
    <x v="0"/>
    <x v="1"/>
    <n v="514"/>
    <n v="632"/>
    <n v="821.6"/>
    <n v="272.77120000000002"/>
    <n v="1045.8968"/>
  </r>
  <r>
    <x v="2"/>
    <s v="Oct"/>
    <x v="2"/>
    <x v="0"/>
    <x v="1"/>
    <n v="334"/>
    <n v="384"/>
    <n v="768"/>
    <n v="269.56799999999998"/>
    <n v="943.87199999999996"/>
  </r>
  <r>
    <x v="2"/>
    <s v="Nov"/>
    <x v="2"/>
    <x v="0"/>
    <x v="1"/>
    <n v="340"/>
    <n v="354"/>
    <n v="1111.56"/>
    <n v="402.38471999999996"/>
    <n v="1371.6650400000001"/>
  </r>
  <r>
    <x v="2"/>
    <s v="Dec"/>
    <x v="2"/>
    <x v="0"/>
    <x v="1"/>
    <n v="566"/>
    <n v="730"/>
    <n v="956.3"/>
    <n v="337.57389999999998"/>
    <n v="1008.8964999999999"/>
  </r>
  <r>
    <x v="3"/>
    <s v="Jan"/>
    <x v="2"/>
    <x v="0"/>
    <x v="1"/>
    <n v="404"/>
    <n v="416"/>
    <n v="1089.92"/>
    <n v="65.395200000000003"/>
    <n v="1220.7104000000002"/>
  </r>
  <r>
    <x v="3"/>
    <s v="Feb"/>
    <x v="2"/>
    <x v="0"/>
    <x v="1"/>
    <n v="307"/>
    <n v="414"/>
    <n v="1904.4"/>
    <n v="139.02120000000002"/>
    <n v="2353.8384000000001"/>
  </r>
  <r>
    <x v="3"/>
    <s v="Mar"/>
    <x v="2"/>
    <x v="0"/>
    <x v="1"/>
    <n v="551"/>
    <n v="595"/>
    <n v="827.05"/>
    <n v="57.066449999999996"/>
    <n v="1002.3846"/>
  </r>
  <r>
    <x v="3"/>
    <s v="Apr"/>
    <x v="2"/>
    <x v="0"/>
    <x v="1"/>
    <n v="710"/>
    <n v="1051"/>
    <n v="3226.57"/>
    <n v="209.72705000000002"/>
    <n v="4901.1598300000005"/>
  </r>
  <r>
    <x v="3"/>
    <s v="May"/>
    <x v="2"/>
    <x v="0"/>
    <x v="1"/>
    <n v="636"/>
    <n v="706"/>
    <n v="2456.88"/>
    <n v="238.31736000000001"/>
    <n v="3771.3108000000002"/>
  </r>
  <r>
    <x v="3"/>
    <s v="Jun"/>
    <x v="2"/>
    <x v="0"/>
    <x v="1"/>
    <n v="457"/>
    <n v="539"/>
    <n v="808.5"/>
    <n v="50.127000000000002"/>
    <n v="937.05150000000003"/>
  </r>
  <r>
    <x v="3"/>
    <s v="Jul"/>
    <x v="2"/>
    <x v="0"/>
    <x v="1"/>
    <n v="310"/>
    <n v="322"/>
    <n v="1449"/>
    <n v="72.45"/>
    <n v="1851.8219999999999"/>
  </r>
  <r>
    <x v="3"/>
    <s v="Aug"/>
    <x v="2"/>
    <x v="0"/>
    <x v="1"/>
    <n v="493"/>
    <n v="720"/>
    <n v="2685.6"/>
    <n v="193.36319999999998"/>
    <n v="3966.6311999999998"/>
  </r>
  <r>
    <x v="3"/>
    <s v="Sep"/>
    <x v="2"/>
    <x v="0"/>
    <x v="1"/>
    <n v="579"/>
    <n v="677"/>
    <n v="2741.85"/>
    <n v="161.76915"/>
    <n v="4214.2234500000004"/>
  </r>
  <r>
    <x v="3"/>
    <s v="Oct"/>
    <x v="2"/>
    <x v="0"/>
    <x v="1"/>
    <n v="371"/>
    <n v="423"/>
    <n v="854.46"/>
    <n v="75.192480000000018"/>
    <n v="1156.93884"/>
  </r>
  <r>
    <x v="3"/>
    <s v="Nov"/>
    <x v="2"/>
    <x v="0"/>
    <x v="1"/>
    <n v="377"/>
    <n v="418"/>
    <n v="1571.68"/>
    <n v="136.73616000000001"/>
    <n v="1980.3168000000001"/>
  </r>
  <r>
    <x v="3"/>
    <s v="Dec"/>
    <x v="2"/>
    <x v="0"/>
    <x v="1"/>
    <n v="776"/>
    <n v="1040"/>
    <n v="1081.5999999999999"/>
    <n v="105.99679999999999"/>
    <n v="1248.1663999999998"/>
  </r>
  <r>
    <x v="4"/>
    <s v="Jan"/>
    <x v="2"/>
    <x v="0"/>
    <x v="1"/>
    <n v="575"/>
    <n v="834"/>
    <n v="3936.48"/>
    <n v="1180.944"/>
    <n v="4830.0609599999998"/>
  </r>
  <r>
    <x v="4"/>
    <s v="Feb"/>
    <x v="2"/>
    <x v="0"/>
    <x v="1"/>
    <n v="424"/>
    <n v="483"/>
    <n v="1294.44"/>
    <n v="387.03755999999998"/>
    <n v="1623.22776"/>
  </r>
  <r>
    <x v="4"/>
    <s v="Mar"/>
    <x v="2"/>
    <x v="0"/>
    <x v="1"/>
    <n v="332"/>
    <n v="428"/>
    <n v="607.76"/>
    <n v="139.17704000000001"/>
    <n v="734.17408"/>
  </r>
  <r>
    <x v="4"/>
    <s v="Apr"/>
    <x v="2"/>
    <x v="0"/>
    <x v="1"/>
    <n v="416"/>
    <n v="420"/>
    <n v="1747.2"/>
    <n v="368.6592"/>
    <n v="1831.0656000000001"/>
  </r>
  <r>
    <x v="4"/>
    <s v="May"/>
    <x v="2"/>
    <x v="0"/>
    <x v="1"/>
    <n v="550"/>
    <n v="787"/>
    <n v="3635.94"/>
    <n v="901.71312"/>
    <n v="3814.10106"/>
  </r>
  <r>
    <x v="4"/>
    <s v="Jun"/>
    <x v="2"/>
    <x v="0"/>
    <x v="1"/>
    <n v="555"/>
    <n v="616"/>
    <n v="2273.04"/>
    <n v="493.24968000000001"/>
    <n v="2759.4705600000002"/>
  </r>
  <r>
    <x v="4"/>
    <s v="Jul"/>
    <x v="2"/>
    <x v="0"/>
    <x v="1"/>
    <n v="603"/>
    <n v="633"/>
    <n v="2006.61"/>
    <n v="453.49385999999998"/>
    <n v="2217.3040499999997"/>
  </r>
  <r>
    <x v="4"/>
    <s v="Aug"/>
    <x v="2"/>
    <x v="0"/>
    <x v="1"/>
    <n v="489"/>
    <n v="606"/>
    <n v="2278.56"/>
    <n v="553.69007999999997"/>
    <n v="2868.7070400000002"/>
  </r>
  <r>
    <x v="4"/>
    <s v="Sep"/>
    <x v="2"/>
    <x v="0"/>
    <x v="1"/>
    <n v="658"/>
    <n v="737"/>
    <n v="2129.9299999999998"/>
    <n v="628.32934999999998"/>
    <n v="2760.3892799999999"/>
  </r>
  <r>
    <x v="4"/>
    <s v="Oct"/>
    <x v="2"/>
    <x v="0"/>
    <x v="1"/>
    <n v="591"/>
    <n v="762"/>
    <n v="1882.14"/>
    <n v="431.01006000000001"/>
    <n v="2345.14644"/>
  </r>
  <r>
    <x v="4"/>
    <s v="Nov"/>
    <x v="2"/>
    <x v="0"/>
    <x v="1"/>
    <n v="540"/>
    <n v="610"/>
    <n v="2305.8000000000002"/>
    <n v="664.07040000000006"/>
    <n v="2674.7280000000001"/>
  </r>
  <r>
    <x v="4"/>
    <s v="Dec"/>
    <x v="2"/>
    <x v="0"/>
    <x v="1"/>
    <n v="697"/>
    <n v="788"/>
    <n v="1355.36"/>
    <n v="299.53456"/>
    <n v="1658.9606399999998"/>
  </r>
  <r>
    <x v="0"/>
    <s v="Jan"/>
    <x v="2"/>
    <x v="1"/>
    <x v="1"/>
    <n v="630"/>
    <n v="863"/>
    <n v="2554.48"/>
    <n v="278.43832000000003"/>
    <n v="2909.5527200000001"/>
  </r>
  <r>
    <x v="0"/>
    <s v="Feb"/>
    <x v="2"/>
    <x v="1"/>
    <x v="1"/>
    <n v="604"/>
    <n v="616"/>
    <n v="2125.1999999999998"/>
    <n v="588.68039999999996"/>
    <n v="2142.2015999999994"/>
  </r>
  <r>
    <x v="0"/>
    <s v="Mar"/>
    <x v="2"/>
    <x v="1"/>
    <x v="1"/>
    <n v="599"/>
    <n v="869"/>
    <n v="4292.8599999999997"/>
    <n v="437.87171999999998"/>
    <n v="5602.1822999999995"/>
  </r>
  <r>
    <x v="0"/>
    <s v="Apr"/>
    <x v="2"/>
    <x v="1"/>
    <x v="1"/>
    <n v="465"/>
    <n v="525"/>
    <n v="1013.25"/>
    <n v="134.76224999999999"/>
    <n v="934.2165"/>
  </r>
  <r>
    <x v="0"/>
    <s v="May"/>
    <x v="2"/>
    <x v="1"/>
    <x v="1"/>
    <n v="568"/>
    <n v="710"/>
    <n v="3166.6"/>
    <n v="934.14700000000005"/>
    <n v="3049.4357999999997"/>
  </r>
  <r>
    <x v="0"/>
    <s v="Jun"/>
    <x v="2"/>
    <x v="1"/>
    <x v="1"/>
    <n v="436"/>
    <n v="514"/>
    <n v="1464.9"/>
    <n v="373.54950000000002"/>
    <n v="1472.2245"/>
  </r>
  <r>
    <x v="0"/>
    <s v="Jul"/>
    <x v="2"/>
    <x v="1"/>
    <x v="1"/>
    <n v="330"/>
    <n v="337"/>
    <n v="1647.93"/>
    <n v="362.54460000000006"/>
    <n v="2241.1848000000005"/>
  </r>
  <r>
    <x v="0"/>
    <s v="Aug"/>
    <x v="2"/>
    <x v="1"/>
    <x v="1"/>
    <n v="761"/>
    <n v="799"/>
    <n v="2349.06"/>
    <n v="324.17027999999999"/>
    <n v="3180.6272399999998"/>
  </r>
  <r>
    <x v="0"/>
    <s v="Sep"/>
    <x v="2"/>
    <x v="1"/>
    <x v="1"/>
    <n v="735"/>
    <n v="933"/>
    <n v="2005.95"/>
    <n v="517.53510000000006"/>
    <n v="2152.3843500000003"/>
  </r>
  <r>
    <x v="0"/>
    <s v="Oct"/>
    <x v="2"/>
    <x v="1"/>
    <x v="1"/>
    <n v="684"/>
    <n v="684"/>
    <n v="984.96"/>
    <n v="170.39808000000002"/>
    <n v="1351.3651200000002"/>
  </r>
  <r>
    <x v="0"/>
    <s v="Nov"/>
    <x v="2"/>
    <x v="1"/>
    <x v="1"/>
    <n v="759"/>
    <n v="820"/>
    <n v="2279.6"/>
    <n v="239.358"/>
    <n v="2482.4843999999998"/>
  </r>
  <r>
    <x v="0"/>
    <s v="Dec"/>
    <x v="2"/>
    <x v="1"/>
    <x v="1"/>
    <n v="332"/>
    <n v="422"/>
    <n v="852.44"/>
    <n v="164.52092000000002"/>
    <n v="1169.5476800000001"/>
  </r>
  <r>
    <x v="1"/>
    <s v="Jan"/>
    <x v="2"/>
    <x v="1"/>
    <x v="1"/>
    <n v="731"/>
    <n v="958"/>
    <n v="2203.4"/>
    <n v="257.7978"/>
    <n v="2877.6403999999998"/>
  </r>
  <r>
    <x v="1"/>
    <s v="Feb"/>
    <x v="2"/>
    <x v="1"/>
    <x v="1"/>
    <n v="783"/>
    <n v="932"/>
    <n v="3597.52"/>
    <n v="438.89744000000002"/>
    <n v="5209.2089599999999"/>
  </r>
  <r>
    <x v="1"/>
    <s v="Mar"/>
    <x v="2"/>
    <x v="1"/>
    <x v="1"/>
    <n v="461"/>
    <n v="516"/>
    <n v="2409.7199999999998"/>
    <n v="245.79143999999997"/>
    <n v="2913.3514799999998"/>
  </r>
  <r>
    <x v="1"/>
    <s v="Apr"/>
    <x v="2"/>
    <x v="1"/>
    <x v="1"/>
    <n v="754"/>
    <n v="1123"/>
    <n v="3896.81"/>
    <n v="557.24383"/>
    <n v="5287.9711699999998"/>
  </r>
  <r>
    <x v="1"/>
    <s v="May"/>
    <x v="2"/>
    <x v="1"/>
    <x v="1"/>
    <n v="644"/>
    <n v="857"/>
    <n v="3290.88"/>
    <n v="536.41344000000004"/>
    <n v="4860.6297599999998"/>
  </r>
  <r>
    <x v="1"/>
    <s v="Jun"/>
    <x v="2"/>
    <x v="1"/>
    <x v="1"/>
    <n v="566"/>
    <n v="753"/>
    <n v="873.48"/>
    <n v="174.696"/>
    <n v="1309.3465200000001"/>
  </r>
  <r>
    <x v="1"/>
    <s v="Jul"/>
    <x v="2"/>
    <x v="1"/>
    <x v="1"/>
    <n v="513"/>
    <n v="718"/>
    <n v="1120.08"/>
    <n v="115.36823999999999"/>
    <n v="1661.07864"/>
  </r>
  <r>
    <x v="1"/>
    <s v="Aug"/>
    <x v="2"/>
    <x v="1"/>
    <x v="1"/>
    <n v="795"/>
    <n v="1065"/>
    <n v="1565.55"/>
    <n v="248.92244999999997"/>
    <n v="2143.2379499999997"/>
  </r>
  <r>
    <x v="1"/>
    <s v="Sep"/>
    <x v="2"/>
    <x v="1"/>
    <x v="1"/>
    <n v="312"/>
    <n v="328"/>
    <n v="652.72"/>
    <n v="126.62768000000001"/>
    <n v="927.51512000000002"/>
  </r>
  <r>
    <x v="1"/>
    <s v="Oct"/>
    <x v="2"/>
    <x v="1"/>
    <x v="1"/>
    <n v="372"/>
    <n v="517"/>
    <n v="589.38"/>
    <n v="90.764520000000005"/>
    <n v="861.67355999999995"/>
  </r>
  <r>
    <x v="1"/>
    <s v="Nov"/>
    <x v="2"/>
    <x v="1"/>
    <x v="1"/>
    <n v="441"/>
    <n v="454"/>
    <n v="1057.82"/>
    <n v="174.5403"/>
    <n v="1443.9242999999999"/>
  </r>
  <r>
    <x v="1"/>
    <s v="Dec"/>
    <x v="2"/>
    <x v="1"/>
    <x v="1"/>
    <n v="354"/>
    <n v="460"/>
    <n v="1246.5999999999999"/>
    <n v="160.81139999999999"/>
    <n v="1729.0342000000001"/>
  </r>
  <r>
    <x v="2"/>
    <s v="Jan"/>
    <x v="2"/>
    <x v="1"/>
    <x v="1"/>
    <n v="715"/>
    <n v="744"/>
    <n v="1785.6"/>
    <n v="705.31200000000001"/>
    <n v="1807.0272"/>
  </r>
  <r>
    <x v="2"/>
    <s v="Feb"/>
    <x v="2"/>
    <x v="1"/>
    <x v="1"/>
    <n v="393"/>
    <n v="464"/>
    <n v="640.32000000000005"/>
    <n v="215.14752000000001"/>
    <n v="692.8262400000001"/>
  </r>
  <r>
    <x v="2"/>
    <s v="Mar"/>
    <x v="2"/>
    <x v="1"/>
    <x v="1"/>
    <n v="312"/>
    <n v="462"/>
    <n v="725.34"/>
    <n v="276.35454000000004"/>
    <n v="788.44458000000009"/>
  </r>
  <r>
    <x v="2"/>
    <s v="Apr"/>
    <x v="2"/>
    <x v="1"/>
    <x v="1"/>
    <n v="709"/>
    <n v="815"/>
    <n v="2396.1"/>
    <n v="754.77149999999995"/>
    <n v="2791.4564999999998"/>
  </r>
  <r>
    <x v="2"/>
    <s v="May"/>
    <x v="2"/>
    <x v="1"/>
    <x v="1"/>
    <n v="309"/>
    <n v="420"/>
    <n v="1243.2"/>
    <n v="390.3648"/>
    <n v="1197.2016000000001"/>
  </r>
  <r>
    <x v="2"/>
    <s v="Jun"/>
    <x v="2"/>
    <x v="1"/>
    <x v="1"/>
    <n v="637"/>
    <n v="917"/>
    <n v="3594.64"/>
    <n v="1351.5846399999998"/>
    <n v="3634.1810399999999"/>
  </r>
  <r>
    <x v="2"/>
    <s v="Jul"/>
    <x v="2"/>
    <x v="1"/>
    <x v="1"/>
    <n v="321"/>
    <n v="411"/>
    <n v="497.31"/>
    <n v="194.44820999999999"/>
    <n v="556.48989000000006"/>
  </r>
  <r>
    <x v="2"/>
    <s v="Aug"/>
    <x v="2"/>
    <x v="1"/>
    <x v="1"/>
    <n v="461"/>
    <n v="622"/>
    <n v="1760.26"/>
    <n v="529.83825999999999"/>
    <n v="1897.5602799999999"/>
  </r>
  <r>
    <x v="2"/>
    <s v="Sep"/>
    <x v="2"/>
    <x v="1"/>
    <x v="1"/>
    <n v="364"/>
    <n v="430"/>
    <n v="1715.7"/>
    <n v="567.89670000000012"/>
    <n v="1686.5331000000001"/>
  </r>
  <r>
    <x v="2"/>
    <s v="Oct"/>
    <x v="2"/>
    <x v="1"/>
    <x v="1"/>
    <n v="707"/>
    <n v="1032"/>
    <n v="2342.64"/>
    <n v="855.06359999999995"/>
    <n v="2940.0131999999999"/>
  </r>
  <r>
    <x v="2"/>
    <s v="Nov"/>
    <x v="2"/>
    <x v="1"/>
    <x v="1"/>
    <n v="574"/>
    <n v="769"/>
    <n v="1291.92"/>
    <n v="503.84880000000004"/>
    <n v="1631.6949600000003"/>
  </r>
  <r>
    <x v="2"/>
    <s v="Dec"/>
    <x v="2"/>
    <x v="1"/>
    <x v="1"/>
    <n v="564"/>
    <n v="744"/>
    <n v="3236.4"/>
    <n v="1184.5224000000001"/>
    <n v="3223.4544000000001"/>
  </r>
  <r>
    <x v="3"/>
    <s v="Jan"/>
    <x v="2"/>
    <x v="1"/>
    <x v="1"/>
    <n v="400"/>
    <n v="432"/>
    <n v="1468.8"/>
    <n v="143.94239999999999"/>
    <n v="2226.7007999999996"/>
  </r>
  <r>
    <x v="3"/>
    <s v="Feb"/>
    <x v="2"/>
    <x v="1"/>
    <x v="1"/>
    <n v="637"/>
    <n v="758"/>
    <n v="2167.88"/>
    <n v="173.43040000000002"/>
    <n v="2653.4851200000003"/>
  </r>
  <r>
    <x v="3"/>
    <s v="Mar"/>
    <x v="2"/>
    <x v="1"/>
    <x v="1"/>
    <n v="401"/>
    <n v="602"/>
    <n v="1456.84"/>
    <n v="142.77031999999997"/>
    <n v="2268.29988"/>
  </r>
  <r>
    <x v="3"/>
    <s v="Apr"/>
    <x v="2"/>
    <x v="1"/>
    <x v="1"/>
    <n v="499"/>
    <n v="504"/>
    <n v="1350.72"/>
    <n v="90.49824000000001"/>
    <n v="1826.17344"/>
  </r>
  <r>
    <x v="3"/>
    <s v="May"/>
    <x v="2"/>
    <x v="1"/>
    <x v="1"/>
    <n v="683"/>
    <n v="751"/>
    <n v="3627.33"/>
    <n v="279.30440999999996"/>
    <n v="4534.1625000000004"/>
  </r>
  <r>
    <x v="3"/>
    <s v="Jun"/>
    <x v="2"/>
    <x v="1"/>
    <x v="1"/>
    <n v="623"/>
    <n v="866"/>
    <n v="2788.52"/>
    <n v="200.77343999999999"/>
    <n v="3123.1423999999997"/>
  </r>
  <r>
    <x v="3"/>
    <s v="Jul"/>
    <x v="2"/>
    <x v="1"/>
    <x v="1"/>
    <n v="750"/>
    <n v="1058"/>
    <n v="2190.06"/>
    <n v="113.88311999999999"/>
    <n v="2906.2096200000001"/>
  </r>
  <r>
    <x v="3"/>
    <s v="Aug"/>
    <x v="2"/>
    <x v="1"/>
    <x v="1"/>
    <n v="535"/>
    <n v="706"/>
    <n v="1129.5999999999999"/>
    <n v="77.942399999999992"/>
    <n v="1800.5824"/>
  </r>
  <r>
    <x v="3"/>
    <s v="Sep"/>
    <x v="2"/>
    <x v="1"/>
    <x v="1"/>
    <n v="494"/>
    <n v="701"/>
    <n v="1198.71"/>
    <n v="101.89035000000001"/>
    <n v="1318.5809999999999"/>
  </r>
  <r>
    <x v="3"/>
    <s v="Oct"/>
    <x v="2"/>
    <x v="1"/>
    <x v="1"/>
    <n v="408"/>
    <n v="608"/>
    <n v="2273.92"/>
    <n v="177.36576000000002"/>
    <n v="2751.4432000000002"/>
  </r>
  <r>
    <x v="3"/>
    <s v="Nov"/>
    <x v="2"/>
    <x v="1"/>
    <x v="1"/>
    <n v="333"/>
    <n v="456"/>
    <n v="2243.52"/>
    <n v="141.34176000000002"/>
    <n v="3154.3891200000003"/>
  </r>
  <r>
    <x v="3"/>
    <s v="Dec"/>
    <x v="2"/>
    <x v="1"/>
    <x v="1"/>
    <n v="343"/>
    <n v="484"/>
    <n v="2240.92"/>
    <n v="154.62348"/>
    <n v="2763.0543600000001"/>
  </r>
  <r>
    <x v="4"/>
    <s v="Jan"/>
    <x v="2"/>
    <x v="1"/>
    <x v="1"/>
    <n v="764"/>
    <n v="1001"/>
    <n v="3013.01"/>
    <n v="677.92724999999996"/>
    <n v="3287.19391"/>
  </r>
  <r>
    <x v="4"/>
    <s v="Feb"/>
    <x v="2"/>
    <x v="1"/>
    <x v="1"/>
    <n v="665"/>
    <n v="705"/>
    <n v="2975.1"/>
    <n v="618.82079999999996"/>
    <n v="3147.6558"/>
  </r>
  <r>
    <x v="4"/>
    <s v="Mar"/>
    <x v="2"/>
    <x v="1"/>
    <x v="1"/>
    <n v="653"/>
    <n v="653"/>
    <n v="3121.34"/>
    <n v="927.03798000000006"/>
    <n v="3951.6164400000002"/>
  </r>
  <r>
    <x v="4"/>
    <s v="Apr"/>
    <x v="2"/>
    <x v="1"/>
    <x v="1"/>
    <n v="382"/>
    <n v="512"/>
    <n v="1725.44"/>
    <n v="496.92672000000005"/>
    <n v="1865.20064"/>
  </r>
  <r>
    <x v="4"/>
    <s v="May"/>
    <x v="2"/>
    <x v="1"/>
    <x v="1"/>
    <n v="348"/>
    <n v="473"/>
    <n v="1182.5"/>
    <n v="293.26"/>
    <n v="1448.5625"/>
  </r>
  <r>
    <x v="4"/>
    <s v="Jun"/>
    <x v="2"/>
    <x v="1"/>
    <x v="1"/>
    <n v="760"/>
    <n v="1041"/>
    <n v="2498.4"/>
    <n v="559.64159999999993"/>
    <n v="2795.7096000000001"/>
  </r>
  <r>
    <x v="4"/>
    <s v="Jul"/>
    <x v="2"/>
    <x v="1"/>
    <x v="1"/>
    <n v="716"/>
    <n v="1002"/>
    <n v="3957.9"/>
    <n v="843.03270000000009"/>
    <n v="4725.7326000000003"/>
  </r>
  <r>
    <x v="4"/>
    <s v="Aug"/>
    <x v="2"/>
    <x v="1"/>
    <x v="1"/>
    <n v="588"/>
    <n v="617"/>
    <n v="2591.4"/>
    <n v="596.02200000000005"/>
    <n v="3252.2069999999999"/>
  </r>
  <r>
    <x v="4"/>
    <s v="Sep"/>
    <x v="2"/>
    <x v="1"/>
    <x v="1"/>
    <n v="440"/>
    <n v="590"/>
    <n v="737.5"/>
    <n v="151.92500000000001"/>
    <n v="807.5625"/>
  </r>
  <r>
    <x v="4"/>
    <s v="Oct"/>
    <x v="2"/>
    <x v="1"/>
    <x v="1"/>
    <n v="683"/>
    <n v="984"/>
    <n v="4250.88"/>
    <n v="1049.9673600000001"/>
    <n v="4671.7171200000003"/>
  </r>
  <r>
    <x v="4"/>
    <s v="Nov"/>
    <x v="2"/>
    <x v="1"/>
    <x v="1"/>
    <n v="493"/>
    <n v="503"/>
    <n v="900.37"/>
    <n v="259.30655999999999"/>
    <n v="1008.4144"/>
  </r>
  <r>
    <x v="4"/>
    <s v="Dec"/>
    <x v="2"/>
    <x v="1"/>
    <x v="1"/>
    <n v="409"/>
    <n v="614"/>
    <n v="650.84"/>
    <n v="152.94739999999999"/>
    <n v="777.75380000000007"/>
  </r>
  <r>
    <x v="0"/>
    <s v="Jan"/>
    <x v="2"/>
    <x v="0"/>
    <x v="2"/>
    <n v="240"/>
    <n v="552"/>
    <n v="8158.56"/>
    <n v="1843.83456"/>
    <n v="9153.9043199999996"/>
  </r>
  <r>
    <x v="0"/>
    <s v="Feb"/>
    <x v="2"/>
    <x v="0"/>
    <x v="2"/>
    <n v="246"/>
    <n v="376"/>
    <n v="3350.16"/>
    <n v="887.79239999999993"/>
    <n v="3400.4123999999997"/>
  </r>
  <r>
    <x v="0"/>
    <s v="Mar"/>
    <x v="2"/>
    <x v="0"/>
    <x v="2"/>
    <n v="253"/>
    <n v="481"/>
    <n v="7965.36"/>
    <n v="820.43207999999993"/>
    <n v="9558.4320000000007"/>
  </r>
  <r>
    <x v="0"/>
    <s v="Apr"/>
    <x v="2"/>
    <x v="0"/>
    <x v="2"/>
    <n v="135"/>
    <n v="328"/>
    <n v="3168.48"/>
    <n v="744.59280000000001"/>
    <n v="4077.8337600000004"/>
  </r>
  <r>
    <x v="0"/>
    <s v="May"/>
    <x v="2"/>
    <x v="0"/>
    <x v="2"/>
    <n v="276"/>
    <n v="582"/>
    <n v="3032.22"/>
    <n v="797.47385999999995"/>
    <n v="3838.7905199999996"/>
  </r>
  <r>
    <x v="0"/>
    <s v="Jun"/>
    <x v="2"/>
    <x v="0"/>
    <x v="2"/>
    <n v="120"/>
    <n v="259"/>
    <n v="2437.19"/>
    <n v="679.97600999999997"/>
    <n v="2541.9891699999998"/>
  </r>
  <r>
    <x v="0"/>
    <s v="Jul"/>
    <x v="2"/>
    <x v="0"/>
    <x v="2"/>
    <n v="217"/>
    <n v="499"/>
    <n v="6746.48"/>
    <n v="1592.1692799999998"/>
    <n v="7940.6069599999992"/>
  </r>
  <r>
    <x v="0"/>
    <s v="Aug"/>
    <x v="2"/>
    <x v="0"/>
    <x v="2"/>
    <n v="239"/>
    <n v="590"/>
    <n v="4165.3999999999996"/>
    <n v="612.3137999999999"/>
    <n v="5006.8108000000002"/>
  </r>
  <r>
    <x v="0"/>
    <s v="Sep"/>
    <x v="2"/>
    <x v="0"/>
    <x v="2"/>
    <n v="294"/>
    <n v="682"/>
    <n v="7236.02"/>
    <n v="1874.1291800000001"/>
    <n v="7561.6409000000003"/>
  </r>
  <r>
    <x v="0"/>
    <s v="Oct"/>
    <x v="2"/>
    <x v="0"/>
    <x v="2"/>
    <n v="156"/>
    <n v="298"/>
    <n v="3707.12"/>
    <n v="415.19744000000003"/>
    <n v="4911.9340000000002"/>
  </r>
  <r>
    <x v="0"/>
    <s v="Nov"/>
    <x v="2"/>
    <x v="0"/>
    <x v="2"/>
    <n v="161"/>
    <n v="280"/>
    <n v="1752.8"/>
    <n v="511.81759999999997"/>
    <n v="1877.2488000000001"/>
  </r>
  <r>
    <x v="0"/>
    <s v="Dec"/>
    <x v="2"/>
    <x v="0"/>
    <x v="2"/>
    <n v="132"/>
    <n v="203"/>
    <n v="3282.51"/>
    <n v="899.4077400000001"/>
    <n v="4428.10599"/>
  </r>
  <r>
    <x v="1"/>
    <s v="Jan"/>
    <x v="2"/>
    <x v="0"/>
    <x v="2"/>
    <n v="128"/>
    <n v="202"/>
    <n v="1070.5999999999999"/>
    <n v="143.46039999999999"/>
    <n v="1487.0634"/>
  </r>
  <r>
    <x v="1"/>
    <s v="Feb"/>
    <x v="2"/>
    <x v="0"/>
    <x v="2"/>
    <n v="194"/>
    <n v="440"/>
    <n v="8764.7999999999993"/>
    <n v="1744.1951999999999"/>
    <n v="12998.198399999999"/>
  </r>
  <r>
    <x v="1"/>
    <s v="Mar"/>
    <x v="2"/>
    <x v="0"/>
    <x v="2"/>
    <n v="145"/>
    <n v="257"/>
    <n v="5106.59"/>
    <n v="801.73463000000004"/>
    <n v="7593.4993299999996"/>
  </r>
  <r>
    <x v="1"/>
    <s v="Apr"/>
    <x v="2"/>
    <x v="0"/>
    <x v="2"/>
    <n v="281"/>
    <n v="677"/>
    <n v="4901.4799999999996"/>
    <n v="769.53236000000004"/>
    <n v="5906.2833999999993"/>
  </r>
  <r>
    <x v="1"/>
    <s v="May"/>
    <x v="2"/>
    <x v="0"/>
    <x v="2"/>
    <n v="170"/>
    <n v="394"/>
    <n v="7395.38"/>
    <n v="939.21325999999999"/>
    <n v="9658.3662800000002"/>
  </r>
  <r>
    <x v="1"/>
    <s v="Jun"/>
    <x v="2"/>
    <x v="0"/>
    <x v="2"/>
    <n v="278"/>
    <n v="481"/>
    <n v="5189.99"/>
    <n v="954.95815999999991"/>
    <n v="6700.2770899999996"/>
  </r>
  <r>
    <x v="1"/>
    <s v="Jul"/>
    <x v="2"/>
    <x v="0"/>
    <x v="2"/>
    <n v="153"/>
    <n v="356"/>
    <n v="7084.4"/>
    <n v="885.55"/>
    <n v="10569.924799999999"/>
  </r>
  <r>
    <x v="1"/>
    <s v="Aug"/>
    <x v="2"/>
    <x v="0"/>
    <x v="2"/>
    <n v="238"/>
    <n v="545"/>
    <n v="4637.95"/>
    <n v="718.88225"/>
    <n v="5690.7646499999992"/>
  </r>
  <r>
    <x v="1"/>
    <s v="Sep"/>
    <x v="2"/>
    <x v="0"/>
    <x v="2"/>
    <n v="244"/>
    <n v="573"/>
    <n v="8216.82"/>
    <n v="1027.1025"/>
    <n v="11068.05654"/>
  </r>
  <r>
    <x v="1"/>
    <s v="Oct"/>
    <x v="2"/>
    <x v="0"/>
    <x v="2"/>
    <n v="246"/>
    <n v="428"/>
    <n v="7032.04"/>
    <n v="1343.1196399999999"/>
    <n v="8839.2742799999996"/>
  </r>
  <r>
    <x v="1"/>
    <s v="Nov"/>
    <x v="2"/>
    <x v="0"/>
    <x v="2"/>
    <n v="222"/>
    <n v="424"/>
    <n v="3748.16"/>
    <n v="614.69823999999994"/>
    <n v="4880.1043199999995"/>
  </r>
  <r>
    <x v="1"/>
    <s v="Dec"/>
    <x v="2"/>
    <x v="0"/>
    <x v="2"/>
    <n v="260"/>
    <n v="582"/>
    <n v="10295.58"/>
    <n v="1534.04142"/>
    <n v="15391.892099999999"/>
  </r>
  <r>
    <x v="2"/>
    <s v="Jan"/>
    <x v="2"/>
    <x v="0"/>
    <x v="2"/>
    <n v="299"/>
    <n v="451"/>
    <n v="3905.66"/>
    <n v="1464.6224999999999"/>
    <n v="3753.3392599999997"/>
  </r>
  <r>
    <x v="2"/>
    <s v="Feb"/>
    <x v="2"/>
    <x v="0"/>
    <x v="2"/>
    <n v="168"/>
    <n v="353"/>
    <n v="5739.78"/>
    <n v="2227.0346400000003"/>
    <n v="5917.7131799999997"/>
  </r>
  <r>
    <x v="2"/>
    <s v="Mar"/>
    <x v="2"/>
    <x v="0"/>
    <x v="2"/>
    <n v="249"/>
    <n v="588"/>
    <n v="9325.68"/>
    <n v="3114.7771200000002"/>
    <n v="12011.475839999999"/>
  </r>
  <r>
    <x v="2"/>
    <s v="Apr"/>
    <x v="2"/>
    <x v="0"/>
    <x v="2"/>
    <n v="125"/>
    <n v="203"/>
    <n v="1910.23"/>
    <n v="624.64520999999991"/>
    <n v="1980.90851"/>
  </r>
  <r>
    <x v="2"/>
    <s v="May"/>
    <x v="2"/>
    <x v="0"/>
    <x v="2"/>
    <n v="263"/>
    <n v="621"/>
    <n v="11842.47"/>
    <n v="3825.1178099999997"/>
    <n v="11960.894699999999"/>
  </r>
  <r>
    <x v="2"/>
    <s v="Jun"/>
    <x v="2"/>
    <x v="0"/>
    <x v="2"/>
    <n v="164"/>
    <n v="285"/>
    <n v="5358"/>
    <n v="1628.8320000000001"/>
    <n v="6735.0060000000003"/>
  </r>
  <r>
    <x v="2"/>
    <s v="Jul"/>
    <x v="2"/>
    <x v="0"/>
    <x v="2"/>
    <n v="225"/>
    <n v="443"/>
    <n v="3176.31"/>
    <n v="1210.1741099999999"/>
    <n v="3792.5141400000002"/>
  </r>
  <r>
    <x v="2"/>
    <s v="Aug"/>
    <x v="2"/>
    <x v="0"/>
    <x v="2"/>
    <n v="240"/>
    <n v="521"/>
    <n v="5308.99"/>
    <n v="2033.3431699999999"/>
    <n v="5441.7147500000001"/>
  </r>
  <r>
    <x v="2"/>
    <s v="Sep"/>
    <x v="2"/>
    <x v="0"/>
    <x v="2"/>
    <n v="140"/>
    <n v="290"/>
    <n v="1568.9"/>
    <n v="484.79010000000005"/>
    <n v="1984.6585"/>
  </r>
  <r>
    <x v="2"/>
    <s v="Oct"/>
    <x v="2"/>
    <x v="0"/>
    <x v="2"/>
    <n v="282"/>
    <n v="454"/>
    <n v="7640.82"/>
    <n v="2819.4625799999999"/>
    <n v="8848.0695599999999"/>
  </r>
  <r>
    <x v="2"/>
    <s v="Nov"/>
    <x v="2"/>
    <x v="0"/>
    <x v="2"/>
    <n v="109"/>
    <n v="186"/>
    <n v="1584.72"/>
    <n v="484.92432000000002"/>
    <n v="1877.8932"/>
  </r>
  <r>
    <x v="2"/>
    <s v="Dec"/>
    <x v="2"/>
    <x v="0"/>
    <x v="2"/>
    <n v="181"/>
    <n v="304"/>
    <n v="1781.44"/>
    <n v="573.62368000000004"/>
    <n v="1931.08096"/>
  </r>
  <r>
    <x v="3"/>
    <s v="Jan"/>
    <x v="2"/>
    <x v="0"/>
    <x v="2"/>
    <n v="709"/>
    <n v="1624"/>
    <n v="13479.2"/>
    <n v="687.43920000000003"/>
    <n v="20528.821600000003"/>
  </r>
  <r>
    <x v="3"/>
    <s v="Feb"/>
    <x v="2"/>
    <x v="0"/>
    <x v="2"/>
    <n v="729"/>
    <n v="1597"/>
    <n v="25328.42"/>
    <n v="2203.5725400000001"/>
    <n v="35383.802739999992"/>
  </r>
  <r>
    <x v="3"/>
    <s v="Mar"/>
    <x v="2"/>
    <x v="0"/>
    <x v="2"/>
    <n v="980"/>
    <n v="2391"/>
    <n v="45237.72"/>
    <n v="3845.2062000000001"/>
    <n v="55551.920160000001"/>
  </r>
  <r>
    <x v="3"/>
    <s v="Apr"/>
    <x v="2"/>
    <x v="0"/>
    <x v="2"/>
    <n v="634"/>
    <n v="1014"/>
    <n v="9176.7000000000007"/>
    <n v="578.13210000000004"/>
    <n v="14444.125800000002"/>
  </r>
  <r>
    <x v="3"/>
    <s v="May"/>
    <x v="2"/>
    <x v="0"/>
    <x v="2"/>
    <n v="917"/>
    <n v="1504"/>
    <n v="16920"/>
    <n v="1556.64"/>
    <n v="22858.92"/>
  </r>
  <r>
    <x v="3"/>
    <s v="Jun"/>
    <x v="2"/>
    <x v="0"/>
    <x v="2"/>
    <n v="739"/>
    <n v="1205"/>
    <n v="6892.6"/>
    <n v="379.09300000000002"/>
    <n v="9504.8954000000012"/>
  </r>
  <r>
    <x v="3"/>
    <s v="Jul"/>
    <x v="2"/>
    <x v="0"/>
    <x v="2"/>
    <n v="527"/>
    <n v="791"/>
    <n v="13035.68"/>
    <n v="1108.0328"/>
    <n v="15955.67232"/>
  </r>
  <r>
    <x v="3"/>
    <s v="Aug"/>
    <x v="2"/>
    <x v="0"/>
    <x v="2"/>
    <n v="773"/>
    <n v="1739"/>
    <n v="24954.65"/>
    <n v="2196.0092"/>
    <n v="33713.732149999996"/>
  </r>
  <r>
    <x v="3"/>
    <s v="Sep"/>
    <x v="2"/>
    <x v="0"/>
    <x v="2"/>
    <n v="518"/>
    <n v="793"/>
    <n v="3996.72"/>
    <n v="275.77368000000001"/>
    <n v="4676.1623999999993"/>
  </r>
  <r>
    <x v="3"/>
    <s v="Oct"/>
    <x v="2"/>
    <x v="0"/>
    <x v="2"/>
    <n v="786"/>
    <n v="1761"/>
    <n v="16799.939999999999"/>
    <n v="856.79693999999995"/>
    <n v="26527.105259999997"/>
  </r>
  <r>
    <x v="3"/>
    <s v="Nov"/>
    <x v="2"/>
    <x v="0"/>
    <x v="2"/>
    <n v="620"/>
    <n v="1252"/>
    <n v="18304.240000000002"/>
    <n v="1793.8155200000003"/>
    <n v="28353.267760000002"/>
  </r>
  <r>
    <x v="3"/>
    <s v="Dec"/>
    <x v="2"/>
    <x v="0"/>
    <x v="2"/>
    <n v="821"/>
    <n v="1864"/>
    <n v="21678.32"/>
    <n v="1148.9509599999999"/>
    <n v="26881.1168"/>
  </r>
  <r>
    <x v="4"/>
    <s v="Jan"/>
    <x v="2"/>
    <x v="0"/>
    <x v="2"/>
    <n v="151"/>
    <n v="242"/>
    <n v="3637.26"/>
    <n v="869.30514000000005"/>
    <n v="4688.4281400000009"/>
  </r>
  <r>
    <x v="4"/>
    <s v="Feb"/>
    <x v="2"/>
    <x v="0"/>
    <x v="2"/>
    <n v="247"/>
    <n v="412"/>
    <n v="7481.92"/>
    <n v="2117.3833599999998"/>
    <n v="9539.4480000000003"/>
  </r>
  <r>
    <x v="4"/>
    <s v="Mar"/>
    <x v="2"/>
    <x v="0"/>
    <x v="2"/>
    <n v="167"/>
    <n v="302"/>
    <n v="3617.96"/>
    <n v="752.53568000000007"/>
    <n v="4023.1715199999999"/>
  </r>
  <r>
    <x v="4"/>
    <s v="Apr"/>
    <x v="2"/>
    <x v="0"/>
    <x v="2"/>
    <n v="163"/>
    <n v="341"/>
    <n v="1855.04"/>
    <n v="554.65695999999991"/>
    <n v="2235.3232000000003"/>
  </r>
  <r>
    <x v="4"/>
    <s v="May"/>
    <x v="2"/>
    <x v="0"/>
    <x v="2"/>
    <n v="279"/>
    <n v="558"/>
    <n v="7851.06"/>
    <n v="1852.8501600000002"/>
    <n v="9122.9317200000005"/>
  </r>
  <r>
    <x v="4"/>
    <s v="Jun"/>
    <x v="2"/>
    <x v="0"/>
    <x v="2"/>
    <n v="183"/>
    <n v="370"/>
    <n v="3803.6"/>
    <n v="893.846"/>
    <n v="4180.1563999999998"/>
  </r>
  <r>
    <x v="4"/>
    <s v="Jul"/>
    <x v="2"/>
    <x v="0"/>
    <x v="2"/>
    <n v="267"/>
    <n v="425"/>
    <n v="6800"/>
    <n v="1849.6"/>
    <n v="7078.8"/>
  </r>
  <r>
    <x v="4"/>
    <s v="Aug"/>
    <x v="2"/>
    <x v="0"/>
    <x v="2"/>
    <n v="232"/>
    <n v="411"/>
    <n v="4352.49"/>
    <n v="1105.5324599999999"/>
    <n v="5632.1220599999997"/>
  </r>
  <r>
    <x v="4"/>
    <s v="Sep"/>
    <x v="2"/>
    <x v="0"/>
    <x v="2"/>
    <n v="241"/>
    <n v="578"/>
    <n v="10571.62"/>
    <n v="2600.61852"/>
    <n v="13394.242540000001"/>
  </r>
  <r>
    <x v="4"/>
    <s v="Oct"/>
    <x v="2"/>
    <x v="0"/>
    <x v="2"/>
    <n v="218"/>
    <n v="368"/>
    <n v="5192.4799999999996"/>
    <n v="1189.0779199999999"/>
    <n v="6355.5955199999999"/>
  </r>
  <r>
    <x v="4"/>
    <s v="Nov"/>
    <x v="2"/>
    <x v="0"/>
    <x v="2"/>
    <n v="161"/>
    <n v="388"/>
    <n v="4981.92"/>
    <n v="1389.95568"/>
    <n v="6157.6531199999999"/>
  </r>
  <r>
    <x v="4"/>
    <s v="Dec"/>
    <x v="2"/>
    <x v="0"/>
    <x v="2"/>
    <n v="288"/>
    <n v="683"/>
    <n v="9425.4"/>
    <n v="2705.0897999999997"/>
    <n v="9906.0954000000002"/>
  </r>
  <r>
    <x v="0"/>
    <s v="Jan"/>
    <x v="2"/>
    <x v="1"/>
    <x v="2"/>
    <n v="217"/>
    <n v="408"/>
    <n v="4471.68"/>
    <n v="992.71296000000007"/>
    <n v="6251.4086400000006"/>
  </r>
  <r>
    <x v="0"/>
    <s v="Feb"/>
    <x v="2"/>
    <x v="1"/>
    <x v="2"/>
    <n v="273"/>
    <n v="565"/>
    <n v="8186.85"/>
    <n v="1490.0066999999999"/>
    <n v="10700.212950000001"/>
  </r>
  <r>
    <x v="0"/>
    <s v="Mar"/>
    <x v="2"/>
    <x v="1"/>
    <x v="2"/>
    <n v="140"/>
    <n v="235"/>
    <n v="3802.3"/>
    <n v="692.01859999999999"/>
    <n v="3460.0929999999998"/>
  </r>
  <r>
    <x v="0"/>
    <s v="Apr"/>
    <x v="2"/>
    <x v="1"/>
    <x v="2"/>
    <n v="293"/>
    <n v="448"/>
    <n v="3543.68"/>
    <n v="566.98879999999997"/>
    <n v="4064.6009599999998"/>
  </r>
  <r>
    <x v="0"/>
    <s v="May"/>
    <x v="2"/>
    <x v="1"/>
    <x v="2"/>
    <n v="189"/>
    <n v="325"/>
    <n v="2050.75"/>
    <n v="381.43950000000001"/>
    <n v="1882.5885000000001"/>
  </r>
  <r>
    <x v="0"/>
    <s v="Jun"/>
    <x v="2"/>
    <x v="1"/>
    <x v="2"/>
    <n v="193"/>
    <n v="419"/>
    <n v="2141.09"/>
    <n v="464.61653000000001"/>
    <n v="2661.3748700000001"/>
  </r>
  <r>
    <x v="0"/>
    <s v="Jul"/>
    <x v="2"/>
    <x v="1"/>
    <x v="2"/>
    <n v="131"/>
    <n v="225"/>
    <n v="4135.5"/>
    <n v="545.88599999999997"/>
    <n v="5268.6270000000004"/>
  </r>
  <r>
    <x v="0"/>
    <s v="Aug"/>
    <x v="2"/>
    <x v="1"/>
    <x v="2"/>
    <n v="211"/>
    <n v="452"/>
    <n v="6725.76"/>
    <n v="1210.6368"/>
    <n v="7351.2556800000002"/>
  </r>
  <r>
    <x v="0"/>
    <s v="Sep"/>
    <x v="2"/>
    <x v="1"/>
    <x v="2"/>
    <n v="206"/>
    <n v="441"/>
    <n v="4643.7299999999996"/>
    <n v="1235.23218"/>
    <n v="4197.93192"/>
  </r>
  <r>
    <x v="0"/>
    <s v="Oct"/>
    <x v="2"/>
    <x v="1"/>
    <x v="2"/>
    <n v="123"/>
    <n v="306"/>
    <n v="5064.3"/>
    <n v="881.18820000000005"/>
    <n v="6137.9316000000008"/>
  </r>
  <r>
    <x v="0"/>
    <s v="Nov"/>
    <x v="2"/>
    <x v="1"/>
    <x v="2"/>
    <n v="288"/>
    <n v="662"/>
    <n v="7341.58"/>
    <n v="1894.1276399999999"/>
    <n v="8927.3612799999992"/>
  </r>
  <r>
    <x v="0"/>
    <s v="Dec"/>
    <x v="2"/>
    <x v="1"/>
    <x v="2"/>
    <n v="235"/>
    <n v="432"/>
    <n v="2920.32"/>
    <n v="397.16352000000001"/>
    <n v="3562.7904000000003"/>
  </r>
  <r>
    <x v="1"/>
    <s v="Jan"/>
    <x v="2"/>
    <x v="1"/>
    <x v="2"/>
    <n v="283"/>
    <n v="620"/>
    <n v="11600.2"/>
    <n v="1658.8286000000001"/>
    <n v="15381.865200000002"/>
  </r>
  <r>
    <x v="1"/>
    <s v="Feb"/>
    <x v="2"/>
    <x v="1"/>
    <x v="2"/>
    <n v="273"/>
    <n v="584"/>
    <n v="4269.04"/>
    <n v="789.77240000000006"/>
    <n v="6096.18912"/>
  </r>
  <r>
    <x v="1"/>
    <s v="Mar"/>
    <x v="2"/>
    <x v="1"/>
    <x v="2"/>
    <n v="279"/>
    <n v="499"/>
    <n v="3033.92"/>
    <n v="382.27391999999998"/>
    <n v="3640.7040000000002"/>
  </r>
  <r>
    <x v="1"/>
    <s v="Apr"/>
    <x v="2"/>
    <x v="1"/>
    <x v="2"/>
    <n v="169"/>
    <n v="324"/>
    <n v="2906.28"/>
    <n v="578.34972000000005"/>
    <n v="3629.9437200000002"/>
  </r>
  <r>
    <x v="1"/>
    <s v="May"/>
    <x v="2"/>
    <x v="1"/>
    <x v="2"/>
    <n v="281"/>
    <n v="466"/>
    <n v="5340.36"/>
    <n v="550.05707999999993"/>
    <n v="7759.5430799999995"/>
  </r>
  <r>
    <x v="1"/>
    <s v="Jun"/>
    <x v="2"/>
    <x v="1"/>
    <x v="2"/>
    <n v="176"/>
    <n v="429"/>
    <n v="2998.71"/>
    <n v="536.76909000000001"/>
    <n v="3910.3178399999997"/>
  </r>
  <r>
    <x v="1"/>
    <s v="Jul"/>
    <x v="2"/>
    <x v="1"/>
    <x v="2"/>
    <n v="206"/>
    <n v="441"/>
    <n v="6420.96"/>
    <n v="719.14751999999999"/>
    <n v="8661.8750400000008"/>
  </r>
  <r>
    <x v="1"/>
    <s v="Aug"/>
    <x v="2"/>
    <x v="1"/>
    <x v="2"/>
    <n v="163"/>
    <n v="269"/>
    <n v="2063.23"/>
    <n v="278.53604999999999"/>
    <n v="2490.3186099999998"/>
  </r>
  <r>
    <x v="1"/>
    <s v="Sep"/>
    <x v="2"/>
    <x v="1"/>
    <x v="2"/>
    <n v="292"/>
    <n v="485"/>
    <n v="5034.3"/>
    <n v="619.21890000000008"/>
    <n v="6866.7852000000003"/>
  </r>
  <r>
    <x v="1"/>
    <s v="Oct"/>
    <x v="2"/>
    <x v="1"/>
    <x v="2"/>
    <n v="248"/>
    <n v="518"/>
    <n v="6272.98"/>
    <n v="1104.04448"/>
    <n v="8336.7904199999994"/>
  </r>
  <r>
    <x v="1"/>
    <s v="Nov"/>
    <x v="2"/>
    <x v="1"/>
    <x v="2"/>
    <n v="235"/>
    <n v="355"/>
    <n v="4430.3999999999996"/>
    <n v="469.62239999999997"/>
    <n v="6530.4096"/>
  </r>
  <r>
    <x v="1"/>
    <s v="Dec"/>
    <x v="2"/>
    <x v="1"/>
    <x v="2"/>
    <n v="181"/>
    <n v="424"/>
    <n v="6063.2"/>
    <n v="933.73279999999988"/>
    <n v="7645.6952000000001"/>
  </r>
  <r>
    <x v="2"/>
    <s v="Jan"/>
    <x v="2"/>
    <x v="1"/>
    <x v="2"/>
    <n v="215"/>
    <n v="350"/>
    <n v="3475.5"/>
    <n v="1233.8025"/>
    <n v="3746.5889999999999"/>
  </r>
  <r>
    <x v="2"/>
    <s v="Feb"/>
    <x v="2"/>
    <x v="1"/>
    <x v="2"/>
    <n v="118"/>
    <n v="212"/>
    <n v="2940.44"/>
    <n v="1126.1885199999999"/>
    <n v="2999.2488000000003"/>
  </r>
  <r>
    <x v="2"/>
    <s v="Mar"/>
    <x v="2"/>
    <x v="1"/>
    <x v="2"/>
    <n v="264"/>
    <n v="510"/>
    <n v="4656.3"/>
    <n v="1517.9538"/>
    <n v="6029.9084999999995"/>
  </r>
  <r>
    <x v="2"/>
    <s v="Apr"/>
    <x v="2"/>
    <x v="1"/>
    <x v="2"/>
    <n v="241"/>
    <n v="574"/>
    <n v="3357.9"/>
    <n v="1037.5910999999999"/>
    <n v="3609.7424999999998"/>
  </r>
  <r>
    <x v="2"/>
    <s v="May"/>
    <x v="2"/>
    <x v="1"/>
    <x v="2"/>
    <n v="164"/>
    <n v="390"/>
    <n v="7686.9"/>
    <n v="2536.6770000000001"/>
    <n v="7533.1620000000003"/>
  </r>
  <r>
    <x v="2"/>
    <s v="Jun"/>
    <x v="2"/>
    <x v="1"/>
    <x v="2"/>
    <n v="203"/>
    <n v="428"/>
    <n v="7010.64"/>
    <n v="2320.5218400000003"/>
    <n v="7459.32096"/>
  </r>
  <r>
    <x v="2"/>
    <s v="Jul"/>
    <x v="2"/>
    <x v="1"/>
    <x v="2"/>
    <n v="253"/>
    <n v="392"/>
    <n v="7138.32"/>
    <n v="2398.47552"/>
    <n v="8915.7616799999996"/>
  </r>
  <r>
    <x v="2"/>
    <s v="Aug"/>
    <x v="2"/>
    <x v="1"/>
    <x v="2"/>
    <n v="109"/>
    <n v="172"/>
    <n v="3288.64"/>
    <n v="1305.5900799999999"/>
    <n v="3561.5971199999994"/>
  </r>
  <r>
    <x v="2"/>
    <s v="Sep"/>
    <x v="2"/>
    <x v="1"/>
    <x v="2"/>
    <n v="133"/>
    <n v="302"/>
    <n v="5436"/>
    <n v="2054.808"/>
    <n v="6365.5559999999996"/>
  </r>
  <r>
    <x v="2"/>
    <s v="Oct"/>
    <x v="2"/>
    <x v="1"/>
    <x v="2"/>
    <n v="108"/>
    <n v="238"/>
    <n v="2468.06"/>
    <n v="740.41800000000001"/>
    <n v="2391.5501400000003"/>
  </r>
  <r>
    <x v="2"/>
    <s v="Nov"/>
    <x v="2"/>
    <x v="1"/>
    <x v="2"/>
    <n v="130"/>
    <n v="322"/>
    <n v="1738.8"/>
    <n v="620.75159999999994"/>
    <n v="2197.8431999999998"/>
  </r>
  <r>
    <x v="2"/>
    <s v="Dec"/>
    <x v="2"/>
    <x v="1"/>
    <x v="2"/>
    <n v="198"/>
    <n v="382"/>
    <n v="5699.44"/>
    <n v="1989.1045599999998"/>
    <n v="7050.2072799999996"/>
  </r>
  <r>
    <x v="3"/>
    <s v="Jan"/>
    <x v="2"/>
    <x v="1"/>
    <x v="2"/>
    <n v="873"/>
    <n v="1502"/>
    <n v="14088.76"/>
    <n v="986.21320000000003"/>
    <n v="16554.293000000001"/>
  </r>
  <r>
    <x v="3"/>
    <s v="Feb"/>
    <x v="2"/>
    <x v="1"/>
    <x v="2"/>
    <n v="667"/>
    <n v="1527"/>
    <n v="19652.490000000002"/>
    <n v="1591.8516900000002"/>
    <n v="22561.058520000002"/>
  </r>
  <r>
    <x v="3"/>
    <s v="Mar"/>
    <x v="2"/>
    <x v="1"/>
    <x v="2"/>
    <n v="861"/>
    <n v="1843"/>
    <n v="14670.28"/>
    <n v="1100.271"/>
    <n v="21712.014400000004"/>
  </r>
  <r>
    <x v="3"/>
    <s v="Apr"/>
    <x v="2"/>
    <x v="1"/>
    <x v="2"/>
    <n v="972"/>
    <n v="2333"/>
    <n v="45890.11"/>
    <n v="2845.1868199999999"/>
    <n v="61355.077069999999"/>
  </r>
  <r>
    <x v="3"/>
    <s v="May"/>
    <x v="2"/>
    <x v="1"/>
    <x v="2"/>
    <n v="578"/>
    <n v="1023"/>
    <n v="7416.75"/>
    <n v="504.339"/>
    <n v="11429.21175"/>
  </r>
  <r>
    <x v="3"/>
    <s v="Jun"/>
    <x v="2"/>
    <x v="1"/>
    <x v="2"/>
    <n v="731"/>
    <n v="1469"/>
    <n v="15351.05"/>
    <n v="1089.92455"/>
    <n v="21875.24625"/>
  </r>
  <r>
    <x v="3"/>
    <s v="Jul"/>
    <x v="2"/>
    <x v="1"/>
    <x v="2"/>
    <n v="977"/>
    <n v="1729"/>
    <n v="19295.64"/>
    <n v="1505.0599199999999"/>
    <n v="27457.69572"/>
  </r>
  <r>
    <x v="3"/>
    <s v="Aug"/>
    <x v="2"/>
    <x v="1"/>
    <x v="2"/>
    <n v="815"/>
    <n v="1304"/>
    <n v="10679.76"/>
    <n v="608.74632000000008"/>
    <n v="14556.51288"/>
  </r>
  <r>
    <x v="3"/>
    <s v="Sep"/>
    <x v="2"/>
    <x v="1"/>
    <x v="2"/>
    <n v="825"/>
    <n v="1419"/>
    <n v="16318.5"/>
    <n v="1272.8430000000001"/>
    <n v="19321.103999999999"/>
  </r>
  <r>
    <x v="3"/>
    <s v="Oct"/>
    <x v="2"/>
    <x v="1"/>
    <x v="2"/>
    <n v="784"/>
    <n v="1592"/>
    <n v="14471.28"/>
    <n v="897.21935999999994"/>
    <n v="16294.661280000002"/>
  </r>
  <r>
    <x v="3"/>
    <s v="Nov"/>
    <x v="2"/>
    <x v="1"/>
    <x v="2"/>
    <n v="566"/>
    <n v="1398"/>
    <n v="22046.46"/>
    <n v="1962.1349399999999"/>
    <n v="26455.752"/>
  </r>
  <r>
    <x v="3"/>
    <s v="Dec"/>
    <x v="2"/>
    <x v="1"/>
    <x v="2"/>
    <n v="509"/>
    <n v="1257"/>
    <n v="10269.69"/>
    <n v="677.79954000000009"/>
    <n v="13802.463360000002"/>
  </r>
  <r>
    <x v="4"/>
    <s v="Jan"/>
    <x v="2"/>
    <x v="1"/>
    <x v="2"/>
    <n v="203"/>
    <n v="469"/>
    <n v="2814"/>
    <n v="616.26599999999996"/>
    <n v="3613.1759999999999"/>
  </r>
  <r>
    <x v="4"/>
    <s v="Feb"/>
    <x v="2"/>
    <x v="1"/>
    <x v="2"/>
    <n v="115"/>
    <n v="251"/>
    <n v="4362.38"/>
    <n v="981.53549999999996"/>
    <n v="5069.0855600000004"/>
  </r>
  <r>
    <x v="4"/>
    <s v="Mar"/>
    <x v="2"/>
    <x v="1"/>
    <x v="2"/>
    <n v="183"/>
    <n v="333"/>
    <n v="5864.13"/>
    <n v="1706.46183"/>
    <n v="7095.5972999999994"/>
  </r>
  <r>
    <x v="4"/>
    <s v="Apr"/>
    <x v="2"/>
    <x v="1"/>
    <x v="2"/>
    <n v="123"/>
    <n v="224"/>
    <n v="2528.96"/>
    <n v="677.76128000000006"/>
    <n v="2845.08"/>
  </r>
  <r>
    <x v="4"/>
    <s v="May"/>
    <x v="2"/>
    <x v="1"/>
    <x v="2"/>
    <n v="220"/>
    <n v="407"/>
    <n v="3321.12"/>
    <n v="757.21536000000003"/>
    <n v="3742.9022399999999"/>
  </r>
  <r>
    <x v="4"/>
    <s v="Jun"/>
    <x v="2"/>
    <x v="1"/>
    <x v="2"/>
    <n v="101"/>
    <n v="203"/>
    <n v="2775.01"/>
    <n v="777.00280000000009"/>
    <n v="3335.5620200000003"/>
  </r>
  <r>
    <x v="4"/>
    <s v="Jul"/>
    <x v="2"/>
    <x v="1"/>
    <x v="2"/>
    <n v="286"/>
    <n v="689"/>
    <n v="4574.96"/>
    <n v="1221.51432"/>
    <n v="5416.7526399999997"/>
  </r>
  <r>
    <x v="4"/>
    <s v="Aug"/>
    <x v="2"/>
    <x v="1"/>
    <x v="2"/>
    <n v="110"/>
    <n v="220"/>
    <n v="2921.6"/>
    <n v="671.96799999999996"/>
    <n v="3029.6991999999996"/>
  </r>
  <r>
    <x v="4"/>
    <s v="Sep"/>
    <x v="2"/>
    <x v="1"/>
    <x v="2"/>
    <n v="136"/>
    <n v="250"/>
    <n v="2477.5"/>
    <n v="651.58249999999998"/>
    <n v="2923.45"/>
  </r>
  <r>
    <x v="4"/>
    <s v="Oct"/>
    <x v="2"/>
    <x v="1"/>
    <x v="2"/>
    <n v="295"/>
    <n v="534"/>
    <n v="3940.92"/>
    <n v="965.52539999999999"/>
    <n v="4934.0318399999996"/>
  </r>
  <r>
    <x v="4"/>
    <s v="Nov"/>
    <x v="2"/>
    <x v="1"/>
    <x v="2"/>
    <n v="243"/>
    <n v="527"/>
    <n v="4131.68"/>
    <n v="1239.5039999999999"/>
    <n v="4263.8937600000008"/>
  </r>
  <r>
    <x v="4"/>
    <s v="Dec"/>
    <x v="2"/>
    <x v="1"/>
    <x v="2"/>
    <n v="116"/>
    <n v="203"/>
    <n v="3686.48"/>
    <n v="895.81464000000005"/>
    <n v="4165.7223999999997"/>
  </r>
  <r>
    <x v="0"/>
    <s v="Jan"/>
    <x v="2"/>
    <x v="0"/>
    <x v="3"/>
    <n v="141"/>
    <n v="351"/>
    <n v="8504.73"/>
    <n v="2330.2960200000002"/>
    <n v="11711.013209999999"/>
  </r>
  <r>
    <x v="0"/>
    <s v="Feb"/>
    <x v="2"/>
    <x v="0"/>
    <x v="3"/>
    <n v="98"/>
    <n v="377"/>
    <n v="7999.94"/>
    <n v="1415.98938"/>
    <n v="10807.91894"/>
  </r>
  <r>
    <x v="0"/>
    <s v="Mar"/>
    <x v="2"/>
    <x v="0"/>
    <x v="3"/>
    <n v="83"/>
    <n v="287"/>
    <n v="11471.39"/>
    <n v="2512.2344099999996"/>
    <n v="15841.989589999999"/>
  </r>
  <r>
    <x v="0"/>
    <s v="Apr"/>
    <x v="2"/>
    <x v="0"/>
    <x v="3"/>
    <n v="60"/>
    <n v="124"/>
    <n v="5623.4"/>
    <n v="1130.3034"/>
    <n v="7681.5643999999993"/>
  </r>
  <r>
    <x v="0"/>
    <s v="May"/>
    <x v="2"/>
    <x v="0"/>
    <x v="3"/>
    <n v="109"/>
    <n v="352"/>
    <n v="8585.2800000000007"/>
    <n v="2043.29664"/>
    <n v="11950.709760000002"/>
  </r>
  <r>
    <x v="0"/>
    <s v="Jun"/>
    <x v="2"/>
    <x v="0"/>
    <x v="3"/>
    <n v="109"/>
    <n v="429"/>
    <n v="16057.47"/>
    <n v="4367.63184"/>
    <n v="16972.745790000001"/>
  </r>
  <r>
    <x v="0"/>
    <s v="Jul"/>
    <x v="2"/>
    <x v="0"/>
    <x v="3"/>
    <n v="51"/>
    <n v="165"/>
    <n v="4154.7"/>
    <n v="1159.1613"/>
    <n v="4283.4957000000004"/>
  </r>
  <r>
    <x v="0"/>
    <s v="Aug"/>
    <x v="2"/>
    <x v="0"/>
    <x v="3"/>
    <n v="112"/>
    <n v="248"/>
    <n v="5485.76"/>
    <n v="905.15039999999999"/>
    <n v="7060.1731200000004"/>
  </r>
  <r>
    <x v="0"/>
    <s v="Sep"/>
    <x v="2"/>
    <x v="0"/>
    <x v="3"/>
    <n v="122"/>
    <n v="483"/>
    <n v="16446.150000000001"/>
    <n v="3042.5377500000004"/>
    <n v="22366.764000000003"/>
  </r>
  <r>
    <x v="0"/>
    <s v="Oct"/>
    <x v="2"/>
    <x v="0"/>
    <x v="3"/>
    <n v="82"/>
    <n v="260"/>
    <n v="12001.6"/>
    <n v="2220.2959999999998"/>
    <n v="11149.4864"/>
  </r>
  <r>
    <x v="0"/>
    <s v="Nov"/>
    <x v="2"/>
    <x v="0"/>
    <x v="3"/>
    <n v="117"/>
    <n v="457"/>
    <n v="9281.67"/>
    <n v="2571.02259"/>
    <n v="10033.485269999999"/>
  </r>
  <r>
    <x v="0"/>
    <s v="Dec"/>
    <x v="2"/>
    <x v="0"/>
    <x v="3"/>
    <n v="59"/>
    <n v="235"/>
    <n v="10384.65"/>
    <n v="1131.9268499999998"/>
    <n v="12731.580900000001"/>
  </r>
  <r>
    <x v="1"/>
    <s v="Jan"/>
    <x v="2"/>
    <x v="0"/>
    <x v="3"/>
    <n v="57"/>
    <n v="118"/>
    <n v="3342.94"/>
    <n v="344.32281999999998"/>
    <n v="4984.3235400000003"/>
  </r>
  <r>
    <x v="1"/>
    <s v="Feb"/>
    <x v="2"/>
    <x v="0"/>
    <x v="3"/>
    <n v="60"/>
    <n v="136"/>
    <n v="5076.88"/>
    <n v="507.68799999999999"/>
    <n v="6701.481600000001"/>
  </r>
  <r>
    <x v="1"/>
    <s v="Mar"/>
    <x v="2"/>
    <x v="0"/>
    <x v="3"/>
    <n v="58"/>
    <n v="220"/>
    <n v="9911"/>
    <n v="1357.807"/>
    <n v="12329.284"/>
  </r>
  <r>
    <x v="1"/>
    <s v="Apr"/>
    <x v="2"/>
    <x v="0"/>
    <x v="3"/>
    <n v="57"/>
    <n v="121"/>
    <n v="3654.2"/>
    <n v="540.82159999999999"/>
    <n v="4874.7028"/>
  </r>
  <r>
    <x v="1"/>
    <s v="May"/>
    <x v="2"/>
    <x v="0"/>
    <x v="3"/>
    <n v="60"/>
    <n v="137"/>
    <n v="3315.4"/>
    <n v="646.50300000000004"/>
    <n v="4923.3689999999997"/>
  </r>
  <r>
    <x v="1"/>
    <s v="Jun"/>
    <x v="2"/>
    <x v="0"/>
    <x v="3"/>
    <n v="50"/>
    <n v="125"/>
    <n v="5482.5"/>
    <n v="1091.0174999999999"/>
    <n v="7686.4650000000001"/>
  </r>
  <r>
    <x v="1"/>
    <s v="Jul"/>
    <x v="2"/>
    <x v="0"/>
    <x v="3"/>
    <n v="50"/>
    <n v="150"/>
    <n v="5812.5"/>
    <n v="924.1875"/>
    <n v="7660.875"/>
  </r>
  <r>
    <x v="1"/>
    <s v="Aug"/>
    <x v="2"/>
    <x v="0"/>
    <x v="3"/>
    <n v="60"/>
    <n v="187"/>
    <n v="6107.42"/>
    <n v="940.54268000000002"/>
    <n v="9075.626119999999"/>
  </r>
  <r>
    <x v="1"/>
    <s v="Sep"/>
    <x v="2"/>
    <x v="0"/>
    <x v="3"/>
    <n v="55"/>
    <n v="196"/>
    <n v="5989.76"/>
    <n v="874.5049600000001"/>
    <n v="8116.1248000000005"/>
  </r>
  <r>
    <x v="1"/>
    <s v="Oct"/>
    <x v="2"/>
    <x v="0"/>
    <x v="3"/>
    <n v="60"/>
    <n v="239"/>
    <n v="8257.4500000000007"/>
    <n v="1511.1133500000001"/>
    <n v="10123.6337"/>
  </r>
  <r>
    <x v="1"/>
    <s v="Nov"/>
    <x v="2"/>
    <x v="0"/>
    <x v="3"/>
    <n v="51"/>
    <n v="151"/>
    <n v="4774.62"/>
    <n v="630.24983999999995"/>
    <n v="6235.6537199999993"/>
  </r>
  <r>
    <x v="1"/>
    <s v="Dec"/>
    <x v="2"/>
    <x v="0"/>
    <x v="3"/>
    <n v="56"/>
    <n v="142"/>
    <n v="6814.58"/>
    <n v="722.34547999999995"/>
    <n v="8320.6021799999999"/>
  </r>
  <r>
    <x v="2"/>
    <s v="Jan"/>
    <x v="2"/>
    <x v="0"/>
    <x v="3"/>
    <n v="69"/>
    <n v="240"/>
    <n v="6928.8"/>
    <n v="2542.8696"/>
    <n v="7891.9031999999997"/>
  </r>
  <r>
    <x v="2"/>
    <s v="Feb"/>
    <x v="2"/>
    <x v="0"/>
    <x v="3"/>
    <n v="74"/>
    <n v="295"/>
    <n v="9844.15"/>
    <n v="3721.0886999999998"/>
    <n v="11694.850199999999"/>
  </r>
  <r>
    <x v="2"/>
    <s v="Mar"/>
    <x v="2"/>
    <x v="0"/>
    <x v="3"/>
    <n v="55"/>
    <n v="185"/>
    <n v="4334.55"/>
    <n v="1703.4781500000001"/>
    <n v="4304.2081500000004"/>
  </r>
  <r>
    <x v="2"/>
    <s v="Apr"/>
    <x v="2"/>
    <x v="0"/>
    <x v="3"/>
    <n v="119"/>
    <n v="336"/>
    <n v="15613.92"/>
    <n v="5308.7327999999998"/>
    <n v="18752.317920000001"/>
  </r>
  <r>
    <x v="2"/>
    <s v="May"/>
    <x v="2"/>
    <x v="0"/>
    <x v="3"/>
    <n v="116"/>
    <n v="247"/>
    <n v="7535.97"/>
    <n v="2976.7081499999999"/>
    <n v="7980.5922300000002"/>
  </r>
  <r>
    <x v="2"/>
    <s v="Jun"/>
    <x v="2"/>
    <x v="0"/>
    <x v="3"/>
    <n v="70"/>
    <n v="215"/>
    <n v="6282.3"/>
    <n v="2500.3553999999999"/>
    <n v="7790.0519999999997"/>
  </r>
  <r>
    <x v="2"/>
    <s v="Jul"/>
    <x v="2"/>
    <x v="0"/>
    <x v="3"/>
    <n v="139"/>
    <n v="452"/>
    <n v="18446.12"/>
    <n v="6253.2346799999996"/>
    <n v="20751.884999999998"/>
  </r>
  <r>
    <x v="2"/>
    <s v="Aug"/>
    <x v="2"/>
    <x v="0"/>
    <x v="3"/>
    <n v="90"/>
    <n v="228"/>
    <n v="7633.44"/>
    <n v="2686.9708799999999"/>
    <n v="9396.7646399999994"/>
  </r>
  <r>
    <x v="2"/>
    <s v="Sep"/>
    <x v="2"/>
    <x v="0"/>
    <x v="3"/>
    <n v="149"/>
    <n v="559"/>
    <n v="13538.98"/>
    <n v="4278.3176800000001"/>
    <n v="16152.003139999999"/>
  </r>
  <r>
    <x v="2"/>
    <s v="Oct"/>
    <x v="2"/>
    <x v="0"/>
    <x v="3"/>
    <n v="71"/>
    <n v="148"/>
    <n v="3242.68"/>
    <n v="1008.47348"/>
    <n v="3443.7261599999997"/>
  </r>
  <r>
    <x v="2"/>
    <s v="Nov"/>
    <x v="2"/>
    <x v="0"/>
    <x v="3"/>
    <n v="65"/>
    <n v="233"/>
    <n v="8807.4"/>
    <n v="3355.6194"/>
    <n v="11396.775599999999"/>
  </r>
  <r>
    <x v="2"/>
    <s v="Dec"/>
    <x v="2"/>
    <x v="0"/>
    <x v="3"/>
    <n v="145"/>
    <n v="457"/>
    <n v="17557.939999999999"/>
    <n v="5495.6352200000001"/>
    <n v="17996.888500000001"/>
  </r>
  <r>
    <x v="3"/>
    <s v="Jan"/>
    <x v="2"/>
    <x v="0"/>
    <x v="3"/>
    <n v="122"/>
    <n v="333"/>
    <n v="9666.99"/>
    <n v="657.35531999999989"/>
    <n v="12335.079240000001"/>
  </r>
  <r>
    <x v="3"/>
    <s v="Feb"/>
    <x v="2"/>
    <x v="0"/>
    <x v="3"/>
    <n v="107"/>
    <n v="375"/>
    <n v="11715"/>
    <n v="843.48"/>
    <n v="14807.76"/>
  </r>
  <r>
    <x v="3"/>
    <s v="Mar"/>
    <x v="2"/>
    <x v="0"/>
    <x v="3"/>
    <n v="121"/>
    <n v="289"/>
    <n v="9210.43"/>
    <n v="626.30924000000005"/>
    <n v="10435.41719"/>
  </r>
  <r>
    <x v="3"/>
    <s v="Apr"/>
    <x v="2"/>
    <x v="0"/>
    <x v="3"/>
    <n v="139"/>
    <n v="485"/>
    <n v="23493.4"/>
    <n v="1691.5248000000001"/>
    <n v="35240.1"/>
  </r>
  <r>
    <x v="3"/>
    <s v="May"/>
    <x v="2"/>
    <x v="0"/>
    <x v="3"/>
    <n v="56"/>
    <n v="118"/>
    <n v="3215.5"/>
    <n v="228.3005"/>
    <n v="4029.0214999999998"/>
  </r>
  <r>
    <x v="3"/>
    <s v="Jun"/>
    <x v="2"/>
    <x v="0"/>
    <x v="3"/>
    <n v="95"/>
    <n v="320"/>
    <n v="8688"/>
    <n v="451.77600000000001"/>
    <n v="11051.136"/>
  </r>
  <r>
    <x v="3"/>
    <s v="Jul"/>
    <x v="2"/>
    <x v="0"/>
    <x v="3"/>
    <n v="74"/>
    <n v="185"/>
    <n v="9085.35"/>
    <n v="881.27895000000012"/>
    <n v="13537.1715"/>
  </r>
  <r>
    <x v="3"/>
    <s v="Aug"/>
    <x v="2"/>
    <x v="0"/>
    <x v="3"/>
    <n v="76"/>
    <n v="160"/>
    <n v="3913.6"/>
    <n v="367.87839999999994"/>
    <n v="6019.1167999999998"/>
  </r>
  <r>
    <x v="3"/>
    <s v="Sep"/>
    <x v="2"/>
    <x v="0"/>
    <x v="3"/>
    <n v="150"/>
    <n v="524"/>
    <n v="17402.04"/>
    <n v="939.71016000000009"/>
    <n v="20621.417400000002"/>
  </r>
  <r>
    <x v="3"/>
    <s v="Oct"/>
    <x v="2"/>
    <x v="0"/>
    <x v="3"/>
    <n v="136"/>
    <n v="418"/>
    <n v="8920.1200000000008"/>
    <n v="722.52972000000011"/>
    <n v="10891.466520000002"/>
  </r>
  <r>
    <x v="3"/>
    <s v="Nov"/>
    <x v="2"/>
    <x v="0"/>
    <x v="3"/>
    <n v="74"/>
    <n v="229"/>
    <n v="7744.78"/>
    <n v="588.60328000000004"/>
    <n v="10091.448339999999"/>
  </r>
  <r>
    <x v="3"/>
    <s v="Dec"/>
    <x v="2"/>
    <x v="0"/>
    <x v="3"/>
    <n v="139"/>
    <n v="470"/>
    <n v="15134"/>
    <n v="1513.4"/>
    <n v="21021.126"/>
  </r>
  <r>
    <x v="4"/>
    <s v="Jan"/>
    <x v="2"/>
    <x v="0"/>
    <x v="3"/>
    <n v="125"/>
    <n v="310"/>
    <n v="12031.1"/>
    <n v="2670.9042000000004"/>
    <n v="13799.671700000001"/>
  </r>
  <r>
    <x v="4"/>
    <s v="Feb"/>
    <x v="2"/>
    <x v="0"/>
    <x v="3"/>
    <n v="105"/>
    <n v="296"/>
    <n v="12082.72"/>
    <n v="3117.3417599999998"/>
    <n v="13508.480959999999"/>
  </r>
  <r>
    <x v="4"/>
    <s v="Mar"/>
    <x v="2"/>
    <x v="0"/>
    <x v="3"/>
    <n v="131"/>
    <n v="424"/>
    <n v="9183.84"/>
    <n v="2745.9681600000004"/>
    <n v="9606.2966400000005"/>
  </r>
  <r>
    <x v="4"/>
    <s v="Apr"/>
    <x v="2"/>
    <x v="0"/>
    <x v="3"/>
    <n v="97"/>
    <n v="340"/>
    <n v="10458.4"/>
    <n v="2217.1807999999996"/>
    <n v="13219.417599999999"/>
  </r>
  <r>
    <x v="4"/>
    <s v="May"/>
    <x v="2"/>
    <x v="0"/>
    <x v="3"/>
    <n v="51"/>
    <n v="150"/>
    <n v="6286.5"/>
    <n v="1879.6635000000001"/>
    <n v="7669.53"/>
  </r>
  <r>
    <x v="4"/>
    <s v="Jun"/>
    <x v="2"/>
    <x v="0"/>
    <x v="3"/>
    <n v="134"/>
    <n v="316"/>
    <n v="6784.52"/>
    <n v="1763.9752000000001"/>
    <n v="6852.3652000000002"/>
  </r>
  <r>
    <x v="4"/>
    <s v="Jul"/>
    <x v="2"/>
    <x v="0"/>
    <x v="3"/>
    <n v="142"/>
    <n v="349"/>
    <n v="14546.32"/>
    <n v="3796.58952"/>
    <n v="15680.932959999998"/>
  </r>
  <r>
    <x v="4"/>
    <s v="Aug"/>
    <x v="2"/>
    <x v="0"/>
    <x v="3"/>
    <n v="87"/>
    <n v="347"/>
    <n v="12904.93"/>
    <n v="3626.2853300000002"/>
    <n v="16466.69068"/>
  </r>
  <r>
    <x v="4"/>
    <s v="Sep"/>
    <x v="2"/>
    <x v="0"/>
    <x v="3"/>
    <n v="122"/>
    <n v="326"/>
    <n v="11321.98"/>
    <n v="2660.6652999999997"/>
    <n v="11672.961379999999"/>
  </r>
  <r>
    <x v="4"/>
    <s v="Oct"/>
    <x v="2"/>
    <x v="0"/>
    <x v="3"/>
    <n v="114"/>
    <n v="406"/>
    <n v="11603.48"/>
    <n v="2842.8526000000002"/>
    <n v="13065.518479999999"/>
  </r>
  <r>
    <x v="4"/>
    <s v="Nov"/>
    <x v="2"/>
    <x v="0"/>
    <x v="3"/>
    <n v="53"/>
    <n v="210"/>
    <n v="8320.2000000000007"/>
    <n v="2404.5378000000001"/>
    <n v="9701.3532000000014"/>
  </r>
  <r>
    <x v="4"/>
    <s v="Dec"/>
    <x v="2"/>
    <x v="0"/>
    <x v="3"/>
    <n v="145"/>
    <n v="557"/>
    <n v="24301.91"/>
    <n v="5783.8545800000002"/>
    <n v="25273.986399999998"/>
  </r>
  <r>
    <x v="0"/>
    <s v="Jan"/>
    <x v="2"/>
    <x v="1"/>
    <x v="3"/>
    <n v="100"/>
    <n v="257"/>
    <n v="11724.34"/>
    <n v="1512.4398600000002"/>
    <n v="16179.5892"/>
  </r>
  <r>
    <x v="0"/>
    <s v="Feb"/>
    <x v="2"/>
    <x v="1"/>
    <x v="3"/>
    <n v="93"/>
    <n v="270"/>
    <n v="10403.1"/>
    <n v="2860.8525"/>
    <n v="10444.7124"/>
  </r>
  <r>
    <x v="0"/>
    <s v="Mar"/>
    <x v="2"/>
    <x v="1"/>
    <x v="3"/>
    <n v="58"/>
    <n v="230"/>
    <n v="7971.8"/>
    <n v="1395.0650000000001"/>
    <n v="10371.311800000001"/>
  </r>
  <r>
    <x v="0"/>
    <s v="Apr"/>
    <x v="2"/>
    <x v="1"/>
    <x v="3"/>
    <n v="72"/>
    <n v="151"/>
    <n v="6514.14"/>
    <n v="1713.2188200000001"/>
    <n v="7790.9114400000008"/>
  </r>
  <r>
    <x v="0"/>
    <s v="May"/>
    <x v="2"/>
    <x v="1"/>
    <x v="3"/>
    <n v="78"/>
    <n v="188"/>
    <n v="7166.56"/>
    <n v="1404.6457600000001"/>
    <n v="7037.561920000001"/>
  </r>
  <r>
    <x v="0"/>
    <s v="Jun"/>
    <x v="2"/>
    <x v="1"/>
    <x v="3"/>
    <n v="56"/>
    <n v="114"/>
    <n v="4558.8599999999997"/>
    <n v="542.50433999999996"/>
    <n v="4125.7682999999997"/>
  </r>
  <r>
    <x v="0"/>
    <s v="Jul"/>
    <x v="2"/>
    <x v="1"/>
    <x v="3"/>
    <n v="78"/>
    <n v="268"/>
    <n v="7691.6"/>
    <n v="2153.6480000000001"/>
    <n v="8699.1995999999999"/>
  </r>
  <r>
    <x v="0"/>
    <s v="Aug"/>
    <x v="2"/>
    <x v="1"/>
    <x v="3"/>
    <n v="55"/>
    <n v="207"/>
    <n v="6568.11"/>
    <n v="794.74130999999988"/>
    <n v="8840.676059999998"/>
  </r>
  <r>
    <x v="0"/>
    <s v="Sep"/>
    <x v="2"/>
    <x v="1"/>
    <x v="3"/>
    <n v="107"/>
    <n v="412"/>
    <n v="15314.04"/>
    <n v="3660.0555600000002"/>
    <n v="17320.179240000001"/>
  </r>
  <r>
    <x v="0"/>
    <s v="Oct"/>
    <x v="2"/>
    <x v="1"/>
    <x v="3"/>
    <n v="78"/>
    <n v="189"/>
    <n v="6095.25"/>
    <n v="1657.9079999999999"/>
    <n v="6308.5837499999998"/>
  </r>
  <r>
    <x v="0"/>
    <s v="Nov"/>
    <x v="2"/>
    <x v="1"/>
    <x v="3"/>
    <n v="55"/>
    <n v="113"/>
    <n v="5080.4799999999996"/>
    <n v="1061.8203199999998"/>
    <n v="6990.7404799999995"/>
  </r>
  <r>
    <x v="0"/>
    <s v="Dec"/>
    <x v="2"/>
    <x v="1"/>
    <x v="3"/>
    <n v="106"/>
    <n v="373"/>
    <n v="14200.11"/>
    <n v="2428.2188099999998"/>
    <n v="17579.73618"/>
  </r>
  <r>
    <x v="1"/>
    <s v="Jan"/>
    <x v="2"/>
    <x v="1"/>
    <x v="3"/>
    <n v="55"/>
    <n v="205"/>
    <n v="7240.6"/>
    <n v="991.96220000000005"/>
    <n v="8724.9230000000007"/>
  </r>
  <r>
    <x v="1"/>
    <s v="Feb"/>
    <x v="2"/>
    <x v="1"/>
    <x v="3"/>
    <n v="60"/>
    <n v="196"/>
    <n v="8771"/>
    <n v="1131.4590000000001"/>
    <n v="11446.155000000001"/>
  </r>
  <r>
    <x v="1"/>
    <s v="Mar"/>
    <x v="2"/>
    <x v="1"/>
    <x v="3"/>
    <n v="54"/>
    <n v="185"/>
    <n v="4959.8500000000004"/>
    <n v="818.37525000000016"/>
    <n v="7256.2605500000009"/>
  </r>
  <r>
    <x v="1"/>
    <s v="Apr"/>
    <x v="2"/>
    <x v="1"/>
    <x v="3"/>
    <n v="52"/>
    <n v="206"/>
    <n v="6328.32"/>
    <n v="866.97983999999997"/>
    <n v="7910.4"/>
  </r>
  <r>
    <x v="1"/>
    <s v="May"/>
    <x v="2"/>
    <x v="1"/>
    <x v="3"/>
    <n v="56"/>
    <n v="178"/>
    <n v="4622.66"/>
    <n v="499.24727999999999"/>
    <n v="5833.7969199999998"/>
  </r>
  <r>
    <x v="1"/>
    <s v="Jun"/>
    <x v="2"/>
    <x v="1"/>
    <x v="3"/>
    <n v="56"/>
    <n v="125"/>
    <n v="4221.25"/>
    <n v="785.15250000000003"/>
    <n v="5209.0225"/>
  </r>
  <r>
    <x v="1"/>
    <s v="Jul"/>
    <x v="2"/>
    <x v="1"/>
    <x v="3"/>
    <n v="52"/>
    <n v="187"/>
    <n v="6445.89"/>
    <n v="883.08693000000005"/>
    <n v="9140.2720200000003"/>
  </r>
  <r>
    <x v="1"/>
    <s v="Aug"/>
    <x v="2"/>
    <x v="1"/>
    <x v="3"/>
    <n v="53"/>
    <n v="107"/>
    <n v="3122.26"/>
    <n v="621.32974000000002"/>
    <n v="4502.2989200000002"/>
  </r>
  <r>
    <x v="1"/>
    <s v="Sep"/>
    <x v="2"/>
    <x v="1"/>
    <x v="3"/>
    <n v="51"/>
    <n v="161"/>
    <n v="7653.94"/>
    <n v="857.24127999999996"/>
    <n v="9666.9262199999994"/>
  </r>
  <r>
    <x v="1"/>
    <s v="Oct"/>
    <x v="2"/>
    <x v="1"/>
    <x v="3"/>
    <n v="59"/>
    <n v="129"/>
    <n v="5625.69"/>
    <n v="691.95987000000002"/>
    <n v="7459.6649399999997"/>
  </r>
  <r>
    <x v="1"/>
    <s v="Nov"/>
    <x v="2"/>
    <x v="1"/>
    <x v="3"/>
    <n v="57"/>
    <n v="140"/>
    <n v="2821"/>
    <n v="533.16899999999998"/>
    <n v="4228.6790000000001"/>
  </r>
  <r>
    <x v="1"/>
    <s v="Dec"/>
    <x v="2"/>
    <x v="1"/>
    <x v="3"/>
    <n v="50"/>
    <n v="136"/>
    <n v="3406.8"/>
    <n v="654.10560000000009"/>
    <n v="4510.6032000000005"/>
  </r>
  <r>
    <x v="2"/>
    <s v="Jan"/>
    <x v="2"/>
    <x v="1"/>
    <x v="3"/>
    <n v="128"/>
    <n v="467"/>
    <n v="21323.22"/>
    <n v="7143.2786999999998"/>
    <n v="24095.238600000001"/>
  </r>
  <r>
    <x v="2"/>
    <s v="Feb"/>
    <x v="2"/>
    <x v="1"/>
    <x v="3"/>
    <n v="80"/>
    <n v="186"/>
    <n v="8476.02"/>
    <n v="2915.7508800000005"/>
    <n v="8425.1638800000001"/>
  </r>
  <r>
    <x v="2"/>
    <s v="Mar"/>
    <x v="2"/>
    <x v="1"/>
    <x v="3"/>
    <n v="68"/>
    <n v="185"/>
    <n v="8267.65"/>
    <n v="3059.0304999999998"/>
    <n v="10433.774299999999"/>
  </r>
  <r>
    <x v="2"/>
    <s v="Apr"/>
    <x v="2"/>
    <x v="1"/>
    <x v="3"/>
    <n v="57"/>
    <n v="146"/>
    <n v="3292.3"/>
    <n v="1027.1976000000002"/>
    <n v="3374.6075000000001"/>
  </r>
  <r>
    <x v="2"/>
    <s v="May"/>
    <x v="2"/>
    <x v="1"/>
    <x v="3"/>
    <n v="52"/>
    <n v="129"/>
    <n v="4175.7299999999996"/>
    <n v="1524.1414499999998"/>
    <n v="5324.0557499999986"/>
  </r>
  <r>
    <x v="2"/>
    <s v="Jun"/>
    <x v="2"/>
    <x v="1"/>
    <x v="3"/>
    <n v="67"/>
    <n v="154"/>
    <n v="5682.6"/>
    <n v="2005.9578000000001"/>
    <n v="7069.1544000000004"/>
  </r>
  <r>
    <x v="2"/>
    <s v="Jul"/>
    <x v="2"/>
    <x v="1"/>
    <x v="3"/>
    <n v="147"/>
    <n v="515"/>
    <n v="19533.95"/>
    <n v="6778.2806500000006"/>
    <n v="19826.95925"/>
  </r>
  <r>
    <x v="2"/>
    <s v="Aug"/>
    <x v="2"/>
    <x v="1"/>
    <x v="3"/>
    <n v="110"/>
    <n v="311"/>
    <n v="12057.47"/>
    <n v="3689.5858199999998"/>
    <n v="14107.239899999999"/>
  </r>
  <r>
    <x v="2"/>
    <s v="Sep"/>
    <x v="2"/>
    <x v="1"/>
    <x v="3"/>
    <n v="107"/>
    <n v="370"/>
    <n v="17715.599999999999"/>
    <n v="7086.2399999999989"/>
    <n v="22941.701999999997"/>
  </r>
  <r>
    <x v="2"/>
    <s v="Oct"/>
    <x v="2"/>
    <x v="1"/>
    <x v="3"/>
    <n v="73"/>
    <n v="227"/>
    <n v="10451.08"/>
    <n v="3563.81828"/>
    <n v="10064.390039999998"/>
  </r>
  <r>
    <x v="2"/>
    <s v="Nov"/>
    <x v="2"/>
    <x v="1"/>
    <x v="3"/>
    <n v="60"/>
    <n v="184"/>
    <n v="7976.4"/>
    <n v="2991.15"/>
    <n v="7840.801199999999"/>
  </r>
  <r>
    <x v="2"/>
    <s v="Dec"/>
    <x v="2"/>
    <x v="1"/>
    <x v="3"/>
    <n v="115"/>
    <n v="232"/>
    <n v="4902.16"/>
    <n v="1578.4955199999999"/>
    <n v="5264.9198399999996"/>
  </r>
  <r>
    <x v="3"/>
    <s v="Jan"/>
    <x v="2"/>
    <x v="1"/>
    <x v="3"/>
    <n v="65"/>
    <n v="195"/>
    <n v="8648.25"/>
    <n v="622.67399999999998"/>
    <n v="10775.719499999999"/>
  </r>
  <r>
    <x v="3"/>
    <s v="Feb"/>
    <x v="2"/>
    <x v="1"/>
    <x v="3"/>
    <n v="121"/>
    <n v="455"/>
    <n v="22668.1"/>
    <n v="1926.7884999999997"/>
    <n v="26158.987399999998"/>
  </r>
  <r>
    <x v="3"/>
    <s v="Mar"/>
    <x v="2"/>
    <x v="1"/>
    <x v="3"/>
    <n v="102"/>
    <n v="339"/>
    <n v="12492.15"/>
    <n v="886.94265000000007"/>
    <n v="18925.607250000001"/>
  </r>
  <r>
    <x v="3"/>
    <s v="Apr"/>
    <x v="2"/>
    <x v="1"/>
    <x v="3"/>
    <n v="86"/>
    <n v="200"/>
    <n v="8406"/>
    <n v="420.3"/>
    <n v="11037.078"/>
  </r>
  <r>
    <x v="3"/>
    <s v="May"/>
    <x v="2"/>
    <x v="1"/>
    <x v="3"/>
    <n v="147"/>
    <n v="553"/>
    <n v="22191.89"/>
    <n v="1153.97828"/>
    <n v="30225.354179999998"/>
  </r>
  <r>
    <x v="3"/>
    <s v="Jun"/>
    <x v="2"/>
    <x v="1"/>
    <x v="3"/>
    <n v="149"/>
    <n v="393"/>
    <n v="15625.68"/>
    <n v="1390.68552"/>
    <n v="22485.353520000001"/>
  </r>
  <r>
    <x v="3"/>
    <s v="Jul"/>
    <x v="2"/>
    <x v="1"/>
    <x v="3"/>
    <n v="123"/>
    <n v="261"/>
    <n v="8526.8700000000008"/>
    <n v="434.87037000000004"/>
    <n v="12039.940440000002"/>
  </r>
  <r>
    <x v="3"/>
    <s v="Aug"/>
    <x v="2"/>
    <x v="1"/>
    <x v="3"/>
    <n v="132"/>
    <n v="374"/>
    <n v="9682.86"/>
    <n v="610.0201800000001"/>
    <n v="12326.280780000001"/>
  </r>
  <r>
    <x v="3"/>
    <s v="Sep"/>
    <x v="2"/>
    <x v="1"/>
    <x v="3"/>
    <n v="126"/>
    <n v="375"/>
    <n v="8523.75"/>
    <n v="622.23374999999999"/>
    <n v="12879.38625"/>
  </r>
  <r>
    <x v="3"/>
    <s v="Oct"/>
    <x v="2"/>
    <x v="1"/>
    <x v="3"/>
    <n v="56"/>
    <n v="165"/>
    <n v="3696"/>
    <n v="317.85599999999999"/>
    <n v="4475.8559999999998"/>
  </r>
  <r>
    <x v="3"/>
    <s v="Nov"/>
    <x v="2"/>
    <x v="1"/>
    <x v="3"/>
    <n v="98"/>
    <n v="373"/>
    <n v="15539.18"/>
    <n v="947.88998000000004"/>
    <n v="23790.48458"/>
  </r>
  <r>
    <x v="3"/>
    <s v="Dec"/>
    <x v="2"/>
    <x v="1"/>
    <x v="3"/>
    <n v="67"/>
    <n v="204"/>
    <n v="6348.48"/>
    <n v="438.04512"/>
    <n v="8437.1299199999994"/>
  </r>
  <r>
    <x v="4"/>
    <s v="Jan"/>
    <x v="2"/>
    <x v="1"/>
    <x v="3"/>
    <n v="51"/>
    <n v="191"/>
    <n v="4475.13"/>
    <n v="1145.63328"/>
    <n v="5392.5316500000008"/>
  </r>
  <r>
    <x v="4"/>
    <s v="Feb"/>
    <x v="2"/>
    <x v="1"/>
    <x v="3"/>
    <n v="56"/>
    <n v="139"/>
    <n v="3133.06"/>
    <n v="726.86992000000009"/>
    <n v="3233.31792"/>
  </r>
  <r>
    <x v="4"/>
    <s v="Mar"/>
    <x v="2"/>
    <x v="1"/>
    <x v="3"/>
    <n v="97"/>
    <n v="290"/>
    <n v="13357.4"/>
    <n v="2858.4836"/>
    <n v="14693.14"/>
  </r>
  <r>
    <x v="4"/>
    <s v="Apr"/>
    <x v="2"/>
    <x v="1"/>
    <x v="3"/>
    <n v="62"/>
    <n v="176"/>
    <n v="7235.36"/>
    <n v="2098.2543999999998"/>
    <n v="7553.7158399999998"/>
  </r>
  <r>
    <x v="4"/>
    <s v="May"/>
    <x v="2"/>
    <x v="1"/>
    <x v="3"/>
    <n v="78"/>
    <n v="165"/>
    <n v="4217.3999999999996"/>
    <n v="1020.6107999999999"/>
    <n v="5166.3149999999996"/>
  </r>
  <r>
    <x v="4"/>
    <s v="Jun"/>
    <x v="2"/>
    <x v="1"/>
    <x v="3"/>
    <n v="77"/>
    <n v="279"/>
    <n v="11313.45"/>
    <n v="2375.8245000000002"/>
    <n v="14254.947"/>
  </r>
  <r>
    <x v="4"/>
    <s v="Jul"/>
    <x v="2"/>
    <x v="1"/>
    <x v="3"/>
    <n v="125"/>
    <n v="261"/>
    <n v="6919.11"/>
    <n v="1792.0494899999999"/>
    <n v="7617.9401099999995"/>
  </r>
  <r>
    <x v="4"/>
    <s v="Aug"/>
    <x v="2"/>
    <x v="1"/>
    <x v="3"/>
    <n v="80"/>
    <n v="319"/>
    <n v="14693.14"/>
    <n v="3379.4221999999995"/>
    <n v="18057.869059999997"/>
  </r>
  <r>
    <x v="4"/>
    <s v="Sep"/>
    <x v="2"/>
    <x v="1"/>
    <x v="3"/>
    <n v="50"/>
    <n v="119"/>
    <n v="2878.61"/>
    <n v="685.10918000000004"/>
    <n v="3284.4940100000003"/>
  </r>
  <r>
    <x v="4"/>
    <s v="Oct"/>
    <x v="2"/>
    <x v="1"/>
    <x v="3"/>
    <n v="137"/>
    <n v="512"/>
    <n v="20162.560000000001"/>
    <n v="5786.6547200000005"/>
    <n v="21372.313600000001"/>
  </r>
  <r>
    <x v="4"/>
    <s v="Nov"/>
    <x v="2"/>
    <x v="1"/>
    <x v="3"/>
    <n v="85"/>
    <n v="236"/>
    <n v="10308.48"/>
    <n v="2886.3743999999997"/>
    <n v="10762.053119999999"/>
  </r>
  <r>
    <x v="4"/>
    <s v="Dec"/>
    <x v="2"/>
    <x v="1"/>
    <x v="3"/>
    <n v="91"/>
    <n v="256"/>
    <n v="7270.4"/>
    <n v="1563.136"/>
    <n v="9262.489599999999"/>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40">
  <r>
    <x v="0"/>
    <x v="0"/>
    <x v="0"/>
    <x v="0"/>
    <n v="5397"/>
    <n v="12898.83"/>
    <n v="12769.841699999999"/>
    <n v="3869.6490000000003"/>
    <x v="0"/>
  </r>
  <r>
    <x v="0"/>
    <x v="1"/>
    <x v="0"/>
    <x v="0"/>
    <n v="6950"/>
    <n v="23074"/>
    <n v="27458.06"/>
    <n v="9229.6"/>
    <x v="0"/>
  </r>
  <r>
    <x v="0"/>
    <x v="2"/>
    <x v="0"/>
    <x v="0"/>
    <n v="6160"/>
    <n v="6960.8"/>
    <n v="8283.3520000000008"/>
    <n v="2853.9279999999999"/>
    <x v="0"/>
  </r>
  <r>
    <x v="0"/>
    <x v="3"/>
    <x v="0"/>
    <x v="0"/>
    <n v="5760"/>
    <n v="14400"/>
    <n v="13968"/>
    <n v="6192"/>
    <x v="0"/>
  </r>
  <r>
    <x v="0"/>
    <x v="4"/>
    <x v="0"/>
    <x v="0"/>
    <n v="5022"/>
    <n v="14362.92"/>
    <n v="16373.728800000001"/>
    <n v="4308.8760000000002"/>
    <x v="0"/>
  </r>
  <r>
    <x v="0"/>
    <x v="5"/>
    <x v="0"/>
    <x v="0"/>
    <n v="5266"/>
    <n v="8636.24"/>
    <n v="10104.400799999999"/>
    <n v="3281.7712000000001"/>
    <x v="0"/>
  </r>
  <r>
    <x v="0"/>
    <x v="6"/>
    <x v="0"/>
    <x v="0"/>
    <n v="5890"/>
    <n v="11956.7"/>
    <n v="11837.133"/>
    <n v="5739.2160000000013"/>
    <x v="0"/>
  </r>
  <r>
    <x v="0"/>
    <x v="7"/>
    <x v="0"/>
    <x v="0"/>
    <n v="5693"/>
    <n v="5636.07"/>
    <n v="5974.234199999999"/>
    <n v="2592.5921999999996"/>
    <x v="0"/>
  </r>
  <r>
    <x v="0"/>
    <x v="8"/>
    <x v="0"/>
    <x v="0"/>
    <n v="6538"/>
    <n v="8434.02"/>
    <n v="11723.2878"/>
    <n v="3542.2884000000004"/>
    <x v="0"/>
  </r>
  <r>
    <x v="0"/>
    <x v="9"/>
    <x v="0"/>
    <x v="0"/>
    <n v="6260"/>
    <n v="19844.2"/>
    <n v="23019.272000000001"/>
    <n v="5953.26"/>
    <x v="0"/>
  </r>
  <r>
    <x v="0"/>
    <x v="10"/>
    <x v="0"/>
    <x v="0"/>
    <n v="6777"/>
    <n v="21415.32"/>
    <n v="26983.303199999998"/>
    <n v="8566.1280000000006"/>
    <x v="0"/>
  </r>
  <r>
    <x v="0"/>
    <x v="11"/>
    <x v="0"/>
    <x v="0"/>
    <n v="6787"/>
    <n v="23211.54"/>
    <n v="21122.501400000001"/>
    <n v="9748.8468000000012"/>
    <x v="0"/>
  </r>
  <r>
    <x v="1"/>
    <x v="0"/>
    <x v="0"/>
    <x v="0"/>
    <n v="7250"/>
    <n v="12035"/>
    <n v="13118.15"/>
    <n v="4693.6499999999996"/>
    <x v="0"/>
  </r>
  <r>
    <x v="1"/>
    <x v="1"/>
    <x v="0"/>
    <x v="0"/>
    <n v="6283"/>
    <n v="14262.41"/>
    <n v="17400.140200000002"/>
    <n v="4849.2194"/>
    <x v="0"/>
  </r>
  <r>
    <x v="1"/>
    <x v="2"/>
    <x v="0"/>
    <x v="0"/>
    <n v="6688"/>
    <n v="15048"/>
    <n v="20465.28"/>
    <n v="6621.12"/>
    <x v="0"/>
  </r>
  <r>
    <x v="1"/>
    <x v="3"/>
    <x v="0"/>
    <x v="0"/>
    <n v="7000"/>
    <n v="6440"/>
    <n v="7663.6"/>
    <n v="2962.4"/>
    <x v="0"/>
  </r>
  <r>
    <x v="1"/>
    <x v="4"/>
    <x v="0"/>
    <x v="0"/>
    <n v="6388"/>
    <n v="19802.8"/>
    <n v="26733.78"/>
    <n v="7129.0079999999989"/>
    <x v="0"/>
  </r>
  <r>
    <x v="1"/>
    <x v="5"/>
    <x v="0"/>
    <x v="0"/>
    <n v="7985"/>
    <n v="25951.25"/>
    <n v="33736.625"/>
    <n v="12197.0875"/>
    <x v="0"/>
  </r>
  <r>
    <x v="1"/>
    <x v="6"/>
    <x v="0"/>
    <x v="0"/>
    <n v="7170"/>
    <n v="20864.7"/>
    <n v="26706.816000000003"/>
    <n v="10015.056"/>
    <x v="0"/>
  </r>
  <r>
    <x v="1"/>
    <x v="7"/>
    <x v="0"/>
    <x v="0"/>
    <n v="6040"/>
    <n v="16610"/>
    <n v="21260.799999999999"/>
    <n v="6477.9"/>
    <x v="0"/>
  </r>
  <r>
    <x v="1"/>
    <x v="8"/>
    <x v="0"/>
    <x v="0"/>
    <n v="7368"/>
    <n v="7220.64"/>
    <n v="7437.2592000000004"/>
    <n v="2310.6048000000001"/>
    <x v="0"/>
  </r>
  <r>
    <x v="1"/>
    <x v="9"/>
    <x v="0"/>
    <x v="0"/>
    <n v="7959"/>
    <n v="25468.799999999999"/>
    <n v="34637.567999999999"/>
    <n v="12225.023999999999"/>
    <x v="0"/>
  </r>
  <r>
    <x v="1"/>
    <x v="10"/>
    <x v="0"/>
    <x v="0"/>
    <n v="7780"/>
    <n v="11747.8"/>
    <n v="12805.101999999999"/>
    <n v="5286.51"/>
    <x v="0"/>
  </r>
  <r>
    <x v="1"/>
    <x v="11"/>
    <x v="0"/>
    <x v="0"/>
    <n v="7447"/>
    <n v="20777.13"/>
    <n v="25348.098600000005"/>
    <n v="10180.7937"/>
    <x v="0"/>
  </r>
  <r>
    <x v="2"/>
    <x v="0"/>
    <x v="0"/>
    <x v="0"/>
    <n v="11557"/>
    <n v="11325.86"/>
    <n v="11778.894399999999"/>
    <n v="4870.1198000000004"/>
    <x v="0"/>
  </r>
  <r>
    <x v="2"/>
    <x v="1"/>
    <x v="0"/>
    <x v="0"/>
    <n v="9205"/>
    <n v="28811.65"/>
    <n v="27947.300500000001"/>
    <n v="11812.776500000002"/>
    <x v="0"/>
  </r>
  <r>
    <x v="2"/>
    <x v="2"/>
    <x v="0"/>
    <x v="0"/>
    <n v="11637"/>
    <n v="31769.01"/>
    <n v="34310.530799999993"/>
    <n v="15884.504999999999"/>
    <x v="0"/>
  </r>
  <r>
    <x v="2"/>
    <x v="3"/>
    <x v="0"/>
    <x v="0"/>
    <n v="11140"/>
    <n v="35870.800000000003"/>
    <n v="45914.624000000003"/>
    <n v="16500.567999999999"/>
    <x v="0"/>
  </r>
  <r>
    <x v="2"/>
    <x v="4"/>
    <x v="0"/>
    <x v="0"/>
    <n v="9236"/>
    <n v="10436.68"/>
    <n v="11689.081600000001"/>
    <n v="3235.3708000000001"/>
    <x v="0"/>
  </r>
  <r>
    <x v="2"/>
    <x v="5"/>
    <x v="0"/>
    <x v="0"/>
    <n v="10420"/>
    <n v="18339.2"/>
    <n v="17972.416000000001"/>
    <n v="8619.4240000000009"/>
    <x v="0"/>
  </r>
  <r>
    <x v="2"/>
    <x v="6"/>
    <x v="0"/>
    <x v="0"/>
    <n v="10890"/>
    <n v="18404.099999999999"/>
    <n v="25765.74"/>
    <n v="7545.6809999999996"/>
    <x v="0"/>
  </r>
  <r>
    <x v="2"/>
    <x v="7"/>
    <x v="0"/>
    <x v="0"/>
    <n v="9719"/>
    <n v="29448.57"/>
    <n v="26503.713"/>
    <n v="10012.513800000001"/>
    <x v="0"/>
  </r>
  <r>
    <x v="2"/>
    <x v="8"/>
    <x v="0"/>
    <x v="0"/>
    <n v="11306"/>
    <n v="36744.5"/>
    <n v="38214.28"/>
    <n v="11758.24"/>
    <x v="0"/>
  </r>
  <r>
    <x v="2"/>
    <x v="9"/>
    <x v="0"/>
    <x v="0"/>
    <n v="10069"/>
    <n v="16714.54"/>
    <n v="16045.958400000001"/>
    <n v="6685.8160000000007"/>
    <x v="0"/>
  </r>
  <r>
    <x v="2"/>
    <x v="10"/>
    <x v="0"/>
    <x v="0"/>
    <n v="11444"/>
    <n v="17166"/>
    <n v="19740.900000000001"/>
    <n v="5664.78"/>
    <x v="0"/>
  </r>
  <r>
    <x v="2"/>
    <x v="11"/>
    <x v="0"/>
    <x v="0"/>
    <n v="9225"/>
    <n v="30442.5"/>
    <n v="36531"/>
    <n v="14003.55"/>
    <x v="0"/>
  </r>
  <r>
    <x v="3"/>
    <x v="0"/>
    <x v="0"/>
    <x v="0"/>
    <n v="9510"/>
    <n v="23394.6"/>
    <n v="21756.977999999999"/>
    <n v="9591.7860000000001"/>
    <x v="0"/>
  </r>
  <r>
    <x v="3"/>
    <x v="1"/>
    <x v="0"/>
    <x v="0"/>
    <n v="9270"/>
    <n v="17242.2"/>
    <n v="16207.668"/>
    <n v="7241.7240000000002"/>
    <x v="0"/>
  </r>
  <r>
    <x v="3"/>
    <x v="2"/>
    <x v="0"/>
    <x v="0"/>
    <n v="9731"/>
    <n v="9536.3799999999992"/>
    <n v="12874.112999999998"/>
    <n v="4672.8261999999995"/>
    <x v="0"/>
  </r>
  <r>
    <x v="3"/>
    <x v="3"/>
    <x v="0"/>
    <x v="0"/>
    <n v="9921"/>
    <n v="32044.83"/>
    <n v="36851.554499999998"/>
    <n v="9613.4490000000005"/>
    <x v="0"/>
  </r>
  <r>
    <x v="3"/>
    <x v="4"/>
    <x v="0"/>
    <x v="0"/>
    <n v="9405"/>
    <n v="29719.8"/>
    <n v="38041.343999999997"/>
    <n v="11293.523999999999"/>
    <x v="0"/>
  </r>
  <r>
    <x v="3"/>
    <x v="5"/>
    <x v="0"/>
    <x v="0"/>
    <n v="9716"/>
    <n v="30411.08"/>
    <n v="40142.625599999999"/>
    <n v="10947.988800000001"/>
    <x v="0"/>
  </r>
  <r>
    <x v="3"/>
    <x v="6"/>
    <x v="0"/>
    <x v="0"/>
    <n v="9553"/>
    <n v="14807.15"/>
    <n v="15251.3645"/>
    <n v="4886.3595000000005"/>
    <x v="0"/>
  </r>
  <r>
    <x v="3"/>
    <x v="7"/>
    <x v="0"/>
    <x v="0"/>
    <n v="9633"/>
    <n v="33137.519999999997"/>
    <n v="33468.895199999999"/>
    <n v="15243.259199999999"/>
    <x v="0"/>
  </r>
  <r>
    <x v="3"/>
    <x v="8"/>
    <x v="0"/>
    <x v="0"/>
    <n v="9812"/>
    <n v="15895.44"/>
    <n v="17167.075199999999"/>
    <n v="7470.8568000000005"/>
    <x v="0"/>
  </r>
  <r>
    <x v="3"/>
    <x v="9"/>
    <x v="0"/>
    <x v="0"/>
    <n v="9657"/>
    <n v="18734.580000000002"/>
    <n v="21919.458600000002"/>
    <n v="8992.5984000000008"/>
    <x v="0"/>
  </r>
  <r>
    <x v="3"/>
    <x v="10"/>
    <x v="0"/>
    <x v="0"/>
    <n v="9654"/>
    <n v="30313.56"/>
    <n v="36376.272000000004"/>
    <n v="14853.644400000001"/>
    <x v="0"/>
  </r>
  <r>
    <x v="3"/>
    <x v="11"/>
    <x v="0"/>
    <x v="0"/>
    <n v="9700"/>
    <n v="15035"/>
    <n v="14884.65"/>
    <n v="6765.75"/>
    <x v="0"/>
  </r>
  <r>
    <x v="4"/>
    <x v="0"/>
    <x v="0"/>
    <x v="0"/>
    <n v="10173"/>
    <n v="15157.77"/>
    <n v="16673.546999999999"/>
    <n v="6820.9965000000002"/>
    <x v="0"/>
  </r>
  <r>
    <x v="4"/>
    <x v="1"/>
    <x v="0"/>
    <x v="0"/>
    <n v="10296"/>
    <n v="23166"/>
    <n v="25482.6"/>
    <n v="10888.02"/>
    <x v="0"/>
  </r>
  <r>
    <x v="4"/>
    <x v="2"/>
    <x v="0"/>
    <x v="0"/>
    <n v="10147"/>
    <n v="29629.24"/>
    <n v="38518.012000000002"/>
    <n v="12147.9884"/>
    <x v="0"/>
  </r>
  <r>
    <x v="4"/>
    <x v="3"/>
    <x v="0"/>
    <x v="0"/>
    <n v="10289"/>
    <n v="15021.94"/>
    <n v="17575.6698"/>
    <n v="7060.3118000000004"/>
    <x v="0"/>
  </r>
  <r>
    <x v="4"/>
    <x v="4"/>
    <x v="0"/>
    <x v="0"/>
    <n v="10950"/>
    <n v="18505.5"/>
    <n v="23131.875"/>
    <n v="5736.7049999999999"/>
    <x v="0"/>
  </r>
  <r>
    <x v="4"/>
    <x v="5"/>
    <x v="0"/>
    <x v="0"/>
    <n v="10248"/>
    <n v="18446.400000000001"/>
    <n v="21397.824000000004"/>
    <n v="6087.3120000000008"/>
    <x v="0"/>
  </r>
  <r>
    <x v="4"/>
    <x v="6"/>
    <x v="0"/>
    <x v="0"/>
    <n v="10617"/>
    <n v="33443.550000000003"/>
    <n v="46820.97"/>
    <n v="10033.065000000001"/>
    <x v="0"/>
  </r>
  <r>
    <x v="4"/>
    <x v="7"/>
    <x v="0"/>
    <x v="0"/>
    <n v="10145"/>
    <n v="28101.65"/>
    <n v="30068.765500000001"/>
    <n v="12083.709499999999"/>
    <x v="0"/>
  </r>
  <r>
    <x v="4"/>
    <x v="8"/>
    <x v="0"/>
    <x v="0"/>
    <n v="10831"/>
    <n v="35417.370000000003"/>
    <n v="45334.233600000007"/>
    <n v="12041.9058"/>
    <x v="0"/>
  </r>
  <r>
    <x v="4"/>
    <x v="9"/>
    <x v="0"/>
    <x v="0"/>
    <n v="10937"/>
    <n v="27670.61"/>
    <n v="25456.961200000002"/>
    <n v="11068.243999999999"/>
    <x v="0"/>
  </r>
  <r>
    <x v="4"/>
    <x v="10"/>
    <x v="0"/>
    <x v="0"/>
    <n v="10092"/>
    <n v="25936.44"/>
    <n v="30086.270400000001"/>
    <n v="9855.8472000000002"/>
    <x v="0"/>
  </r>
  <r>
    <x v="4"/>
    <x v="11"/>
    <x v="0"/>
    <x v="0"/>
    <n v="10524"/>
    <n v="12207.84"/>
    <n v="15259.8"/>
    <n v="4394.8224"/>
    <x v="0"/>
  </r>
  <r>
    <x v="0"/>
    <x v="0"/>
    <x v="0"/>
    <x v="1"/>
    <n v="4748"/>
    <n v="16190.68"/>
    <n v="15381.146000000001"/>
    <n v="7933.4332000000004"/>
    <x v="0"/>
  </r>
  <r>
    <x v="0"/>
    <x v="1"/>
    <x v="0"/>
    <x v="1"/>
    <n v="2934"/>
    <n v="9652.86"/>
    <n v="11873.0178"/>
    <n v="4729.9013999999997"/>
    <x v="0"/>
  </r>
  <r>
    <x v="0"/>
    <x v="2"/>
    <x v="0"/>
    <x v="1"/>
    <n v="3057"/>
    <n v="3209.85"/>
    <n v="4012.3125"/>
    <n v="1380.2354999999998"/>
    <x v="0"/>
  </r>
  <r>
    <x v="0"/>
    <x v="3"/>
    <x v="0"/>
    <x v="1"/>
    <n v="4205"/>
    <n v="13161.65"/>
    <n v="14741.048000000001"/>
    <n v="5527.8929999999991"/>
    <x v="0"/>
  </r>
  <r>
    <x v="0"/>
    <x v="4"/>
    <x v="0"/>
    <x v="1"/>
    <n v="2525"/>
    <n v="7953.75"/>
    <n v="9942.1875"/>
    <n v="3579.1875"/>
    <x v="0"/>
  </r>
  <r>
    <x v="0"/>
    <x v="5"/>
    <x v="0"/>
    <x v="1"/>
    <n v="2121"/>
    <n v="4666.2"/>
    <n v="5086.1579999999994"/>
    <n v="1773.1559999999999"/>
    <x v="0"/>
  </r>
  <r>
    <x v="0"/>
    <x v="6"/>
    <x v="0"/>
    <x v="1"/>
    <n v="4853"/>
    <n v="9997.18"/>
    <n v="13496.193000000001"/>
    <n v="3399.0412000000001"/>
    <x v="0"/>
  </r>
  <r>
    <x v="0"/>
    <x v="7"/>
    <x v="0"/>
    <x v="1"/>
    <n v="4675"/>
    <n v="9911"/>
    <n v="13776.29"/>
    <n v="4856.3900000000003"/>
    <x v="0"/>
  </r>
  <r>
    <x v="0"/>
    <x v="8"/>
    <x v="0"/>
    <x v="1"/>
    <n v="2557"/>
    <n v="8591.52"/>
    <n v="11426.721600000001"/>
    <n v="3178.8624"/>
    <x v="0"/>
  </r>
  <r>
    <x v="0"/>
    <x v="9"/>
    <x v="0"/>
    <x v="1"/>
    <n v="3656"/>
    <n v="10712.08"/>
    <n v="11461.9256"/>
    <n v="4713.3152"/>
    <x v="0"/>
  </r>
  <r>
    <x v="0"/>
    <x v="10"/>
    <x v="0"/>
    <x v="1"/>
    <n v="2766"/>
    <n v="4038.36"/>
    <n v="4684.4975999999997"/>
    <n v="1494.1932000000002"/>
    <x v="0"/>
  </r>
  <r>
    <x v="0"/>
    <x v="11"/>
    <x v="0"/>
    <x v="1"/>
    <n v="2455"/>
    <n v="4639.95"/>
    <n v="5939.1359999999995"/>
    <n v="2087.9775"/>
    <x v="0"/>
  </r>
  <r>
    <x v="1"/>
    <x v="0"/>
    <x v="0"/>
    <x v="1"/>
    <n v="4764"/>
    <n v="9528"/>
    <n v="11528.88"/>
    <n v="3048.96"/>
    <x v="0"/>
  </r>
  <r>
    <x v="1"/>
    <x v="1"/>
    <x v="0"/>
    <x v="1"/>
    <n v="2200"/>
    <n v="3872"/>
    <n v="3484.8"/>
    <n v="1626.24"/>
    <x v="0"/>
  </r>
  <r>
    <x v="1"/>
    <x v="2"/>
    <x v="0"/>
    <x v="1"/>
    <n v="3130"/>
    <n v="10422.9"/>
    <n v="13862.457"/>
    <n v="4273.3889999999992"/>
    <x v="0"/>
  </r>
  <r>
    <x v="1"/>
    <x v="3"/>
    <x v="0"/>
    <x v="1"/>
    <n v="3467"/>
    <n v="4888.47"/>
    <n v="4839.5853000000006"/>
    <n v="1564.3104000000001"/>
    <x v="0"/>
  </r>
  <r>
    <x v="1"/>
    <x v="4"/>
    <x v="0"/>
    <x v="1"/>
    <n v="4691"/>
    <n v="11117.67"/>
    <n v="15231.207900000001"/>
    <n v="5114.1282000000001"/>
    <x v="0"/>
  </r>
  <r>
    <x v="1"/>
    <x v="5"/>
    <x v="0"/>
    <x v="1"/>
    <n v="2371"/>
    <n v="8037.69"/>
    <n v="7314.2978999999996"/>
    <n v="3134.6990999999998"/>
    <x v="0"/>
  </r>
  <r>
    <x v="1"/>
    <x v="6"/>
    <x v="0"/>
    <x v="1"/>
    <n v="2434"/>
    <n v="6766.52"/>
    <n v="8322.8196000000007"/>
    <n v="3383.26"/>
    <x v="0"/>
  </r>
  <r>
    <x v="1"/>
    <x v="7"/>
    <x v="0"/>
    <x v="1"/>
    <n v="3277"/>
    <n v="7209.4"/>
    <n v="6921.0239999999994"/>
    <n v="2883.76"/>
    <x v="0"/>
  </r>
  <r>
    <x v="1"/>
    <x v="8"/>
    <x v="0"/>
    <x v="1"/>
    <n v="3783"/>
    <n v="7868.64"/>
    <n v="8655.5040000000008"/>
    <n v="3383.5152000000003"/>
    <x v="0"/>
  </r>
  <r>
    <x v="1"/>
    <x v="9"/>
    <x v="0"/>
    <x v="1"/>
    <n v="2853"/>
    <n v="5078.34"/>
    <n v="5078.34"/>
    <n v="2336.0364"/>
    <x v="0"/>
  </r>
  <r>
    <x v="1"/>
    <x v="10"/>
    <x v="0"/>
    <x v="1"/>
    <n v="4091"/>
    <n v="6954.7"/>
    <n v="7928.3579999999993"/>
    <n v="2781.88"/>
    <x v="0"/>
  </r>
  <r>
    <x v="1"/>
    <x v="11"/>
    <x v="0"/>
    <x v="1"/>
    <n v="2336"/>
    <n v="3574.08"/>
    <n v="4896.4895999999999"/>
    <n v="1250.9280000000001"/>
    <x v="0"/>
  </r>
  <r>
    <x v="2"/>
    <x v="0"/>
    <x v="0"/>
    <x v="1"/>
    <n v="11286"/>
    <n v="21894.84"/>
    <n v="29558.034"/>
    <n v="9195.8328000000001"/>
    <x v="0"/>
  </r>
  <r>
    <x v="2"/>
    <x v="1"/>
    <x v="0"/>
    <x v="1"/>
    <n v="9419"/>
    <n v="18932.189999999999"/>
    <n v="24043.881299999997"/>
    <n v="9087.4511999999995"/>
    <x v="0"/>
  </r>
  <r>
    <x v="2"/>
    <x v="2"/>
    <x v="0"/>
    <x v="1"/>
    <n v="9056"/>
    <n v="29522.560000000001"/>
    <n v="40445.907200000001"/>
    <n v="14170.828800000001"/>
    <x v="0"/>
  </r>
  <r>
    <x v="2"/>
    <x v="3"/>
    <x v="0"/>
    <x v="1"/>
    <n v="9335"/>
    <n v="31085.55"/>
    <n v="42587.203499999996"/>
    <n v="13988.497499999999"/>
    <x v="0"/>
  </r>
  <r>
    <x v="2"/>
    <x v="4"/>
    <x v="0"/>
    <x v="1"/>
    <n v="11692"/>
    <n v="23851.68"/>
    <n v="25998.331200000001"/>
    <n v="10733.256000000001"/>
    <x v="0"/>
  </r>
  <r>
    <x v="2"/>
    <x v="5"/>
    <x v="0"/>
    <x v="1"/>
    <n v="11939"/>
    <n v="28653.599999999999"/>
    <n v="32665.103999999999"/>
    <n v="10601.832"/>
    <x v="0"/>
  </r>
  <r>
    <x v="2"/>
    <x v="6"/>
    <x v="0"/>
    <x v="1"/>
    <n v="9641"/>
    <n v="24488.14"/>
    <n v="29875.5308"/>
    <n v="9795.2559999999994"/>
    <x v="0"/>
  </r>
  <r>
    <x v="2"/>
    <x v="7"/>
    <x v="0"/>
    <x v="1"/>
    <n v="11649"/>
    <n v="11416.02"/>
    <n v="10959.379199999999"/>
    <n v="3538.9661999999998"/>
    <x v="0"/>
  </r>
  <r>
    <x v="2"/>
    <x v="8"/>
    <x v="0"/>
    <x v="1"/>
    <n v="10702"/>
    <n v="9631.7999999999993"/>
    <n v="10498.662"/>
    <n v="4815.8999999999996"/>
    <x v="0"/>
  </r>
  <r>
    <x v="2"/>
    <x v="9"/>
    <x v="0"/>
    <x v="1"/>
    <n v="9131"/>
    <n v="13057.33"/>
    <n v="14232.4897"/>
    <n v="6528.665"/>
    <x v="0"/>
  </r>
  <r>
    <x v="2"/>
    <x v="10"/>
    <x v="0"/>
    <x v="1"/>
    <n v="10264"/>
    <n v="30176.16"/>
    <n v="35909.630400000002"/>
    <n v="14484.556799999998"/>
    <x v="0"/>
  </r>
  <r>
    <x v="2"/>
    <x v="11"/>
    <x v="0"/>
    <x v="1"/>
    <n v="11447"/>
    <n v="33081.83"/>
    <n v="38705.741100000007"/>
    <n v="14225.186900000002"/>
    <x v="0"/>
  </r>
  <r>
    <x v="3"/>
    <x v="0"/>
    <x v="0"/>
    <x v="1"/>
    <n v="6200"/>
    <n v="17546"/>
    <n v="24388.94"/>
    <n v="5439.26"/>
    <x v="0"/>
  </r>
  <r>
    <x v="3"/>
    <x v="1"/>
    <x v="0"/>
    <x v="1"/>
    <n v="5788"/>
    <n v="6945.6"/>
    <n v="6389.9520000000011"/>
    <n v="2500.4160000000002"/>
    <x v="0"/>
  </r>
  <r>
    <x v="3"/>
    <x v="2"/>
    <x v="0"/>
    <x v="1"/>
    <n v="5958"/>
    <n v="19542.240000000002"/>
    <n v="27359.136000000002"/>
    <n v="7230.6288000000004"/>
    <x v="0"/>
  </r>
  <r>
    <x v="3"/>
    <x v="3"/>
    <x v="0"/>
    <x v="1"/>
    <n v="5452"/>
    <n v="16137.92"/>
    <n v="18719.9872"/>
    <n v="6777.9264000000003"/>
    <x v="0"/>
  </r>
  <r>
    <x v="3"/>
    <x v="4"/>
    <x v="0"/>
    <x v="1"/>
    <n v="6563"/>
    <n v="18048.25"/>
    <n v="19131.145"/>
    <n v="6497.37"/>
    <x v="0"/>
  </r>
  <r>
    <x v="3"/>
    <x v="5"/>
    <x v="0"/>
    <x v="1"/>
    <n v="6170"/>
    <n v="15548.4"/>
    <n v="18969.047999999999"/>
    <n v="6685.8119999999999"/>
    <x v="0"/>
  </r>
  <r>
    <x v="3"/>
    <x v="6"/>
    <x v="0"/>
    <x v="1"/>
    <n v="6354"/>
    <n v="11055.96"/>
    <n v="12382.6752"/>
    <n v="5306.8607999999995"/>
    <x v="0"/>
  </r>
  <r>
    <x v="3"/>
    <x v="7"/>
    <x v="0"/>
    <x v="1"/>
    <n v="5065"/>
    <n v="11801.45"/>
    <n v="15695.928500000002"/>
    <n v="4838.5945000000002"/>
    <x v="0"/>
  </r>
  <r>
    <x v="3"/>
    <x v="8"/>
    <x v="0"/>
    <x v="1"/>
    <n v="5394"/>
    <n v="12136.5"/>
    <n v="14685.165000000001"/>
    <n v="5946.8850000000002"/>
    <x v="0"/>
  </r>
  <r>
    <x v="3"/>
    <x v="9"/>
    <x v="0"/>
    <x v="1"/>
    <n v="5820"/>
    <n v="12163.8"/>
    <n v="13988.37"/>
    <n v="4987.1579999999994"/>
    <x v="0"/>
  </r>
  <r>
    <x v="3"/>
    <x v="10"/>
    <x v="0"/>
    <x v="1"/>
    <n v="5311"/>
    <n v="5151.67"/>
    <n v="6800.2044000000005"/>
    <n v="2060.6679999999997"/>
    <x v="0"/>
  </r>
  <r>
    <x v="3"/>
    <x v="11"/>
    <x v="0"/>
    <x v="1"/>
    <n v="5179"/>
    <n v="5023.63"/>
    <n v="5777.174500000001"/>
    <n v="2411.3424"/>
    <x v="0"/>
  </r>
  <r>
    <x v="4"/>
    <x v="0"/>
    <x v="0"/>
    <x v="1"/>
    <n v="5924"/>
    <n v="11907.24"/>
    <n v="15003.1224"/>
    <n v="3810.3168000000001"/>
    <x v="0"/>
  </r>
  <r>
    <x v="4"/>
    <x v="1"/>
    <x v="0"/>
    <x v="1"/>
    <n v="5752"/>
    <n v="14034.88"/>
    <n v="18947.088"/>
    <n v="4771.8591999999999"/>
    <x v="0"/>
  </r>
  <r>
    <x v="4"/>
    <x v="2"/>
    <x v="0"/>
    <x v="1"/>
    <n v="6657"/>
    <n v="17840.759999999998"/>
    <n v="24977.063999999998"/>
    <n v="6422.6736000000001"/>
    <x v="0"/>
  </r>
  <r>
    <x v="4"/>
    <x v="3"/>
    <x v="0"/>
    <x v="1"/>
    <n v="5810"/>
    <n v="11852.4"/>
    <n v="12445.02"/>
    <n v="4740.96"/>
    <x v="0"/>
  </r>
  <r>
    <x v="4"/>
    <x v="4"/>
    <x v="0"/>
    <x v="1"/>
    <n v="6208"/>
    <n v="12416"/>
    <n v="17258.240000000002"/>
    <n v="5835.52"/>
    <x v="0"/>
  </r>
  <r>
    <x v="4"/>
    <x v="5"/>
    <x v="0"/>
    <x v="1"/>
    <n v="5877"/>
    <n v="14163.57"/>
    <n v="17137.919699999999"/>
    <n v="5098.8852000000006"/>
    <x v="0"/>
  </r>
  <r>
    <x v="4"/>
    <x v="6"/>
    <x v="0"/>
    <x v="1"/>
    <n v="5706"/>
    <n v="6847.2"/>
    <n v="8216.64"/>
    <n v="2191.1039999999998"/>
    <x v="0"/>
  </r>
  <r>
    <x v="4"/>
    <x v="7"/>
    <x v="0"/>
    <x v="1"/>
    <n v="6615"/>
    <n v="15082.2"/>
    <n v="19757.682000000001"/>
    <n v="4977.1260000000002"/>
    <x v="0"/>
  </r>
  <r>
    <x v="4"/>
    <x v="8"/>
    <x v="0"/>
    <x v="1"/>
    <n v="6459"/>
    <n v="22089.78"/>
    <n v="22310.677799999998"/>
    <n v="7510.5252"/>
    <x v="0"/>
  </r>
  <r>
    <x v="4"/>
    <x v="9"/>
    <x v="0"/>
    <x v="1"/>
    <n v="5801"/>
    <n v="17809.07"/>
    <n v="22083.246800000001"/>
    <n v="7123.6280000000006"/>
    <x v="0"/>
  </r>
  <r>
    <x v="4"/>
    <x v="10"/>
    <x v="0"/>
    <x v="1"/>
    <n v="5348"/>
    <n v="18236.68"/>
    <n v="17324.846000000001"/>
    <n v="8753.6064000000006"/>
    <x v="0"/>
  </r>
  <r>
    <x v="4"/>
    <x v="11"/>
    <x v="0"/>
    <x v="1"/>
    <n v="5695"/>
    <n v="17996.2"/>
    <n v="22135.326000000001"/>
    <n v="8098.29"/>
    <x v="0"/>
  </r>
  <r>
    <x v="0"/>
    <x v="0"/>
    <x v="0"/>
    <x v="2"/>
    <n v="2226"/>
    <n v="5431.44"/>
    <n v="7115.1863999999987"/>
    <n v="2172.5759999999996"/>
    <x v="0"/>
  </r>
  <r>
    <x v="0"/>
    <x v="1"/>
    <x v="0"/>
    <x v="2"/>
    <n v="2162"/>
    <n v="3178.14"/>
    <n v="3718.4238"/>
    <n v="1239.4746"/>
    <x v="0"/>
  </r>
  <r>
    <x v="0"/>
    <x v="2"/>
    <x v="0"/>
    <x v="2"/>
    <n v="3841"/>
    <n v="11138.9"/>
    <n v="15148.903999999999"/>
    <n v="4566.9489999999996"/>
    <x v="0"/>
  </r>
  <r>
    <x v="0"/>
    <x v="3"/>
    <x v="0"/>
    <x v="2"/>
    <n v="4582"/>
    <n v="15120.6"/>
    <n v="16632.66"/>
    <n v="7409.0940000000001"/>
    <x v="0"/>
  </r>
  <r>
    <x v="0"/>
    <x v="4"/>
    <x v="0"/>
    <x v="2"/>
    <n v="4297"/>
    <n v="12891"/>
    <n v="16758.3"/>
    <n v="5414.22"/>
    <x v="0"/>
  </r>
  <r>
    <x v="0"/>
    <x v="5"/>
    <x v="0"/>
    <x v="2"/>
    <n v="2501"/>
    <n v="4101.6400000000003"/>
    <n v="4388.7548000000006"/>
    <n v="1845.7380000000003"/>
    <x v="0"/>
  </r>
  <r>
    <x v="0"/>
    <x v="6"/>
    <x v="0"/>
    <x v="2"/>
    <n v="4785"/>
    <n v="4785"/>
    <n v="6459.75"/>
    <n v="1579.05"/>
    <x v="0"/>
  </r>
  <r>
    <x v="0"/>
    <x v="7"/>
    <x v="0"/>
    <x v="2"/>
    <n v="3844"/>
    <n v="7380.48"/>
    <n v="8708.9663999999993"/>
    <n v="2804.5823999999998"/>
    <x v="0"/>
  </r>
  <r>
    <x v="0"/>
    <x v="8"/>
    <x v="0"/>
    <x v="2"/>
    <n v="2954"/>
    <n v="9600.5"/>
    <n v="10848.565000000001"/>
    <n v="4320.2250000000004"/>
    <x v="0"/>
  </r>
  <r>
    <x v="0"/>
    <x v="9"/>
    <x v="0"/>
    <x v="2"/>
    <n v="3761"/>
    <n v="5491.06"/>
    <n v="7138.3780000000006"/>
    <n v="1866.9604000000002"/>
    <x v="0"/>
  </r>
  <r>
    <x v="0"/>
    <x v="10"/>
    <x v="0"/>
    <x v="2"/>
    <n v="4330"/>
    <n v="10132.200000000001"/>
    <n v="12361.284000000001"/>
    <n v="4964.7780000000002"/>
    <x v="0"/>
  </r>
  <r>
    <x v="0"/>
    <x v="11"/>
    <x v="0"/>
    <x v="2"/>
    <n v="4079"/>
    <n v="5425.07"/>
    <n v="5696.3234999999995"/>
    <n v="2224.2786999999998"/>
    <x v="0"/>
  </r>
  <r>
    <x v="1"/>
    <x v="0"/>
    <x v="0"/>
    <x v="2"/>
    <n v="3309"/>
    <n v="6353.28"/>
    <n v="7496.8703999999989"/>
    <n v="2986.0415999999996"/>
    <x v="0"/>
  </r>
  <r>
    <x v="1"/>
    <x v="1"/>
    <x v="0"/>
    <x v="2"/>
    <n v="4934"/>
    <n v="5427.4"/>
    <n v="6947.0719999999992"/>
    <n v="2008.1379999999999"/>
    <x v="0"/>
  </r>
  <r>
    <x v="1"/>
    <x v="2"/>
    <x v="0"/>
    <x v="2"/>
    <n v="4278"/>
    <n v="14331.3"/>
    <n v="15334.490999999998"/>
    <n v="7165.65"/>
    <x v="0"/>
  </r>
  <r>
    <x v="1"/>
    <x v="3"/>
    <x v="0"/>
    <x v="2"/>
    <n v="4802"/>
    <n v="7010.92"/>
    <n v="6379.9371999999994"/>
    <n v="2103.2759999999998"/>
    <x v="0"/>
  </r>
  <r>
    <x v="1"/>
    <x v="4"/>
    <x v="0"/>
    <x v="2"/>
    <n v="4526"/>
    <n v="12853.84"/>
    <n v="14910.454399999999"/>
    <n v="6426.92"/>
    <x v="0"/>
  </r>
  <r>
    <x v="1"/>
    <x v="5"/>
    <x v="0"/>
    <x v="2"/>
    <n v="3733"/>
    <n v="8436.58"/>
    <n v="10292.6276"/>
    <n v="2952.8029999999999"/>
    <x v="0"/>
  </r>
  <r>
    <x v="1"/>
    <x v="6"/>
    <x v="0"/>
    <x v="2"/>
    <n v="2019"/>
    <n v="6561.75"/>
    <n v="6955.4549999999999"/>
    <n v="2690.3175000000001"/>
    <x v="0"/>
  </r>
  <r>
    <x v="1"/>
    <x v="7"/>
    <x v="0"/>
    <x v="2"/>
    <n v="2584"/>
    <n v="5865.68"/>
    <n v="7684.0408000000007"/>
    <n v="2756.8696"/>
    <x v="0"/>
  </r>
  <r>
    <x v="1"/>
    <x v="8"/>
    <x v="0"/>
    <x v="2"/>
    <n v="2095"/>
    <n v="4315.7"/>
    <n v="4229.3859999999995"/>
    <n v="2114.6929999999998"/>
    <x v="0"/>
  </r>
  <r>
    <x v="1"/>
    <x v="9"/>
    <x v="0"/>
    <x v="2"/>
    <n v="4342"/>
    <n v="8857.68"/>
    <n v="11160.676799999999"/>
    <n v="2745.8808000000004"/>
    <x v="0"/>
  </r>
  <r>
    <x v="1"/>
    <x v="10"/>
    <x v="0"/>
    <x v="2"/>
    <n v="2456"/>
    <n v="6164.56"/>
    <n v="6904.3072000000011"/>
    <n v="3020.6343999999999"/>
    <x v="0"/>
  </r>
  <r>
    <x v="1"/>
    <x v="11"/>
    <x v="0"/>
    <x v="2"/>
    <n v="4433"/>
    <n v="8334.0400000000009"/>
    <n v="9834.1672000000017"/>
    <n v="3500.2968000000005"/>
    <x v="0"/>
  </r>
  <r>
    <x v="2"/>
    <x v="0"/>
    <x v="0"/>
    <x v="2"/>
    <n v="4384"/>
    <n v="11529.92"/>
    <n v="14066.502399999999"/>
    <n v="4957.8656000000001"/>
    <x v="0"/>
  </r>
  <r>
    <x v="2"/>
    <x v="1"/>
    <x v="0"/>
    <x v="2"/>
    <n v="4875"/>
    <n v="8970"/>
    <n v="9508.2000000000007"/>
    <n v="3946.8"/>
    <x v="0"/>
  </r>
  <r>
    <x v="2"/>
    <x v="2"/>
    <x v="0"/>
    <x v="2"/>
    <n v="4475"/>
    <n v="5504.25"/>
    <n v="5559.2924999999996"/>
    <n v="2036.5725"/>
    <x v="0"/>
  </r>
  <r>
    <x v="2"/>
    <x v="3"/>
    <x v="0"/>
    <x v="2"/>
    <n v="4330"/>
    <n v="10738.4"/>
    <n v="12671.312"/>
    <n v="4080.5920000000001"/>
    <x v="0"/>
  </r>
  <r>
    <x v="2"/>
    <x v="4"/>
    <x v="0"/>
    <x v="2"/>
    <n v="4320"/>
    <n v="11016"/>
    <n v="14761.44"/>
    <n v="4186.08"/>
    <x v="0"/>
  </r>
  <r>
    <x v="2"/>
    <x v="5"/>
    <x v="0"/>
    <x v="2"/>
    <n v="4605"/>
    <n v="13907.1"/>
    <n v="16132.236000000001"/>
    <n v="5562.84"/>
    <x v="0"/>
  </r>
  <r>
    <x v="2"/>
    <x v="6"/>
    <x v="0"/>
    <x v="2"/>
    <n v="4275"/>
    <n v="5301"/>
    <n v="7315.38"/>
    <n v="1749.33"/>
    <x v="0"/>
  </r>
  <r>
    <x v="2"/>
    <x v="7"/>
    <x v="0"/>
    <x v="2"/>
    <n v="4529"/>
    <n v="13451.13"/>
    <n v="18697.070699999997"/>
    <n v="5111.4293999999991"/>
    <x v="0"/>
  </r>
  <r>
    <x v="2"/>
    <x v="8"/>
    <x v="0"/>
    <x v="2"/>
    <n v="4457"/>
    <n v="4501.57"/>
    <n v="4681.6327999999994"/>
    <n v="1755.6122999999998"/>
    <x v="0"/>
  </r>
  <r>
    <x v="2"/>
    <x v="9"/>
    <x v="0"/>
    <x v="2"/>
    <n v="4055"/>
    <n v="10056.4"/>
    <n v="13173.883999999998"/>
    <n v="3218.0479999999998"/>
    <x v="0"/>
  </r>
  <r>
    <x v="2"/>
    <x v="10"/>
    <x v="0"/>
    <x v="2"/>
    <n v="4560"/>
    <n v="10898.4"/>
    <n v="10135.511999999999"/>
    <n v="4904.28"/>
    <x v="0"/>
  </r>
  <r>
    <x v="2"/>
    <x v="11"/>
    <x v="0"/>
    <x v="2"/>
    <n v="4231"/>
    <n v="7700.42"/>
    <n v="7007.3822"/>
    <n v="2464.1343999999999"/>
    <x v="0"/>
  </r>
  <r>
    <x v="3"/>
    <x v="0"/>
    <x v="0"/>
    <x v="2"/>
    <n v="4811"/>
    <n v="14625.44"/>
    <n v="18428.054400000001"/>
    <n v="5411.4128000000001"/>
    <x v="0"/>
  </r>
  <r>
    <x v="3"/>
    <x v="1"/>
    <x v="0"/>
    <x v="2"/>
    <n v="4995"/>
    <n v="8691.2999999999993"/>
    <n v="11037.950999999999"/>
    <n v="2955.0419999999995"/>
    <x v="0"/>
  </r>
  <r>
    <x v="3"/>
    <x v="2"/>
    <x v="0"/>
    <x v="2"/>
    <n v="4744"/>
    <n v="6072.32"/>
    <n v="7529.6767999999993"/>
    <n v="2368.2048"/>
    <x v="0"/>
  </r>
  <r>
    <x v="3"/>
    <x v="3"/>
    <x v="0"/>
    <x v="2"/>
    <n v="4374"/>
    <n v="7785.72"/>
    <n v="10588.5792"/>
    <n v="2880.7164000000002"/>
    <x v="0"/>
  </r>
  <r>
    <x v="3"/>
    <x v="4"/>
    <x v="0"/>
    <x v="2"/>
    <n v="4200"/>
    <n v="14574"/>
    <n v="15594.18"/>
    <n v="5538.12"/>
    <x v="0"/>
  </r>
  <r>
    <x v="3"/>
    <x v="5"/>
    <x v="0"/>
    <x v="2"/>
    <n v="4757"/>
    <n v="14746.7"/>
    <n v="14156.832000000002"/>
    <n v="5898.68"/>
    <x v="0"/>
  </r>
  <r>
    <x v="3"/>
    <x v="6"/>
    <x v="0"/>
    <x v="2"/>
    <n v="4688"/>
    <n v="13313.92"/>
    <n v="15177.868800000002"/>
    <n v="4393.5936000000002"/>
    <x v="0"/>
  </r>
  <r>
    <x v="3"/>
    <x v="7"/>
    <x v="0"/>
    <x v="2"/>
    <n v="4836"/>
    <n v="12912.12"/>
    <n v="14203.332000000002"/>
    <n v="5293.9692000000005"/>
    <x v="0"/>
  </r>
  <r>
    <x v="3"/>
    <x v="8"/>
    <x v="0"/>
    <x v="2"/>
    <n v="4818"/>
    <n v="5347.98"/>
    <n v="7326.7325999999994"/>
    <n v="2406.5909999999999"/>
    <x v="0"/>
  </r>
  <r>
    <x v="3"/>
    <x v="9"/>
    <x v="0"/>
    <x v="2"/>
    <n v="4004"/>
    <n v="4524.5200000000004"/>
    <n v="4524.5200000000004"/>
    <n v="1493.0916"/>
    <x v="0"/>
  </r>
  <r>
    <x v="3"/>
    <x v="10"/>
    <x v="0"/>
    <x v="2"/>
    <n v="4163"/>
    <n v="13696.27"/>
    <n v="19174.778000000002"/>
    <n v="4930.6572000000006"/>
    <x v="0"/>
  </r>
  <r>
    <x v="3"/>
    <x v="11"/>
    <x v="0"/>
    <x v="2"/>
    <n v="4731"/>
    <n v="15943.47"/>
    <n v="16740.643499999998"/>
    <n v="6855.6920999999993"/>
    <x v="0"/>
  </r>
  <r>
    <x v="4"/>
    <x v="0"/>
    <x v="0"/>
    <x v="2"/>
    <n v="4164"/>
    <n v="10659.84"/>
    <n v="11299.430400000001"/>
    <n v="3517.7472000000002"/>
    <x v="0"/>
  </r>
  <r>
    <x v="4"/>
    <x v="1"/>
    <x v="0"/>
    <x v="2"/>
    <n v="5444"/>
    <n v="7131.64"/>
    <n v="6632.4252000000006"/>
    <n v="3209.2379999999998"/>
    <x v="0"/>
  </r>
  <r>
    <x v="4"/>
    <x v="2"/>
    <x v="0"/>
    <x v="2"/>
    <n v="5300"/>
    <n v="14098"/>
    <n v="17763.48"/>
    <n v="6767.04"/>
    <x v="0"/>
  </r>
  <r>
    <x v="4"/>
    <x v="3"/>
    <x v="0"/>
    <x v="2"/>
    <n v="5084"/>
    <n v="13574.28"/>
    <n v="14388.736800000002"/>
    <n v="6379.9116000000004"/>
    <x v="0"/>
  </r>
  <r>
    <x v="4"/>
    <x v="4"/>
    <x v="0"/>
    <x v="2"/>
    <n v="5807"/>
    <n v="13356.1"/>
    <n v="16828.686000000002"/>
    <n v="4808.1959999999999"/>
    <x v="0"/>
  </r>
  <r>
    <x v="4"/>
    <x v="5"/>
    <x v="0"/>
    <x v="2"/>
    <n v="5768"/>
    <n v="8709.68"/>
    <n v="8448.3896000000004"/>
    <n v="3309.6784000000002"/>
    <x v="0"/>
  </r>
  <r>
    <x v="4"/>
    <x v="6"/>
    <x v="0"/>
    <x v="2"/>
    <n v="5070"/>
    <n v="14804.4"/>
    <n v="20133.984"/>
    <n v="4885.4520000000002"/>
    <x v="0"/>
  </r>
  <r>
    <x v="4"/>
    <x v="7"/>
    <x v="0"/>
    <x v="2"/>
    <n v="5386"/>
    <n v="17181.34"/>
    <n v="22679.3688"/>
    <n v="6528.9092000000001"/>
    <x v="0"/>
  </r>
  <r>
    <x v="4"/>
    <x v="8"/>
    <x v="0"/>
    <x v="2"/>
    <n v="5967"/>
    <n v="19512.09"/>
    <n v="24194.991600000001"/>
    <n v="7024.3523999999998"/>
    <x v="0"/>
  </r>
  <r>
    <x v="4"/>
    <x v="9"/>
    <x v="0"/>
    <x v="2"/>
    <n v="5451"/>
    <n v="15480.84"/>
    <n v="17957.774399999998"/>
    <n v="6811.5695999999998"/>
    <x v="0"/>
  </r>
  <r>
    <x v="4"/>
    <x v="10"/>
    <x v="0"/>
    <x v="2"/>
    <n v="5647"/>
    <n v="18973.919999999998"/>
    <n v="20871.311999999998"/>
    <n v="8917.7423999999992"/>
    <x v="0"/>
  </r>
  <r>
    <x v="4"/>
    <x v="11"/>
    <x v="0"/>
    <x v="2"/>
    <n v="5536"/>
    <n v="17438.400000000001"/>
    <n v="22495.536"/>
    <n v="6975.36"/>
    <x v="0"/>
  </r>
  <r>
    <x v="0"/>
    <x v="0"/>
    <x v="1"/>
    <x v="3"/>
    <n v="11698"/>
    <n v="32169.5"/>
    <n v="44715.605000000003"/>
    <n v="15119.665000000001"/>
    <x v="1"/>
  </r>
  <r>
    <x v="0"/>
    <x v="1"/>
    <x v="1"/>
    <x v="3"/>
    <n v="11865"/>
    <n v="22306.2"/>
    <n v="25206.006000000001"/>
    <n v="10706.976000000001"/>
    <x v="1"/>
  </r>
  <r>
    <x v="0"/>
    <x v="2"/>
    <x v="1"/>
    <x v="3"/>
    <n v="10568"/>
    <n v="35825.519999999997"/>
    <n v="37258.540799999995"/>
    <n v="10747.655999999999"/>
    <x v="1"/>
  </r>
  <r>
    <x v="0"/>
    <x v="3"/>
    <x v="1"/>
    <x v="3"/>
    <n v="11691"/>
    <n v="24784.92"/>
    <n v="22554.277199999997"/>
    <n v="10161.8172"/>
    <x v="1"/>
  </r>
  <r>
    <x v="0"/>
    <x v="4"/>
    <x v="1"/>
    <x v="3"/>
    <n v="10834"/>
    <n v="33152.04"/>
    <n v="31494.438000000002"/>
    <n v="11271.693600000001"/>
    <x v="1"/>
  </r>
  <r>
    <x v="0"/>
    <x v="5"/>
    <x v="1"/>
    <x v="3"/>
    <n v="10748"/>
    <n v="15584.6"/>
    <n v="14493.678"/>
    <n v="4675.38"/>
    <x v="1"/>
  </r>
  <r>
    <x v="0"/>
    <x v="6"/>
    <x v="1"/>
    <x v="3"/>
    <n v="11568"/>
    <n v="28110.240000000002"/>
    <n v="33451.185599999997"/>
    <n v="12368.5056"/>
    <x v="1"/>
  </r>
  <r>
    <x v="0"/>
    <x v="7"/>
    <x v="1"/>
    <x v="3"/>
    <n v="10804"/>
    <n v="31439.64"/>
    <n v="29867.657999999999"/>
    <n v="12890.252399999999"/>
    <x v="1"/>
  </r>
  <r>
    <x v="0"/>
    <x v="8"/>
    <x v="1"/>
    <x v="3"/>
    <n v="10965"/>
    <n v="13048.35"/>
    <n v="15266.5695"/>
    <n v="5088.8564999999999"/>
    <x v="1"/>
  </r>
  <r>
    <x v="0"/>
    <x v="9"/>
    <x v="1"/>
    <x v="3"/>
    <n v="11784"/>
    <n v="22860.959999999999"/>
    <n v="26061.4944"/>
    <n v="10973.2608"/>
    <x v="1"/>
  </r>
  <r>
    <x v="0"/>
    <x v="10"/>
    <x v="1"/>
    <x v="3"/>
    <n v="10669"/>
    <n v="25925.67"/>
    <n v="26703.440099999996"/>
    <n v="8296.2143999999989"/>
    <x v="1"/>
  </r>
  <r>
    <x v="0"/>
    <x v="11"/>
    <x v="1"/>
    <x v="3"/>
    <n v="10446"/>
    <n v="20578.62"/>
    <n v="20578.62"/>
    <n v="6173.5859999999993"/>
    <x v="1"/>
  </r>
  <r>
    <x v="1"/>
    <x v="0"/>
    <x v="1"/>
    <x v="3"/>
    <n v="11757"/>
    <n v="17870.64"/>
    <n v="19836.410400000001"/>
    <n v="6612.1367999999993"/>
    <x v="1"/>
  </r>
  <r>
    <x v="1"/>
    <x v="1"/>
    <x v="1"/>
    <x v="3"/>
    <n v="10195"/>
    <n v="35070.800000000003"/>
    <n v="32615.844000000005"/>
    <n v="16833.984"/>
    <x v="1"/>
  </r>
  <r>
    <x v="1"/>
    <x v="2"/>
    <x v="1"/>
    <x v="3"/>
    <n v="11860"/>
    <n v="12571.6"/>
    <n v="13828.76"/>
    <n v="5908.652000000001"/>
    <x v="1"/>
  </r>
  <r>
    <x v="1"/>
    <x v="3"/>
    <x v="1"/>
    <x v="3"/>
    <n v="11856"/>
    <n v="39006.239999999998"/>
    <n v="47197.5504"/>
    <n v="14042.246399999998"/>
    <x v="1"/>
  </r>
  <r>
    <x v="1"/>
    <x v="4"/>
    <x v="1"/>
    <x v="3"/>
    <n v="11956"/>
    <n v="31922.52"/>
    <n v="43414.627199999995"/>
    <n v="15003.5844"/>
    <x v="1"/>
  </r>
  <r>
    <x v="1"/>
    <x v="5"/>
    <x v="1"/>
    <x v="3"/>
    <n v="10102"/>
    <n v="30407.02"/>
    <n v="41961.687599999997"/>
    <n v="12466.878200000001"/>
    <x v="1"/>
  </r>
  <r>
    <x v="1"/>
    <x v="6"/>
    <x v="1"/>
    <x v="3"/>
    <n v="11131"/>
    <n v="37177.54"/>
    <n v="48702.577400000002"/>
    <n v="15242.791400000002"/>
    <x v="1"/>
  </r>
  <r>
    <x v="1"/>
    <x v="7"/>
    <x v="1"/>
    <x v="3"/>
    <n v="10875"/>
    <n v="33495"/>
    <n v="35169.75"/>
    <n v="15407.7"/>
    <x v="1"/>
  </r>
  <r>
    <x v="1"/>
    <x v="8"/>
    <x v="1"/>
    <x v="3"/>
    <n v="11452"/>
    <n v="12482.68"/>
    <n v="14105.428400000001"/>
    <n v="5117.8987999999999"/>
    <x v="1"/>
  </r>
  <r>
    <x v="1"/>
    <x v="9"/>
    <x v="1"/>
    <x v="3"/>
    <n v="10464"/>
    <n v="19881.599999999999"/>
    <n v="22863.84"/>
    <n v="7157.3760000000002"/>
    <x v="1"/>
  </r>
  <r>
    <x v="1"/>
    <x v="10"/>
    <x v="1"/>
    <x v="3"/>
    <n v="10727"/>
    <n v="23599.4"/>
    <n v="22655.424000000003"/>
    <n v="10147.742"/>
    <x v="1"/>
  </r>
  <r>
    <x v="1"/>
    <x v="11"/>
    <x v="1"/>
    <x v="3"/>
    <n v="10634"/>
    <n v="16801.72"/>
    <n v="21842.236000000001"/>
    <n v="7224.7396000000008"/>
    <x v="1"/>
  </r>
  <r>
    <x v="2"/>
    <x v="0"/>
    <x v="1"/>
    <x v="3"/>
    <n v="7862"/>
    <n v="18632.939999999999"/>
    <n v="17887.622399999997"/>
    <n v="7266.8465999999989"/>
    <x v="1"/>
  </r>
  <r>
    <x v="2"/>
    <x v="1"/>
    <x v="1"/>
    <x v="3"/>
    <n v="8243"/>
    <n v="21266.94"/>
    <n v="24669.650399999999"/>
    <n v="6805.4207999999999"/>
    <x v="1"/>
  </r>
  <r>
    <x v="2"/>
    <x v="2"/>
    <x v="1"/>
    <x v="3"/>
    <n v="7558"/>
    <n v="13679.98"/>
    <n v="14227.179199999999"/>
    <n v="6019.1912000000002"/>
    <x v="1"/>
  </r>
  <r>
    <x v="2"/>
    <x v="3"/>
    <x v="1"/>
    <x v="3"/>
    <n v="7519"/>
    <n v="16316.23"/>
    <n v="19089.989099999999"/>
    <n v="7505.4657999999999"/>
    <x v="1"/>
  </r>
  <r>
    <x v="2"/>
    <x v="4"/>
    <x v="1"/>
    <x v="3"/>
    <n v="8464"/>
    <n v="18620.8"/>
    <n v="24951.871999999996"/>
    <n v="7448.32"/>
    <x v="1"/>
  </r>
  <r>
    <x v="2"/>
    <x v="5"/>
    <x v="1"/>
    <x v="3"/>
    <n v="7678"/>
    <n v="15048.88"/>
    <n v="16553.767999999996"/>
    <n v="4815.6415999999999"/>
    <x v="1"/>
  </r>
  <r>
    <x v="2"/>
    <x v="6"/>
    <x v="1"/>
    <x v="3"/>
    <n v="8653"/>
    <n v="10037.48"/>
    <n v="12747.5996"/>
    <n v="3011.2439999999997"/>
    <x v="1"/>
  </r>
  <r>
    <x v="2"/>
    <x v="7"/>
    <x v="1"/>
    <x v="3"/>
    <n v="8293"/>
    <n v="9454.02"/>
    <n v="10777.5828"/>
    <n v="3025.2864"/>
    <x v="1"/>
  </r>
  <r>
    <x v="2"/>
    <x v="8"/>
    <x v="1"/>
    <x v="3"/>
    <n v="8551"/>
    <n v="14365.68"/>
    <n v="13360.082399999999"/>
    <n v="6608.2128000000002"/>
    <x v="1"/>
  </r>
  <r>
    <x v="2"/>
    <x v="9"/>
    <x v="1"/>
    <x v="3"/>
    <n v="8620"/>
    <n v="14481.6"/>
    <n v="20274.240000000002"/>
    <n v="5647.8240000000005"/>
    <x v="1"/>
  </r>
  <r>
    <x v="2"/>
    <x v="10"/>
    <x v="1"/>
    <x v="3"/>
    <n v="8565"/>
    <n v="28607.1"/>
    <n v="28893.170999999995"/>
    <n v="13159.265999999998"/>
    <x v="1"/>
  </r>
  <r>
    <x v="2"/>
    <x v="11"/>
    <x v="1"/>
    <x v="3"/>
    <n v="8054"/>
    <n v="25450.639999999999"/>
    <n v="31304.287199999999"/>
    <n v="9416.7367999999988"/>
    <x v="1"/>
  </r>
  <r>
    <x v="3"/>
    <x v="0"/>
    <x v="1"/>
    <x v="3"/>
    <n v="9586"/>
    <n v="16487.919999999998"/>
    <n v="21104.537599999996"/>
    <n v="6430.2887999999984"/>
    <x v="1"/>
  </r>
  <r>
    <x v="3"/>
    <x v="1"/>
    <x v="1"/>
    <x v="3"/>
    <n v="9261"/>
    <n v="10279.709999999999"/>
    <n v="13672.014299999999"/>
    <n v="4523.0724"/>
    <x v="1"/>
  </r>
  <r>
    <x v="3"/>
    <x v="2"/>
    <x v="1"/>
    <x v="3"/>
    <n v="9882"/>
    <n v="22234.5"/>
    <n v="26459.055"/>
    <n v="7782.0749999999998"/>
    <x v="1"/>
  </r>
  <r>
    <x v="3"/>
    <x v="3"/>
    <x v="1"/>
    <x v="3"/>
    <n v="9598"/>
    <n v="22171.38"/>
    <n v="29931.363000000001"/>
    <n v="10863.976200000001"/>
    <x v="1"/>
  </r>
  <r>
    <x v="3"/>
    <x v="4"/>
    <x v="1"/>
    <x v="3"/>
    <n v="9954"/>
    <n v="28269.360000000001"/>
    <n v="26007.8112"/>
    <n v="10459.663200000001"/>
    <x v="1"/>
  </r>
  <r>
    <x v="3"/>
    <x v="5"/>
    <x v="1"/>
    <x v="3"/>
    <n v="9283"/>
    <n v="28777.3"/>
    <n v="36547.171000000002"/>
    <n v="9496.509"/>
    <x v="1"/>
  </r>
  <r>
    <x v="3"/>
    <x v="6"/>
    <x v="1"/>
    <x v="3"/>
    <n v="9858"/>
    <n v="11928.18"/>
    <n v="10854.643800000002"/>
    <n v="4890.5537999999997"/>
    <x v="1"/>
  </r>
  <r>
    <x v="3"/>
    <x v="7"/>
    <x v="1"/>
    <x v="3"/>
    <n v="9859"/>
    <n v="15675.81"/>
    <n v="18027.181499999999"/>
    <n v="5956.8078000000005"/>
    <x v="1"/>
  </r>
  <r>
    <x v="3"/>
    <x v="8"/>
    <x v="1"/>
    <x v="3"/>
    <n v="9287"/>
    <n v="22938.89"/>
    <n v="28903.001400000001"/>
    <n v="10322.5005"/>
    <x v="1"/>
  </r>
  <r>
    <x v="3"/>
    <x v="9"/>
    <x v="1"/>
    <x v="3"/>
    <n v="9711"/>
    <n v="13692.51"/>
    <n v="18895.663800000002"/>
    <n v="6572.4048000000003"/>
    <x v="1"/>
  </r>
  <r>
    <x v="3"/>
    <x v="10"/>
    <x v="1"/>
    <x v="3"/>
    <n v="9953"/>
    <n v="30058.06"/>
    <n v="39376.058600000004"/>
    <n v="10820.901600000001"/>
    <x v="1"/>
  </r>
  <r>
    <x v="3"/>
    <x v="11"/>
    <x v="1"/>
    <x v="3"/>
    <n v="9304"/>
    <n v="31912.720000000001"/>
    <n v="36061.373600000006"/>
    <n v="11807.706400000001"/>
    <x v="1"/>
  </r>
  <r>
    <x v="4"/>
    <x v="0"/>
    <x v="1"/>
    <x v="3"/>
    <n v="10625"/>
    <n v="35700"/>
    <n v="39270"/>
    <n v="13209"/>
    <x v="1"/>
  </r>
  <r>
    <x v="4"/>
    <x v="1"/>
    <x v="1"/>
    <x v="3"/>
    <n v="10948"/>
    <n v="22443.4"/>
    <n v="21321.23"/>
    <n v="8752.9260000000013"/>
    <x v="1"/>
  </r>
  <r>
    <x v="4"/>
    <x v="2"/>
    <x v="1"/>
    <x v="3"/>
    <n v="10671"/>
    <n v="28171.439999999999"/>
    <n v="35496.0144"/>
    <n v="11550.2904"/>
    <x v="1"/>
  </r>
  <r>
    <x v="4"/>
    <x v="3"/>
    <x v="1"/>
    <x v="3"/>
    <n v="10045"/>
    <n v="31039.05"/>
    <n v="29487.0975"/>
    <n v="9932.4959999999992"/>
    <x v="1"/>
  </r>
  <r>
    <x v="4"/>
    <x v="4"/>
    <x v="1"/>
    <x v="3"/>
    <n v="10253"/>
    <n v="31681.77"/>
    <n v="34849.947"/>
    <n v="13306.343400000002"/>
    <x v="1"/>
  </r>
  <r>
    <x v="4"/>
    <x v="5"/>
    <x v="1"/>
    <x v="3"/>
    <n v="10682"/>
    <n v="28627.759999999998"/>
    <n v="29486.592799999999"/>
    <n v="10305.9936"/>
    <x v="1"/>
  </r>
  <r>
    <x v="4"/>
    <x v="6"/>
    <x v="1"/>
    <x v="3"/>
    <n v="10417"/>
    <n v="15312.99"/>
    <n v="18681.8478"/>
    <n v="5972.0661"/>
    <x v="1"/>
  </r>
  <r>
    <x v="4"/>
    <x v="7"/>
    <x v="1"/>
    <x v="3"/>
    <n v="10676"/>
    <n v="9608.4"/>
    <n v="12010.5"/>
    <n v="3651.192"/>
    <x v="1"/>
  </r>
  <r>
    <x v="4"/>
    <x v="8"/>
    <x v="1"/>
    <x v="3"/>
    <n v="10863"/>
    <n v="33023.519999999997"/>
    <n v="46232.928"/>
    <n v="15851.2896"/>
    <x v="1"/>
  </r>
  <r>
    <x v="4"/>
    <x v="9"/>
    <x v="1"/>
    <x v="3"/>
    <n v="10784"/>
    <n v="10460.48"/>
    <n v="13389.4144"/>
    <n v="4811.8207999999995"/>
    <x v="1"/>
  </r>
  <r>
    <x v="4"/>
    <x v="10"/>
    <x v="1"/>
    <x v="3"/>
    <n v="10023"/>
    <n v="33977.97"/>
    <n v="34657.529399999999"/>
    <n v="14610.527099999999"/>
    <x v="1"/>
  </r>
  <r>
    <x v="4"/>
    <x v="11"/>
    <x v="1"/>
    <x v="3"/>
    <n v="10941"/>
    <n v="14660.94"/>
    <n v="19205.831400000003"/>
    <n v="7183.8606000000009"/>
    <x v="1"/>
  </r>
  <r>
    <x v="0"/>
    <x v="0"/>
    <x v="1"/>
    <x v="4"/>
    <n v="4342"/>
    <n v="10116.86"/>
    <n v="10622.703000000001"/>
    <n v="4653.7556000000004"/>
    <x v="1"/>
  </r>
  <r>
    <x v="0"/>
    <x v="1"/>
    <x v="1"/>
    <x v="4"/>
    <n v="2648"/>
    <n v="7944"/>
    <n v="8023.44"/>
    <n v="3495.36"/>
    <x v="1"/>
  </r>
  <r>
    <x v="0"/>
    <x v="2"/>
    <x v="1"/>
    <x v="4"/>
    <n v="4169"/>
    <n v="13924.46"/>
    <n v="14342.193799999999"/>
    <n v="6405.2515999999996"/>
    <x v="1"/>
  </r>
  <r>
    <x v="0"/>
    <x v="3"/>
    <x v="1"/>
    <x v="4"/>
    <n v="3940"/>
    <n v="13041.4"/>
    <n v="12650.158000000001"/>
    <n v="4303.6620000000003"/>
    <x v="1"/>
  </r>
  <r>
    <x v="0"/>
    <x v="4"/>
    <x v="1"/>
    <x v="4"/>
    <n v="2007"/>
    <n v="6141.42"/>
    <n v="6018.5916000000007"/>
    <n v="2517.9821999999999"/>
    <x v="1"/>
  </r>
  <r>
    <x v="0"/>
    <x v="5"/>
    <x v="1"/>
    <x v="4"/>
    <n v="2150"/>
    <n v="2687.5"/>
    <n v="2526.25"/>
    <n v="1236.25"/>
    <x v="1"/>
  </r>
  <r>
    <x v="0"/>
    <x v="6"/>
    <x v="1"/>
    <x v="4"/>
    <n v="2906"/>
    <n v="5230.8"/>
    <n v="5387.7240000000002"/>
    <n v="2406.1680000000001"/>
    <x v="1"/>
  </r>
  <r>
    <x v="0"/>
    <x v="7"/>
    <x v="1"/>
    <x v="4"/>
    <n v="2566"/>
    <n v="4131.26"/>
    <n v="5164.0749999999998"/>
    <n v="1487.2536000000002"/>
    <x v="1"/>
  </r>
  <r>
    <x v="0"/>
    <x v="8"/>
    <x v="1"/>
    <x v="4"/>
    <n v="3915"/>
    <n v="13585.05"/>
    <n v="12769.947"/>
    <n v="4211.3654999999999"/>
    <x v="1"/>
  </r>
  <r>
    <x v="0"/>
    <x v="9"/>
    <x v="1"/>
    <x v="4"/>
    <n v="4078"/>
    <n v="10154.219999999999"/>
    <n v="10052.677799999999"/>
    <n v="4975.5677999999998"/>
    <x v="1"/>
  </r>
  <r>
    <x v="0"/>
    <x v="10"/>
    <x v="1"/>
    <x v="4"/>
    <n v="3903"/>
    <n v="10460.040000000001"/>
    <n v="13911.853200000001"/>
    <n v="3138.0120000000002"/>
    <x v="1"/>
  </r>
  <r>
    <x v="0"/>
    <x v="11"/>
    <x v="1"/>
    <x v="4"/>
    <n v="2245"/>
    <n v="4647.1499999999996"/>
    <n v="5948.3519999999999"/>
    <n v="1998.2744999999998"/>
    <x v="1"/>
  </r>
  <r>
    <x v="1"/>
    <x v="0"/>
    <x v="1"/>
    <x v="4"/>
    <n v="4351"/>
    <n v="13488.1"/>
    <n v="12543.933000000001"/>
    <n v="5530.1210000000001"/>
    <x v="1"/>
  </r>
  <r>
    <x v="1"/>
    <x v="1"/>
    <x v="1"/>
    <x v="4"/>
    <n v="3119"/>
    <n v="7828.69"/>
    <n v="10177.296999999999"/>
    <n v="2818.3283999999999"/>
    <x v="1"/>
  </r>
  <r>
    <x v="1"/>
    <x v="2"/>
    <x v="1"/>
    <x v="4"/>
    <n v="3665"/>
    <n v="11764.65"/>
    <n v="15294.045"/>
    <n v="3647.0414999999998"/>
    <x v="1"/>
  </r>
  <r>
    <x v="1"/>
    <x v="3"/>
    <x v="1"/>
    <x v="4"/>
    <n v="2966"/>
    <n v="3321.92"/>
    <n v="3521.2352000000001"/>
    <n v="1494.864"/>
    <x v="1"/>
  </r>
  <r>
    <x v="1"/>
    <x v="4"/>
    <x v="1"/>
    <x v="4"/>
    <n v="3624"/>
    <n v="12539.04"/>
    <n v="15799.190399999999"/>
    <n v="4764.8352000000004"/>
    <x v="1"/>
  </r>
  <r>
    <x v="1"/>
    <x v="5"/>
    <x v="1"/>
    <x v="4"/>
    <n v="4886"/>
    <n v="15048.88"/>
    <n v="19714.032799999997"/>
    <n v="7373.9511999999995"/>
    <x v="1"/>
  </r>
  <r>
    <x v="1"/>
    <x v="6"/>
    <x v="1"/>
    <x v="4"/>
    <n v="2068"/>
    <n v="5252.72"/>
    <n v="6933.5904"/>
    <n v="2468.7784000000001"/>
    <x v="1"/>
  </r>
  <r>
    <x v="1"/>
    <x v="7"/>
    <x v="1"/>
    <x v="4"/>
    <n v="2306"/>
    <n v="4911.78"/>
    <n v="5943.2538000000004"/>
    <n v="2455.89"/>
    <x v="1"/>
  </r>
  <r>
    <x v="1"/>
    <x v="8"/>
    <x v="1"/>
    <x v="4"/>
    <n v="4598"/>
    <n v="13656.06"/>
    <n v="17206.635599999998"/>
    <n v="6145.2269999999999"/>
    <x v="1"/>
  </r>
  <r>
    <x v="1"/>
    <x v="9"/>
    <x v="1"/>
    <x v="4"/>
    <n v="3176"/>
    <n v="3271.28"/>
    <n v="4579.7920000000004"/>
    <n v="1602.9272000000001"/>
    <x v="1"/>
  </r>
  <r>
    <x v="1"/>
    <x v="10"/>
    <x v="1"/>
    <x v="4"/>
    <n v="3986"/>
    <n v="13353.1"/>
    <n v="14688.41"/>
    <n v="5341.24"/>
    <x v="1"/>
  </r>
  <r>
    <x v="1"/>
    <x v="11"/>
    <x v="1"/>
    <x v="4"/>
    <n v="2524"/>
    <n v="5451.84"/>
    <n v="5397.3216000000002"/>
    <n v="1690.0704000000001"/>
    <x v="1"/>
  </r>
  <r>
    <x v="2"/>
    <x v="0"/>
    <x v="1"/>
    <x v="4"/>
    <n v="6032"/>
    <n v="16527.68"/>
    <n v="19006.831999999999"/>
    <n v="4958.3040000000001"/>
    <x v="1"/>
  </r>
  <r>
    <x v="2"/>
    <x v="1"/>
    <x v="1"/>
    <x v="4"/>
    <n v="6869"/>
    <n v="8861.01"/>
    <n v="9569.890800000001"/>
    <n v="3012.7434000000003"/>
    <x v="1"/>
  </r>
  <r>
    <x v="2"/>
    <x v="2"/>
    <x v="1"/>
    <x v="4"/>
    <n v="5732"/>
    <n v="14387.32"/>
    <n v="19135.135600000001"/>
    <n v="7193.66"/>
    <x v="1"/>
  </r>
  <r>
    <x v="2"/>
    <x v="3"/>
    <x v="1"/>
    <x v="4"/>
    <n v="6015"/>
    <n v="6917.25"/>
    <n v="8369.8724999999995"/>
    <n v="2351.8649999999998"/>
    <x v="1"/>
  </r>
  <r>
    <x v="2"/>
    <x v="4"/>
    <x v="1"/>
    <x v="4"/>
    <n v="6147"/>
    <n v="16965.72"/>
    <n v="18322.977600000002"/>
    <n v="7973.8884000000007"/>
    <x v="1"/>
  </r>
  <r>
    <x v="2"/>
    <x v="5"/>
    <x v="1"/>
    <x v="4"/>
    <n v="6333"/>
    <n v="6902.97"/>
    <n v="9457.0689000000002"/>
    <n v="2277.9801000000002"/>
    <x v="1"/>
  </r>
  <r>
    <x v="2"/>
    <x v="6"/>
    <x v="1"/>
    <x v="4"/>
    <n v="5847"/>
    <n v="17307.12"/>
    <n v="18345.547200000001"/>
    <n v="8480.4887999999992"/>
    <x v="1"/>
  </r>
  <r>
    <x v="2"/>
    <x v="7"/>
    <x v="1"/>
    <x v="4"/>
    <n v="5671"/>
    <n v="16786.16"/>
    <n v="20646.9768"/>
    <n v="6043.0176000000001"/>
    <x v="1"/>
  </r>
  <r>
    <x v="2"/>
    <x v="8"/>
    <x v="1"/>
    <x v="4"/>
    <n v="6250"/>
    <n v="10750"/>
    <n v="11502.5"/>
    <n v="3332.5"/>
    <x v="1"/>
  </r>
  <r>
    <x v="2"/>
    <x v="9"/>
    <x v="1"/>
    <x v="4"/>
    <n v="6284"/>
    <n v="16149.88"/>
    <n v="22286.8344"/>
    <n v="5813.956799999999"/>
    <x v="1"/>
  </r>
  <r>
    <x v="2"/>
    <x v="10"/>
    <x v="1"/>
    <x v="4"/>
    <n v="6397"/>
    <n v="10874.9"/>
    <n v="9896.1589999999997"/>
    <n v="4349.96"/>
    <x v="1"/>
  </r>
  <r>
    <x v="2"/>
    <x v="11"/>
    <x v="1"/>
    <x v="4"/>
    <n v="6995"/>
    <n v="12591"/>
    <n v="14101.92"/>
    <n v="4406.8500000000004"/>
    <x v="1"/>
  </r>
  <r>
    <x v="3"/>
    <x v="0"/>
    <x v="1"/>
    <x v="4"/>
    <n v="5724"/>
    <n v="17458.2"/>
    <n v="16410.707999999999"/>
    <n v="6983.28"/>
    <x v="1"/>
  </r>
  <r>
    <x v="3"/>
    <x v="1"/>
    <x v="1"/>
    <x v="4"/>
    <n v="5447"/>
    <n v="15850.77"/>
    <n v="16326.293100000001"/>
    <n v="7766.8773000000001"/>
    <x v="1"/>
  </r>
  <r>
    <x v="3"/>
    <x v="2"/>
    <x v="1"/>
    <x v="4"/>
    <n v="6111"/>
    <n v="11427.57"/>
    <n v="14170.186799999999"/>
    <n v="3428.2709999999997"/>
    <x v="1"/>
  </r>
  <r>
    <x v="3"/>
    <x v="3"/>
    <x v="1"/>
    <x v="4"/>
    <n v="5075"/>
    <n v="10403.75"/>
    <n v="14149.1"/>
    <n v="5097.8374999999996"/>
    <x v="1"/>
  </r>
  <r>
    <x v="3"/>
    <x v="4"/>
    <x v="1"/>
    <x v="4"/>
    <n v="5133"/>
    <n v="11241.27"/>
    <n v="12140.571600000001"/>
    <n v="4271.6826000000001"/>
    <x v="1"/>
  </r>
  <r>
    <x v="3"/>
    <x v="5"/>
    <x v="1"/>
    <x v="4"/>
    <n v="5778"/>
    <n v="18489.599999999999"/>
    <n v="22372.415999999997"/>
    <n v="9244.7999999999993"/>
    <x v="1"/>
  </r>
  <r>
    <x v="3"/>
    <x v="6"/>
    <x v="1"/>
    <x v="4"/>
    <n v="6411"/>
    <n v="18014.91"/>
    <n v="18375.208200000001"/>
    <n v="6485.3676000000005"/>
    <x v="1"/>
  </r>
  <r>
    <x v="3"/>
    <x v="7"/>
    <x v="1"/>
    <x v="4"/>
    <n v="6284"/>
    <n v="10619.96"/>
    <n v="10513.760399999997"/>
    <n v="3398.3871999999997"/>
    <x v="1"/>
  </r>
  <r>
    <x v="3"/>
    <x v="8"/>
    <x v="1"/>
    <x v="4"/>
    <n v="6851"/>
    <n v="13085.41"/>
    <n v="12561.993599999998"/>
    <n v="5626.7263000000003"/>
    <x v="1"/>
  </r>
  <r>
    <x v="3"/>
    <x v="9"/>
    <x v="1"/>
    <x v="4"/>
    <n v="6243"/>
    <n v="12111.42"/>
    <n v="15381.503400000001"/>
    <n v="3996.7685999999999"/>
    <x v="1"/>
  </r>
  <r>
    <x v="3"/>
    <x v="10"/>
    <x v="1"/>
    <x v="4"/>
    <n v="5900"/>
    <n v="10443"/>
    <n v="13053.75"/>
    <n v="3341.76"/>
    <x v="1"/>
  </r>
  <r>
    <x v="3"/>
    <x v="11"/>
    <x v="1"/>
    <x v="4"/>
    <n v="6092"/>
    <n v="15778.28"/>
    <n v="15778.28"/>
    <n v="6311.3120000000008"/>
    <x v="1"/>
  </r>
  <r>
    <x v="4"/>
    <x v="0"/>
    <x v="1"/>
    <x v="4"/>
    <n v="6872"/>
    <n v="22815.040000000001"/>
    <n v="24868.393599999999"/>
    <n v="7757.1135999999997"/>
    <x v="1"/>
  </r>
  <r>
    <x v="4"/>
    <x v="1"/>
    <x v="1"/>
    <x v="4"/>
    <n v="5922"/>
    <n v="7520.94"/>
    <n v="8498.6621999999988"/>
    <n v="2933.1665999999996"/>
    <x v="1"/>
  </r>
  <r>
    <x v="4"/>
    <x v="2"/>
    <x v="1"/>
    <x v="4"/>
    <n v="5765"/>
    <n v="12625.35"/>
    <n v="13382.871000000001"/>
    <n v="5302.6470000000008"/>
    <x v="1"/>
  </r>
  <r>
    <x v="4"/>
    <x v="3"/>
    <x v="1"/>
    <x v="4"/>
    <n v="6257"/>
    <n v="17457.03"/>
    <n v="21297.576599999997"/>
    <n v="7855.6634999999997"/>
    <x v="1"/>
  </r>
  <r>
    <x v="4"/>
    <x v="4"/>
    <x v="1"/>
    <x v="4"/>
    <n v="5287"/>
    <n v="17499.97"/>
    <n v="20999.964000000004"/>
    <n v="6124.9895000000006"/>
    <x v="1"/>
  </r>
  <r>
    <x v="4"/>
    <x v="5"/>
    <x v="1"/>
    <x v="4"/>
    <n v="6336"/>
    <n v="8236.7999999999993"/>
    <n v="9472.32"/>
    <n v="2882.88"/>
    <x v="1"/>
  </r>
  <r>
    <x v="4"/>
    <x v="6"/>
    <x v="1"/>
    <x v="4"/>
    <n v="6880"/>
    <n v="15686.4"/>
    <n v="18509.952000000001"/>
    <n v="6902.0159999999996"/>
    <x v="1"/>
  </r>
  <r>
    <x v="4"/>
    <x v="7"/>
    <x v="1"/>
    <x v="4"/>
    <n v="5468"/>
    <n v="14052.76"/>
    <n v="15739.091200000001"/>
    <n v="4918.4660000000003"/>
    <x v="1"/>
  </r>
  <r>
    <x v="4"/>
    <x v="8"/>
    <x v="1"/>
    <x v="4"/>
    <n v="6313"/>
    <n v="21969.24"/>
    <n v="28560.012000000002"/>
    <n v="9446.7732000000015"/>
    <x v="1"/>
  </r>
  <r>
    <x v="4"/>
    <x v="9"/>
    <x v="1"/>
    <x v="4"/>
    <n v="5085"/>
    <n v="15661.8"/>
    <n v="15975.035999999998"/>
    <n v="5794.866"/>
    <x v="1"/>
  </r>
  <r>
    <x v="4"/>
    <x v="10"/>
    <x v="1"/>
    <x v="4"/>
    <n v="5846"/>
    <n v="12510.44"/>
    <n v="12135.1268"/>
    <n v="4879.0716000000002"/>
    <x v="1"/>
  </r>
  <r>
    <x v="4"/>
    <x v="11"/>
    <x v="1"/>
    <x v="4"/>
    <n v="6734"/>
    <n v="15488.2"/>
    <n v="14868.672000000002"/>
    <n v="5730.634"/>
    <x v="1"/>
  </r>
  <r>
    <x v="0"/>
    <x v="0"/>
    <x v="1"/>
    <x v="5"/>
    <n v="384"/>
    <n v="445.44"/>
    <n v="445.44"/>
    <n v="164.81279999999998"/>
    <x v="1"/>
  </r>
  <r>
    <x v="0"/>
    <x v="1"/>
    <x v="1"/>
    <x v="5"/>
    <n v="214"/>
    <n v="192.6"/>
    <n v="240.75"/>
    <n v="75.11399999999999"/>
    <x v="1"/>
  </r>
  <r>
    <x v="0"/>
    <x v="2"/>
    <x v="1"/>
    <x v="5"/>
    <n v="403"/>
    <n v="959.14"/>
    <n v="1218.1078"/>
    <n v="422.02159999999998"/>
    <x v="1"/>
  </r>
  <r>
    <x v="0"/>
    <x v="3"/>
    <x v="1"/>
    <x v="5"/>
    <n v="275"/>
    <n v="695.75"/>
    <n v="660.96249999999998"/>
    <n v="243.51249999999999"/>
    <x v="1"/>
  </r>
  <r>
    <x v="0"/>
    <x v="4"/>
    <x v="1"/>
    <x v="5"/>
    <n v="260"/>
    <n v="878.8"/>
    <n v="1054.56"/>
    <n v="439.4"/>
    <x v="1"/>
  </r>
  <r>
    <x v="0"/>
    <x v="5"/>
    <x v="1"/>
    <x v="5"/>
    <n v="286"/>
    <n v="912.34"/>
    <n v="1030.9441999999999"/>
    <n v="364.93599999999998"/>
    <x v="1"/>
  </r>
  <r>
    <x v="0"/>
    <x v="6"/>
    <x v="1"/>
    <x v="5"/>
    <n v="368"/>
    <n v="386.4"/>
    <n v="475.27199999999999"/>
    <n v="193.2"/>
    <x v="1"/>
  </r>
  <r>
    <x v="0"/>
    <x v="7"/>
    <x v="1"/>
    <x v="5"/>
    <n v="412"/>
    <n v="1347.24"/>
    <n v="1791.8292000000001"/>
    <n v="417.64440000000002"/>
    <x v="1"/>
  </r>
  <r>
    <x v="0"/>
    <x v="8"/>
    <x v="1"/>
    <x v="5"/>
    <n v="204"/>
    <n v="334.56"/>
    <n v="455.00160000000005"/>
    <n v="160.58880000000002"/>
    <x v="1"/>
  </r>
  <r>
    <x v="0"/>
    <x v="9"/>
    <x v="1"/>
    <x v="5"/>
    <n v="491"/>
    <n v="1463.18"/>
    <n v="1741.1842000000001"/>
    <n v="658.43100000000004"/>
    <x v="1"/>
  </r>
  <r>
    <x v="0"/>
    <x v="10"/>
    <x v="1"/>
    <x v="5"/>
    <n v="308"/>
    <n v="917.84"/>
    <n v="1064.6944000000001"/>
    <n v="367.13599999999997"/>
    <x v="1"/>
  </r>
  <r>
    <x v="0"/>
    <x v="11"/>
    <x v="1"/>
    <x v="5"/>
    <n v="412"/>
    <n v="449.08"/>
    <n v="570.33159999999998"/>
    <n v="179.63200000000001"/>
    <x v="1"/>
  </r>
  <r>
    <x v="1"/>
    <x v="0"/>
    <x v="1"/>
    <x v="5"/>
    <n v="255"/>
    <n v="583.95000000000005"/>
    <n v="712.4190000000001"/>
    <n v="245.25900000000001"/>
    <x v="1"/>
  </r>
  <r>
    <x v="1"/>
    <x v="1"/>
    <x v="1"/>
    <x v="5"/>
    <n v="492"/>
    <n v="674.04"/>
    <n v="909.95399999999995"/>
    <n v="303.31799999999998"/>
    <x v="1"/>
  </r>
  <r>
    <x v="1"/>
    <x v="2"/>
    <x v="1"/>
    <x v="5"/>
    <n v="253"/>
    <n v="513.59"/>
    <n v="693.34650000000011"/>
    <n v="220.84370000000001"/>
    <x v="1"/>
  </r>
  <r>
    <x v="1"/>
    <x v="3"/>
    <x v="1"/>
    <x v="5"/>
    <n v="438"/>
    <n v="411.72"/>
    <n v="564.05640000000005"/>
    <n v="193.50839999999999"/>
    <x v="1"/>
  </r>
  <r>
    <x v="1"/>
    <x v="4"/>
    <x v="1"/>
    <x v="5"/>
    <n v="228"/>
    <n v="533.52"/>
    <n v="720.25199999999995"/>
    <n v="224.07839999999999"/>
    <x v="1"/>
  </r>
  <r>
    <x v="1"/>
    <x v="5"/>
    <x v="1"/>
    <x v="5"/>
    <n v="355"/>
    <n v="1167.95"/>
    <n v="1331.4630000000002"/>
    <n v="478.85950000000003"/>
    <x v="1"/>
  </r>
  <r>
    <x v="1"/>
    <x v="6"/>
    <x v="1"/>
    <x v="5"/>
    <n v="495"/>
    <n v="648.45000000000005"/>
    <n v="596.57400000000007"/>
    <n v="285.31800000000004"/>
    <x v="1"/>
  </r>
  <r>
    <x v="1"/>
    <x v="7"/>
    <x v="1"/>
    <x v="5"/>
    <n v="431"/>
    <n v="1254.21"/>
    <n v="1128.789"/>
    <n v="388.80510000000004"/>
    <x v="1"/>
  </r>
  <r>
    <x v="1"/>
    <x v="8"/>
    <x v="1"/>
    <x v="5"/>
    <n v="217"/>
    <n v="694.4"/>
    <n v="861.05599999999993"/>
    <n v="291.64799999999997"/>
    <x v="1"/>
  </r>
  <r>
    <x v="1"/>
    <x v="9"/>
    <x v="1"/>
    <x v="5"/>
    <n v="391"/>
    <n v="1360.68"/>
    <n v="1483.1412"/>
    <n v="612.30600000000004"/>
    <x v="1"/>
  </r>
  <r>
    <x v="1"/>
    <x v="10"/>
    <x v="1"/>
    <x v="5"/>
    <n v="233"/>
    <n v="601.14"/>
    <n v="661.25399999999991"/>
    <n v="198.37619999999998"/>
    <x v="1"/>
  </r>
  <r>
    <x v="1"/>
    <x v="11"/>
    <x v="1"/>
    <x v="5"/>
    <n v="268"/>
    <n v="241.2"/>
    <n v="224.31599999999997"/>
    <n v="120.6"/>
    <x v="1"/>
  </r>
  <r>
    <x v="2"/>
    <x v="0"/>
    <x v="1"/>
    <x v="5"/>
    <n v="351"/>
    <n v="884.52"/>
    <n v="884.52"/>
    <n v="300.73680000000002"/>
    <x v="1"/>
  </r>
  <r>
    <x v="2"/>
    <x v="1"/>
    <x v="1"/>
    <x v="5"/>
    <n v="467"/>
    <n v="1429.02"/>
    <n v="1386.1494"/>
    <n v="614.47860000000003"/>
    <x v="1"/>
  </r>
  <r>
    <x v="2"/>
    <x v="2"/>
    <x v="1"/>
    <x v="5"/>
    <n v="230"/>
    <n v="729.1"/>
    <n v="678.06299999999999"/>
    <n v="284.34899999999999"/>
    <x v="1"/>
  </r>
  <r>
    <x v="2"/>
    <x v="3"/>
    <x v="1"/>
    <x v="5"/>
    <n v="277"/>
    <n v="504.14"/>
    <n v="675.54759999999999"/>
    <n v="196.6146"/>
    <x v="1"/>
  </r>
  <r>
    <x v="2"/>
    <x v="4"/>
    <x v="1"/>
    <x v="5"/>
    <n v="334"/>
    <n v="1048.76"/>
    <n v="1321.4376000000002"/>
    <n v="377.55360000000002"/>
    <x v="1"/>
  </r>
  <r>
    <x v="2"/>
    <x v="5"/>
    <x v="1"/>
    <x v="5"/>
    <n v="263"/>
    <n v="439.21"/>
    <n v="522.65989999999999"/>
    <n v="215.21289999999996"/>
    <x v="1"/>
  </r>
  <r>
    <x v="2"/>
    <x v="6"/>
    <x v="1"/>
    <x v="5"/>
    <n v="422"/>
    <n v="742.72"/>
    <n v="846.70080000000007"/>
    <n v="349.07840000000004"/>
    <x v="1"/>
  </r>
  <r>
    <x v="2"/>
    <x v="7"/>
    <x v="1"/>
    <x v="5"/>
    <n v="4299"/>
    <n v="13670.82"/>
    <n v="16678.400399999999"/>
    <n v="6015.1607999999997"/>
    <x v="1"/>
  </r>
  <r>
    <x v="2"/>
    <x v="8"/>
    <x v="1"/>
    <x v="5"/>
    <n v="2915"/>
    <n v="4518.25"/>
    <n v="4789.3450000000003"/>
    <n v="1942.8475000000001"/>
    <x v="1"/>
  </r>
  <r>
    <x v="2"/>
    <x v="9"/>
    <x v="1"/>
    <x v="5"/>
    <n v="5826"/>
    <n v="20041.439999999999"/>
    <n v="18838.953599999997"/>
    <n v="6814.0895999999993"/>
    <x v="1"/>
  </r>
  <r>
    <x v="2"/>
    <x v="10"/>
    <x v="1"/>
    <x v="5"/>
    <n v="6653"/>
    <n v="8249.7199999999993"/>
    <n v="10312.15"/>
    <n v="3464.8824"/>
    <x v="1"/>
  </r>
  <r>
    <x v="2"/>
    <x v="11"/>
    <x v="1"/>
    <x v="5"/>
    <n v="5237"/>
    <n v="5341.74"/>
    <n v="6944.2619999999997"/>
    <n v="2403.7829999999999"/>
    <x v="1"/>
  </r>
  <r>
    <x v="3"/>
    <x v="0"/>
    <x v="1"/>
    <x v="5"/>
    <n v="5323"/>
    <n v="15277.01"/>
    <n v="17263.0213"/>
    <n v="5194.1833999999999"/>
    <x v="1"/>
  </r>
  <r>
    <x v="3"/>
    <x v="1"/>
    <x v="1"/>
    <x v="5"/>
    <n v="4403"/>
    <n v="8497.7900000000009"/>
    <n v="7648.0110000000013"/>
    <n v="2804.2707"/>
    <x v="1"/>
  </r>
  <r>
    <x v="3"/>
    <x v="2"/>
    <x v="1"/>
    <x v="5"/>
    <n v="4220"/>
    <n v="11520.6"/>
    <n v="14746.368"/>
    <n v="4953.8580000000002"/>
    <x v="1"/>
  </r>
  <r>
    <x v="3"/>
    <x v="3"/>
    <x v="1"/>
    <x v="5"/>
    <n v="5600"/>
    <n v="12264"/>
    <n v="16679.04"/>
    <n v="5396.16"/>
    <x v="1"/>
  </r>
  <r>
    <x v="3"/>
    <x v="4"/>
    <x v="1"/>
    <x v="5"/>
    <n v="4683"/>
    <n v="4495.68"/>
    <n v="6248.9952000000003"/>
    <n v="1663.4016000000001"/>
    <x v="1"/>
  </r>
  <r>
    <x v="3"/>
    <x v="5"/>
    <x v="1"/>
    <x v="5"/>
    <n v="3277"/>
    <n v="4325.6400000000003"/>
    <n v="5839.6140000000005"/>
    <n v="2076.3072000000002"/>
    <x v="1"/>
  </r>
  <r>
    <x v="3"/>
    <x v="6"/>
    <x v="1"/>
    <x v="5"/>
    <n v="5207"/>
    <n v="15464.79"/>
    <n v="19640.283299999999"/>
    <n v="7268.4512999999997"/>
    <x v="1"/>
  </r>
  <r>
    <x v="3"/>
    <x v="7"/>
    <x v="1"/>
    <x v="5"/>
    <n v="2763"/>
    <n v="3674.79"/>
    <n v="4850.7227999999996"/>
    <n v="1286.1765"/>
    <x v="1"/>
  </r>
  <r>
    <x v="3"/>
    <x v="8"/>
    <x v="1"/>
    <x v="5"/>
    <n v="3107"/>
    <n v="4877.99"/>
    <n v="4877.99"/>
    <n v="1999.9758999999999"/>
    <x v="1"/>
  </r>
  <r>
    <x v="3"/>
    <x v="9"/>
    <x v="1"/>
    <x v="5"/>
    <n v="4658"/>
    <n v="16303"/>
    <n v="19237.54"/>
    <n v="5379.99"/>
    <x v="1"/>
  </r>
  <r>
    <x v="3"/>
    <x v="10"/>
    <x v="1"/>
    <x v="5"/>
    <n v="524"/>
    <n v="1765.88"/>
    <n v="1924.8092000000001"/>
    <n v="847.62240000000008"/>
    <x v="1"/>
  </r>
  <r>
    <x v="3"/>
    <x v="11"/>
    <x v="1"/>
    <x v="5"/>
    <n v="2864"/>
    <n v="3952.32"/>
    <n v="4505.6448"/>
    <n v="1343.7888"/>
    <x v="1"/>
  </r>
  <r>
    <x v="4"/>
    <x v="0"/>
    <x v="1"/>
    <x v="5"/>
    <n v="4862"/>
    <n v="13419.12"/>
    <n v="13821.693600000001"/>
    <n v="5367.6480000000001"/>
    <x v="1"/>
  </r>
  <r>
    <x v="4"/>
    <x v="1"/>
    <x v="1"/>
    <x v="5"/>
    <n v="6923"/>
    <n v="24092.04"/>
    <n v="27705.846000000001"/>
    <n v="11323.258800000001"/>
    <x v="1"/>
  </r>
  <r>
    <x v="4"/>
    <x v="2"/>
    <x v="1"/>
    <x v="5"/>
    <n v="1102"/>
    <n v="2655.82"/>
    <n v="3293.2168000000001"/>
    <n v="849.86240000000009"/>
    <x v="1"/>
  </r>
  <r>
    <x v="4"/>
    <x v="3"/>
    <x v="1"/>
    <x v="5"/>
    <n v="6729"/>
    <n v="11170.14"/>
    <n v="11505.244199999999"/>
    <n v="4803.1601999999993"/>
    <x v="1"/>
  </r>
  <r>
    <x v="4"/>
    <x v="4"/>
    <x v="1"/>
    <x v="5"/>
    <n v="3418"/>
    <n v="6699.28"/>
    <n v="7704.1719999999996"/>
    <n v="2344.748"/>
    <x v="1"/>
  </r>
  <r>
    <x v="4"/>
    <x v="5"/>
    <x v="1"/>
    <x v="5"/>
    <n v="2232"/>
    <n v="7678.08"/>
    <n v="6910.2719999999999"/>
    <n v="3455.136"/>
    <x v="1"/>
  </r>
  <r>
    <x v="4"/>
    <x v="6"/>
    <x v="1"/>
    <x v="5"/>
    <n v="5510"/>
    <n v="15483.1"/>
    <n v="14863.776000000002"/>
    <n v="5883.5780000000004"/>
    <x v="1"/>
  </r>
  <r>
    <x v="4"/>
    <x v="7"/>
    <x v="1"/>
    <x v="5"/>
    <n v="3295"/>
    <n v="4118.75"/>
    <n v="4654.1875"/>
    <n v="1688.6875"/>
    <x v="1"/>
  </r>
  <r>
    <x v="4"/>
    <x v="8"/>
    <x v="1"/>
    <x v="5"/>
    <n v="5379"/>
    <n v="15007.41"/>
    <n v="20560.151699999999"/>
    <n v="5702.8157999999994"/>
    <x v="1"/>
  </r>
  <r>
    <x v="4"/>
    <x v="9"/>
    <x v="1"/>
    <x v="5"/>
    <n v="3387"/>
    <n v="8941.68"/>
    <n v="9567.597600000001"/>
    <n v="3755.5056"/>
    <x v="1"/>
  </r>
  <r>
    <x v="4"/>
    <x v="10"/>
    <x v="1"/>
    <x v="5"/>
    <n v="4852"/>
    <n v="11159.6"/>
    <n v="13726.308000000001"/>
    <n v="4575.4360000000006"/>
    <x v="1"/>
  </r>
  <r>
    <x v="4"/>
    <x v="11"/>
    <x v="1"/>
    <x v="5"/>
    <n v="6660"/>
    <n v="6526.8"/>
    <n v="8354.3040000000001"/>
    <n v="2545.4520000000002"/>
    <x v="1"/>
  </r>
  <r>
    <x v="0"/>
    <x v="0"/>
    <x v="1"/>
    <x v="6"/>
    <n v="396"/>
    <n v="1310.76"/>
    <n v="1297.6523999999999"/>
    <n v="432.55080000000004"/>
    <x v="1"/>
  </r>
  <r>
    <x v="0"/>
    <x v="1"/>
    <x v="1"/>
    <x v="6"/>
    <n v="224"/>
    <n v="286.72000000000003"/>
    <n v="346.93120000000005"/>
    <n v="120.42240000000001"/>
    <x v="1"/>
  </r>
  <r>
    <x v="0"/>
    <x v="2"/>
    <x v="1"/>
    <x v="6"/>
    <n v="261"/>
    <n v="373.23"/>
    <n v="347.10390000000001"/>
    <n v="119.43360000000001"/>
    <x v="1"/>
  </r>
  <r>
    <x v="0"/>
    <x v="3"/>
    <x v="1"/>
    <x v="6"/>
    <n v="255"/>
    <n v="813.45"/>
    <n v="764.64300000000003"/>
    <n v="276.57300000000004"/>
    <x v="1"/>
  </r>
  <r>
    <x v="0"/>
    <x v="4"/>
    <x v="1"/>
    <x v="6"/>
    <n v="299"/>
    <n v="687.7"/>
    <n v="756.47"/>
    <n v="220.06400000000002"/>
    <x v="1"/>
  </r>
  <r>
    <x v="0"/>
    <x v="5"/>
    <x v="1"/>
    <x v="6"/>
    <n v="297"/>
    <n v="686.07"/>
    <n v="864.44820000000004"/>
    <n v="281.28870000000001"/>
    <x v="1"/>
  </r>
  <r>
    <x v="0"/>
    <x v="6"/>
    <x v="1"/>
    <x v="6"/>
    <n v="284"/>
    <n v="298.2"/>
    <n v="298.2"/>
    <n v="101.38799999999999"/>
    <x v="1"/>
  </r>
  <r>
    <x v="0"/>
    <x v="7"/>
    <x v="1"/>
    <x v="6"/>
    <n v="274"/>
    <n v="613.76"/>
    <n v="668.99839999999995"/>
    <n v="233.22880000000001"/>
    <x v="1"/>
  </r>
  <r>
    <x v="0"/>
    <x v="8"/>
    <x v="1"/>
    <x v="6"/>
    <n v="342"/>
    <n v="543.78"/>
    <n v="516.59100000000001"/>
    <n v="206.63639999999998"/>
    <x v="1"/>
  </r>
  <r>
    <x v="0"/>
    <x v="9"/>
    <x v="1"/>
    <x v="6"/>
    <n v="424"/>
    <n v="496.08"/>
    <n v="605.21759999999995"/>
    <n v="248.04"/>
    <x v="1"/>
  </r>
  <r>
    <x v="0"/>
    <x v="10"/>
    <x v="1"/>
    <x v="6"/>
    <n v="338"/>
    <n v="405.6"/>
    <n v="490.77600000000007"/>
    <n v="146.01599999999999"/>
    <x v="1"/>
  </r>
  <r>
    <x v="0"/>
    <x v="11"/>
    <x v="1"/>
    <x v="6"/>
    <n v="444"/>
    <n v="1314.24"/>
    <n v="1393.0944"/>
    <n v="433.69919999999996"/>
    <x v="1"/>
  </r>
  <r>
    <x v="1"/>
    <x v="0"/>
    <x v="1"/>
    <x v="6"/>
    <n v="368"/>
    <n v="883.2"/>
    <n v="1033.3440000000001"/>
    <n v="406.27200000000005"/>
    <x v="1"/>
  </r>
  <r>
    <x v="1"/>
    <x v="1"/>
    <x v="1"/>
    <x v="6"/>
    <n v="264"/>
    <n v="657.36"/>
    <n v="795.40559999999994"/>
    <n v="236.64959999999999"/>
    <x v="1"/>
  </r>
  <r>
    <x v="1"/>
    <x v="2"/>
    <x v="1"/>
    <x v="6"/>
    <n v="320"/>
    <n v="611.20000000000005"/>
    <n v="568.41600000000005"/>
    <n v="201.69600000000003"/>
    <x v="1"/>
  </r>
  <r>
    <x v="1"/>
    <x v="3"/>
    <x v="1"/>
    <x v="6"/>
    <n v="273"/>
    <n v="758.94"/>
    <n v="766.52940000000001"/>
    <n v="349.11240000000004"/>
    <x v="1"/>
  </r>
  <r>
    <x v="1"/>
    <x v="4"/>
    <x v="1"/>
    <x v="6"/>
    <n v="272"/>
    <n v="563.04"/>
    <n v="591.19200000000001"/>
    <n v="264.62879999999996"/>
    <x v="1"/>
  </r>
  <r>
    <x v="1"/>
    <x v="5"/>
    <x v="1"/>
    <x v="6"/>
    <n v="414"/>
    <n v="873.54"/>
    <n v="978.36479999999995"/>
    <n v="436.77"/>
    <x v="1"/>
  </r>
  <r>
    <x v="1"/>
    <x v="6"/>
    <x v="1"/>
    <x v="6"/>
    <n v="214"/>
    <n v="714.76"/>
    <n v="693.31719999999996"/>
    <n v="264.46119999999996"/>
    <x v="1"/>
  </r>
  <r>
    <x v="1"/>
    <x v="7"/>
    <x v="1"/>
    <x v="6"/>
    <n v="424"/>
    <n v="852.24"/>
    <n v="988.59839999999997"/>
    <n v="306.8064"/>
    <x v="1"/>
  </r>
  <r>
    <x v="1"/>
    <x v="8"/>
    <x v="1"/>
    <x v="6"/>
    <n v="351"/>
    <n v="828.36"/>
    <n v="1002.3156"/>
    <n v="281.64240000000001"/>
    <x v="1"/>
  </r>
  <r>
    <x v="1"/>
    <x v="9"/>
    <x v="1"/>
    <x v="6"/>
    <n v="474"/>
    <n v="1450.44"/>
    <n v="1450.44"/>
    <n v="449.63639999999998"/>
    <x v="1"/>
  </r>
  <r>
    <x v="1"/>
    <x v="10"/>
    <x v="1"/>
    <x v="6"/>
    <n v="386"/>
    <n v="845.34"/>
    <n v="777.71280000000002"/>
    <n v="253.602"/>
    <x v="1"/>
  </r>
  <r>
    <x v="1"/>
    <x v="11"/>
    <x v="1"/>
    <x v="6"/>
    <n v="458"/>
    <n v="444.26"/>
    <n v="559.76760000000002"/>
    <n v="168.81880000000001"/>
    <x v="1"/>
  </r>
  <r>
    <x v="2"/>
    <x v="0"/>
    <x v="1"/>
    <x v="6"/>
    <n v="491"/>
    <n v="1217.68"/>
    <n v="1290.7408"/>
    <n v="547.95600000000002"/>
    <x v="1"/>
  </r>
  <r>
    <x v="2"/>
    <x v="1"/>
    <x v="1"/>
    <x v="6"/>
    <n v="371"/>
    <n v="1005.41"/>
    <n v="1266.8165999999999"/>
    <n v="472.54269999999997"/>
    <x v="1"/>
  </r>
  <r>
    <x v="2"/>
    <x v="2"/>
    <x v="1"/>
    <x v="6"/>
    <n v="500"/>
    <n v="1650"/>
    <n v="1765.5"/>
    <n v="610.5"/>
    <x v="1"/>
  </r>
  <r>
    <x v="2"/>
    <x v="3"/>
    <x v="1"/>
    <x v="6"/>
    <n v="255"/>
    <n v="334.05"/>
    <n v="410.88150000000002"/>
    <n v="110.23649999999999"/>
    <x v="1"/>
  </r>
  <r>
    <x v="2"/>
    <x v="4"/>
    <x v="1"/>
    <x v="6"/>
    <n v="358"/>
    <n v="501.2"/>
    <n v="601.44000000000005"/>
    <n v="195.46799999999999"/>
    <x v="1"/>
  </r>
  <r>
    <x v="2"/>
    <x v="5"/>
    <x v="1"/>
    <x v="6"/>
    <n v="429"/>
    <n v="720.72"/>
    <n v="648.64800000000002"/>
    <n v="230.63040000000001"/>
    <x v="1"/>
  </r>
  <r>
    <x v="2"/>
    <x v="6"/>
    <x v="1"/>
    <x v="6"/>
    <n v="466"/>
    <n v="447.36"/>
    <n v="518.93759999999997"/>
    <n v="147.62880000000001"/>
    <x v="1"/>
  </r>
  <r>
    <x v="2"/>
    <x v="7"/>
    <x v="1"/>
    <x v="6"/>
    <n v="408"/>
    <n v="807.84"/>
    <n v="775.52639999999997"/>
    <n v="242.352"/>
    <x v="1"/>
  </r>
  <r>
    <x v="2"/>
    <x v="8"/>
    <x v="1"/>
    <x v="6"/>
    <n v="243"/>
    <n v="707.13"/>
    <n v="989.98199999999997"/>
    <n v="346.49370000000005"/>
    <x v="1"/>
  </r>
  <r>
    <x v="2"/>
    <x v="9"/>
    <x v="1"/>
    <x v="6"/>
    <n v="326"/>
    <n v="717.2"/>
    <n v="846.29600000000005"/>
    <n v="322.74"/>
    <x v="1"/>
  </r>
  <r>
    <x v="2"/>
    <x v="10"/>
    <x v="1"/>
    <x v="6"/>
    <n v="242"/>
    <n v="634.04"/>
    <n v="576.97640000000001"/>
    <n v="221.91399999999999"/>
    <x v="1"/>
  </r>
  <r>
    <x v="2"/>
    <x v="11"/>
    <x v="1"/>
    <x v="6"/>
    <n v="291"/>
    <n v="986.49"/>
    <n v="1371.2211000000002"/>
    <n v="345.2715"/>
    <x v="1"/>
  </r>
  <r>
    <x v="3"/>
    <x v="0"/>
    <x v="1"/>
    <x v="6"/>
    <n v="600"/>
    <n v="1794"/>
    <n v="2045.16"/>
    <n v="681.72"/>
    <x v="1"/>
  </r>
  <r>
    <x v="3"/>
    <x v="1"/>
    <x v="1"/>
    <x v="6"/>
    <n v="585"/>
    <n v="889.2"/>
    <n v="1155.96"/>
    <n v="364.57200000000006"/>
    <x v="1"/>
  </r>
  <r>
    <x v="3"/>
    <x v="2"/>
    <x v="1"/>
    <x v="6"/>
    <n v="644"/>
    <n v="1590.68"/>
    <n v="1479.3324000000002"/>
    <n v="588.55160000000001"/>
    <x v="1"/>
  </r>
  <r>
    <x v="3"/>
    <x v="3"/>
    <x v="1"/>
    <x v="6"/>
    <n v="514"/>
    <n v="786.42"/>
    <n v="825.74099999999987"/>
    <n v="267.38279999999997"/>
    <x v="1"/>
  </r>
  <r>
    <x v="3"/>
    <x v="4"/>
    <x v="1"/>
    <x v="6"/>
    <n v="533"/>
    <n v="1481.74"/>
    <n v="1970.7142000000001"/>
    <n v="740.87"/>
    <x v="1"/>
  </r>
  <r>
    <x v="3"/>
    <x v="5"/>
    <x v="1"/>
    <x v="6"/>
    <n v="637"/>
    <n v="1649.83"/>
    <n v="2111.7824000000001"/>
    <n v="560.94219999999996"/>
    <x v="1"/>
  </r>
  <r>
    <x v="3"/>
    <x v="6"/>
    <x v="1"/>
    <x v="6"/>
    <n v="669"/>
    <n v="1618.98"/>
    <n v="2266.5720000000001"/>
    <n v="728.54100000000005"/>
    <x v="1"/>
  </r>
  <r>
    <x v="3"/>
    <x v="7"/>
    <x v="1"/>
    <x v="6"/>
    <n v="550"/>
    <n v="1512.5"/>
    <n v="1436.875"/>
    <n v="589.875"/>
    <x v="1"/>
  </r>
  <r>
    <x v="3"/>
    <x v="8"/>
    <x v="1"/>
    <x v="6"/>
    <n v="616"/>
    <n v="1219.68"/>
    <n v="1500.2064"/>
    <n v="597.64319999999998"/>
    <x v="1"/>
  </r>
  <r>
    <x v="3"/>
    <x v="9"/>
    <x v="1"/>
    <x v="6"/>
    <n v="658"/>
    <n v="2283.2600000000002"/>
    <n v="2077.7666000000004"/>
    <n v="1027.4670000000001"/>
    <x v="1"/>
  </r>
  <r>
    <x v="3"/>
    <x v="10"/>
    <x v="1"/>
    <x v="6"/>
    <n v="659"/>
    <n v="1443.21"/>
    <n v="1515.3705000000002"/>
    <n v="505.12349999999998"/>
    <x v="1"/>
  </r>
  <r>
    <x v="3"/>
    <x v="11"/>
    <x v="1"/>
    <x v="6"/>
    <n v="672"/>
    <n v="1417.92"/>
    <n v="1460.4576000000002"/>
    <n v="609.7056"/>
    <x v="1"/>
  </r>
  <r>
    <x v="4"/>
    <x v="0"/>
    <x v="1"/>
    <x v="6"/>
    <n v="688"/>
    <n v="2291.04"/>
    <n v="3069.9935999999998"/>
    <n v="916.41600000000005"/>
    <x v="1"/>
  </r>
  <r>
    <x v="4"/>
    <x v="1"/>
    <x v="1"/>
    <x v="6"/>
    <n v="664"/>
    <n v="1115.52"/>
    <n v="1338.624"/>
    <n v="390.43199999999996"/>
    <x v="1"/>
  </r>
  <r>
    <x v="4"/>
    <x v="2"/>
    <x v="1"/>
    <x v="6"/>
    <n v="673"/>
    <n v="1123.9100000000001"/>
    <n v="1517.2785000000001"/>
    <n v="415.84670000000006"/>
    <x v="1"/>
  </r>
  <r>
    <x v="4"/>
    <x v="3"/>
    <x v="1"/>
    <x v="6"/>
    <n v="682"/>
    <n v="1780.02"/>
    <n v="2438.6273999999999"/>
    <n v="872.20979999999997"/>
    <x v="1"/>
  </r>
  <r>
    <x v="4"/>
    <x v="4"/>
    <x v="1"/>
    <x v="6"/>
    <n v="634"/>
    <n v="1489.9"/>
    <n v="1758.0820000000001"/>
    <n v="655.55600000000004"/>
    <x v="1"/>
  </r>
  <r>
    <x v="4"/>
    <x v="5"/>
    <x v="1"/>
    <x v="6"/>
    <n v="555"/>
    <n v="1187.7"/>
    <n v="1080.807"/>
    <n v="427.57200000000006"/>
    <x v="1"/>
  </r>
  <r>
    <x v="4"/>
    <x v="6"/>
    <x v="1"/>
    <x v="6"/>
    <n v="693"/>
    <n v="1621.62"/>
    <n v="1978.3763999999999"/>
    <n v="486.48599999999999"/>
    <x v="1"/>
  </r>
  <r>
    <x v="4"/>
    <x v="7"/>
    <x v="1"/>
    <x v="6"/>
    <n v="634"/>
    <n v="1464.54"/>
    <n v="1654.9301999999998"/>
    <n v="497.9436"/>
    <x v="1"/>
  </r>
  <r>
    <x v="4"/>
    <x v="8"/>
    <x v="1"/>
    <x v="6"/>
    <n v="698"/>
    <n v="1731.04"/>
    <n v="2163.8000000000002"/>
    <n v="778.96800000000007"/>
    <x v="1"/>
  </r>
  <r>
    <x v="4"/>
    <x v="9"/>
    <x v="1"/>
    <x v="6"/>
    <n v="665"/>
    <n v="2048.1999999999998"/>
    <n v="2027.7179999999998"/>
    <n v="901.20799999999986"/>
    <x v="1"/>
  </r>
  <r>
    <x v="4"/>
    <x v="10"/>
    <x v="1"/>
    <x v="6"/>
    <n v="516"/>
    <n v="1367.4"/>
    <n v="1408.422"/>
    <n v="492.26400000000001"/>
    <x v="1"/>
  </r>
  <r>
    <x v="4"/>
    <x v="11"/>
    <x v="1"/>
    <x v="6"/>
    <n v="587"/>
    <n v="874.63"/>
    <n v="848.39110000000005"/>
    <n v="437.315"/>
    <x v="1"/>
  </r>
  <r>
    <x v="0"/>
    <x v="0"/>
    <x v="1"/>
    <x v="7"/>
    <n v="351"/>
    <n v="1165.32"/>
    <n v="1153.6668"/>
    <n v="419.51519999999999"/>
    <x v="1"/>
  </r>
  <r>
    <x v="0"/>
    <x v="1"/>
    <x v="1"/>
    <x v="7"/>
    <n v="290"/>
    <n v="478.5"/>
    <n v="593.34"/>
    <n v="220.11"/>
    <x v="1"/>
  </r>
  <r>
    <x v="0"/>
    <x v="2"/>
    <x v="1"/>
    <x v="7"/>
    <n v="500"/>
    <n v="1455"/>
    <n v="1382.25"/>
    <n v="712.95"/>
    <x v="1"/>
  </r>
  <r>
    <x v="0"/>
    <x v="3"/>
    <x v="1"/>
    <x v="7"/>
    <n v="233"/>
    <n v="237.66"/>
    <n v="280.43880000000001"/>
    <n v="99.8172"/>
    <x v="1"/>
  </r>
  <r>
    <x v="0"/>
    <x v="4"/>
    <x v="1"/>
    <x v="7"/>
    <n v="482"/>
    <n v="482"/>
    <n v="486.82"/>
    <n v="226.54"/>
    <x v="1"/>
  </r>
  <r>
    <x v="0"/>
    <x v="5"/>
    <x v="1"/>
    <x v="7"/>
    <n v="407"/>
    <n v="700.04"/>
    <n v="931.05319999999995"/>
    <n v="322.01839999999999"/>
    <x v="1"/>
  </r>
  <r>
    <x v="0"/>
    <x v="6"/>
    <x v="1"/>
    <x v="7"/>
    <n v="364"/>
    <n v="1077.44"/>
    <n v="1411.4464"/>
    <n v="441.75040000000001"/>
    <x v="1"/>
  </r>
  <r>
    <x v="0"/>
    <x v="7"/>
    <x v="1"/>
    <x v="7"/>
    <n v="277"/>
    <n v="858.7"/>
    <n v="798.59100000000001"/>
    <n v="395.00200000000007"/>
    <x v="1"/>
  </r>
  <r>
    <x v="0"/>
    <x v="8"/>
    <x v="1"/>
    <x v="7"/>
    <n v="334"/>
    <n v="577.82000000000005"/>
    <n v="676.04939999999999"/>
    <n v="208.01519999999999"/>
    <x v="1"/>
  </r>
  <r>
    <x v="0"/>
    <x v="9"/>
    <x v="1"/>
    <x v="7"/>
    <n v="349"/>
    <n v="352.49"/>
    <n v="348.96510000000001"/>
    <n v="130.4213"/>
    <x v="1"/>
  </r>
  <r>
    <x v="0"/>
    <x v="10"/>
    <x v="1"/>
    <x v="7"/>
    <n v="463"/>
    <n v="481.52"/>
    <n v="577.82399999999996"/>
    <n v="163.71680000000001"/>
    <x v="1"/>
  </r>
  <r>
    <x v="0"/>
    <x v="11"/>
    <x v="1"/>
    <x v="7"/>
    <n v="230"/>
    <n v="397.9"/>
    <n v="505.33299999999997"/>
    <n v="147.22299999999998"/>
    <x v="1"/>
  </r>
  <r>
    <x v="1"/>
    <x v="0"/>
    <x v="1"/>
    <x v="7"/>
    <n v="214"/>
    <n v="248.24"/>
    <n v="307.81760000000003"/>
    <n v="121.63760000000001"/>
    <x v="1"/>
  </r>
  <r>
    <x v="1"/>
    <x v="1"/>
    <x v="1"/>
    <x v="7"/>
    <n v="305"/>
    <n v="915"/>
    <n v="960.75"/>
    <n v="384.3"/>
    <x v="1"/>
  </r>
  <r>
    <x v="1"/>
    <x v="2"/>
    <x v="1"/>
    <x v="7"/>
    <n v="249"/>
    <n v="627.48"/>
    <n v="690.22800000000007"/>
    <n v="194.5188"/>
    <x v="1"/>
  </r>
  <r>
    <x v="1"/>
    <x v="3"/>
    <x v="1"/>
    <x v="7"/>
    <n v="236"/>
    <n v="505.04"/>
    <n v="696.95519999999999"/>
    <n v="212.11680000000001"/>
    <x v="1"/>
  </r>
  <r>
    <x v="1"/>
    <x v="4"/>
    <x v="1"/>
    <x v="7"/>
    <n v="400"/>
    <n v="1016"/>
    <n v="1310.6400000000001"/>
    <n v="406.4"/>
    <x v="1"/>
  </r>
  <r>
    <x v="1"/>
    <x v="5"/>
    <x v="1"/>
    <x v="7"/>
    <n v="404"/>
    <n v="1224.1199999999999"/>
    <n v="1689.2855999999999"/>
    <n v="428.44199999999995"/>
    <x v="1"/>
  </r>
  <r>
    <x v="1"/>
    <x v="6"/>
    <x v="1"/>
    <x v="7"/>
    <n v="373"/>
    <n v="481.17"/>
    <n v="591.83910000000003"/>
    <n v="235.77330000000001"/>
    <x v="1"/>
  </r>
  <r>
    <x v="1"/>
    <x v="7"/>
    <x v="1"/>
    <x v="7"/>
    <n v="308"/>
    <n v="471.24"/>
    <n v="659.7360000000001"/>
    <n v="216.7704"/>
    <x v="1"/>
  </r>
  <r>
    <x v="1"/>
    <x v="8"/>
    <x v="1"/>
    <x v="7"/>
    <n v="343"/>
    <n v="548.79999999999995"/>
    <n v="625.63199999999995"/>
    <n v="219.52"/>
    <x v="1"/>
  </r>
  <r>
    <x v="1"/>
    <x v="9"/>
    <x v="1"/>
    <x v="7"/>
    <n v="232"/>
    <n v="624.08000000000004"/>
    <n v="680.24720000000002"/>
    <n v="312.04000000000002"/>
    <x v="1"/>
  </r>
  <r>
    <x v="1"/>
    <x v="10"/>
    <x v="1"/>
    <x v="7"/>
    <n v="331"/>
    <n v="903.63"/>
    <n v="1039.1745000000001"/>
    <n v="433.74239999999998"/>
    <x v="1"/>
  </r>
  <r>
    <x v="1"/>
    <x v="11"/>
    <x v="1"/>
    <x v="7"/>
    <n v="270"/>
    <n v="261.89999999999998"/>
    <n v="361.42199999999997"/>
    <n v="115.23599999999999"/>
    <x v="1"/>
  </r>
  <r>
    <x v="2"/>
    <x v="0"/>
    <x v="1"/>
    <x v="7"/>
    <n v="216"/>
    <n v="401.76"/>
    <n v="550.41120000000001"/>
    <n v="160.70400000000001"/>
    <x v="1"/>
  </r>
  <r>
    <x v="2"/>
    <x v="1"/>
    <x v="1"/>
    <x v="7"/>
    <n v="485"/>
    <n v="567.45000000000005"/>
    <n v="709.3125"/>
    <n v="272.37600000000003"/>
    <x v="1"/>
  </r>
  <r>
    <x v="2"/>
    <x v="2"/>
    <x v="1"/>
    <x v="7"/>
    <n v="486"/>
    <n v="1579.5"/>
    <n v="1926.99"/>
    <n v="663.39"/>
    <x v="1"/>
  </r>
  <r>
    <x v="2"/>
    <x v="3"/>
    <x v="1"/>
    <x v="7"/>
    <n v="365"/>
    <n v="770.15"/>
    <n v="1078.21"/>
    <n v="254.14950000000002"/>
    <x v="1"/>
  </r>
  <r>
    <x v="2"/>
    <x v="4"/>
    <x v="1"/>
    <x v="7"/>
    <n v="495"/>
    <n v="1197.9000000000001"/>
    <n v="1317.69"/>
    <n v="455.20200000000006"/>
    <x v="1"/>
  </r>
  <r>
    <x v="2"/>
    <x v="5"/>
    <x v="1"/>
    <x v="7"/>
    <n v="343"/>
    <n v="816.34"/>
    <n v="1110.2224000000001"/>
    <n v="318.37260000000003"/>
    <x v="1"/>
  </r>
  <r>
    <x v="2"/>
    <x v="6"/>
    <x v="1"/>
    <x v="7"/>
    <n v="403"/>
    <n v="394.94"/>
    <n v="537.11839999999995"/>
    <n v="185.62180000000001"/>
    <x v="1"/>
  </r>
  <r>
    <x v="2"/>
    <x v="7"/>
    <x v="1"/>
    <x v="7"/>
    <n v="375"/>
    <n v="1151.25"/>
    <n v="1588.7249999999999"/>
    <n v="472.01249999999999"/>
    <x v="1"/>
  </r>
  <r>
    <x v="2"/>
    <x v="8"/>
    <x v="1"/>
    <x v="7"/>
    <n v="321"/>
    <n v="439.77"/>
    <n v="439.77"/>
    <n v="171.5103"/>
    <x v="1"/>
  </r>
  <r>
    <x v="2"/>
    <x v="9"/>
    <x v="1"/>
    <x v="7"/>
    <n v="472"/>
    <n v="816.56"/>
    <n v="947.20959999999991"/>
    <n v="383.78320000000002"/>
    <x v="1"/>
  </r>
  <r>
    <x v="2"/>
    <x v="10"/>
    <x v="1"/>
    <x v="7"/>
    <n v="417"/>
    <n v="1192.6199999999999"/>
    <n v="1419.2177999999999"/>
    <n v="429.34319999999991"/>
    <x v="1"/>
  </r>
  <r>
    <x v="2"/>
    <x v="11"/>
    <x v="1"/>
    <x v="7"/>
    <n v="302"/>
    <n v="350.32"/>
    <n v="336.30720000000002"/>
    <n v="168.15360000000001"/>
    <x v="1"/>
  </r>
  <r>
    <x v="3"/>
    <x v="0"/>
    <x v="1"/>
    <x v="7"/>
    <n v="532"/>
    <n v="1425.76"/>
    <n v="1725.1695999999999"/>
    <n v="556.04639999999995"/>
    <x v="1"/>
  </r>
  <r>
    <x v="3"/>
    <x v="1"/>
    <x v="1"/>
    <x v="7"/>
    <n v="616"/>
    <n v="1373.68"/>
    <n v="1456.1008000000002"/>
    <n v="618.15600000000006"/>
    <x v="1"/>
  </r>
  <r>
    <x v="3"/>
    <x v="2"/>
    <x v="1"/>
    <x v="7"/>
    <n v="521"/>
    <n v="1672.41"/>
    <n v="2040.3402000000001"/>
    <n v="501.72300000000001"/>
    <x v="1"/>
  </r>
  <r>
    <x v="3"/>
    <x v="3"/>
    <x v="1"/>
    <x v="7"/>
    <n v="528"/>
    <n v="1795.2"/>
    <n v="1831.104"/>
    <n v="879.64800000000002"/>
    <x v="1"/>
  </r>
  <r>
    <x v="3"/>
    <x v="4"/>
    <x v="1"/>
    <x v="7"/>
    <n v="529"/>
    <n v="1179.67"/>
    <n v="1545.3677000000002"/>
    <n v="448.27460000000008"/>
    <x v="1"/>
  </r>
  <r>
    <x v="3"/>
    <x v="5"/>
    <x v="1"/>
    <x v="7"/>
    <n v="520"/>
    <n v="1066"/>
    <n v="1108.6400000000001"/>
    <n v="458.38"/>
    <x v="1"/>
  </r>
  <r>
    <x v="3"/>
    <x v="6"/>
    <x v="1"/>
    <x v="7"/>
    <n v="685"/>
    <n v="698.7"/>
    <n v="936.25800000000004"/>
    <n v="216.59700000000001"/>
    <x v="1"/>
  </r>
  <r>
    <x v="3"/>
    <x v="7"/>
    <x v="1"/>
    <x v="7"/>
    <n v="519"/>
    <n v="1411.68"/>
    <n v="1934.0016000000001"/>
    <n v="649.3728000000001"/>
    <x v="1"/>
  </r>
  <r>
    <x v="3"/>
    <x v="8"/>
    <x v="1"/>
    <x v="7"/>
    <n v="667"/>
    <n v="2034.35"/>
    <n v="1952.9759999999997"/>
    <n v="752.70949999999993"/>
    <x v="1"/>
  </r>
  <r>
    <x v="3"/>
    <x v="9"/>
    <x v="1"/>
    <x v="7"/>
    <n v="693"/>
    <n v="2293.83"/>
    <n v="2270.8916999999997"/>
    <n v="963.40859999999998"/>
    <x v="1"/>
  </r>
  <r>
    <x v="3"/>
    <x v="10"/>
    <x v="1"/>
    <x v="7"/>
    <n v="556"/>
    <n v="1584.6"/>
    <n v="2123.364"/>
    <n v="760.60799999999983"/>
    <x v="1"/>
  </r>
  <r>
    <x v="3"/>
    <x v="11"/>
    <x v="1"/>
    <x v="7"/>
    <n v="511"/>
    <n v="1308.1600000000001"/>
    <n v="1805.2608000000002"/>
    <n v="536.3456000000001"/>
    <x v="1"/>
  </r>
  <r>
    <x v="4"/>
    <x v="0"/>
    <x v="1"/>
    <x v="7"/>
    <n v="695"/>
    <n v="1438.65"/>
    <n v="1899.0180000000003"/>
    <n v="676.16550000000007"/>
    <x v="1"/>
  </r>
  <r>
    <x v="4"/>
    <x v="1"/>
    <x v="1"/>
    <x v="7"/>
    <n v="610"/>
    <n v="1579.9"/>
    <n v="1611.4980000000003"/>
    <n v="631.96"/>
    <x v="1"/>
  </r>
  <r>
    <x v="4"/>
    <x v="2"/>
    <x v="1"/>
    <x v="7"/>
    <n v="567"/>
    <n v="912.87"/>
    <n v="912.87"/>
    <n v="419.92019999999997"/>
    <x v="1"/>
  </r>
  <r>
    <x v="4"/>
    <x v="3"/>
    <x v="1"/>
    <x v="7"/>
    <n v="647"/>
    <n v="588.77"/>
    <n v="582.88229999999999"/>
    <n v="229.62029999999999"/>
    <x v="1"/>
  </r>
  <r>
    <x v="4"/>
    <x v="4"/>
    <x v="1"/>
    <x v="7"/>
    <n v="608"/>
    <n v="2024.64"/>
    <n v="1963.9008000000001"/>
    <n v="1012.32"/>
    <x v="1"/>
  </r>
  <r>
    <x v="4"/>
    <x v="5"/>
    <x v="1"/>
    <x v="7"/>
    <n v="543"/>
    <n v="1808.19"/>
    <n v="2459.1383999999998"/>
    <n v="813.68550000000005"/>
    <x v="1"/>
  </r>
  <r>
    <x v="4"/>
    <x v="6"/>
    <x v="1"/>
    <x v="7"/>
    <n v="573"/>
    <n v="1770.57"/>
    <n v="1752.8643"/>
    <n v="796.75649999999996"/>
    <x v="1"/>
  </r>
  <r>
    <x v="4"/>
    <x v="7"/>
    <x v="1"/>
    <x v="7"/>
    <n v="599"/>
    <n v="1347.75"/>
    <n v="1388.1824999999999"/>
    <n v="673.875"/>
    <x v="1"/>
  </r>
  <r>
    <x v="4"/>
    <x v="8"/>
    <x v="1"/>
    <x v="7"/>
    <n v="657"/>
    <n v="1655.64"/>
    <n v="1821.2040000000002"/>
    <n v="711.92520000000002"/>
    <x v="1"/>
  </r>
  <r>
    <x v="4"/>
    <x v="9"/>
    <x v="1"/>
    <x v="7"/>
    <n v="578"/>
    <n v="786.08"/>
    <n v="1029.7648000000002"/>
    <n v="282.98880000000003"/>
    <x v="1"/>
  </r>
  <r>
    <x v="4"/>
    <x v="10"/>
    <x v="1"/>
    <x v="7"/>
    <n v="695"/>
    <n v="1848.7"/>
    <n v="2255.4139999999998"/>
    <n v="887.37600000000009"/>
    <x v="1"/>
  </r>
  <r>
    <x v="4"/>
    <x v="11"/>
    <x v="1"/>
    <x v="7"/>
    <n v="685"/>
    <n v="685"/>
    <n v="780.9"/>
    <n v="328.8"/>
    <x v="1"/>
  </r>
  <r>
    <x v="0"/>
    <x v="0"/>
    <x v="2"/>
    <x v="8"/>
    <n v="534"/>
    <n v="1185.48"/>
    <n v="1149.9156"/>
    <n v="497.90160000000003"/>
    <x v="0"/>
  </r>
  <r>
    <x v="0"/>
    <x v="1"/>
    <x v="2"/>
    <x v="8"/>
    <n v="951"/>
    <n v="2738.88"/>
    <n v="3259.2672000000002"/>
    <n v="1342.0511999999999"/>
    <x v="0"/>
  </r>
  <r>
    <x v="0"/>
    <x v="2"/>
    <x v="2"/>
    <x v="8"/>
    <n v="900"/>
    <n v="3411"/>
    <n v="4195.53"/>
    <n v="1705.5"/>
    <x v="0"/>
  </r>
  <r>
    <x v="0"/>
    <x v="3"/>
    <x v="2"/>
    <x v="8"/>
    <n v="637"/>
    <n v="2987.53"/>
    <n v="3166.7817999999997"/>
    <n v="896.25900000000013"/>
    <x v="0"/>
  </r>
  <r>
    <x v="0"/>
    <x v="4"/>
    <x v="2"/>
    <x v="8"/>
    <n v="740"/>
    <n v="3219"/>
    <n v="4410.03"/>
    <n v="997.89"/>
    <x v="0"/>
  </r>
  <r>
    <x v="0"/>
    <x v="5"/>
    <x v="2"/>
    <x v="8"/>
    <n v="923"/>
    <n v="3858.14"/>
    <n v="5324.2331999999997"/>
    <n v="1697.5816"/>
    <x v="0"/>
  </r>
  <r>
    <x v="0"/>
    <x v="6"/>
    <x v="2"/>
    <x v="8"/>
    <n v="672"/>
    <n v="2486.4"/>
    <n v="3207.4560000000001"/>
    <n v="795.64800000000002"/>
    <x v="0"/>
  </r>
  <r>
    <x v="0"/>
    <x v="7"/>
    <x v="2"/>
    <x v="8"/>
    <n v="865"/>
    <n v="2595"/>
    <n v="3088.05"/>
    <n v="986.1"/>
    <x v="0"/>
  </r>
  <r>
    <x v="0"/>
    <x v="8"/>
    <x v="2"/>
    <x v="8"/>
    <n v="837"/>
    <n v="1933.47"/>
    <n v="2068.8128999999999"/>
    <n v="696.04919999999993"/>
    <x v="0"/>
  </r>
  <r>
    <x v="0"/>
    <x v="9"/>
    <x v="2"/>
    <x v="8"/>
    <n v="739"/>
    <n v="1662.75"/>
    <n v="2211.4575"/>
    <n v="681.72749999999996"/>
    <x v="0"/>
  </r>
  <r>
    <x v="0"/>
    <x v="10"/>
    <x v="2"/>
    <x v="8"/>
    <n v="899"/>
    <n v="2553.16"/>
    <n v="2502.0967999999998"/>
    <n v="817.01119999999992"/>
    <x v="0"/>
  </r>
  <r>
    <x v="0"/>
    <x v="11"/>
    <x v="2"/>
    <x v="8"/>
    <n v="639"/>
    <n v="3137.49"/>
    <n v="3827.7377999999999"/>
    <n v="1568.7449999999999"/>
    <x v="0"/>
  </r>
  <r>
    <x v="1"/>
    <x v="0"/>
    <x v="2"/>
    <x v="8"/>
    <n v="442"/>
    <n v="1158.04"/>
    <n v="1343.3263999999999"/>
    <n v="440.05519999999996"/>
    <x v="0"/>
  </r>
  <r>
    <x v="1"/>
    <x v="1"/>
    <x v="2"/>
    <x v="8"/>
    <n v="290"/>
    <n v="1029.5"/>
    <n v="1122.155"/>
    <n v="319.14499999999998"/>
    <x v="0"/>
  </r>
  <r>
    <x v="1"/>
    <x v="2"/>
    <x v="2"/>
    <x v="8"/>
    <n v="442"/>
    <n v="2019.94"/>
    <n v="2767.3178000000003"/>
    <n v="727.17840000000001"/>
    <x v="0"/>
  </r>
  <r>
    <x v="1"/>
    <x v="3"/>
    <x v="2"/>
    <x v="8"/>
    <n v="390"/>
    <n v="1458.6"/>
    <n v="1356.4979999999998"/>
    <n v="641.78399999999999"/>
    <x v="0"/>
  </r>
  <r>
    <x v="1"/>
    <x v="4"/>
    <x v="2"/>
    <x v="8"/>
    <n v="426"/>
    <n v="1669.92"/>
    <n v="1953.8064000000002"/>
    <n v="751.46400000000006"/>
    <x v="0"/>
  </r>
  <r>
    <x v="1"/>
    <x v="5"/>
    <x v="2"/>
    <x v="8"/>
    <n v="594"/>
    <n v="1782"/>
    <n v="1728.54"/>
    <n v="605.88"/>
    <x v="0"/>
  </r>
  <r>
    <x v="1"/>
    <x v="6"/>
    <x v="2"/>
    <x v="8"/>
    <n v="431"/>
    <n v="1349.03"/>
    <n v="1254.5979"/>
    <n v="580.0829"/>
    <x v="0"/>
  </r>
  <r>
    <x v="1"/>
    <x v="7"/>
    <x v="2"/>
    <x v="8"/>
    <n v="453"/>
    <n v="928.65"/>
    <n v="845.0714999999999"/>
    <n v="436.46549999999996"/>
    <x v="0"/>
  </r>
  <r>
    <x v="1"/>
    <x v="8"/>
    <x v="2"/>
    <x v="8"/>
    <n v="374"/>
    <n v="1294.04"/>
    <n v="1772.8347999999999"/>
    <n v="517.61599999999999"/>
    <x v="0"/>
  </r>
  <r>
    <x v="1"/>
    <x v="9"/>
    <x v="2"/>
    <x v="8"/>
    <n v="462"/>
    <n v="1940.4"/>
    <n v="1940.4"/>
    <n v="776.16"/>
    <x v="0"/>
  </r>
  <r>
    <x v="1"/>
    <x v="10"/>
    <x v="2"/>
    <x v="8"/>
    <n v="494"/>
    <n v="2336.62"/>
    <n v="2967.5074"/>
    <n v="934.64799999999991"/>
    <x v="0"/>
  </r>
  <r>
    <x v="1"/>
    <x v="11"/>
    <x v="2"/>
    <x v="8"/>
    <n v="291"/>
    <n v="3540.93"/>
    <n v="4178.2973999999995"/>
    <n v="1239.3254999999999"/>
    <x v="0"/>
  </r>
  <r>
    <x v="2"/>
    <x v="0"/>
    <x v="2"/>
    <x v="8"/>
    <n v="791"/>
    <n v="2610.3000000000002"/>
    <n v="3001.8449999999998"/>
    <n v="1200.7380000000001"/>
    <x v="0"/>
  </r>
  <r>
    <x v="2"/>
    <x v="1"/>
    <x v="2"/>
    <x v="8"/>
    <n v="827"/>
    <n v="2456.19"/>
    <n v="2210.5709999999999"/>
    <n v="1007.0379"/>
    <x v="0"/>
  </r>
  <r>
    <x v="2"/>
    <x v="2"/>
    <x v="2"/>
    <x v="8"/>
    <n v="665"/>
    <n v="1463"/>
    <n v="1463"/>
    <n v="687.61"/>
    <x v="0"/>
  </r>
  <r>
    <x v="2"/>
    <x v="3"/>
    <x v="2"/>
    <x v="8"/>
    <n v="984"/>
    <n v="4910.16"/>
    <n v="6186.8016000000007"/>
    <n v="2062.2672000000002"/>
    <x v="0"/>
  </r>
  <r>
    <x v="2"/>
    <x v="4"/>
    <x v="2"/>
    <x v="8"/>
    <n v="606"/>
    <n v="2205.84"/>
    <n v="2007.3144"/>
    <n v="1080.8616"/>
    <x v="0"/>
  </r>
  <r>
    <x v="2"/>
    <x v="5"/>
    <x v="2"/>
    <x v="8"/>
    <n v="572"/>
    <n v="1710.28"/>
    <n v="1778.6912"/>
    <n v="581.49519999999995"/>
    <x v="0"/>
  </r>
  <r>
    <x v="2"/>
    <x v="6"/>
    <x v="2"/>
    <x v="8"/>
    <n v="903"/>
    <n v="2988.93"/>
    <n v="4154.6126999999997"/>
    <n v="926.56830000000002"/>
    <x v="0"/>
  </r>
  <r>
    <x v="2"/>
    <x v="7"/>
    <x v="2"/>
    <x v="8"/>
    <n v="696"/>
    <n v="3229.44"/>
    <n v="3487.7952"/>
    <n v="1388.6592000000001"/>
    <x v="0"/>
  </r>
  <r>
    <x v="2"/>
    <x v="8"/>
    <x v="2"/>
    <x v="8"/>
    <n v="638"/>
    <n v="2328.6999999999998"/>
    <n v="2165.6909999999998"/>
    <n v="815.04499999999996"/>
    <x v="0"/>
  </r>
  <r>
    <x v="2"/>
    <x v="9"/>
    <x v="2"/>
    <x v="8"/>
    <n v="906"/>
    <n v="3469.98"/>
    <n v="3400.5803999999998"/>
    <n v="1422.6917999999998"/>
    <x v="0"/>
  </r>
  <r>
    <x v="2"/>
    <x v="10"/>
    <x v="2"/>
    <x v="8"/>
    <n v="631"/>
    <n v="2990.94"/>
    <n v="3469.4903999999997"/>
    <n v="987.01020000000005"/>
    <x v="0"/>
  </r>
  <r>
    <x v="2"/>
    <x v="11"/>
    <x v="2"/>
    <x v="8"/>
    <n v="869"/>
    <n v="2885.08"/>
    <n v="3519.7975999999999"/>
    <n v="1096.3303999999998"/>
    <x v="0"/>
  </r>
  <r>
    <x v="3"/>
    <x v="0"/>
    <x v="2"/>
    <x v="8"/>
    <n v="520"/>
    <n v="1586"/>
    <n v="1934.92"/>
    <n v="491.66"/>
    <x v="0"/>
  </r>
  <r>
    <x v="3"/>
    <x v="1"/>
    <x v="2"/>
    <x v="8"/>
    <n v="865"/>
    <n v="3468.65"/>
    <n v="4578.6179999999995"/>
    <n v="1595.579"/>
    <x v="0"/>
  </r>
  <r>
    <x v="3"/>
    <x v="2"/>
    <x v="2"/>
    <x v="8"/>
    <n v="933"/>
    <n v="1893.99"/>
    <n v="1875.0501000000002"/>
    <n v="928.05509999999992"/>
    <x v="0"/>
  </r>
  <r>
    <x v="3"/>
    <x v="3"/>
    <x v="2"/>
    <x v="8"/>
    <n v="551"/>
    <n v="2732.96"/>
    <n v="2951.5967999999998"/>
    <n v="1120.5136"/>
    <x v="0"/>
  </r>
  <r>
    <x v="3"/>
    <x v="4"/>
    <x v="2"/>
    <x v="8"/>
    <n v="946"/>
    <n v="3519.12"/>
    <n v="3307.9727999999996"/>
    <n v="1618.7951999999998"/>
    <x v="0"/>
  </r>
  <r>
    <x v="3"/>
    <x v="5"/>
    <x v="2"/>
    <x v="8"/>
    <n v="744"/>
    <n v="1540.08"/>
    <n v="1740.2903999999999"/>
    <n v="770.04"/>
    <x v="0"/>
  </r>
  <r>
    <x v="3"/>
    <x v="6"/>
    <x v="2"/>
    <x v="8"/>
    <n v="918"/>
    <n v="3304.8"/>
    <n v="3503.0880000000006"/>
    <n v="1354.9680000000001"/>
    <x v="0"/>
  </r>
  <r>
    <x v="3"/>
    <x v="7"/>
    <x v="2"/>
    <x v="8"/>
    <n v="618"/>
    <n v="1891.08"/>
    <n v="1891.08"/>
    <n v="813.1644"/>
    <x v="0"/>
  </r>
  <r>
    <x v="3"/>
    <x v="8"/>
    <x v="2"/>
    <x v="8"/>
    <n v="954"/>
    <n v="2499.48"/>
    <n v="2924.3915999999999"/>
    <n v="974.79719999999998"/>
    <x v="0"/>
  </r>
  <r>
    <x v="3"/>
    <x v="9"/>
    <x v="2"/>
    <x v="8"/>
    <n v="602"/>
    <n v="2919.7"/>
    <n v="3474.4429999999998"/>
    <n v="992.69799999999987"/>
    <x v="0"/>
  </r>
  <r>
    <x v="3"/>
    <x v="10"/>
    <x v="2"/>
    <x v="8"/>
    <n v="837"/>
    <n v="2000.43"/>
    <n v="2760.5934000000002"/>
    <n v="600.12900000000002"/>
    <x v="0"/>
  </r>
  <r>
    <x v="3"/>
    <x v="11"/>
    <x v="2"/>
    <x v="8"/>
    <n v="938"/>
    <n v="3789.52"/>
    <n v="4547.424"/>
    <n v="1136.856"/>
    <x v="0"/>
  </r>
  <r>
    <x v="4"/>
    <x v="0"/>
    <x v="2"/>
    <x v="8"/>
    <n v="713"/>
    <n v="2880.52"/>
    <n v="3802.2864"/>
    <n v="1152.2080000000001"/>
    <x v="0"/>
  </r>
  <r>
    <x v="4"/>
    <x v="1"/>
    <x v="2"/>
    <x v="8"/>
    <n v="872"/>
    <n v="2424.16"/>
    <n v="2836.2671999999998"/>
    <n v="993.90559999999994"/>
    <x v="0"/>
  </r>
  <r>
    <x v="4"/>
    <x v="2"/>
    <x v="2"/>
    <x v="8"/>
    <n v="755"/>
    <n v="3314.45"/>
    <n v="4408.2184999999999"/>
    <n v="1325.78"/>
    <x v="0"/>
  </r>
  <r>
    <x v="4"/>
    <x v="3"/>
    <x v="2"/>
    <x v="8"/>
    <n v="644"/>
    <n v="2878.68"/>
    <n v="3339.2687999999998"/>
    <n v="949.96439999999984"/>
    <x v="0"/>
  </r>
  <r>
    <x v="4"/>
    <x v="4"/>
    <x v="2"/>
    <x v="8"/>
    <n v="720"/>
    <n v="1533.6"/>
    <n v="1947.6719999999998"/>
    <n v="736.12799999999993"/>
    <x v="0"/>
  </r>
  <r>
    <x v="4"/>
    <x v="5"/>
    <x v="2"/>
    <x v="8"/>
    <n v="550"/>
    <n v="2348.5"/>
    <n v="2583.35"/>
    <n v="1009.855"/>
    <x v="0"/>
  </r>
  <r>
    <x v="4"/>
    <x v="6"/>
    <x v="2"/>
    <x v="8"/>
    <n v="880"/>
    <n v="2120.8000000000002"/>
    <n v="2608.5840000000003"/>
    <n v="678.65600000000006"/>
    <x v="0"/>
  </r>
  <r>
    <x v="4"/>
    <x v="7"/>
    <x v="2"/>
    <x v="8"/>
    <n v="708"/>
    <n v="1833.72"/>
    <n v="2548.8708000000001"/>
    <n v="898.52279999999996"/>
    <x v="0"/>
  </r>
  <r>
    <x v="4"/>
    <x v="8"/>
    <x v="2"/>
    <x v="8"/>
    <n v="644"/>
    <n v="1313.76"/>
    <n v="1392.5855999999999"/>
    <n v="578.05439999999999"/>
    <x v="0"/>
  </r>
  <r>
    <x v="4"/>
    <x v="9"/>
    <x v="2"/>
    <x v="8"/>
    <n v="848"/>
    <n v="2052.16"/>
    <n v="1970.0735999999999"/>
    <n v="779.82079999999985"/>
    <x v="0"/>
  </r>
  <r>
    <x v="4"/>
    <x v="10"/>
    <x v="2"/>
    <x v="8"/>
    <n v="881"/>
    <n v="2643"/>
    <n v="3065.88"/>
    <n v="977.91"/>
    <x v="0"/>
  </r>
  <r>
    <x v="4"/>
    <x v="11"/>
    <x v="2"/>
    <x v="8"/>
    <n v="735"/>
    <n v="3020.85"/>
    <n v="4198.9814999999999"/>
    <n v="1027.0889999999999"/>
    <x v="0"/>
  </r>
  <r>
    <x v="0"/>
    <x v="0"/>
    <x v="2"/>
    <x v="9"/>
    <n v="540"/>
    <n v="7711.2"/>
    <n v="10333.008"/>
    <n v="2621.808"/>
    <x v="0"/>
  </r>
  <r>
    <x v="0"/>
    <x v="1"/>
    <x v="2"/>
    <x v="9"/>
    <n v="879"/>
    <n v="22379.34"/>
    <n v="24169.6872"/>
    <n v="7832.7690000000002"/>
    <x v="0"/>
  </r>
  <r>
    <x v="0"/>
    <x v="2"/>
    <x v="2"/>
    <x v="9"/>
    <n v="595"/>
    <n v="16457.7"/>
    <n v="22382.472000000002"/>
    <n v="6089.3490000000002"/>
    <x v="0"/>
  </r>
  <r>
    <x v="0"/>
    <x v="3"/>
    <x v="2"/>
    <x v="9"/>
    <n v="853"/>
    <n v="18731.88"/>
    <n v="22103.618400000003"/>
    <n v="6743.4768000000004"/>
    <x v="0"/>
  </r>
  <r>
    <x v="0"/>
    <x v="4"/>
    <x v="2"/>
    <x v="9"/>
    <n v="516"/>
    <n v="9767.8799999999992"/>
    <n v="12112.171199999999"/>
    <n v="3711.7943999999993"/>
    <x v="0"/>
  </r>
  <r>
    <x v="0"/>
    <x v="5"/>
    <x v="2"/>
    <x v="9"/>
    <n v="616"/>
    <n v="18091.919999999998"/>
    <n v="19539.2736"/>
    <n v="5970.3335999999999"/>
    <x v="0"/>
  </r>
  <r>
    <x v="0"/>
    <x v="6"/>
    <x v="2"/>
    <x v="9"/>
    <n v="826"/>
    <n v="9003.4"/>
    <n v="11704.42"/>
    <n v="3511.3259999999996"/>
    <x v="0"/>
  </r>
  <r>
    <x v="0"/>
    <x v="7"/>
    <x v="2"/>
    <x v="9"/>
    <n v="696"/>
    <n v="16300.32"/>
    <n v="20212.396799999999"/>
    <n v="5379.105599999999"/>
    <x v="0"/>
  </r>
  <r>
    <x v="0"/>
    <x v="8"/>
    <x v="2"/>
    <x v="9"/>
    <n v="627"/>
    <n v="12922.47"/>
    <n v="16411.536899999999"/>
    <n v="4781.3138999999992"/>
    <x v="0"/>
  </r>
  <r>
    <x v="0"/>
    <x v="9"/>
    <x v="2"/>
    <x v="9"/>
    <n v="683"/>
    <n v="14827.93"/>
    <n v="15124.488600000001"/>
    <n v="5931.1719999999996"/>
    <x v="0"/>
  </r>
  <r>
    <x v="0"/>
    <x v="10"/>
    <x v="2"/>
    <x v="9"/>
    <n v="658"/>
    <n v="18279.240000000002"/>
    <n v="24494.1816"/>
    <n v="5849.3568000000005"/>
    <x v="0"/>
  </r>
  <r>
    <x v="0"/>
    <x v="11"/>
    <x v="2"/>
    <x v="9"/>
    <n v="622"/>
    <n v="12713.68"/>
    <n v="15383.552799999999"/>
    <n v="4831.1984000000002"/>
    <x v="0"/>
  </r>
  <r>
    <x v="1"/>
    <x v="0"/>
    <x v="2"/>
    <x v="9"/>
    <n v="494"/>
    <n v="2213.12"/>
    <n v="2102.4639999999999"/>
    <n v="907.37919999999997"/>
    <x v="0"/>
  </r>
  <r>
    <x v="1"/>
    <x v="1"/>
    <x v="2"/>
    <x v="9"/>
    <n v="445"/>
    <n v="1815.6"/>
    <n v="2378.4359999999997"/>
    <n v="726.24"/>
    <x v="0"/>
  </r>
  <r>
    <x v="1"/>
    <x v="2"/>
    <x v="2"/>
    <x v="9"/>
    <n v="338"/>
    <n v="1233.7"/>
    <n v="1135.0040000000001"/>
    <n v="419.45800000000003"/>
    <x v="0"/>
  </r>
  <r>
    <x v="1"/>
    <x v="3"/>
    <x v="2"/>
    <x v="9"/>
    <n v="438"/>
    <n v="1151.94"/>
    <n v="1198.0176000000001"/>
    <n v="414.69840000000005"/>
    <x v="0"/>
  </r>
  <r>
    <x v="1"/>
    <x v="4"/>
    <x v="2"/>
    <x v="9"/>
    <n v="337"/>
    <n v="1428.88"/>
    <n v="1486.0352000000003"/>
    <n v="685.86240000000009"/>
    <x v="0"/>
  </r>
  <r>
    <x v="1"/>
    <x v="5"/>
    <x v="2"/>
    <x v="9"/>
    <n v="524"/>
    <n v="1247.1199999999999"/>
    <n v="1683.6119999999999"/>
    <n v="561.20399999999995"/>
    <x v="0"/>
  </r>
  <r>
    <x v="1"/>
    <x v="6"/>
    <x v="2"/>
    <x v="9"/>
    <n v="211"/>
    <n v="998.03"/>
    <n v="988.04970000000003"/>
    <n v="359.29079999999999"/>
    <x v="0"/>
  </r>
  <r>
    <x v="1"/>
    <x v="7"/>
    <x v="2"/>
    <x v="9"/>
    <n v="419"/>
    <n v="1055.8800000000001"/>
    <n v="1425.4380000000001"/>
    <n v="316.76400000000001"/>
    <x v="0"/>
  </r>
  <r>
    <x v="1"/>
    <x v="8"/>
    <x v="2"/>
    <x v="9"/>
    <n v="310"/>
    <n v="1122.2"/>
    <n v="1268.086"/>
    <n v="437.65800000000002"/>
    <x v="0"/>
  </r>
  <r>
    <x v="1"/>
    <x v="9"/>
    <x v="2"/>
    <x v="9"/>
    <n v="447"/>
    <n v="2230.5300000000002"/>
    <n v="2275.1406000000002"/>
    <n v="1092.9597000000001"/>
    <x v="0"/>
  </r>
  <r>
    <x v="1"/>
    <x v="10"/>
    <x v="2"/>
    <x v="9"/>
    <n v="593"/>
    <n v="2947.21"/>
    <n v="3801.9009000000001"/>
    <n v="1208.3561"/>
    <x v="0"/>
  </r>
  <r>
    <x v="1"/>
    <x v="11"/>
    <x v="2"/>
    <x v="9"/>
    <n v="382"/>
    <n v="3540.93"/>
    <n v="4249.116"/>
    <n v="1239.3254999999999"/>
    <x v="0"/>
  </r>
  <r>
    <x v="2"/>
    <x v="0"/>
    <x v="2"/>
    <x v="9"/>
    <n v="687"/>
    <n v="8573.76"/>
    <n v="7887.8592000000008"/>
    <n v="3600.9791999999998"/>
    <x v="0"/>
  </r>
  <r>
    <x v="2"/>
    <x v="1"/>
    <x v="2"/>
    <x v="9"/>
    <n v="742"/>
    <n v="12050.08"/>
    <n v="15544.603200000001"/>
    <n v="3735.5247999999997"/>
    <x v="0"/>
  </r>
  <r>
    <x v="2"/>
    <x v="2"/>
    <x v="2"/>
    <x v="9"/>
    <n v="507"/>
    <n v="13476.06"/>
    <n v="12802.257"/>
    <n v="5390.424"/>
    <x v="0"/>
  </r>
  <r>
    <x v="2"/>
    <x v="3"/>
    <x v="2"/>
    <x v="9"/>
    <n v="722"/>
    <n v="14916.52"/>
    <n v="20286.467199999999"/>
    <n v="5817.4428000000007"/>
    <x v="0"/>
  </r>
  <r>
    <x v="2"/>
    <x v="4"/>
    <x v="2"/>
    <x v="9"/>
    <n v="935"/>
    <n v="19560.2"/>
    <n v="19755.802000000003"/>
    <n v="8997.6920000000009"/>
    <x v="0"/>
  </r>
  <r>
    <x v="2"/>
    <x v="5"/>
    <x v="2"/>
    <x v="9"/>
    <n v="980"/>
    <n v="22255.8"/>
    <n v="20030.22"/>
    <n v="9569.9940000000006"/>
    <x v="0"/>
  </r>
  <r>
    <x v="2"/>
    <x v="6"/>
    <x v="2"/>
    <x v="9"/>
    <n v="639"/>
    <n v="12473.28"/>
    <n v="15591.6"/>
    <n v="4365.6480000000001"/>
    <x v="0"/>
  </r>
  <r>
    <x v="2"/>
    <x v="7"/>
    <x v="2"/>
    <x v="9"/>
    <n v="513"/>
    <n v="11670.75"/>
    <n v="11320.627500000001"/>
    <n v="4201.47"/>
    <x v="0"/>
  </r>
  <r>
    <x v="2"/>
    <x v="8"/>
    <x v="2"/>
    <x v="9"/>
    <n v="787"/>
    <n v="15134.01"/>
    <n v="20430.913500000002"/>
    <n v="7264.3247999999994"/>
    <x v="0"/>
  </r>
  <r>
    <x v="2"/>
    <x v="9"/>
    <x v="2"/>
    <x v="9"/>
    <n v="997"/>
    <n v="26300.86"/>
    <n v="31298.023399999998"/>
    <n v="9994.3268000000007"/>
    <x v="0"/>
  </r>
  <r>
    <x v="2"/>
    <x v="10"/>
    <x v="2"/>
    <x v="9"/>
    <n v="799"/>
    <n v="22675.62"/>
    <n v="24716.425800000001"/>
    <n v="10430.785199999998"/>
    <x v="0"/>
  </r>
  <r>
    <x v="2"/>
    <x v="11"/>
    <x v="2"/>
    <x v="9"/>
    <n v="766"/>
    <n v="18115.900000000001"/>
    <n v="22101.398000000001"/>
    <n v="8152.1550000000016"/>
    <x v="0"/>
  </r>
  <r>
    <x v="3"/>
    <x v="0"/>
    <x v="2"/>
    <x v="9"/>
    <n v="764"/>
    <n v="14187.48"/>
    <n v="16599.351599999998"/>
    <n v="5674.9919999999993"/>
    <x v="0"/>
  </r>
  <r>
    <x v="3"/>
    <x v="1"/>
    <x v="2"/>
    <x v="9"/>
    <n v="892"/>
    <n v="24066.16"/>
    <n v="30082.7"/>
    <n v="10589.1104"/>
    <x v="0"/>
  </r>
  <r>
    <x v="3"/>
    <x v="2"/>
    <x v="2"/>
    <x v="9"/>
    <n v="523"/>
    <n v="7939.14"/>
    <n v="7304.0087999999996"/>
    <n v="3175.6560000000004"/>
    <x v="0"/>
  </r>
  <r>
    <x v="3"/>
    <x v="3"/>
    <x v="2"/>
    <x v="9"/>
    <n v="615"/>
    <n v="13702.2"/>
    <n v="14250.288"/>
    <n v="4384.7040000000006"/>
    <x v="0"/>
  </r>
  <r>
    <x v="3"/>
    <x v="4"/>
    <x v="2"/>
    <x v="9"/>
    <n v="717"/>
    <n v="21323.58"/>
    <n v="27933.889800000004"/>
    <n v="8742.6678000000011"/>
    <x v="0"/>
  </r>
  <r>
    <x v="3"/>
    <x v="5"/>
    <x v="2"/>
    <x v="9"/>
    <n v="799"/>
    <n v="23115.07"/>
    <n v="31898.796600000001"/>
    <n v="7396.8224"/>
    <x v="0"/>
  </r>
  <r>
    <x v="3"/>
    <x v="6"/>
    <x v="2"/>
    <x v="9"/>
    <n v="671"/>
    <n v="11279.51"/>
    <n v="11166.714899999999"/>
    <n v="4624.5991000000004"/>
    <x v="0"/>
  </r>
  <r>
    <x v="3"/>
    <x v="7"/>
    <x v="2"/>
    <x v="9"/>
    <n v="953"/>
    <n v="12064.98"/>
    <n v="16890.971999999998"/>
    <n v="4946.6418000000003"/>
    <x v="0"/>
  </r>
  <r>
    <x v="3"/>
    <x v="8"/>
    <x v="2"/>
    <x v="9"/>
    <n v="806"/>
    <n v="18368.740000000002"/>
    <n v="24430.424200000005"/>
    <n v="6245.3716000000004"/>
    <x v="0"/>
  </r>
  <r>
    <x v="3"/>
    <x v="9"/>
    <x v="2"/>
    <x v="9"/>
    <n v="914"/>
    <n v="18389.68"/>
    <n v="25745.552000000003"/>
    <n v="8827.0463999999993"/>
    <x v="0"/>
  </r>
  <r>
    <x v="3"/>
    <x v="10"/>
    <x v="2"/>
    <x v="9"/>
    <n v="775"/>
    <n v="22909"/>
    <n v="25428.99"/>
    <n v="10309.049999999999"/>
    <x v="0"/>
  </r>
  <r>
    <x v="3"/>
    <x v="11"/>
    <x v="2"/>
    <x v="9"/>
    <n v="987"/>
    <n v="13818"/>
    <n v="17134.32"/>
    <n v="6494.46"/>
    <x v="0"/>
  </r>
  <r>
    <x v="4"/>
    <x v="0"/>
    <x v="2"/>
    <x v="9"/>
    <n v="562"/>
    <n v="6485.48"/>
    <n v="6355.7703999999994"/>
    <n v="2529.3371999999999"/>
    <x v="0"/>
  </r>
  <r>
    <x v="4"/>
    <x v="1"/>
    <x v="2"/>
    <x v="9"/>
    <n v="602"/>
    <n v="17759"/>
    <n v="21310.799999999999"/>
    <n v="6748.42"/>
    <x v="0"/>
  </r>
  <r>
    <x v="4"/>
    <x v="2"/>
    <x v="2"/>
    <x v="9"/>
    <n v="766"/>
    <n v="9705.2199999999993"/>
    <n v="10578.6898"/>
    <n v="4464.4012000000002"/>
    <x v="0"/>
  </r>
  <r>
    <x v="4"/>
    <x v="3"/>
    <x v="2"/>
    <x v="9"/>
    <n v="661"/>
    <n v="16458.900000000001"/>
    <n v="19256.913000000004"/>
    <n v="5266.8480000000009"/>
    <x v="0"/>
  </r>
  <r>
    <x v="4"/>
    <x v="4"/>
    <x v="2"/>
    <x v="9"/>
    <n v="515"/>
    <n v="14553.9"/>
    <n v="14408.360999999999"/>
    <n v="6258.1769999999997"/>
    <x v="0"/>
  </r>
  <r>
    <x v="4"/>
    <x v="5"/>
    <x v="2"/>
    <x v="9"/>
    <n v="598"/>
    <n v="16696.16"/>
    <n v="22205.892799999998"/>
    <n v="6678.4639999999999"/>
    <x v="0"/>
  </r>
  <r>
    <x v="4"/>
    <x v="6"/>
    <x v="2"/>
    <x v="9"/>
    <n v="961"/>
    <n v="13953.72"/>
    <n v="12837.422399999999"/>
    <n v="6279.174"/>
    <x v="0"/>
  </r>
  <r>
    <x v="4"/>
    <x v="7"/>
    <x v="2"/>
    <x v="9"/>
    <n v="715"/>
    <n v="14099.8"/>
    <n v="13817.803999999998"/>
    <n v="4229.9399999999996"/>
    <x v="0"/>
  </r>
  <r>
    <x v="4"/>
    <x v="8"/>
    <x v="2"/>
    <x v="9"/>
    <n v="999"/>
    <n v="20159.82"/>
    <n v="20563.0164"/>
    <n v="7257.5352000000003"/>
    <x v="0"/>
  </r>
  <r>
    <x v="4"/>
    <x v="9"/>
    <x v="2"/>
    <x v="9"/>
    <n v="1000"/>
    <n v="28000"/>
    <n v="26040"/>
    <n v="12880"/>
    <x v="0"/>
  </r>
  <r>
    <x v="4"/>
    <x v="10"/>
    <x v="2"/>
    <x v="9"/>
    <n v="779"/>
    <n v="20137.150000000001"/>
    <n v="24365.951500000003"/>
    <n v="9464.460500000001"/>
    <x v="0"/>
  </r>
  <r>
    <x v="4"/>
    <x v="11"/>
    <x v="2"/>
    <x v="9"/>
    <n v="750"/>
    <n v="21277.5"/>
    <n v="27235.200000000001"/>
    <n v="6808.8"/>
    <x v="0"/>
  </r>
  <r>
    <x v="0"/>
    <x v="0"/>
    <x v="2"/>
    <x v="10"/>
    <n v="785"/>
    <n v="28471.95"/>
    <n v="38437.1325"/>
    <n v="13097.097"/>
    <x v="0"/>
  </r>
  <r>
    <x v="0"/>
    <x v="1"/>
    <x v="2"/>
    <x v="10"/>
    <n v="853"/>
    <n v="28584.03"/>
    <n v="39731.801699999996"/>
    <n v="9432.7299000000003"/>
    <x v="0"/>
  </r>
  <r>
    <x v="0"/>
    <x v="2"/>
    <x v="2"/>
    <x v="10"/>
    <n v="586"/>
    <n v="19531.38"/>
    <n v="22265.773200000003"/>
    <n v="8398.4934000000012"/>
    <x v="0"/>
  </r>
  <r>
    <x v="0"/>
    <x v="3"/>
    <x v="2"/>
    <x v="10"/>
    <n v="636"/>
    <n v="23214"/>
    <n v="27392.52"/>
    <n v="8357.0400000000009"/>
    <x v="0"/>
  </r>
  <r>
    <x v="0"/>
    <x v="4"/>
    <x v="2"/>
    <x v="10"/>
    <n v="877"/>
    <n v="35632.51"/>
    <n v="33494.559400000006"/>
    <n v="16034.629500000003"/>
    <x v="0"/>
  </r>
  <r>
    <x v="0"/>
    <x v="5"/>
    <x v="2"/>
    <x v="10"/>
    <n v="756"/>
    <n v="13275.36"/>
    <n v="12478.838400000001"/>
    <n v="4115.3616000000002"/>
    <x v="0"/>
  </r>
  <r>
    <x v="0"/>
    <x v="6"/>
    <x v="2"/>
    <x v="10"/>
    <n v="868"/>
    <n v="21630.560000000001"/>
    <n v="22495.782400000004"/>
    <n v="6705.4736000000003"/>
    <x v="0"/>
  </r>
  <r>
    <x v="0"/>
    <x v="7"/>
    <x v="2"/>
    <x v="10"/>
    <n v="961"/>
    <n v="36479.56"/>
    <n v="43410.676399999997"/>
    <n v="14227.028399999999"/>
    <x v="0"/>
  </r>
  <r>
    <x v="0"/>
    <x v="8"/>
    <x v="2"/>
    <x v="10"/>
    <n v="569"/>
    <n v="22475.5"/>
    <n v="31465.7"/>
    <n v="9889.2199999999993"/>
    <x v="0"/>
  </r>
  <r>
    <x v="0"/>
    <x v="9"/>
    <x v="2"/>
    <x v="10"/>
    <n v="614"/>
    <n v="21017.22"/>
    <n v="26481.697200000002"/>
    <n v="8406.8880000000008"/>
    <x v="0"/>
  </r>
  <r>
    <x v="0"/>
    <x v="10"/>
    <x v="2"/>
    <x v="10"/>
    <n v="751"/>
    <n v="9883.16"/>
    <n v="8894.844000000001"/>
    <n v="4645.0852000000004"/>
    <x v="0"/>
  </r>
  <r>
    <x v="0"/>
    <x v="11"/>
    <x v="2"/>
    <x v="10"/>
    <n v="683"/>
    <n v="12375.96"/>
    <n v="14851.152"/>
    <n v="5445.4223999999995"/>
    <x v="0"/>
  </r>
  <r>
    <x v="1"/>
    <x v="0"/>
    <x v="2"/>
    <x v="10"/>
    <n v="236"/>
    <n v="625.4"/>
    <n v="644.16199999999992"/>
    <n v="281.43"/>
    <x v="0"/>
  </r>
  <r>
    <x v="1"/>
    <x v="1"/>
    <x v="2"/>
    <x v="10"/>
    <n v="542"/>
    <n v="1929.52"/>
    <n v="1929.52"/>
    <n v="578.85599999999999"/>
    <x v="0"/>
  </r>
  <r>
    <x v="1"/>
    <x v="2"/>
    <x v="2"/>
    <x v="10"/>
    <n v="518"/>
    <n v="1263.92"/>
    <n v="1327.116"/>
    <n v="581.40320000000008"/>
    <x v="0"/>
  </r>
  <r>
    <x v="1"/>
    <x v="3"/>
    <x v="2"/>
    <x v="10"/>
    <n v="448"/>
    <n v="1097.5999999999999"/>
    <n v="1086.624"/>
    <n v="471.96799999999996"/>
    <x v="0"/>
  </r>
  <r>
    <x v="1"/>
    <x v="4"/>
    <x v="2"/>
    <x v="10"/>
    <n v="325"/>
    <n v="1498.25"/>
    <n v="1363.4075"/>
    <n v="569.33500000000004"/>
    <x v="0"/>
  </r>
  <r>
    <x v="1"/>
    <x v="5"/>
    <x v="2"/>
    <x v="10"/>
    <n v="362"/>
    <n v="800.02"/>
    <n v="928.02319999999997"/>
    <n v="392.00979999999998"/>
    <x v="0"/>
  </r>
  <r>
    <x v="1"/>
    <x v="6"/>
    <x v="2"/>
    <x v="10"/>
    <n v="590"/>
    <n v="2891"/>
    <n v="3700.48"/>
    <n v="1387.68"/>
    <x v="0"/>
  </r>
  <r>
    <x v="1"/>
    <x v="7"/>
    <x v="2"/>
    <x v="10"/>
    <n v="278"/>
    <n v="770.06"/>
    <n v="808.56299999999987"/>
    <n v="300.32339999999999"/>
    <x v="0"/>
  </r>
  <r>
    <x v="1"/>
    <x v="8"/>
    <x v="2"/>
    <x v="10"/>
    <n v="231"/>
    <n v="496.65"/>
    <n v="501.61649999999992"/>
    <n v="158.928"/>
    <x v="0"/>
  </r>
  <r>
    <x v="1"/>
    <x v="9"/>
    <x v="2"/>
    <x v="10"/>
    <n v="200"/>
    <n v="820"/>
    <n v="918.4"/>
    <n v="401.8"/>
    <x v="0"/>
  </r>
  <r>
    <x v="1"/>
    <x v="10"/>
    <x v="2"/>
    <x v="10"/>
    <n v="359"/>
    <n v="1769.87"/>
    <n v="2371.6257999999998"/>
    <n v="566.35839999999996"/>
    <x v="0"/>
  </r>
  <r>
    <x v="1"/>
    <x v="11"/>
    <x v="2"/>
    <x v="10"/>
    <n v="204"/>
    <n v="3540.93"/>
    <n v="3859.6136999999999"/>
    <n v="1239.3254999999999"/>
    <x v="0"/>
  </r>
  <r>
    <x v="2"/>
    <x v="0"/>
    <x v="2"/>
    <x v="10"/>
    <n v="702"/>
    <n v="21305.7"/>
    <n v="26632.125"/>
    <n v="7243.9380000000001"/>
    <x v="0"/>
  </r>
  <r>
    <x v="2"/>
    <x v="1"/>
    <x v="2"/>
    <x v="10"/>
    <n v="562"/>
    <n v="25104.54"/>
    <n v="30878.584199999998"/>
    <n v="10292.8614"/>
    <x v="0"/>
  </r>
  <r>
    <x v="2"/>
    <x v="2"/>
    <x v="2"/>
    <x v="10"/>
    <n v="517"/>
    <n v="16052.85"/>
    <n v="20066.0625"/>
    <n v="7865.8964999999998"/>
    <x v="0"/>
  </r>
  <r>
    <x v="2"/>
    <x v="3"/>
    <x v="2"/>
    <x v="10"/>
    <n v="775"/>
    <n v="24792.25"/>
    <n v="33221.614999999998"/>
    <n v="11652.3575"/>
    <x v="0"/>
  </r>
  <r>
    <x v="2"/>
    <x v="4"/>
    <x v="2"/>
    <x v="10"/>
    <n v="923"/>
    <n v="37076.910000000003"/>
    <n v="37076.910000000003"/>
    <n v="15201.533100000001"/>
    <x v="0"/>
  </r>
  <r>
    <x v="2"/>
    <x v="5"/>
    <x v="2"/>
    <x v="10"/>
    <n v="839"/>
    <n v="22376.13"/>
    <n v="29760.252899999999"/>
    <n v="10964.3037"/>
    <x v="0"/>
  </r>
  <r>
    <x v="2"/>
    <x v="6"/>
    <x v="2"/>
    <x v="10"/>
    <n v="960"/>
    <n v="11596.8"/>
    <n v="11944.704"/>
    <n v="4522.7519999999995"/>
    <x v="0"/>
  </r>
  <r>
    <x v="2"/>
    <x v="7"/>
    <x v="2"/>
    <x v="10"/>
    <n v="862"/>
    <n v="31583.68"/>
    <n v="38216.252800000002"/>
    <n v="12633.472"/>
    <x v="0"/>
  </r>
  <r>
    <x v="2"/>
    <x v="8"/>
    <x v="2"/>
    <x v="10"/>
    <n v="500"/>
    <n v="8930"/>
    <n v="10716"/>
    <n v="3572"/>
    <x v="0"/>
  </r>
  <r>
    <x v="2"/>
    <x v="9"/>
    <x v="2"/>
    <x v="10"/>
    <n v="644"/>
    <n v="12899.32"/>
    <n v="14834.218000000001"/>
    <n v="3998.7891999999997"/>
    <x v="0"/>
  </r>
  <r>
    <x v="2"/>
    <x v="10"/>
    <x v="2"/>
    <x v="10"/>
    <n v="682"/>
    <n v="16456.66"/>
    <n v="22216.491000000002"/>
    <n v="7240.9304000000002"/>
    <x v="0"/>
  </r>
  <r>
    <x v="2"/>
    <x v="11"/>
    <x v="2"/>
    <x v="10"/>
    <n v="878"/>
    <n v="35427.300000000003"/>
    <n v="47118.309000000001"/>
    <n v="14170.92"/>
    <x v="0"/>
  </r>
  <r>
    <x v="3"/>
    <x v="0"/>
    <x v="2"/>
    <x v="10"/>
    <n v="687"/>
    <n v="9872.19"/>
    <n v="11451.740400000001"/>
    <n v="4738.6512000000002"/>
    <x v="0"/>
  </r>
  <r>
    <x v="3"/>
    <x v="1"/>
    <x v="2"/>
    <x v="10"/>
    <n v="921"/>
    <n v="37935.99"/>
    <n v="47040.6276"/>
    <n v="16312.475699999999"/>
    <x v="0"/>
  </r>
  <r>
    <x v="3"/>
    <x v="2"/>
    <x v="2"/>
    <x v="10"/>
    <n v="773"/>
    <n v="20523.150000000001"/>
    <n v="19702.224000000002"/>
    <n v="6567.4080000000004"/>
    <x v="0"/>
  </r>
  <r>
    <x v="3"/>
    <x v="3"/>
    <x v="2"/>
    <x v="10"/>
    <n v="732"/>
    <n v="11990.16"/>
    <n v="14627.995199999999"/>
    <n v="5155.7687999999998"/>
    <x v="0"/>
  </r>
  <r>
    <x v="3"/>
    <x v="4"/>
    <x v="2"/>
    <x v="10"/>
    <n v="670"/>
    <n v="15765.1"/>
    <n v="17341.61"/>
    <n v="6306.04"/>
    <x v="0"/>
  </r>
  <r>
    <x v="3"/>
    <x v="5"/>
    <x v="2"/>
    <x v="10"/>
    <n v="987"/>
    <n v="13452.81"/>
    <n v="18430.349699999999"/>
    <n v="6591.8768999999993"/>
    <x v="0"/>
  </r>
  <r>
    <x v="3"/>
    <x v="6"/>
    <x v="2"/>
    <x v="10"/>
    <n v="775"/>
    <n v="10733.75"/>
    <n v="9875.0499999999993"/>
    <n v="3971.4875000000002"/>
    <x v="0"/>
  </r>
  <r>
    <x v="3"/>
    <x v="7"/>
    <x v="2"/>
    <x v="10"/>
    <n v="609"/>
    <n v="13702.5"/>
    <n v="13976.55"/>
    <n v="5618.0249999999996"/>
    <x v="0"/>
  </r>
  <r>
    <x v="3"/>
    <x v="8"/>
    <x v="2"/>
    <x v="10"/>
    <n v="532"/>
    <n v="7485.24"/>
    <n v="8383.4688000000006"/>
    <n v="3218.6532000000002"/>
    <x v="0"/>
  </r>
  <r>
    <x v="3"/>
    <x v="9"/>
    <x v="2"/>
    <x v="10"/>
    <n v="538"/>
    <n v="23467.56"/>
    <n v="22998.208800000004"/>
    <n v="10325.7264"/>
    <x v="0"/>
  </r>
  <r>
    <x v="3"/>
    <x v="10"/>
    <x v="2"/>
    <x v="10"/>
    <n v="556"/>
    <n v="8706.9599999999991"/>
    <n v="8010.4031999999997"/>
    <n v="3482.7839999999997"/>
    <x v="0"/>
  </r>
  <r>
    <x v="3"/>
    <x v="11"/>
    <x v="2"/>
    <x v="10"/>
    <n v="713"/>
    <n v="25596.7"/>
    <n v="29692.172000000002"/>
    <n v="8702.8780000000006"/>
    <x v="0"/>
  </r>
  <r>
    <x v="4"/>
    <x v="0"/>
    <x v="2"/>
    <x v="10"/>
    <n v="910"/>
    <n v="17908.8"/>
    <n v="22565.088"/>
    <n v="6984.4319999999998"/>
    <x v="0"/>
  </r>
  <r>
    <x v="4"/>
    <x v="1"/>
    <x v="2"/>
    <x v="10"/>
    <n v="799"/>
    <n v="29491.09"/>
    <n v="40402.793299999998"/>
    <n v="11206.6142"/>
    <x v="0"/>
  </r>
  <r>
    <x v="4"/>
    <x v="2"/>
    <x v="2"/>
    <x v="10"/>
    <n v="766"/>
    <n v="14416.12"/>
    <n v="15136.926000000001"/>
    <n v="6343.0928000000004"/>
    <x v="0"/>
  </r>
  <r>
    <x v="4"/>
    <x v="3"/>
    <x v="2"/>
    <x v="10"/>
    <n v="600"/>
    <n v="15726"/>
    <n v="14939.7"/>
    <n v="6762.18"/>
    <x v="0"/>
  </r>
  <r>
    <x v="4"/>
    <x v="4"/>
    <x v="2"/>
    <x v="10"/>
    <n v="725"/>
    <n v="14681.25"/>
    <n v="17470.6875"/>
    <n v="4991.625"/>
    <x v="0"/>
  </r>
  <r>
    <x v="4"/>
    <x v="5"/>
    <x v="2"/>
    <x v="10"/>
    <n v="596"/>
    <n v="21867.24"/>
    <n v="21867.24"/>
    <n v="8309.5512000000017"/>
    <x v="0"/>
  </r>
  <r>
    <x v="4"/>
    <x v="6"/>
    <x v="2"/>
    <x v="10"/>
    <n v="893"/>
    <n v="27683"/>
    <n v="35987.9"/>
    <n v="12180.52"/>
    <x v="0"/>
  </r>
  <r>
    <x v="4"/>
    <x v="7"/>
    <x v="2"/>
    <x v="10"/>
    <n v="757"/>
    <n v="24761.47"/>
    <n v="22532.937699999999"/>
    <n v="12133.1203"/>
    <x v="0"/>
  </r>
  <r>
    <x v="4"/>
    <x v="8"/>
    <x v="2"/>
    <x v="10"/>
    <n v="986"/>
    <n v="43334.7"/>
    <n v="57635.150999999998"/>
    <n v="17767.226999999999"/>
    <x v="0"/>
  </r>
  <r>
    <x v="4"/>
    <x v="9"/>
    <x v="2"/>
    <x v="10"/>
    <n v="877"/>
    <n v="25240.06"/>
    <n v="26249.662400000001"/>
    <n v="10600.825199999999"/>
    <x v="0"/>
  </r>
  <r>
    <x v="4"/>
    <x v="10"/>
    <x v="2"/>
    <x v="10"/>
    <n v="703"/>
    <n v="21849.24"/>
    <n v="20319.7932"/>
    <n v="10924.62"/>
    <x v="0"/>
  </r>
  <r>
    <x v="4"/>
    <x v="11"/>
    <x v="2"/>
    <x v="10"/>
    <n v="736"/>
    <n v="30602.880000000001"/>
    <n v="35193.312000000005"/>
    <n v="14689.3824"/>
    <x v="0"/>
  </r>
  <r>
    <x v="0"/>
    <x v="0"/>
    <x v="3"/>
    <x v="11"/>
    <n v="111"/>
    <n v="3044.73"/>
    <n v="4201.7273999999998"/>
    <n v="1461.4704000000002"/>
    <x v="1"/>
  </r>
  <r>
    <x v="0"/>
    <x v="1"/>
    <x v="3"/>
    <x v="11"/>
    <n v="169"/>
    <n v="4627.22"/>
    <n v="6478.1080000000002"/>
    <n v="1665.7992000000002"/>
    <x v="1"/>
  </r>
  <r>
    <x v="0"/>
    <x v="2"/>
    <x v="3"/>
    <x v="11"/>
    <n v="168"/>
    <n v="5412.96"/>
    <n v="6657.9407999999994"/>
    <n v="1786.2767999999999"/>
    <x v="1"/>
  </r>
  <r>
    <x v="0"/>
    <x v="3"/>
    <x v="3"/>
    <x v="11"/>
    <n v="140"/>
    <n v="1782.2"/>
    <n v="2388.1480000000001"/>
    <n v="766.346"/>
    <x v="1"/>
  </r>
  <r>
    <x v="0"/>
    <x v="4"/>
    <x v="3"/>
    <x v="11"/>
    <n v="122"/>
    <n v="3653.9"/>
    <n v="3617.3610000000003"/>
    <n v="1571.1770000000001"/>
    <x v="1"/>
  </r>
  <r>
    <x v="0"/>
    <x v="5"/>
    <x v="3"/>
    <x v="11"/>
    <n v="161"/>
    <n v="4670.6099999999997"/>
    <n v="6492.147899999999"/>
    <n v="1868.2439999999999"/>
    <x v="1"/>
  </r>
  <r>
    <x v="0"/>
    <x v="6"/>
    <x v="3"/>
    <x v="11"/>
    <n v="148"/>
    <n v="3359.6"/>
    <n v="4132.308"/>
    <n v="1175.8599999999999"/>
    <x v="1"/>
  </r>
  <r>
    <x v="0"/>
    <x v="7"/>
    <x v="3"/>
    <x v="11"/>
    <n v="186"/>
    <n v="4927.1400000000003"/>
    <n v="4483.6974000000009"/>
    <n v="2414.2986000000001"/>
    <x v="1"/>
  </r>
  <r>
    <x v="0"/>
    <x v="8"/>
    <x v="3"/>
    <x v="11"/>
    <n v="156"/>
    <n v="3581.76"/>
    <n v="3617.5776000000001"/>
    <n v="1575.9744000000001"/>
    <x v="1"/>
  </r>
  <r>
    <x v="0"/>
    <x v="9"/>
    <x v="3"/>
    <x v="11"/>
    <n v="195"/>
    <n v="3225.3"/>
    <n v="3160.7940000000003"/>
    <n v="1096.6020000000001"/>
    <x v="1"/>
  </r>
  <r>
    <x v="0"/>
    <x v="10"/>
    <x v="3"/>
    <x v="11"/>
    <n v="134"/>
    <n v="1748.7"/>
    <n v="1941.057"/>
    <n v="874.35"/>
    <x v="1"/>
  </r>
  <r>
    <x v="0"/>
    <x v="11"/>
    <x v="3"/>
    <x v="11"/>
    <n v="173"/>
    <n v="1844.18"/>
    <n v="2065.4816000000001"/>
    <n v="737.67200000000003"/>
    <x v="1"/>
  </r>
  <r>
    <x v="1"/>
    <x v="0"/>
    <x v="3"/>
    <x v="11"/>
    <n v="127"/>
    <n v="4066.54"/>
    <n v="5286.5019999999995"/>
    <n v="1992.6045999999999"/>
    <x v="1"/>
  </r>
  <r>
    <x v="1"/>
    <x v="1"/>
    <x v="3"/>
    <x v="11"/>
    <n v="122"/>
    <n v="3617.3"/>
    <n v="4123.7219999999998"/>
    <n v="1627.7850000000001"/>
    <x v="1"/>
  </r>
  <r>
    <x v="1"/>
    <x v="2"/>
    <x v="3"/>
    <x v="11"/>
    <n v="103"/>
    <n v="2706.84"/>
    <n v="3004.5924"/>
    <n v="1082.7360000000001"/>
    <x v="1"/>
  </r>
  <r>
    <x v="1"/>
    <x v="3"/>
    <x v="3"/>
    <x v="11"/>
    <n v="197"/>
    <n v="6591.62"/>
    <n v="8305.4411999999993"/>
    <n v="2438.8994000000002"/>
    <x v="1"/>
  </r>
  <r>
    <x v="1"/>
    <x v="4"/>
    <x v="3"/>
    <x v="11"/>
    <n v="187"/>
    <n v="3476.33"/>
    <n v="4519.2289999999994"/>
    <n v="1529.5852"/>
    <x v="1"/>
  </r>
  <r>
    <x v="1"/>
    <x v="5"/>
    <x v="3"/>
    <x v="11"/>
    <n v="131"/>
    <n v="3956.2"/>
    <n v="4905.6880000000001"/>
    <n v="1186.8599999999999"/>
    <x v="1"/>
  </r>
  <r>
    <x v="1"/>
    <x v="6"/>
    <x v="3"/>
    <x v="11"/>
    <n v="186"/>
    <n v="4815.54"/>
    <n v="6163.8912"/>
    <n v="1878.0606"/>
    <x v="1"/>
  </r>
  <r>
    <x v="1"/>
    <x v="7"/>
    <x v="3"/>
    <x v="11"/>
    <n v="171"/>
    <n v="4526.37"/>
    <n v="5295.8529000000008"/>
    <n v="1493.7021"/>
    <x v="1"/>
  </r>
  <r>
    <x v="1"/>
    <x v="8"/>
    <x v="3"/>
    <x v="11"/>
    <n v="156"/>
    <n v="4524"/>
    <n v="4750.2"/>
    <n v="2216.7600000000002"/>
    <x v="1"/>
  </r>
  <r>
    <x v="1"/>
    <x v="9"/>
    <x v="3"/>
    <x v="11"/>
    <n v="115"/>
    <n v="1827.35"/>
    <n v="2339.0079999999998"/>
    <n v="749.21349999999995"/>
    <x v="1"/>
  </r>
  <r>
    <x v="1"/>
    <x v="10"/>
    <x v="3"/>
    <x v="11"/>
    <n v="118"/>
    <n v="3530.56"/>
    <n v="4907.4784"/>
    <n v="1553.4463999999998"/>
    <x v="1"/>
  </r>
  <r>
    <x v="1"/>
    <x v="11"/>
    <x v="3"/>
    <x v="11"/>
    <n v="179"/>
    <n v="2923.07"/>
    <n v="3566.1454000000003"/>
    <n v="1139.9973"/>
    <x v="1"/>
  </r>
  <r>
    <x v="2"/>
    <x v="0"/>
    <x v="3"/>
    <x v="11"/>
    <n v="116"/>
    <n v="2297.96"/>
    <n v="2665.6335999999997"/>
    <n v="1011.1024000000001"/>
    <x v="1"/>
  </r>
  <r>
    <x v="2"/>
    <x v="1"/>
    <x v="3"/>
    <x v="11"/>
    <n v="153"/>
    <n v="1935.45"/>
    <n v="2419.3125"/>
    <n v="909.66150000000005"/>
    <x v="1"/>
  </r>
  <r>
    <x v="2"/>
    <x v="2"/>
    <x v="3"/>
    <x v="11"/>
    <n v="134"/>
    <n v="1865.28"/>
    <n v="2126.4191999999998"/>
    <n v="783.41759999999999"/>
    <x v="1"/>
  </r>
  <r>
    <x v="2"/>
    <x v="3"/>
    <x v="3"/>
    <x v="11"/>
    <n v="165"/>
    <n v="5139.75"/>
    <n v="6733.0725000000002"/>
    <n v="2364.2849999999999"/>
    <x v="1"/>
  </r>
  <r>
    <x v="2"/>
    <x v="4"/>
    <x v="3"/>
    <x v="11"/>
    <n v="113"/>
    <n v="1674.66"/>
    <n v="2110.0716000000002"/>
    <n v="669.86400000000003"/>
    <x v="1"/>
  </r>
  <r>
    <x v="2"/>
    <x v="5"/>
    <x v="3"/>
    <x v="11"/>
    <n v="119"/>
    <n v="2263.38"/>
    <n v="2919.7602000000002"/>
    <n v="882.71820000000002"/>
    <x v="1"/>
  </r>
  <r>
    <x v="2"/>
    <x v="6"/>
    <x v="3"/>
    <x v="11"/>
    <n v="124"/>
    <n v="2114.1999999999998"/>
    <n v="2854.17"/>
    <n v="824.5379999999999"/>
    <x v="1"/>
  </r>
  <r>
    <x v="2"/>
    <x v="7"/>
    <x v="3"/>
    <x v="11"/>
    <n v="130"/>
    <n v="3355.3"/>
    <n v="4395.4430000000002"/>
    <n v="1442.779"/>
    <x v="1"/>
  </r>
  <r>
    <x v="2"/>
    <x v="8"/>
    <x v="3"/>
    <x v="11"/>
    <n v="193"/>
    <n v="6320.75"/>
    <n v="8469.8050000000003"/>
    <n v="2781.13"/>
    <x v="1"/>
  </r>
  <r>
    <x v="2"/>
    <x v="9"/>
    <x v="3"/>
    <x v="11"/>
    <n v="139"/>
    <n v="2179.52"/>
    <n v="2310.2912000000001"/>
    <n v="1067.9648"/>
    <x v="1"/>
  </r>
  <r>
    <x v="2"/>
    <x v="10"/>
    <x v="3"/>
    <x v="11"/>
    <n v="100"/>
    <n v="2227"/>
    <n v="3117.8"/>
    <n v="1068.96"/>
    <x v="1"/>
  </r>
  <r>
    <x v="2"/>
    <x v="11"/>
    <x v="3"/>
    <x v="11"/>
    <n v="103"/>
    <n v="2156.8200000000002"/>
    <n v="2113.6836000000003"/>
    <n v="884.29620000000011"/>
    <x v="1"/>
  </r>
  <r>
    <x v="3"/>
    <x v="0"/>
    <x v="3"/>
    <x v="11"/>
    <n v="342"/>
    <n v="9972.7199999999993"/>
    <n v="13762.353599999999"/>
    <n v="3789.6335999999997"/>
    <x v="1"/>
  </r>
  <r>
    <x v="3"/>
    <x v="1"/>
    <x v="3"/>
    <x v="11"/>
    <n v="301"/>
    <n v="5180.21"/>
    <n v="7200.4919000000009"/>
    <n v="2590.105"/>
    <x v="1"/>
  </r>
  <r>
    <x v="3"/>
    <x v="2"/>
    <x v="3"/>
    <x v="11"/>
    <n v="378"/>
    <n v="12303.9"/>
    <n v="14272.523999999999"/>
    <n v="3814.2089999999998"/>
    <x v="1"/>
  </r>
  <r>
    <x v="3"/>
    <x v="3"/>
    <x v="3"/>
    <x v="11"/>
    <n v="328"/>
    <n v="6907.68"/>
    <n v="8151.0623999999998"/>
    <n v="3039.3792000000003"/>
    <x v="1"/>
  </r>
  <r>
    <x v="3"/>
    <x v="4"/>
    <x v="3"/>
    <x v="11"/>
    <n v="312"/>
    <n v="5082.4799999999996"/>
    <n v="7013.8224"/>
    <n v="1728.0431999999998"/>
    <x v="1"/>
  </r>
  <r>
    <x v="3"/>
    <x v="5"/>
    <x v="3"/>
    <x v="11"/>
    <n v="348"/>
    <n v="12054.72"/>
    <n v="16153.3248"/>
    <n v="4701.3407999999999"/>
    <x v="1"/>
  </r>
  <r>
    <x v="3"/>
    <x v="6"/>
    <x v="3"/>
    <x v="11"/>
    <n v="322"/>
    <n v="11131.54"/>
    <n v="14804.948200000001"/>
    <n v="5009.1930000000002"/>
    <x v="1"/>
  </r>
  <r>
    <x v="3"/>
    <x v="7"/>
    <x v="3"/>
    <x v="11"/>
    <n v="334"/>
    <n v="5110.2"/>
    <n v="5467.9140000000007"/>
    <n v="1839.6719999999998"/>
    <x v="1"/>
  </r>
  <r>
    <x v="3"/>
    <x v="8"/>
    <x v="3"/>
    <x v="11"/>
    <n v="342"/>
    <n v="8861.2199999999993"/>
    <n v="11785.4226"/>
    <n v="3455.8757999999998"/>
    <x v="1"/>
  </r>
  <r>
    <x v="3"/>
    <x v="9"/>
    <x v="3"/>
    <x v="11"/>
    <n v="290"/>
    <n v="10141.299999999999"/>
    <n v="13893.580999999998"/>
    <n v="4259.3459999999995"/>
    <x v="1"/>
  </r>
  <r>
    <x v="3"/>
    <x v="10"/>
    <x v="3"/>
    <x v="11"/>
    <n v="291"/>
    <n v="10115.16"/>
    <n v="14161.223999999998"/>
    <n v="3540.3059999999996"/>
    <x v="1"/>
  </r>
  <r>
    <x v="3"/>
    <x v="11"/>
    <x v="3"/>
    <x v="11"/>
    <n v="311"/>
    <n v="3492.53"/>
    <n v="4889.5420000000004"/>
    <n v="1117.6096"/>
    <x v="1"/>
  </r>
  <r>
    <x v="4"/>
    <x v="0"/>
    <x v="3"/>
    <x v="11"/>
    <n v="298"/>
    <n v="7363.58"/>
    <n v="10309.011999999999"/>
    <n v="2945.4320000000002"/>
    <x v="1"/>
  </r>
  <r>
    <x v="4"/>
    <x v="1"/>
    <x v="3"/>
    <x v="11"/>
    <n v="372"/>
    <n v="7804.56"/>
    <n v="9911.7911999999997"/>
    <n v="3746.1887999999999"/>
    <x v="1"/>
  </r>
  <r>
    <x v="4"/>
    <x v="2"/>
    <x v="3"/>
    <x v="11"/>
    <n v="289"/>
    <n v="9970.5"/>
    <n v="11565.78"/>
    <n v="4486.7250000000004"/>
    <x v="1"/>
  </r>
  <r>
    <x v="4"/>
    <x v="3"/>
    <x v="3"/>
    <x v="11"/>
    <n v="363"/>
    <n v="3677.19"/>
    <n v="4118.4528"/>
    <n v="1250.2446"/>
    <x v="1"/>
  </r>
  <r>
    <x v="4"/>
    <x v="4"/>
    <x v="3"/>
    <x v="11"/>
    <n v="390"/>
    <n v="4059.9"/>
    <n v="5156.0730000000003"/>
    <n v="1623.96"/>
    <x v="1"/>
  </r>
  <r>
    <x v="4"/>
    <x v="5"/>
    <x v="3"/>
    <x v="11"/>
    <n v="343"/>
    <n v="3834.74"/>
    <n v="5291.9412000000002"/>
    <n v="1303.8116"/>
    <x v="1"/>
  </r>
  <r>
    <x v="4"/>
    <x v="6"/>
    <x v="3"/>
    <x v="11"/>
    <n v="282"/>
    <n v="7585.8"/>
    <n v="9178.8180000000011"/>
    <n v="3186.0360000000005"/>
    <x v="1"/>
  </r>
  <r>
    <x v="4"/>
    <x v="7"/>
    <x v="3"/>
    <x v="11"/>
    <n v="314"/>
    <n v="6980.22"/>
    <n v="8725.2749999999996"/>
    <n v="2094.0660000000003"/>
    <x v="1"/>
  </r>
  <r>
    <x v="4"/>
    <x v="8"/>
    <x v="3"/>
    <x v="11"/>
    <n v="318"/>
    <n v="5361.48"/>
    <n v="7237.9979999999996"/>
    <n v="1769.2883999999999"/>
    <x v="1"/>
  </r>
  <r>
    <x v="4"/>
    <x v="9"/>
    <x v="3"/>
    <x v="11"/>
    <n v="308"/>
    <n v="5580.96"/>
    <n v="5748.3887999999997"/>
    <n v="1897.5264000000002"/>
    <x v="1"/>
  </r>
  <r>
    <x v="4"/>
    <x v="10"/>
    <x v="3"/>
    <x v="11"/>
    <n v="331"/>
    <n v="3601.28"/>
    <n v="3529.2543999999998"/>
    <n v="1476.5248000000001"/>
    <x v="1"/>
  </r>
  <r>
    <x v="4"/>
    <x v="11"/>
    <x v="3"/>
    <x v="11"/>
    <n v="379"/>
    <n v="10062.450000000001"/>
    <n v="9559.3275000000012"/>
    <n v="3723.1065000000003"/>
    <x v="1"/>
  </r>
  <r>
    <x v="0"/>
    <x v="0"/>
    <x v="3"/>
    <x v="12"/>
    <n v="265"/>
    <n v="3553.65"/>
    <n v="4726.3545000000004"/>
    <n v="1243.7774999999999"/>
    <x v="1"/>
  </r>
  <r>
    <x v="0"/>
    <x v="1"/>
    <x v="3"/>
    <x v="12"/>
    <n v="383"/>
    <n v="13044.98"/>
    <n v="16697.574399999998"/>
    <n v="5478.8915999999999"/>
    <x v="1"/>
  </r>
  <r>
    <x v="0"/>
    <x v="2"/>
    <x v="3"/>
    <x v="12"/>
    <n v="324"/>
    <n v="6353.64"/>
    <n v="8640.9503999999997"/>
    <n v="3176.82"/>
    <x v="1"/>
  </r>
  <r>
    <x v="0"/>
    <x v="3"/>
    <x v="3"/>
    <x v="12"/>
    <n v="380"/>
    <n v="6916"/>
    <n v="8783.32"/>
    <n v="3388.84"/>
    <x v="1"/>
  </r>
  <r>
    <x v="0"/>
    <x v="4"/>
    <x v="3"/>
    <x v="12"/>
    <n v="359"/>
    <n v="4979.33"/>
    <n v="5327.8830999999991"/>
    <n v="1991.7320000000002"/>
    <x v="1"/>
  </r>
  <r>
    <x v="0"/>
    <x v="5"/>
    <x v="3"/>
    <x v="12"/>
    <n v="264"/>
    <n v="7384.08"/>
    <n v="10190.0304"/>
    <n v="3396.6767999999997"/>
    <x v="1"/>
  </r>
  <r>
    <x v="0"/>
    <x v="6"/>
    <x v="3"/>
    <x v="12"/>
    <n v="345"/>
    <n v="11788.65"/>
    <n v="11081.330999999998"/>
    <n v="5304.8924999999999"/>
    <x v="1"/>
  </r>
  <r>
    <x v="0"/>
    <x v="7"/>
    <x v="3"/>
    <x v="12"/>
    <n v="329"/>
    <n v="4267.13"/>
    <n v="4352.4726000000001"/>
    <n v="1920.2085"/>
    <x v="1"/>
  </r>
  <r>
    <x v="0"/>
    <x v="8"/>
    <x v="3"/>
    <x v="12"/>
    <n v="364"/>
    <n v="10537.8"/>
    <n v="11275.445999999998"/>
    <n v="4109.7419999999993"/>
    <x v="1"/>
  </r>
  <r>
    <x v="0"/>
    <x v="9"/>
    <x v="3"/>
    <x v="12"/>
    <n v="275"/>
    <n v="6644"/>
    <n v="8371.44"/>
    <n v="3189.12"/>
    <x v="1"/>
  </r>
  <r>
    <x v="0"/>
    <x v="10"/>
    <x v="3"/>
    <x v="12"/>
    <n v="257"/>
    <n v="6427.57"/>
    <n v="8227.2896000000001"/>
    <n v="2635.3036999999999"/>
    <x v="1"/>
  </r>
  <r>
    <x v="0"/>
    <x v="11"/>
    <x v="3"/>
    <x v="12"/>
    <n v="399"/>
    <n v="5781.51"/>
    <n v="8094.1140000000005"/>
    <n v="1734.4530000000002"/>
    <x v="1"/>
  </r>
  <r>
    <x v="1"/>
    <x v="0"/>
    <x v="3"/>
    <x v="12"/>
    <n v="285"/>
    <n v="3052.35"/>
    <n v="2991.3029999999999"/>
    <n v="1098.846"/>
    <x v="1"/>
  </r>
  <r>
    <x v="1"/>
    <x v="1"/>
    <x v="3"/>
    <x v="12"/>
    <n v="310"/>
    <n v="7235.4"/>
    <n v="9550.7279999999992"/>
    <n v="2894.16"/>
    <x v="1"/>
  </r>
  <r>
    <x v="1"/>
    <x v="2"/>
    <x v="3"/>
    <x v="12"/>
    <n v="272"/>
    <n v="6334.88"/>
    <n v="8108.6464000000005"/>
    <n v="2153.8592000000003"/>
    <x v="1"/>
  </r>
  <r>
    <x v="1"/>
    <x v="3"/>
    <x v="3"/>
    <x v="12"/>
    <n v="279"/>
    <n v="4190.58"/>
    <n v="5322.0366000000004"/>
    <n v="2053.3842"/>
    <x v="1"/>
  </r>
  <r>
    <x v="1"/>
    <x v="4"/>
    <x v="3"/>
    <x v="12"/>
    <n v="273"/>
    <n v="7324.59"/>
    <n v="9741.7047000000002"/>
    <n v="3515.8032000000003"/>
    <x v="1"/>
  </r>
  <r>
    <x v="1"/>
    <x v="5"/>
    <x v="3"/>
    <x v="12"/>
    <n v="331"/>
    <n v="11088.5"/>
    <n v="10755.844999999999"/>
    <n v="4657.17"/>
    <x v="1"/>
  </r>
  <r>
    <x v="1"/>
    <x v="6"/>
    <x v="3"/>
    <x v="12"/>
    <n v="387"/>
    <n v="4674.96"/>
    <n v="5937.1992"/>
    <n v="1682.9856"/>
    <x v="1"/>
  </r>
  <r>
    <x v="1"/>
    <x v="7"/>
    <x v="3"/>
    <x v="12"/>
    <n v="261"/>
    <n v="7370.64"/>
    <n v="7370.64"/>
    <n v="2284.8984"/>
    <x v="1"/>
  </r>
  <r>
    <x v="1"/>
    <x v="8"/>
    <x v="3"/>
    <x v="12"/>
    <n v="357"/>
    <n v="9631.86"/>
    <n v="9439.2227999999996"/>
    <n v="3756.4254000000005"/>
    <x v="1"/>
  </r>
  <r>
    <x v="1"/>
    <x v="9"/>
    <x v="3"/>
    <x v="12"/>
    <n v="400"/>
    <n v="11168"/>
    <n v="14406.72"/>
    <n v="3573.76"/>
    <x v="1"/>
  </r>
  <r>
    <x v="1"/>
    <x v="10"/>
    <x v="3"/>
    <x v="12"/>
    <n v="258"/>
    <n v="6612.54"/>
    <n v="7802.7972"/>
    <n v="2975.643"/>
    <x v="1"/>
  </r>
  <r>
    <x v="1"/>
    <x v="11"/>
    <x v="3"/>
    <x v="12"/>
    <n v="369"/>
    <n v="8379.99"/>
    <n v="8212.3901999999998"/>
    <n v="2681.5967999999998"/>
    <x v="1"/>
  </r>
  <r>
    <x v="2"/>
    <x v="0"/>
    <x v="3"/>
    <x v="12"/>
    <n v="253"/>
    <n v="4584.3599999999997"/>
    <n v="5547.0755999999992"/>
    <n v="2017.1184000000001"/>
    <x v="1"/>
  </r>
  <r>
    <x v="2"/>
    <x v="1"/>
    <x v="3"/>
    <x v="12"/>
    <n v="299"/>
    <n v="3070.73"/>
    <n v="3469.9249"/>
    <n v="1166.8774000000001"/>
    <x v="1"/>
  </r>
  <r>
    <x v="2"/>
    <x v="2"/>
    <x v="3"/>
    <x v="12"/>
    <n v="250"/>
    <n v="3400"/>
    <n v="3910"/>
    <n v="1394"/>
    <x v="1"/>
  </r>
  <r>
    <x v="2"/>
    <x v="3"/>
    <x v="3"/>
    <x v="12"/>
    <n v="341"/>
    <n v="6687.01"/>
    <n v="6753.8801000000003"/>
    <n v="2273.5834"/>
    <x v="1"/>
  </r>
  <r>
    <x v="2"/>
    <x v="4"/>
    <x v="3"/>
    <x v="12"/>
    <n v="335"/>
    <n v="10160.549999999999"/>
    <n v="11074.9995"/>
    <n v="4369.0364999999993"/>
    <x v="1"/>
  </r>
  <r>
    <x v="2"/>
    <x v="5"/>
    <x v="3"/>
    <x v="12"/>
    <n v="384"/>
    <n v="10076.16"/>
    <n v="13401.292800000001"/>
    <n v="4735.7952000000005"/>
    <x v="1"/>
  </r>
  <r>
    <x v="2"/>
    <x v="6"/>
    <x v="3"/>
    <x v="12"/>
    <n v="317"/>
    <n v="8815.77"/>
    <n v="10226.2932"/>
    <n v="2909.2041000000004"/>
    <x v="1"/>
  </r>
  <r>
    <x v="2"/>
    <x v="7"/>
    <x v="3"/>
    <x v="12"/>
    <n v="338"/>
    <n v="3133.26"/>
    <n v="3728.5794000000001"/>
    <n v="1190.6387999999999"/>
    <x v="1"/>
  </r>
  <r>
    <x v="2"/>
    <x v="8"/>
    <x v="3"/>
    <x v="12"/>
    <n v="359"/>
    <n v="3683.34"/>
    <n v="4788.3420000000006"/>
    <n v="1105.0020000000002"/>
    <x v="1"/>
  </r>
  <r>
    <x v="2"/>
    <x v="9"/>
    <x v="3"/>
    <x v="12"/>
    <n v="280"/>
    <n v="4166.3999999999996"/>
    <n v="3916.4159999999997"/>
    <n v="1249.9199999999998"/>
    <x v="1"/>
  </r>
  <r>
    <x v="2"/>
    <x v="10"/>
    <x v="3"/>
    <x v="12"/>
    <n v="380"/>
    <n v="10351.200000000001"/>
    <n v="13456.56"/>
    <n v="4036.9680000000003"/>
    <x v="1"/>
  </r>
  <r>
    <x v="2"/>
    <x v="11"/>
    <x v="3"/>
    <x v="12"/>
    <n v="264"/>
    <n v="7180.8"/>
    <n v="8545.152"/>
    <n v="2297.8560000000002"/>
    <x v="1"/>
  </r>
  <r>
    <x v="3"/>
    <x v="0"/>
    <x v="3"/>
    <x v="12"/>
    <n v="371"/>
    <n v="12855.15"/>
    <n v="11955.289499999999"/>
    <n v="5270.6115"/>
    <x v="1"/>
  </r>
  <r>
    <x v="3"/>
    <x v="1"/>
    <x v="3"/>
    <x v="12"/>
    <n v="340"/>
    <n v="6545"/>
    <n v="8639.4"/>
    <n v="2225.3000000000002"/>
    <x v="1"/>
  </r>
  <r>
    <x v="3"/>
    <x v="2"/>
    <x v="3"/>
    <x v="12"/>
    <n v="320"/>
    <n v="6220.8"/>
    <n v="7029.5039999999999"/>
    <n v="3110.4"/>
    <x v="1"/>
  </r>
  <r>
    <x v="3"/>
    <x v="3"/>
    <x v="3"/>
    <x v="12"/>
    <n v="397"/>
    <n v="12704"/>
    <n v="15244.8"/>
    <n v="5843.84"/>
    <x v="1"/>
  </r>
  <r>
    <x v="3"/>
    <x v="4"/>
    <x v="3"/>
    <x v="12"/>
    <n v="292"/>
    <n v="3603.28"/>
    <n v="4251.8704000000007"/>
    <n v="1765.6071999999999"/>
    <x v="1"/>
  </r>
  <r>
    <x v="3"/>
    <x v="5"/>
    <x v="3"/>
    <x v="12"/>
    <n v="283"/>
    <n v="4859.1099999999997"/>
    <n v="4373.1989999999996"/>
    <n v="2186.5994999999998"/>
    <x v="1"/>
  </r>
  <r>
    <x v="3"/>
    <x v="6"/>
    <x v="3"/>
    <x v="12"/>
    <n v="381"/>
    <n v="6156.96"/>
    <n v="5541.2640000000001"/>
    <n v="2955.3407999999999"/>
    <x v="1"/>
  </r>
  <r>
    <x v="3"/>
    <x v="7"/>
    <x v="3"/>
    <x v="12"/>
    <n v="300"/>
    <n v="5088"/>
    <n v="5342.4"/>
    <n v="2238.7199999999998"/>
    <x v="1"/>
  </r>
  <r>
    <x v="3"/>
    <x v="8"/>
    <x v="3"/>
    <x v="12"/>
    <n v="277"/>
    <n v="5371.03"/>
    <n v="6391.5256999999992"/>
    <n v="1718.7295999999999"/>
    <x v="1"/>
  </r>
  <r>
    <x v="3"/>
    <x v="9"/>
    <x v="3"/>
    <x v="12"/>
    <n v="379"/>
    <n v="11006.16"/>
    <n v="12216.837600000001"/>
    <n v="5393.0183999999999"/>
    <x v="1"/>
  </r>
  <r>
    <x v="3"/>
    <x v="10"/>
    <x v="3"/>
    <x v="12"/>
    <n v="345"/>
    <n v="5281.95"/>
    <n v="6285.5204999999996"/>
    <n v="1743.0435"/>
    <x v="1"/>
  </r>
  <r>
    <x v="3"/>
    <x v="11"/>
    <x v="3"/>
    <x v="12"/>
    <n v="266"/>
    <n v="5586"/>
    <n v="5194.9799999999996"/>
    <n v="2625.42"/>
    <x v="1"/>
  </r>
  <r>
    <x v="4"/>
    <x v="0"/>
    <x v="3"/>
    <x v="12"/>
    <n v="347"/>
    <n v="5430.55"/>
    <n v="7222.6315000000004"/>
    <n v="1900.6925000000001"/>
    <x v="1"/>
  </r>
  <r>
    <x v="4"/>
    <x v="1"/>
    <x v="3"/>
    <x v="12"/>
    <n v="307"/>
    <n v="6140"/>
    <n v="5894.4"/>
    <n v="2763"/>
    <x v="1"/>
  </r>
  <r>
    <x v="4"/>
    <x v="2"/>
    <x v="3"/>
    <x v="12"/>
    <n v="343"/>
    <n v="7127.54"/>
    <n v="9479.6281999999992"/>
    <n v="3064.8421999999996"/>
    <x v="1"/>
  </r>
  <r>
    <x v="4"/>
    <x v="3"/>
    <x v="3"/>
    <x v="12"/>
    <n v="309"/>
    <n v="4591.74"/>
    <n v="4316.2356"/>
    <n v="2112.2003999999997"/>
    <x v="1"/>
  </r>
  <r>
    <x v="4"/>
    <x v="4"/>
    <x v="3"/>
    <x v="12"/>
    <n v="255"/>
    <n v="8524.65"/>
    <n v="9377.1149999999998"/>
    <n v="3154.1205"/>
    <x v="1"/>
  </r>
  <r>
    <x v="4"/>
    <x v="5"/>
    <x v="3"/>
    <x v="12"/>
    <n v="338"/>
    <n v="7777.38"/>
    <n v="10421.689200000001"/>
    <n v="2488.7615999999998"/>
    <x v="1"/>
  </r>
  <r>
    <x v="4"/>
    <x v="6"/>
    <x v="3"/>
    <x v="12"/>
    <n v="391"/>
    <n v="11612.7"/>
    <n v="11496.573"/>
    <n v="5341.8420000000006"/>
    <x v="1"/>
  </r>
  <r>
    <x v="4"/>
    <x v="7"/>
    <x v="3"/>
    <x v="12"/>
    <n v="261"/>
    <n v="7287.12"/>
    <n v="7287.12"/>
    <n v="3497.8176000000003"/>
    <x v="1"/>
  </r>
  <r>
    <x v="4"/>
    <x v="8"/>
    <x v="3"/>
    <x v="12"/>
    <n v="344"/>
    <n v="9518.48"/>
    <n v="8566.6319999999996"/>
    <n v="4664.0551999999998"/>
    <x v="1"/>
  </r>
  <r>
    <x v="4"/>
    <x v="9"/>
    <x v="3"/>
    <x v="12"/>
    <n v="307"/>
    <n v="4288.79"/>
    <n v="4717.6689999999999"/>
    <n v="1586.8523"/>
    <x v="1"/>
  </r>
  <r>
    <x v="4"/>
    <x v="10"/>
    <x v="3"/>
    <x v="12"/>
    <n v="290"/>
    <n v="6240.8"/>
    <n v="6740.0640000000003"/>
    <n v="2309.096"/>
    <x v="1"/>
  </r>
  <r>
    <x v="4"/>
    <x v="11"/>
    <x v="3"/>
    <x v="12"/>
    <n v="365"/>
    <n v="5037"/>
    <n v="6497.73"/>
    <n v="2317.02"/>
    <x v="1"/>
  </r>
  <r>
    <x v="0"/>
    <x v="0"/>
    <x v="3"/>
    <x v="13"/>
    <n v="351"/>
    <n v="11463.66"/>
    <n v="12036.843000000001"/>
    <n v="4356.1908000000003"/>
    <x v="1"/>
  </r>
  <r>
    <x v="0"/>
    <x v="1"/>
    <x v="3"/>
    <x v="13"/>
    <n v="330"/>
    <n v="9824.1"/>
    <n v="11002.992"/>
    <n v="3536.6760000000004"/>
    <x v="1"/>
  </r>
  <r>
    <x v="0"/>
    <x v="2"/>
    <x v="3"/>
    <x v="13"/>
    <n v="357"/>
    <n v="4458.93"/>
    <n v="4102.2156000000004"/>
    <n v="1783.5720000000001"/>
    <x v="1"/>
  </r>
  <r>
    <x v="0"/>
    <x v="3"/>
    <x v="3"/>
    <x v="13"/>
    <n v="293"/>
    <n v="8743.1200000000008"/>
    <n v="8480.8264000000017"/>
    <n v="2622.9360000000001"/>
    <x v="1"/>
  </r>
  <r>
    <x v="0"/>
    <x v="4"/>
    <x v="3"/>
    <x v="13"/>
    <n v="364"/>
    <n v="9252.8799999999992"/>
    <n v="10640.812"/>
    <n v="3978.7383999999997"/>
    <x v="1"/>
  </r>
  <r>
    <x v="0"/>
    <x v="5"/>
    <x v="3"/>
    <x v="13"/>
    <n v="312"/>
    <n v="7525.44"/>
    <n v="10159.343999999999"/>
    <n v="2558.6495999999997"/>
    <x v="1"/>
  </r>
  <r>
    <x v="0"/>
    <x v="6"/>
    <x v="3"/>
    <x v="13"/>
    <n v="252"/>
    <n v="4175.6400000000003"/>
    <n v="4718.4732000000004"/>
    <n v="1753.7688000000001"/>
    <x v="1"/>
  </r>
  <r>
    <x v="0"/>
    <x v="7"/>
    <x v="3"/>
    <x v="13"/>
    <n v="347"/>
    <n v="11725.13"/>
    <n v="14890.9151"/>
    <n v="4572.8006999999998"/>
    <x v="1"/>
  </r>
  <r>
    <x v="0"/>
    <x v="8"/>
    <x v="3"/>
    <x v="13"/>
    <n v="329"/>
    <n v="7925.61"/>
    <n v="7291.5612000000001"/>
    <n v="3962.8049999999998"/>
    <x v="1"/>
  </r>
  <r>
    <x v="0"/>
    <x v="9"/>
    <x v="3"/>
    <x v="13"/>
    <n v="302"/>
    <n v="6979.22"/>
    <n v="8584.4405999999999"/>
    <n v="2093.7660000000001"/>
    <x v="1"/>
  </r>
  <r>
    <x v="0"/>
    <x v="10"/>
    <x v="3"/>
    <x v="13"/>
    <n v="314"/>
    <n v="3799.4"/>
    <n v="4787.2440000000006"/>
    <n v="1671.7360000000001"/>
    <x v="1"/>
  </r>
  <r>
    <x v="0"/>
    <x v="11"/>
    <x v="3"/>
    <x v="13"/>
    <n v="305"/>
    <n v="5554.05"/>
    <n v="6998.1030000000001"/>
    <n v="2388.2415000000001"/>
    <x v="1"/>
  </r>
  <r>
    <x v="1"/>
    <x v="0"/>
    <x v="3"/>
    <x v="13"/>
    <n v="316"/>
    <n v="3352.76"/>
    <n v="3419.8152"/>
    <n v="1441.6868000000002"/>
    <x v="1"/>
  </r>
  <r>
    <x v="1"/>
    <x v="1"/>
    <x v="3"/>
    <x v="13"/>
    <n v="320"/>
    <n v="8646.4"/>
    <n v="10808"/>
    <n v="3026.24"/>
    <x v="1"/>
  </r>
  <r>
    <x v="1"/>
    <x v="2"/>
    <x v="3"/>
    <x v="13"/>
    <n v="368"/>
    <n v="7069.28"/>
    <n v="9260.7567999999992"/>
    <n v="2120.7840000000001"/>
    <x v="1"/>
  </r>
  <r>
    <x v="1"/>
    <x v="3"/>
    <x v="3"/>
    <x v="13"/>
    <n v="387"/>
    <n v="6130.08"/>
    <n v="6988.2911999999997"/>
    <n v="2635.9344000000001"/>
    <x v="1"/>
  </r>
  <r>
    <x v="1"/>
    <x v="4"/>
    <x v="3"/>
    <x v="13"/>
    <n v="371"/>
    <n v="5294.17"/>
    <n v="7200.0712000000003"/>
    <n v="2276.4931000000001"/>
    <x v="1"/>
  </r>
  <r>
    <x v="1"/>
    <x v="5"/>
    <x v="3"/>
    <x v="13"/>
    <n v="396"/>
    <n v="13060.08"/>
    <n v="16063.8984"/>
    <n v="4571.0280000000002"/>
    <x v="1"/>
  </r>
  <r>
    <x v="1"/>
    <x v="6"/>
    <x v="3"/>
    <x v="13"/>
    <n v="311"/>
    <n v="7635.05"/>
    <n v="7787.7510000000002"/>
    <n v="2595.9169999999999"/>
    <x v="1"/>
  </r>
  <r>
    <x v="1"/>
    <x v="7"/>
    <x v="3"/>
    <x v="13"/>
    <n v="364"/>
    <n v="12448.8"/>
    <n v="11701.871999999999"/>
    <n v="5477.4719999999998"/>
    <x v="1"/>
  </r>
  <r>
    <x v="1"/>
    <x v="8"/>
    <x v="3"/>
    <x v="13"/>
    <n v="374"/>
    <n v="11676.28"/>
    <n v="15412.689600000002"/>
    <n v="5604.6144000000004"/>
    <x v="1"/>
  </r>
  <r>
    <x v="1"/>
    <x v="9"/>
    <x v="3"/>
    <x v="13"/>
    <n v="325"/>
    <n v="9226.75"/>
    <n v="8396.3425000000007"/>
    <n v="3044.8274999999999"/>
    <x v="1"/>
  </r>
  <r>
    <x v="1"/>
    <x v="10"/>
    <x v="3"/>
    <x v="13"/>
    <n v="377"/>
    <n v="11287.38"/>
    <n v="12528.9918"/>
    <n v="3837.7091999999998"/>
    <x v="1"/>
  </r>
  <r>
    <x v="1"/>
    <x v="11"/>
    <x v="3"/>
    <x v="13"/>
    <n v="349"/>
    <n v="9719.65"/>
    <n v="11566.383499999998"/>
    <n v="3499.0739999999996"/>
    <x v="1"/>
  </r>
  <r>
    <x v="2"/>
    <x v="0"/>
    <x v="3"/>
    <x v="13"/>
    <n v="263"/>
    <n v="8973.56"/>
    <n v="8345.4107999999997"/>
    <n v="3140.7459999999996"/>
    <x v="1"/>
  </r>
  <r>
    <x v="2"/>
    <x v="1"/>
    <x v="3"/>
    <x v="13"/>
    <n v="324"/>
    <n v="10494.36"/>
    <n v="14062.4424"/>
    <n v="4092.8004000000005"/>
    <x v="1"/>
  </r>
  <r>
    <x v="2"/>
    <x v="2"/>
    <x v="3"/>
    <x v="13"/>
    <n v="271"/>
    <n v="6054.14"/>
    <n v="7809.8406000000004"/>
    <n v="2663.8216000000002"/>
    <x v="1"/>
  </r>
  <r>
    <x v="2"/>
    <x v="3"/>
    <x v="3"/>
    <x v="13"/>
    <n v="312"/>
    <n v="3057.6"/>
    <n v="3485.6639999999998"/>
    <n v="1100.7359999999999"/>
    <x v="1"/>
  </r>
  <r>
    <x v="2"/>
    <x v="4"/>
    <x v="3"/>
    <x v="13"/>
    <n v="308"/>
    <n v="9002.84"/>
    <n v="11613.663600000002"/>
    <n v="3961.2496000000001"/>
    <x v="1"/>
  </r>
  <r>
    <x v="2"/>
    <x v="5"/>
    <x v="3"/>
    <x v="13"/>
    <n v="282"/>
    <n v="6945.66"/>
    <n v="6528.9204"/>
    <n v="2500.4376000000002"/>
    <x v="1"/>
  </r>
  <r>
    <x v="2"/>
    <x v="6"/>
    <x v="3"/>
    <x v="13"/>
    <n v="329"/>
    <n v="3839.43"/>
    <n v="4492.1331"/>
    <n v="1766.1378"/>
    <x v="1"/>
  </r>
  <r>
    <x v="2"/>
    <x v="7"/>
    <x v="3"/>
    <x v="13"/>
    <n v="289"/>
    <n v="4167.38"/>
    <n v="5750.9844000000003"/>
    <n v="1333.5616"/>
    <x v="1"/>
  </r>
  <r>
    <x v="2"/>
    <x v="8"/>
    <x v="3"/>
    <x v="13"/>
    <n v="371"/>
    <n v="5457.41"/>
    <n v="6276.0214999999998"/>
    <n v="2292.1122"/>
    <x v="1"/>
  </r>
  <r>
    <x v="2"/>
    <x v="9"/>
    <x v="3"/>
    <x v="13"/>
    <n v="308"/>
    <n v="9221.52"/>
    <n v="8852.6592000000001"/>
    <n v="3780.8232000000003"/>
    <x v="1"/>
  </r>
  <r>
    <x v="2"/>
    <x v="10"/>
    <x v="3"/>
    <x v="13"/>
    <n v="275"/>
    <n v="8835.75"/>
    <n v="8482.32"/>
    <n v="4152.8024999999998"/>
    <x v="1"/>
  </r>
  <r>
    <x v="2"/>
    <x v="11"/>
    <x v="3"/>
    <x v="13"/>
    <n v="381"/>
    <n v="10652.76"/>
    <n v="10652.76"/>
    <n v="4048.0488"/>
    <x v="1"/>
  </r>
  <r>
    <x v="3"/>
    <x v="0"/>
    <x v="3"/>
    <x v="13"/>
    <n v="348"/>
    <n v="8519.0400000000009"/>
    <n v="11415.5136"/>
    <n v="3237.2352000000001"/>
    <x v="1"/>
  </r>
  <r>
    <x v="3"/>
    <x v="1"/>
    <x v="3"/>
    <x v="13"/>
    <n v="358"/>
    <n v="10310.4"/>
    <n v="14125.248"/>
    <n v="4639.68"/>
    <x v="1"/>
  </r>
  <r>
    <x v="3"/>
    <x v="2"/>
    <x v="3"/>
    <x v="13"/>
    <n v="308"/>
    <n v="3160.08"/>
    <n v="3412.8864000000003"/>
    <n v="1580.04"/>
    <x v="1"/>
  </r>
  <r>
    <x v="3"/>
    <x v="3"/>
    <x v="3"/>
    <x v="13"/>
    <n v="395"/>
    <n v="10210.75"/>
    <n v="11436.04"/>
    <n v="4084.3"/>
    <x v="1"/>
  </r>
  <r>
    <x v="3"/>
    <x v="4"/>
    <x v="3"/>
    <x v="13"/>
    <n v="300"/>
    <n v="5934"/>
    <n v="7002.12"/>
    <n v="2670.3"/>
    <x v="1"/>
  </r>
  <r>
    <x v="3"/>
    <x v="5"/>
    <x v="3"/>
    <x v="13"/>
    <n v="296"/>
    <n v="7411.84"/>
    <n v="9190.6815999999999"/>
    <n v="2742.3808000000004"/>
    <x v="1"/>
  </r>
  <r>
    <x v="3"/>
    <x v="6"/>
    <x v="3"/>
    <x v="13"/>
    <n v="384"/>
    <n v="9815.0400000000009"/>
    <n v="11189.1456"/>
    <n v="3827.8656000000005"/>
    <x v="1"/>
  </r>
  <r>
    <x v="3"/>
    <x v="7"/>
    <x v="3"/>
    <x v="13"/>
    <n v="387"/>
    <n v="9291.8700000000008"/>
    <n v="11150.244000000001"/>
    <n v="3809.6667000000002"/>
    <x v="1"/>
  </r>
  <r>
    <x v="3"/>
    <x v="8"/>
    <x v="3"/>
    <x v="13"/>
    <n v="383"/>
    <n v="8180.88"/>
    <n v="7444.6007999999993"/>
    <n v="3517.7784000000001"/>
    <x v="1"/>
  </r>
  <r>
    <x v="3"/>
    <x v="9"/>
    <x v="3"/>
    <x v="13"/>
    <n v="319"/>
    <n v="9279.7099999999991"/>
    <n v="12249.217199999999"/>
    <n v="3990.2752999999998"/>
    <x v="1"/>
  </r>
  <r>
    <x v="3"/>
    <x v="10"/>
    <x v="3"/>
    <x v="13"/>
    <n v="263"/>
    <n v="7887.37"/>
    <n v="9070.4754999999986"/>
    <n v="3785.9376000000002"/>
    <x v="1"/>
  </r>
  <r>
    <x v="3"/>
    <x v="11"/>
    <x v="3"/>
    <x v="13"/>
    <n v="340"/>
    <n v="3124.6"/>
    <n v="4311.9480000000003"/>
    <n v="1218.5940000000001"/>
    <x v="1"/>
  </r>
  <r>
    <x v="4"/>
    <x v="0"/>
    <x v="3"/>
    <x v="13"/>
    <n v="316"/>
    <n v="7065.76"/>
    <n v="9609.4336000000003"/>
    <n v="3250.2496000000001"/>
    <x v="1"/>
  </r>
  <r>
    <x v="4"/>
    <x v="1"/>
    <x v="3"/>
    <x v="13"/>
    <n v="342"/>
    <n v="4039.02"/>
    <n v="3756.2885999999999"/>
    <n v="1252.0962"/>
    <x v="1"/>
  </r>
  <r>
    <x v="4"/>
    <x v="2"/>
    <x v="3"/>
    <x v="13"/>
    <n v="325"/>
    <n v="6353.75"/>
    <n v="6163.1374999999998"/>
    <n v="3113.3375000000001"/>
    <x v="1"/>
  </r>
  <r>
    <x v="4"/>
    <x v="3"/>
    <x v="3"/>
    <x v="13"/>
    <n v="256"/>
    <n v="5701.12"/>
    <n v="7069.3887999999997"/>
    <n v="1710.336"/>
    <x v="1"/>
  </r>
  <r>
    <x v="4"/>
    <x v="4"/>
    <x v="3"/>
    <x v="13"/>
    <n v="292"/>
    <n v="4464.68"/>
    <n v="4062.8588"/>
    <n v="1339.4040000000002"/>
    <x v="1"/>
  </r>
  <r>
    <x v="4"/>
    <x v="5"/>
    <x v="3"/>
    <x v="13"/>
    <n v="393"/>
    <n v="5038.26"/>
    <n v="5693.2338"/>
    <n v="2317.5996"/>
    <x v="1"/>
  </r>
  <r>
    <x v="4"/>
    <x v="6"/>
    <x v="3"/>
    <x v="13"/>
    <n v="340"/>
    <n v="6514.4"/>
    <n v="6253.8239999999987"/>
    <n v="3257.2"/>
    <x v="1"/>
  </r>
  <r>
    <x v="4"/>
    <x v="7"/>
    <x v="3"/>
    <x v="13"/>
    <n v="284"/>
    <n v="8568.2800000000007"/>
    <n v="11567.178"/>
    <n v="2827.5324000000005"/>
    <x v="1"/>
  </r>
  <r>
    <x v="4"/>
    <x v="8"/>
    <x v="3"/>
    <x v="13"/>
    <n v="363"/>
    <n v="10062.36"/>
    <n v="11873.584800000001"/>
    <n v="3119.3316000000004"/>
    <x v="1"/>
  </r>
  <r>
    <x v="4"/>
    <x v="9"/>
    <x v="3"/>
    <x v="13"/>
    <n v="352"/>
    <n v="3724.16"/>
    <n v="4468.9919999999993"/>
    <n v="1415.1807999999999"/>
    <x v="1"/>
  </r>
  <r>
    <x v="4"/>
    <x v="10"/>
    <x v="3"/>
    <x v="13"/>
    <n v="381"/>
    <n v="7658.1"/>
    <n v="10415.016000000001"/>
    <n v="2833.4970000000003"/>
    <x v="1"/>
  </r>
  <r>
    <x v="4"/>
    <x v="11"/>
    <x v="3"/>
    <x v="13"/>
    <n v="253"/>
    <n v="4796.88"/>
    <n v="4365.1608000000006"/>
    <n v="1630.9392"/>
    <x v="1"/>
  </r>
  <r>
    <x v="0"/>
    <x v="0"/>
    <x v="4"/>
    <x v="14"/>
    <n v="3304"/>
    <n v="7632.24"/>
    <n v="9387.6552000000011"/>
    <n v="3281.8632000000002"/>
    <x v="0"/>
  </r>
  <r>
    <x v="0"/>
    <x v="1"/>
    <x v="4"/>
    <x v="14"/>
    <n v="3056"/>
    <n v="7640"/>
    <n v="7945.6"/>
    <n v="2444.8000000000002"/>
    <x v="0"/>
  </r>
  <r>
    <x v="0"/>
    <x v="2"/>
    <x v="4"/>
    <x v="14"/>
    <n v="2512"/>
    <n v="9420"/>
    <n v="11680.8"/>
    <n v="3956.4"/>
    <x v="0"/>
  </r>
  <r>
    <x v="0"/>
    <x v="3"/>
    <x v="4"/>
    <x v="14"/>
    <n v="2789"/>
    <n v="8339.11"/>
    <n v="8505.8922000000002"/>
    <n v="2501.7330000000002"/>
    <x v="0"/>
  </r>
  <r>
    <x v="0"/>
    <x v="4"/>
    <x v="4"/>
    <x v="14"/>
    <n v="2790"/>
    <n v="7254"/>
    <n v="6601.14"/>
    <n v="2829.06"/>
    <x v="0"/>
  </r>
  <r>
    <x v="0"/>
    <x v="5"/>
    <x v="4"/>
    <x v="14"/>
    <n v="3210"/>
    <n v="10175.700000000001"/>
    <n v="11905.569000000001"/>
    <n v="3459.7380000000003"/>
    <x v="0"/>
  </r>
  <r>
    <x v="0"/>
    <x v="6"/>
    <x v="4"/>
    <x v="14"/>
    <n v="2662"/>
    <n v="7959.38"/>
    <n v="8277.7551999999996"/>
    <n v="2706.1891999999998"/>
    <x v="0"/>
  </r>
  <r>
    <x v="0"/>
    <x v="7"/>
    <x v="4"/>
    <x v="14"/>
    <n v="3486"/>
    <n v="10771.74"/>
    <n v="10125.435599999999"/>
    <n v="5385.87"/>
    <x v="0"/>
  </r>
  <r>
    <x v="0"/>
    <x v="8"/>
    <x v="4"/>
    <x v="14"/>
    <n v="3512"/>
    <n v="9412.16"/>
    <n v="11765.2"/>
    <n v="4517.8368"/>
    <x v="0"/>
  </r>
  <r>
    <x v="0"/>
    <x v="9"/>
    <x v="4"/>
    <x v="14"/>
    <n v="3939"/>
    <n v="9453.6"/>
    <n v="9264.5280000000002"/>
    <n v="3875.9760000000006"/>
    <x v="0"/>
  </r>
  <r>
    <x v="0"/>
    <x v="10"/>
    <x v="4"/>
    <x v="14"/>
    <n v="3498"/>
    <n v="8325.24"/>
    <n v="7908.9779999999992"/>
    <n v="2747.3291999999997"/>
    <x v="0"/>
  </r>
  <r>
    <x v="0"/>
    <x v="11"/>
    <x v="4"/>
    <x v="14"/>
    <n v="2982"/>
    <n v="9780.9599999999991"/>
    <n v="10074.388799999999"/>
    <n v="3325.5263999999997"/>
    <x v="0"/>
  </r>
  <r>
    <x v="1"/>
    <x v="0"/>
    <x v="4"/>
    <x v="14"/>
    <n v="3404"/>
    <n v="7795.16"/>
    <n v="10835.2724"/>
    <n v="3040.1124"/>
    <x v="0"/>
  </r>
  <r>
    <x v="1"/>
    <x v="1"/>
    <x v="4"/>
    <x v="14"/>
    <n v="2819"/>
    <n v="10148.4"/>
    <n v="14106.275999999998"/>
    <n v="3146.0039999999995"/>
    <x v="0"/>
  </r>
  <r>
    <x v="1"/>
    <x v="2"/>
    <x v="4"/>
    <x v="14"/>
    <n v="3676"/>
    <n v="14483.44"/>
    <n v="16655.956000000002"/>
    <n v="5214.0384000000004"/>
    <x v="0"/>
  </r>
  <r>
    <x v="1"/>
    <x v="3"/>
    <x v="4"/>
    <x v="14"/>
    <n v="3501"/>
    <n v="10853.1"/>
    <n v="11829.879000000001"/>
    <n v="4666.8329999999996"/>
    <x v="0"/>
  </r>
  <r>
    <x v="1"/>
    <x v="4"/>
    <x v="4"/>
    <x v="14"/>
    <n v="3714"/>
    <n v="11030.58"/>
    <n v="10368.745199999999"/>
    <n v="4301.9261999999999"/>
    <x v="0"/>
  </r>
  <r>
    <x v="1"/>
    <x v="5"/>
    <x v="4"/>
    <x v="14"/>
    <n v="3758"/>
    <n v="14280.4"/>
    <n v="18278.912"/>
    <n v="5140.9439999999995"/>
    <x v="0"/>
  </r>
  <r>
    <x v="1"/>
    <x v="6"/>
    <x v="4"/>
    <x v="14"/>
    <n v="3685"/>
    <n v="10760.2"/>
    <n v="11083.006000000001"/>
    <n v="3766.07"/>
    <x v="0"/>
  </r>
  <r>
    <x v="1"/>
    <x v="7"/>
    <x v="4"/>
    <x v="14"/>
    <n v="3598"/>
    <n v="8887.06"/>
    <n v="11197.695599999999"/>
    <n v="4443.53"/>
    <x v="0"/>
  </r>
  <r>
    <x v="1"/>
    <x v="8"/>
    <x v="4"/>
    <x v="14"/>
    <n v="3726"/>
    <n v="14494.14"/>
    <n v="16233.436799999999"/>
    <n v="5217.8904000000002"/>
    <x v="0"/>
  </r>
  <r>
    <x v="1"/>
    <x v="9"/>
    <x v="4"/>
    <x v="14"/>
    <n v="3417"/>
    <n v="7312.38"/>
    <n v="8847.9797999999992"/>
    <n v="2705.5805999999998"/>
    <x v="0"/>
  </r>
  <r>
    <x v="1"/>
    <x v="10"/>
    <x v="4"/>
    <x v="14"/>
    <n v="3890"/>
    <n v="11981.2"/>
    <n v="15455.748"/>
    <n v="3594.36"/>
    <x v="0"/>
  </r>
  <r>
    <x v="1"/>
    <x v="11"/>
    <x v="4"/>
    <x v="14"/>
    <n v="3918"/>
    <n v="9990.9"/>
    <n v="11389.625999999998"/>
    <n v="4096.2689999999993"/>
    <x v="0"/>
  </r>
  <r>
    <x v="2"/>
    <x v="0"/>
    <x v="4"/>
    <x v="14"/>
    <n v="3623"/>
    <n v="7499.61"/>
    <n v="7274.6216999999997"/>
    <n v="3524.8166999999999"/>
    <x v="0"/>
  </r>
  <r>
    <x v="2"/>
    <x v="1"/>
    <x v="4"/>
    <x v="14"/>
    <n v="3275"/>
    <n v="8940.75"/>
    <n v="11622.975"/>
    <n v="3039.855"/>
    <x v="0"/>
  </r>
  <r>
    <x v="2"/>
    <x v="2"/>
    <x v="4"/>
    <x v="14"/>
    <n v="2655"/>
    <n v="7513.65"/>
    <n v="9542.3354999999992"/>
    <n v="3155.7329999999997"/>
    <x v="0"/>
  </r>
  <r>
    <x v="2"/>
    <x v="3"/>
    <x v="4"/>
    <x v="14"/>
    <n v="3506"/>
    <n v="9676.56"/>
    <n v="11708.6376"/>
    <n v="4451.2175999999999"/>
    <x v="0"/>
  </r>
  <r>
    <x v="2"/>
    <x v="4"/>
    <x v="4"/>
    <x v="14"/>
    <n v="3788"/>
    <n v="10038.200000000001"/>
    <n v="12146.222000000002"/>
    <n v="5019.1000000000004"/>
    <x v="0"/>
  </r>
  <r>
    <x v="2"/>
    <x v="5"/>
    <x v="4"/>
    <x v="14"/>
    <n v="2832"/>
    <n v="8835.84"/>
    <n v="10779.7248"/>
    <n v="3004.1855999999998"/>
    <x v="0"/>
  </r>
  <r>
    <x v="2"/>
    <x v="6"/>
    <x v="4"/>
    <x v="14"/>
    <n v="3099"/>
    <n v="10598.58"/>
    <n v="14838.011999999999"/>
    <n v="4769.3609999999999"/>
    <x v="0"/>
  </r>
  <r>
    <x v="2"/>
    <x v="7"/>
    <x v="4"/>
    <x v="14"/>
    <n v="3812"/>
    <n v="13037.04"/>
    <n v="16035.559200000002"/>
    <n v="6257.7792000000009"/>
    <x v="0"/>
  </r>
  <r>
    <x v="2"/>
    <x v="8"/>
    <x v="4"/>
    <x v="14"/>
    <n v="2625"/>
    <n v="7901.25"/>
    <n v="8454.3374999999996"/>
    <n v="3634.5749999999998"/>
    <x v="0"/>
  </r>
  <r>
    <x v="2"/>
    <x v="9"/>
    <x v="4"/>
    <x v="14"/>
    <n v="3154"/>
    <n v="10471.280000000001"/>
    <n v="10575.9928"/>
    <n v="4293.2248"/>
    <x v="0"/>
  </r>
  <r>
    <x v="2"/>
    <x v="10"/>
    <x v="4"/>
    <x v="14"/>
    <n v="3199"/>
    <n v="10812.62"/>
    <n v="14488.910800000001"/>
    <n v="3351.9122000000002"/>
    <x v="0"/>
  </r>
  <r>
    <x v="2"/>
    <x v="11"/>
    <x v="4"/>
    <x v="14"/>
    <n v="3883"/>
    <n v="15104.87"/>
    <n v="18730.038800000002"/>
    <n v="5739.8506000000007"/>
    <x v="0"/>
  </r>
  <r>
    <x v="3"/>
    <x v="0"/>
    <x v="4"/>
    <x v="14"/>
    <n v="2620"/>
    <n v="6130.8"/>
    <n v="6437.34"/>
    <n v="2391.0120000000002"/>
    <x v="0"/>
  </r>
  <r>
    <x v="3"/>
    <x v="1"/>
    <x v="4"/>
    <x v="14"/>
    <n v="3898"/>
    <n v="11927.88"/>
    <n v="14074.898399999998"/>
    <n v="4771.1519999999991"/>
    <x v="0"/>
  </r>
  <r>
    <x v="3"/>
    <x v="2"/>
    <x v="4"/>
    <x v="14"/>
    <n v="3500"/>
    <n v="8890"/>
    <n v="11468.1"/>
    <n v="4267.2"/>
    <x v="0"/>
  </r>
  <r>
    <x v="3"/>
    <x v="3"/>
    <x v="4"/>
    <x v="14"/>
    <n v="2598"/>
    <n v="7560.18"/>
    <n v="8467.4016000000011"/>
    <n v="2419.2575999999999"/>
    <x v="0"/>
  </r>
  <r>
    <x v="3"/>
    <x v="4"/>
    <x v="4"/>
    <x v="14"/>
    <n v="2758"/>
    <n v="8108.52"/>
    <n v="9892.394400000001"/>
    <n v="2594.7264"/>
    <x v="0"/>
  </r>
  <r>
    <x v="3"/>
    <x v="5"/>
    <x v="4"/>
    <x v="14"/>
    <n v="3743"/>
    <n v="13063.07"/>
    <n v="15675.683999999999"/>
    <n v="4572.0744999999997"/>
    <x v="0"/>
  </r>
  <r>
    <x v="3"/>
    <x v="6"/>
    <x v="4"/>
    <x v="14"/>
    <n v="3512"/>
    <n v="12502.72"/>
    <n v="16253.535999999998"/>
    <n v="4626.0063999999993"/>
    <x v="0"/>
  </r>
  <r>
    <x v="3"/>
    <x v="7"/>
    <x v="4"/>
    <x v="14"/>
    <n v="3270"/>
    <n v="11052.6"/>
    <n v="9947.34"/>
    <n v="3426.3060000000005"/>
    <x v="0"/>
  </r>
  <r>
    <x v="3"/>
    <x v="8"/>
    <x v="4"/>
    <x v="14"/>
    <n v="2891"/>
    <n v="9973.9500000000007"/>
    <n v="9874.210500000001"/>
    <n v="4189.0590000000002"/>
    <x v="0"/>
  </r>
  <r>
    <x v="3"/>
    <x v="9"/>
    <x v="4"/>
    <x v="14"/>
    <n v="2956"/>
    <n v="11439.72"/>
    <n v="12240.500400000001"/>
    <n v="4919.0796"/>
    <x v="0"/>
  </r>
  <r>
    <x v="3"/>
    <x v="10"/>
    <x v="4"/>
    <x v="14"/>
    <n v="3932"/>
    <n v="15374.12"/>
    <n v="21062.544399999999"/>
    <n v="4765.9772000000003"/>
    <x v="0"/>
  </r>
  <r>
    <x v="3"/>
    <x v="11"/>
    <x v="4"/>
    <x v="14"/>
    <n v="3157"/>
    <n v="6882.26"/>
    <n v="6882.26"/>
    <n v="2684.0814"/>
    <x v="0"/>
  </r>
  <r>
    <x v="4"/>
    <x v="0"/>
    <x v="4"/>
    <x v="14"/>
    <n v="2988"/>
    <n v="6125.4"/>
    <n v="6676.6859999999997"/>
    <n v="2511.4139999999998"/>
    <x v="0"/>
  </r>
  <r>
    <x v="4"/>
    <x v="1"/>
    <x v="4"/>
    <x v="14"/>
    <n v="3933"/>
    <n v="14748.75"/>
    <n v="17551.012500000001"/>
    <n v="7079.4"/>
    <x v="0"/>
  </r>
  <r>
    <x v="4"/>
    <x v="2"/>
    <x v="4"/>
    <x v="14"/>
    <n v="3878"/>
    <n v="14658.84"/>
    <n v="13486.132799999999"/>
    <n v="7036.2432000000008"/>
    <x v="0"/>
  </r>
  <r>
    <x v="4"/>
    <x v="3"/>
    <x v="4"/>
    <x v="14"/>
    <n v="2841"/>
    <n v="6164.97"/>
    <n v="5980.0208999999995"/>
    <n v="2034.4401"/>
    <x v="0"/>
  </r>
  <r>
    <x v="4"/>
    <x v="4"/>
    <x v="4"/>
    <x v="14"/>
    <n v="3300"/>
    <n v="9702"/>
    <n v="9119.8799999999992"/>
    <n v="3201.66"/>
    <x v="0"/>
  </r>
  <r>
    <x v="4"/>
    <x v="5"/>
    <x v="4"/>
    <x v="14"/>
    <n v="2528"/>
    <n v="9884.48"/>
    <n v="12948.668799999999"/>
    <n v="4546.8607999999995"/>
    <x v="0"/>
  </r>
  <r>
    <x v="4"/>
    <x v="6"/>
    <x v="4"/>
    <x v="14"/>
    <n v="3154"/>
    <n v="8547.34"/>
    <n v="8034.4995999999992"/>
    <n v="4102.7232000000004"/>
    <x v="0"/>
  </r>
  <r>
    <x v="4"/>
    <x v="7"/>
    <x v="4"/>
    <x v="14"/>
    <n v="3643"/>
    <n v="10892.57"/>
    <n v="14704.969499999999"/>
    <n v="4357.0280000000002"/>
    <x v="0"/>
  </r>
  <r>
    <x v="4"/>
    <x v="8"/>
    <x v="4"/>
    <x v="14"/>
    <n v="2662"/>
    <n v="6548.52"/>
    <n v="6483.0348000000013"/>
    <n v="2095.5264000000002"/>
    <x v="0"/>
  </r>
  <r>
    <x v="4"/>
    <x v="9"/>
    <x v="4"/>
    <x v="14"/>
    <n v="2619"/>
    <n v="5552.28"/>
    <n v="5385.7116000000005"/>
    <n v="1721.2067999999999"/>
    <x v="0"/>
  </r>
  <r>
    <x v="4"/>
    <x v="10"/>
    <x v="4"/>
    <x v="14"/>
    <n v="3289"/>
    <n v="11116.82"/>
    <n v="13673.688599999999"/>
    <n v="5224.9053999999996"/>
    <x v="0"/>
  </r>
  <r>
    <x v="4"/>
    <x v="11"/>
    <x v="4"/>
    <x v="14"/>
    <n v="2507"/>
    <n v="6041.87"/>
    <n v="7914.8496999999998"/>
    <n v="3020.9349999999999"/>
    <x v="0"/>
  </r>
  <r>
    <x v="0"/>
    <x v="0"/>
    <x v="4"/>
    <x v="15"/>
    <n v="3047"/>
    <n v="11273.9"/>
    <n v="10710.205"/>
    <n v="3382.17"/>
    <x v="0"/>
  </r>
  <r>
    <x v="0"/>
    <x v="1"/>
    <x v="4"/>
    <x v="15"/>
    <n v="3233"/>
    <n v="8373.4699999999993"/>
    <n v="11387.919199999998"/>
    <n v="2930.7144999999996"/>
    <x v="0"/>
  </r>
  <r>
    <x v="0"/>
    <x v="2"/>
    <x v="4"/>
    <x v="15"/>
    <n v="3625"/>
    <n v="14500"/>
    <n v="17980"/>
    <n v="6815"/>
    <x v="0"/>
  </r>
  <r>
    <x v="0"/>
    <x v="3"/>
    <x v="4"/>
    <x v="15"/>
    <n v="3937"/>
    <n v="11377.93"/>
    <n v="11833.047199999999"/>
    <n v="5461.4063999999998"/>
    <x v="0"/>
  </r>
  <r>
    <x v="0"/>
    <x v="4"/>
    <x v="4"/>
    <x v="15"/>
    <n v="3262"/>
    <n v="9753.3799999999992"/>
    <n v="13069.529199999999"/>
    <n v="3023.5477999999998"/>
    <x v="0"/>
  </r>
  <r>
    <x v="0"/>
    <x v="5"/>
    <x v="4"/>
    <x v="15"/>
    <n v="2710"/>
    <n v="8672"/>
    <n v="8758.7199999999993"/>
    <n v="3642.24"/>
    <x v="0"/>
  </r>
  <r>
    <x v="0"/>
    <x v="6"/>
    <x v="4"/>
    <x v="15"/>
    <n v="3762"/>
    <n v="11511.72"/>
    <n v="11857.071599999999"/>
    <n v="4029.1019999999994"/>
    <x v="0"/>
  </r>
  <r>
    <x v="0"/>
    <x v="7"/>
    <x v="4"/>
    <x v="15"/>
    <n v="3276"/>
    <n v="12940.2"/>
    <n v="15528.24"/>
    <n v="5823.09"/>
    <x v="0"/>
  </r>
  <r>
    <x v="0"/>
    <x v="8"/>
    <x v="4"/>
    <x v="15"/>
    <n v="3507"/>
    <n v="14028"/>
    <n v="17675.28"/>
    <n v="4348.68"/>
    <x v="0"/>
  </r>
  <r>
    <x v="0"/>
    <x v="9"/>
    <x v="4"/>
    <x v="15"/>
    <n v="3953"/>
    <n v="10791.69"/>
    <n v="13489.612499999999"/>
    <n v="3992.9253000000003"/>
    <x v="0"/>
  </r>
  <r>
    <x v="0"/>
    <x v="10"/>
    <x v="4"/>
    <x v="15"/>
    <n v="3316"/>
    <n v="10843.32"/>
    <n v="12252.951599999999"/>
    <n v="3795.1620000000003"/>
    <x v="0"/>
  </r>
  <r>
    <x v="0"/>
    <x v="11"/>
    <x v="4"/>
    <x v="15"/>
    <n v="3667"/>
    <n v="8837.4699999999993"/>
    <n v="9102.5940999999984"/>
    <n v="3976.8614999999995"/>
    <x v="0"/>
  </r>
  <r>
    <x v="1"/>
    <x v="0"/>
    <x v="4"/>
    <x v="15"/>
    <n v="3131"/>
    <n v="7921.43"/>
    <n v="9505.7160000000003"/>
    <n v="2455.6433000000002"/>
    <x v="0"/>
  </r>
  <r>
    <x v="1"/>
    <x v="1"/>
    <x v="4"/>
    <x v="15"/>
    <n v="3000"/>
    <n v="9390"/>
    <n v="12300.9"/>
    <n v="4131.6000000000004"/>
    <x v="0"/>
  </r>
  <r>
    <x v="1"/>
    <x v="2"/>
    <x v="4"/>
    <x v="15"/>
    <n v="3538"/>
    <n v="8668.1"/>
    <n v="9881.634"/>
    <n v="3207.1970000000001"/>
    <x v="0"/>
  </r>
  <r>
    <x v="1"/>
    <x v="3"/>
    <x v="4"/>
    <x v="15"/>
    <n v="2772"/>
    <n v="11060.28"/>
    <n v="15484.392000000002"/>
    <n v="5087.7287999999999"/>
    <x v="0"/>
  </r>
  <r>
    <x v="1"/>
    <x v="4"/>
    <x v="4"/>
    <x v="15"/>
    <n v="3240"/>
    <n v="10789.2"/>
    <n v="11112.876"/>
    <n v="4747.2480000000005"/>
    <x v="0"/>
  </r>
  <r>
    <x v="1"/>
    <x v="5"/>
    <x v="4"/>
    <x v="15"/>
    <n v="3875"/>
    <n v="13407.5"/>
    <n v="13541.575000000001"/>
    <n v="4290.3999999999996"/>
    <x v="0"/>
  </r>
  <r>
    <x v="1"/>
    <x v="6"/>
    <x v="4"/>
    <x v="15"/>
    <n v="2620"/>
    <n v="10427.6"/>
    <n v="12617.396000000001"/>
    <n v="3441.1079999999997"/>
    <x v="0"/>
  </r>
  <r>
    <x v="1"/>
    <x v="7"/>
    <x v="4"/>
    <x v="15"/>
    <n v="3831"/>
    <n v="12910.47"/>
    <n v="16138.0875"/>
    <n v="5551.5020999999997"/>
    <x v="0"/>
  </r>
  <r>
    <x v="1"/>
    <x v="8"/>
    <x v="4"/>
    <x v="15"/>
    <n v="3137"/>
    <n v="7466.06"/>
    <n v="7391.3994000000002"/>
    <n v="2687.7816000000003"/>
    <x v="0"/>
  </r>
  <r>
    <x v="1"/>
    <x v="9"/>
    <x v="4"/>
    <x v="15"/>
    <n v="3302"/>
    <n v="8089.9"/>
    <n v="11325.86"/>
    <n v="3721.3539999999998"/>
    <x v="0"/>
  </r>
  <r>
    <x v="1"/>
    <x v="10"/>
    <x v="4"/>
    <x v="15"/>
    <n v="3559"/>
    <n v="13630.97"/>
    <n v="14039.899099999999"/>
    <n v="4089.2909999999997"/>
    <x v="0"/>
  </r>
  <r>
    <x v="1"/>
    <x v="11"/>
    <x v="4"/>
    <x v="15"/>
    <n v="3490"/>
    <n v="11307.6"/>
    <n v="11872.98"/>
    <n v="4409.9639999999999"/>
    <x v="0"/>
  </r>
  <r>
    <x v="2"/>
    <x v="0"/>
    <x v="4"/>
    <x v="15"/>
    <n v="3878"/>
    <n v="12254.48"/>
    <n v="12009.3904"/>
    <n v="5759.605599999999"/>
    <x v="0"/>
  </r>
  <r>
    <x v="2"/>
    <x v="1"/>
    <x v="4"/>
    <x v="15"/>
    <n v="3778"/>
    <n v="9293.8799999999992"/>
    <n v="11710.288799999998"/>
    <n v="4089.3071999999997"/>
    <x v="0"/>
  </r>
  <r>
    <x v="2"/>
    <x v="2"/>
    <x v="4"/>
    <x v="15"/>
    <n v="2604"/>
    <n v="8879.64"/>
    <n v="10389.1788"/>
    <n v="3995.8379999999997"/>
    <x v="0"/>
  </r>
  <r>
    <x v="2"/>
    <x v="3"/>
    <x v="4"/>
    <x v="15"/>
    <n v="3554"/>
    <n v="9240.4"/>
    <n v="8593.5720000000001"/>
    <n v="3141.7359999999999"/>
    <x v="0"/>
  </r>
  <r>
    <x v="2"/>
    <x v="4"/>
    <x v="4"/>
    <x v="15"/>
    <n v="3380"/>
    <n v="12641.2"/>
    <n v="14790.204000000002"/>
    <n v="6067.7760000000007"/>
    <x v="0"/>
  </r>
  <r>
    <x v="2"/>
    <x v="5"/>
    <x v="4"/>
    <x v="15"/>
    <n v="2571"/>
    <n v="6633.18"/>
    <n v="8623.134"/>
    <n v="2586.9402"/>
    <x v="0"/>
  </r>
  <r>
    <x v="2"/>
    <x v="6"/>
    <x v="4"/>
    <x v="15"/>
    <n v="3964"/>
    <n v="11337.04"/>
    <n v="13264.336800000001"/>
    <n v="3967.9640000000004"/>
    <x v="0"/>
  </r>
  <r>
    <x v="2"/>
    <x v="7"/>
    <x v="4"/>
    <x v="15"/>
    <n v="3978"/>
    <n v="8154.9"/>
    <n v="10030.527"/>
    <n v="3425.058"/>
    <x v="0"/>
  </r>
  <r>
    <x v="2"/>
    <x v="8"/>
    <x v="4"/>
    <x v="15"/>
    <n v="3086"/>
    <n v="7406.4"/>
    <n v="6962.0159999999996"/>
    <n v="2962.56"/>
    <x v="0"/>
  </r>
  <r>
    <x v="2"/>
    <x v="9"/>
    <x v="4"/>
    <x v="15"/>
    <n v="3219"/>
    <n v="9624.81"/>
    <n v="10202.2986"/>
    <n v="2983.6911"/>
    <x v="0"/>
  </r>
  <r>
    <x v="2"/>
    <x v="10"/>
    <x v="4"/>
    <x v="15"/>
    <n v="2896"/>
    <n v="9788.48"/>
    <n v="12333.4848"/>
    <n v="3719.6223999999997"/>
    <x v="0"/>
  </r>
  <r>
    <x v="2"/>
    <x v="11"/>
    <x v="4"/>
    <x v="15"/>
    <n v="3206"/>
    <n v="10066.84"/>
    <n v="12281.5448"/>
    <n v="3926.0676000000003"/>
    <x v="0"/>
  </r>
  <r>
    <x v="3"/>
    <x v="0"/>
    <x v="4"/>
    <x v="15"/>
    <n v="2948"/>
    <n v="9698.92"/>
    <n v="9116.9848000000002"/>
    <n v="3297.6328000000003"/>
    <x v="0"/>
  </r>
  <r>
    <x v="3"/>
    <x v="1"/>
    <x v="4"/>
    <x v="15"/>
    <n v="2897"/>
    <n v="7097.65"/>
    <n v="6742.7674999999999"/>
    <n v="2981.0129999999999"/>
    <x v="0"/>
  </r>
  <r>
    <x v="3"/>
    <x v="2"/>
    <x v="4"/>
    <x v="15"/>
    <n v="3521"/>
    <n v="12429.13"/>
    <n v="15660.703799999999"/>
    <n v="5717.3998000000001"/>
    <x v="0"/>
  </r>
  <r>
    <x v="3"/>
    <x v="3"/>
    <x v="4"/>
    <x v="15"/>
    <n v="2711"/>
    <n v="8783.64"/>
    <n v="12209.259599999999"/>
    <n v="3952.6379999999999"/>
    <x v="0"/>
  </r>
  <r>
    <x v="3"/>
    <x v="4"/>
    <x v="4"/>
    <x v="15"/>
    <n v="3653"/>
    <n v="7415.59"/>
    <n v="8008.8371999999999"/>
    <n v="3262.8596000000002"/>
    <x v="0"/>
  </r>
  <r>
    <x v="3"/>
    <x v="5"/>
    <x v="4"/>
    <x v="15"/>
    <n v="2722"/>
    <n v="6396.7"/>
    <n v="7803.9740000000002"/>
    <n v="3198.35"/>
    <x v="0"/>
  </r>
  <r>
    <x v="3"/>
    <x v="6"/>
    <x v="4"/>
    <x v="15"/>
    <n v="3214"/>
    <n v="9931.26"/>
    <n v="10626.448200000001"/>
    <n v="4469.067"/>
    <x v="0"/>
  </r>
  <r>
    <x v="3"/>
    <x v="7"/>
    <x v="4"/>
    <x v="15"/>
    <n v="3860"/>
    <n v="8530.6"/>
    <n v="8957.1299999999992"/>
    <n v="3326.9340000000002"/>
    <x v="0"/>
  </r>
  <r>
    <x v="3"/>
    <x v="8"/>
    <x v="4"/>
    <x v="15"/>
    <n v="2522"/>
    <n v="9734.92"/>
    <n v="12071.300800000001"/>
    <n v="3017.8252000000002"/>
    <x v="0"/>
  </r>
  <r>
    <x v="3"/>
    <x v="9"/>
    <x v="4"/>
    <x v="15"/>
    <n v="3152"/>
    <n v="10779.84"/>
    <n v="11211.033600000001"/>
    <n v="4850.9279999999999"/>
    <x v="0"/>
  </r>
  <r>
    <x v="3"/>
    <x v="10"/>
    <x v="4"/>
    <x v="15"/>
    <n v="3209"/>
    <n v="6867.26"/>
    <n v="8309.3846000000012"/>
    <n v="3433.63"/>
    <x v="0"/>
  </r>
  <r>
    <x v="3"/>
    <x v="11"/>
    <x v="4"/>
    <x v="15"/>
    <n v="3014"/>
    <n v="7414.44"/>
    <n v="7340.2955999999995"/>
    <n v="3558.9312"/>
    <x v="0"/>
  </r>
  <r>
    <x v="4"/>
    <x v="0"/>
    <x v="4"/>
    <x v="15"/>
    <n v="3047"/>
    <n v="10664.5"/>
    <n v="13117.334999999999"/>
    <n v="4052.51"/>
    <x v="0"/>
  </r>
  <r>
    <x v="4"/>
    <x v="1"/>
    <x v="4"/>
    <x v="15"/>
    <n v="3172"/>
    <n v="6756.36"/>
    <n v="6959.0508"/>
    <n v="2297.1623999999997"/>
    <x v="0"/>
  </r>
  <r>
    <x v="4"/>
    <x v="2"/>
    <x v="4"/>
    <x v="15"/>
    <n v="2885"/>
    <n v="8510.75"/>
    <n v="10383.115"/>
    <n v="4255.375"/>
    <x v="0"/>
  </r>
  <r>
    <x v="4"/>
    <x v="3"/>
    <x v="4"/>
    <x v="15"/>
    <n v="3757"/>
    <n v="12698.66"/>
    <n v="15238.392"/>
    <n v="3809.598"/>
    <x v="0"/>
  </r>
  <r>
    <x v="4"/>
    <x v="4"/>
    <x v="4"/>
    <x v="15"/>
    <n v="3140"/>
    <n v="10079.4"/>
    <n v="12800.838"/>
    <n v="4233.348"/>
    <x v="0"/>
  </r>
  <r>
    <x v="4"/>
    <x v="5"/>
    <x v="4"/>
    <x v="15"/>
    <n v="3605"/>
    <n v="10130.049999999999"/>
    <n v="11143.055"/>
    <n v="3545.5174999999999"/>
    <x v="0"/>
  </r>
  <r>
    <x v="4"/>
    <x v="6"/>
    <x v="4"/>
    <x v="15"/>
    <n v="3101"/>
    <n v="8589.77"/>
    <n v="9878.2355000000007"/>
    <n v="3435.9080000000004"/>
    <x v="0"/>
  </r>
  <r>
    <x v="4"/>
    <x v="7"/>
    <x v="4"/>
    <x v="15"/>
    <n v="3390"/>
    <n v="10509"/>
    <n v="9773.3700000000008"/>
    <n v="4834.1400000000003"/>
    <x v="0"/>
  </r>
  <r>
    <x v="4"/>
    <x v="8"/>
    <x v="4"/>
    <x v="15"/>
    <n v="3185"/>
    <n v="8408.4"/>
    <n v="11267.255999999999"/>
    <n v="4204.2"/>
    <x v="0"/>
  </r>
  <r>
    <x v="4"/>
    <x v="9"/>
    <x v="4"/>
    <x v="15"/>
    <n v="3243"/>
    <n v="12290.97"/>
    <n v="15855.351299999998"/>
    <n v="5899.6655999999994"/>
    <x v="0"/>
  </r>
  <r>
    <x v="4"/>
    <x v="10"/>
    <x v="4"/>
    <x v="15"/>
    <n v="2681"/>
    <n v="5603.29"/>
    <n v="6443.7834999999995"/>
    <n v="1793.0527999999999"/>
    <x v="0"/>
  </r>
  <r>
    <x v="4"/>
    <x v="11"/>
    <x v="4"/>
    <x v="15"/>
    <n v="3835"/>
    <n v="11505"/>
    <n v="15301.65"/>
    <n v="3451.5"/>
    <x v="0"/>
  </r>
  <r>
    <x v="0"/>
    <x v="0"/>
    <x v="5"/>
    <x v="16"/>
    <n v="3744"/>
    <n v="12093.12"/>
    <n v="12334.982400000001"/>
    <n v="4837.2480000000005"/>
    <x v="0"/>
  </r>
  <r>
    <x v="0"/>
    <x v="1"/>
    <x v="5"/>
    <x v="16"/>
    <n v="2646"/>
    <n v="3095.82"/>
    <n v="3560.1930000000007"/>
    <n v="1393.1189999999999"/>
    <x v="0"/>
  </r>
  <r>
    <x v="0"/>
    <x v="2"/>
    <x v="5"/>
    <x v="16"/>
    <n v="3821"/>
    <n v="9667.1299999999992"/>
    <n v="9280.4447999999993"/>
    <n v="3480.1668"/>
    <x v="0"/>
  </r>
  <r>
    <x v="0"/>
    <x v="3"/>
    <x v="5"/>
    <x v="16"/>
    <n v="3496"/>
    <n v="5209.04"/>
    <n v="5104.8591999999999"/>
    <n v="2031.5255999999999"/>
    <x v="0"/>
  </r>
  <r>
    <x v="0"/>
    <x v="4"/>
    <x v="5"/>
    <x v="16"/>
    <n v="3281"/>
    <n v="7054.15"/>
    <n v="8676.6044999999995"/>
    <n v="2892.2014999999997"/>
    <x v="0"/>
  </r>
  <r>
    <x v="0"/>
    <x v="5"/>
    <x v="5"/>
    <x v="16"/>
    <n v="3270"/>
    <n v="2975.7"/>
    <n v="3779.1389999999997"/>
    <n v="1339.0650000000001"/>
    <x v="0"/>
  </r>
  <r>
    <x v="0"/>
    <x v="6"/>
    <x v="5"/>
    <x v="16"/>
    <n v="3126"/>
    <n v="4063.8"/>
    <n v="3779.3340000000003"/>
    <n v="1462.9680000000001"/>
    <x v="0"/>
  </r>
  <r>
    <x v="0"/>
    <x v="7"/>
    <x v="5"/>
    <x v="16"/>
    <n v="3533"/>
    <n v="7560.62"/>
    <n v="10509.2618"/>
    <n v="3099.8541999999998"/>
    <x v="0"/>
  </r>
  <r>
    <x v="0"/>
    <x v="8"/>
    <x v="5"/>
    <x v="16"/>
    <n v="3924"/>
    <n v="10673.28"/>
    <n v="10566.547199999999"/>
    <n v="3522.1824000000006"/>
    <x v="0"/>
  </r>
  <r>
    <x v="0"/>
    <x v="9"/>
    <x v="5"/>
    <x v="16"/>
    <n v="2901"/>
    <n v="5627.94"/>
    <n v="7597.7189999999991"/>
    <n v="2082.3377999999998"/>
    <x v="0"/>
  </r>
  <r>
    <x v="0"/>
    <x v="10"/>
    <x v="5"/>
    <x v="16"/>
    <n v="2887"/>
    <n v="4936.7700000000004"/>
    <n v="6911.4780000000001"/>
    <n v="1629.1341"/>
    <x v="0"/>
  </r>
  <r>
    <x v="0"/>
    <x v="11"/>
    <x v="5"/>
    <x v="16"/>
    <n v="3613"/>
    <n v="8382.16"/>
    <n v="11399.7376"/>
    <n v="4023.4367999999999"/>
    <x v="0"/>
  </r>
  <r>
    <x v="1"/>
    <x v="0"/>
    <x v="5"/>
    <x v="16"/>
    <n v="3445"/>
    <n v="6958.9"/>
    <n v="6680.543999999999"/>
    <n v="2783.56"/>
    <x v="0"/>
  </r>
  <r>
    <x v="1"/>
    <x v="1"/>
    <x v="5"/>
    <x v="16"/>
    <n v="2842"/>
    <n v="5286.12"/>
    <n v="6660.5111999999999"/>
    <n v="2537.3376000000003"/>
    <x v="0"/>
  </r>
  <r>
    <x v="1"/>
    <x v="2"/>
    <x v="5"/>
    <x v="16"/>
    <n v="3825"/>
    <n v="8721"/>
    <n v="11075.67"/>
    <n v="2877.93"/>
    <x v="0"/>
  </r>
  <r>
    <x v="1"/>
    <x v="3"/>
    <x v="5"/>
    <x v="16"/>
    <n v="3407"/>
    <n v="4258.75"/>
    <n v="5749.3125"/>
    <n v="1746.0875000000001"/>
    <x v="0"/>
  </r>
  <r>
    <x v="1"/>
    <x v="4"/>
    <x v="5"/>
    <x v="16"/>
    <n v="2814"/>
    <n v="9567.6"/>
    <n v="11576.796"/>
    <n v="3157.308"/>
    <x v="0"/>
  </r>
  <r>
    <x v="1"/>
    <x v="5"/>
    <x v="5"/>
    <x v="16"/>
    <n v="2757"/>
    <n v="3528.96"/>
    <n v="4093.5935999999997"/>
    <n v="1552.7423999999999"/>
    <x v="0"/>
  </r>
  <r>
    <x v="1"/>
    <x v="6"/>
    <x v="5"/>
    <x v="16"/>
    <n v="3644"/>
    <n v="11077.76"/>
    <n v="13514.867200000001"/>
    <n v="5317.3247999999994"/>
    <x v="0"/>
  </r>
  <r>
    <x v="1"/>
    <x v="7"/>
    <x v="5"/>
    <x v="16"/>
    <n v="2726"/>
    <n v="7551.02"/>
    <n v="7551.02"/>
    <n v="2793.8773999999999"/>
    <x v="0"/>
  </r>
  <r>
    <x v="1"/>
    <x v="8"/>
    <x v="5"/>
    <x v="16"/>
    <n v="3630"/>
    <n v="8022.3"/>
    <n v="10990.551000000001"/>
    <n v="3048.4740000000002"/>
    <x v="0"/>
  </r>
  <r>
    <x v="1"/>
    <x v="9"/>
    <x v="5"/>
    <x v="16"/>
    <n v="2747"/>
    <n v="8131.12"/>
    <n v="7318.0080000000007"/>
    <n v="3577.6927999999998"/>
    <x v="0"/>
  </r>
  <r>
    <x v="1"/>
    <x v="10"/>
    <x v="5"/>
    <x v="16"/>
    <n v="3360"/>
    <n v="7929.6"/>
    <n v="7215.9359999999997"/>
    <n v="2933.9520000000002"/>
    <x v="0"/>
  </r>
  <r>
    <x v="1"/>
    <x v="11"/>
    <x v="5"/>
    <x v="16"/>
    <n v="3348"/>
    <n v="4687.2"/>
    <n v="4640.3279999999995"/>
    <n v="1781.136"/>
    <x v="0"/>
  </r>
  <r>
    <x v="2"/>
    <x v="0"/>
    <x v="5"/>
    <x v="16"/>
    <n v="3261"/>
    <n v="10435.200000000001"/>
    <n v="12000.48"/>
    <n v="3861.0240000000003"/>
    <x v="0"/>
  </r>
  <r>
    <x v="2"/>
    <x v="1"/>
    <x v="5"/>
    <x v="16"/>
    <n v="3831"/>
    <n v="10152.15"/>
    <n v="10964.322"/>
    <n v="4365.4245000000001"/>
    <x v="0"/>
  </r>
  <r>
    <x v="2"/>
    <x v="2"/>
    <x v="5"/>
    <x v="16"/>
    <n v="3348"/>
    <n v="8771.76"/>
    <n v="10087.523999999999"/>
    <n v="2982.3984"/>
    <x v="0"/>
  </r>
  <r>
    <x v="2"/>
    <x v="3"/>
    <x v="5"/>
    <x v="16"/>
    <n v="3510"/>
    <n v="10073.700000000001"/>
    <n v="12491.388000000001"/>
    <n v="4331.6910000000007"/>
    <x v="0"/>
  </r>
  <r>
    <x v="2"/>
    <x v="4"/>
    <x v="5"/>
    <x v="16"/>
    <n v="3750"/>
    <n v="12187.5"/>
    <n v="15965.625"/>
    <n v="3656.25"/>
    <x v="0"/>
  </r>
  <r>
    <x v="2"/>
    <x v="5"/>
    <x v="5"/>
    <x v="16"/>
    <n v="2516"/>
    <n v="2692.12"/>
    <n v="3176.7015999999999"/>
    <n v="888.39959999999996"/>
    <x v="0"/>
  </r>
  <r>
    <x v="2"/>
    <x v="6"/>
    <x v="5"/>
    <x v="16"/>
    <n v="3609"/>
    <n v="7578.9"/>
    <n v="10307.303999999998"/>
    <n v="3258.9270000000001"/>
    <x v="0"/>
  </r>
  <r>
    <x v="2"/>
    <x v="7"/>
    <x v="5"/>
    <x v="16"/>
    <n v="3535"/>
    <n v="9155.65"/>
    <n v="8240.0849999999991"/>
    <n v="4394.7119999999995"/>
    <x v="0"/>
  </r>
  <r>
    <x v="2"/>
    <x v="8"/>
    <x v="5"/>
    <x v="16"/>
    <n v="3240"/>
    <n v="6998.4"/>
    <n v="9097.92"/>
    <n v="3219.2639999999997"/>
    <x v="0"/>
  </r>
  <r>
    <x v="2"/>
    <x v="9"/>
    <x v="5"/>
    <x v="16"/>
    <n v="2962"/>
    <n v="2873.14"/>
    <n v="3993.6645999999996"/>
    <n v="1120.5246"/>
    <x v="0"/>
  </r>
  <r>
    <x v="2"/>
    <x v="10"/>
    <x v="5"/>
    <x v="16"/>
    <n v="2894"/>
    <n v="2922.94"/>
    <n v="3156.7752"/>
    <n v="964.5702"/>
    <x v="0"/>
  </r>
  <r>
    <x v="2"/>
    <x v="11"/>
    <x v="5"/>
    <x v="16"/>
    <n v="3450"/>
    <n v="5071.5"/>
    <n v="6085.8"/>
    <n v="2535.75"/>
    <x v="0"/>
  </r>
  <r>
    <x v="3"/>
    <x v="0"/>
    <x v="5"/>
    <x v="16"/>
    <n v="3429"/>
    <n v="3977.64"/>
    <n v="4454.9567999999999"/>
    <n v="1591.056"/>
    <x v="0"/>
  </r>
  <r>
    <x v="3"/>
    <x v="1"/>
    <x v="5"/>
    <x v="16"/>
    <n v="2994"/>
    <n v="3203.58"/>
    <n v="3812.2602000000002"/>
    <n v="1409.5752"/>
    <x v="0"/>
  </r>
  <r>
    <x v="3"/>
    <x v="2"/>
    <x v="5"/>
    <x v="16"/>
    <n v="3418"/>
    <n v="5058.6400000000003"/>
    <n v="7082.0960000000014"/>
    <n v="1871.6968000000002"/>
    <x v="0"/>
  </r>
  <r>
    <x v="3"/>
    <x v="3"/>
    <x v="5"/>
    <x v="16"/>
    <n v="3139"/>
    <n v="10013.41"/>
    <n v="10213.6782"/>
    <n v="4005.364"/>
    <x v="0"/>
  </r>
  <r>
    <x v="3"/>
    <x v="4"/>
    <x v="5"/>
    <x v="16"/>
    <n v="3430"/>
    <n v="8883.7000000000007"/>
    <n v="11904.158000000001"/>
    <n v="2665.11"/>
    <x v="0"/>
  </r>
  <r>
    <x v="3"/>
    <x v="5"/>
    <x v="5"/>
    <x v="16"/>
    <n v="2599"/>
    <n v="8056.9"/>
    <n v="9829.4179999999997"/>
    <n v="3061.6220000000003"/>
    <x v="0"/>
  </r>
  <r>
    <x v="3"/>
    <x v="6"/>
    <x v="5"/>
    <x v="16"/>
    <n v="3091"/>
    <n v="4481.95"/>
    <n v="4168.2134999999998"/>
    <n v="1703.1410000000001"/>
    <x v="0"/>
  </r>
  <r>
    <x v="3"/>
    <x v="7"/>
    <x v="5"/>
    <x v="16"/>
    <n v="2641"/>
    <n v="2614.59"/>
    <n v="2980.6325999999999"/>
    <n v="1281.1491000000001"/>
    <x v="0"/>
  </r>
  <r>
    <x v="3"/>
    <x v="8"/>
    <x v="5"/>
    <x v="16"/>
    <n v="2813"/>
    <n v="4219.5"/>
    <n v="4050.72"/>
    <n v="1434.63"/>
    <x v="0"/>
  </r>
  <r>
    <x v="3"/>
    <x v="9"/>
    <x v="5"/>
    <x v="16"/>
    <n v="2602"/>
    <n v="7623.86"/>
    <n v="10597.1654"/>
    <n v="2287.1579999999999"/>
    <x v="0"/>
  </r>
  <r>
    <x v="3"/>
    <x v="10"/>
    <x v="5"/>
    <x v="16"/>
    <n v="2645"/>
    <n v="6824.1"/>
    <n v="8257.1610000000001"/>
    <n v="2797.8810000000003"/>
    <x v="0"/>
  </r>
  <r>
    <x v="3"/>
    <x v="11"/>
    <x v="5"/>
    <x v="16"/>
    <n v="3103"/>
    <n v="3103"/>
    <n v="2885.79"/>
    <n v="1458.41"/>
    <x v="0"/>
  </r>
  <r>
    <x v="4"/>
    <x v="0"/>
    <x v="5"/>
    <x v="16"/>
    <n v="3525"/>
    <n v="9905.25"/>
    <n v="12777.772499999999"/>
    <n v="3367.7849999999999"/>
    <x v="0"/>
  </r>
  <r>
    <x v="4"/>
    <x v="1"/>
    <x v="5"/>
    <x v="16"/>
    <n v="3822"/>
    <n v="6268.08"/>
    <n v="7772.4192000000003"/>
    <n v="2820.636"/>
    <x v="0"/>
  </r>
  <r>
    <x v="4"/>
    <x v="2"/>
    <x v="5"/>
    <x v="16"/>
    <n v="3297"/>
    <n v="9989.91"/>
    <n v="9590.3135999999995"/>
    <n v="3196.7712000000001"/>
    <x v="0"/>
  </r>
  <r>
    <x v="4"/>
    <x v="3"/>
    <x v="5"/>
    <x v="16"/>
    <n v="3641"/>
    <n v="10158.39"/>
    <n v="12596.403599999998"/>
    <n v="4469.6916000000001"/>
    <x v="0"/>
  </r>
  <r>
    <x v="4"/>
    <x v="4"/>
    <x v="5"/>
    <x v="16"/>
    <n v="3463"/>
    <n v="7618.6"/>
    <n v="7847.1580000000004"/>
    <n v="2361.7660000000001"/>
    <x v="0"/>
  </r>
  <r>
    <x v="4"/>
    <x v="5"/>
    <x v="5"/>
    <x v="16"/>
    <n v="3989"/>
    <n v="10530.96"/>
    <n v="10530.96"/>
    <n v="3685.8359999999998"/>
    <x v="0"/>
  </r>
  <r>
    <x v="4"/>
    <x v="6"/>
    <x v="5"/>
    <x v="16"/>
    <n v="3420"/>
    <n v="9815.4"/>
    <n v="11876.633999999998"/>
    <n v="3729.8520000000003"/>
    <x v="0"/>
  </r>
  <r>
    <x v="4"/>
    <x v="7"/>
    <x v="5"/>
    <x v="16"/>
    <n v="2735"/>
    <n v="2516.1999999999998"/>
    <n v="2742.6579999999999"/>
    <n v="1081.9659999999999"/>
    <x v="0"/>
  </r>
  <r>
    <x v="4"/>
    <x v="8"/>
    <x v="5"/>
    <x v="16"/>
    <n v="3831"/>
    <n v="11109.9"/>
    <n v="13776.275999999998"/>
    <n v="4555.0589999999993"/>
    <x v="0"/>
  </r>
  <r>
    <x v="4"/>
    <x v="9"/>
    <x v="5"/>
    <x v="16"/>
    <n v="3946"/>
    <n v="13811"/>
    <n v="17125.64"/>
    <n v="4971.96"/>
    <x v="0"/>
  </r>
  <r>
    <x v="4"/>
    <x v="10"/>
    <x v="5"/>
    <x v="16"/>
    <n v="3322"/>
    <n v="6079.26"/>
    <n v="7477.4897999999994"/>
    <n v="2370.9114"/>
    <x v="0"/>
  </r>
  <r>
    <x v="4"/>
    <x v="11"/>
    <x v="5"/>
    <x v="16"/>
    <n v="2751"/>
    <n v="3603.81"/>
    <n v="4360.6100999999999"/>
    <n v="1801.905"/>
    <x v="0"/>
  </r>
  <r>
    <x v="0"/>
    <x v="0"/>
    <x v="5"/>
    <x v="17"/>
    <n v="2871"/>
    <n v="9617.85"/>
    <n v="12695.562"/>
    <n v="3943.3185000000003"/>
    <x v="0"/>
  </r>
  <r>
    <x v="0"/>
    <x v="1"/>
    <x v="5"/>
    <x v="17"/>
    <n v="2695"/>
    <n v="3126.2"/>
    <n v="3657.6539999999995"/>
    <n v="1156.694"/>
    <x v="0"/>
  </r>
  <r>
    <x v="0"/>
    <x v="2"/>
    <x v="5"/>
    <x v="17"/>
    <n v="3892"/>
    <n v="7939.68"/>
    <n v="9765.8063999999995"/>
    <n v="3811.0464000000002"/>
    <x v="0"/>
  </r>
  <r>
    <x v="0"/>
    <x v="3"/>
    <x v="5"/>
    <x v="17"/>
    <n v="3298"/>
    <n v="11279.16"/>
    <n v="10489.618799999998"/>
    <n v="4624.4556000000002"/>
    <x v="0"/>
  </r>
  <r>
    <x v="0"/>
    <x v="4"/>
    <x v="5"/>
    <x v="17"/>
    <n v="2698"/>
    <n v="3129.68"/>
    <n v="3912.1"/>
    <n v="1157.9815999999998"/>
    <x v="0"/>
  </r>
  <r>
    <x v="0"/>
    <x v="5"/>
    <x v="5"/>
    <x v="17"/>
    <n v="3941"/>
    <n v="6778.52"/>
    <n v="8202.0092000000004"/>
    <n v="2575.8376000000003"/>
    <x v="0"/>
  </r>
  <r>
    <x v="0"/>
    <x v="6"/>
    <x v="5"/>
    <x v="17"/>
    <n v="3010"/>
    <n v="6531.7"/>
    <n v="6792.9679999999989"/>
    <n v="2416.7289999999998"/>
    <x v="0"/>
  </r>
  <r>
    <x v="0"/>
    <x v="7"/>
    <x v="5"/>
    <x v="17"/>
    <n v="2741"/>
    <n v="4138.91"/>
    <n v="3890.5753999999997"/>
    <n v="1903.8985999999998"/>
    <x v="0"/>
  </r>
  <r>
    <x v="0"/>
    <x v="8"/>
    <x v="5"/>
    <x v="17"/>
    <n v="3337"/>
    <n v="5439.31"/>
    <n v="4895.3789999999999"/>
    <n v="2665.2619"/>
    <x v="0"/>
  </r>
  <r>
    <x v="0"/>
    <x v="9"/>
    <x v="5"/>
    <x v="17"/>
    <n v="3548"/>
    <n v="3477.04"/>
    <n v="4381.0703999999996"/>
    <n v="1668.9791999999998"/>
    <x v="0"/>
  </r>
  <r>
    <x v="0"/>
    <x v="10"/>
    <x v="5"/>
    <x v="17"/>
    <n v="3884"/>
    <n v="5942.52"/>
    <n v="5883.0948000000008"/>
    <n v="1842.1812000000002"/>
    <x v="0"/>
  </r>
  <r>
    <x v="0"/>
    <x v="11"/>
    <x v="5"/>
    <x v="17"/>
    <n v="3308"/>
    <n v="5061.24"/>
    <n v="4656.3407999999999"/>
    <n v="1872.6588000000002"/>
    <x v="0"/>
  </r>
  <r>
    <x v="1"/>
    <x v="0"/>
    <x v="5"/>
    <x v="17"/>
    <n v="2675"/>
    <n v="3317"/>
    <n v="3151.15"/>
    <n v="1492.65"/>
    <x v="0"/>
  </r>
  <r>
    <x v="1"/>
    <x v="1"/>
    <x v="5"/>
    <x v="17"/>
    <n v="3596"/>
    <n v="12550.04"/>
    <n v="12299.039200000001"/>
    <n v="4518.0144000000009"/>
    <x v="0"/>
  </r>
  <r>
    <x v="1"/>
    <x v="2"/>
    <x v="5"/>
    <x v="17"/>
    <n v="3722"/>
    <n v="10384.379999999999"/>
    <n v="12565.0998"/>
    <n v="3219.1577999999995"/>
    <x v="0"/>
  </r>
  <r>
    <x v="1"/>
    <x v="3"/>
    <x v="5"/>
    <x v="17"/>
    <n v="3277"/>
    <n v="3211.46"/>
    <n v="3532.6059999999998"/>
    <n v="1284.5839999999998"/>
    <x v="0"/>
  </r>
  <r>
    <x v="1"/>
    <x v="4"/>
    <x v="5"/>
    <x v="17"/>
    <n v="3589"/>
    <n v="4593.92"/>
    <n v="4226.4063999999998"/>
    <n v="1837.568"/>
    <x v="0"/>
  </r>
  <r>
    <x v="1"/>
    <x v="5"/>
    <x v="5"/>
    <x v="17"/>
    <n v="3102"/>
    <n v="5118.3"/>
    <n v="6449.0580000000009"/>
    <n v="2303.2350000000001"/>
    <x v="0"/>
  </r>
  <r>
    <x v="1"/>
    <x v="6"/>
    <x v="5"/>
    <x v="17"/>
    <n v="3482"/>
    <n v="4700.7"/>
    <n v="5029.7489999999998"/>
    <n v="1551.231"/>
    <x v="0"/>
  </r>
  <r>
    <x v="1"/>
    <x v="7"/>
    <x v="5"/>
    <x v="17"/>
    <n v="3162"/>
    <n v="8189.58"/>
    <n v="8517.1631999999991"/>
    <n v="3193.9362000000001"/>
    <x v="0"/>
  </r>
  <r>
    <x v="1"/>
    <x v="8"/>
    <x v="5"/>
    <x v="17"/>
    <n v="3578"/>
    <n v="11199.14"/>
    <n v="12431.045400000001"/>
    <n v="5487.5785999999998"/>
    <x v="0"/>
  </r>
  <r>
    <x v="1"/>
    <x v="9"/>
    <x v="5"/>
    <x v="17"/>
    <n v="3015"/>
    <n v="5698.35"/>
    <n v="6667.0695000000005"/>
    <n v="2678.2245000000003"/>
    <x v="0"/>
  </r>
  <r>
    <x v="1"/>
    <x v="10"/>
    <x v="5"/>
    <x v="17"/>
    <n v="2717"/>
    <n v="9183.4599999999991"/>
    <n v="8632.4523999999983"/>
    <n v="3030.5418"/>
    <x v="0"/>
  </r>
  <r>
    <x v="1"/>
    <x v="11"/>
    <x v="5"/>
    <x v="17"/>
    <n v="2866"/>
    <n v="4384.9799999999996"/>
    <n v="4911.1775999999991"/>
    <n v="2104.7903999999999"/>
    <x v="0"/>
  </r>
  <r>
    <x v="2"/>
    <x v="0"/>
    <x v="5"/>
    <x v="17"/>
    <n v="2827"/>
    <n v="5512.65"/>
    <n v="5512.65"/>
    <n v="1984.5539999999999"/>
    <x v="0"/>
  </r>
  <r>
    <x v="2"/>
    <x v="1"/>
    <x v="5"/>
    <x v="17"/>
    <n v="3238"/>
    <n v="10555.88"/>
    <n v="11189.2328"/>
    <n v="4539.0283999999992"/>
    <x v="0"/>
  </r>
  <r>
    <x v="2"/>
    <x v="2"/>
    <x v="5"/>
    <x v="17"/>
    <n v="3269"/>
    <n v="4086.25"/>
    <n v="4004.5250000000001"/>
    <n v="1225.875"/>
    <x v="0"/>
  </r>
  <r>
    <x v="2"/>
    <x v="3"/>
    <x v="5"/>
    <x v="17"/>
    <n v="3676"/>
    <n v="12130.8"/>
    <n v="10917.72"/>
    <n v="5216.2439999999997"/>
    <x v="0"/>
  </r>
  <r>
    <x v="2"/>
    <x v="4"/>
    <x v="5"/>
    <x v="17"/>
    <n v="2860"/>
    <n v="3489.2"/>
    <n v="3419.4159999999997"/>
    <n v="1256.1120000000001"/>
    <x v="0"/>
  </r>
  <r>
    <x v="2"/>
    <x v="5"/>
    <x v="5"/>
    <x v="17"/>
    <n v="3909"/>
    <n v="10827.93"/>
    <n v="14617.7055"/>
    <n v="3356.6583000000001"/>
    <x v="0"/>
  </r>
  <r>
    <x v="2"/>
    <x v="6"/>
    <x v="5"/>
    <x v="17"/>
    <n v="2881"/>
    <n v="7260.12"/>
    <n v="9873.7631999999994"/>
    <n v="3049.2503999999999"/>
    <x v="0"/>
  </r>
  <r>
    <x v="2"/>
    <x v="7"/>
    <x v="5"/>
    <x v="17"/>
    <n v="3354"/>
    <n v="11135.28"/>
    <n v="13919.1"/>
    <n v="4342.7592000000004"/>
    <x v="0"/>
  </r>
  <r>
    <x v="2"/>
    <x v="8"/>
    <x v="5"/>
    <x v="17"/>
    <n v="3904"/>
    <n v="5934.08"/>
    <n v="6824.1919999999991"/>
    <n v="2551.6543999999999"/>
    <x v="0"/>
  </r>
  <r>
    <x v="2"/>
    <x v="9"/>
    <x v="5"/>
    <x v="17"/>
    <n v="2984"/>
    <n v="8206"/>
    <n v="9929.26"/>
    <n v="4020.94"/>
    <x v="0"/>
  </r>
  <r>
    <x v="2"/>
    <x v="10"/>
    <x v="5"/>
    <x v="17"/>
    <n v="3176"/>
    <n v="7241.28"/>
    <n v="6806.8031999999994"/>
    <n v="3475.8144000000002"/>
    <x v="0"/>
  </r>
  <r>
    <x v="2"/>
    <x v="11"/>
    <x v="5"/>
    <x v="17"/>
    <n v="3903"/>
    <n v="6361.89"/>
    <n v="7125.3168000000005"/>
    <n v="2544.7559999999999"/>
    <x v="0"/>
  </r>
  <r>
    <x v="3"/>
    <x v="0"/>
    <x v="5"/>
    <x v="17"/>
    <n v="2776"/>
    <n v="7883.84"/>
    <n v="8751.0624000000007"/>
    <n v="2443.9904000000001"/>
    <x v="0"/>
  </r>
  <r>
    <x v="3"/>
    <x v="1"/>
    <x v="5"/>
    <x v="17"/>
    <n v="3101"/>
    <n v="4372.41"/>
    <n v="5071.9956000000002"/>
    <n v="1442.8952999999999"/>
    <x v="0"/>
  </r>
  <r>
    <x v="3"/>
    <x v="2"/>
    <x v="5"/>
    <x v="17"/>
    <n v="3221"/>
    <n v="5540.12"/>
    <n v="6094.1319999999996"/>
    <n v="2382.2516000000001"/>
    <x v="0"/>
  </r>
  <r>
    <x v="3"/>
    <x v="3"/>
    <x v="5"/>
    <x v="17"/>
    <n v="3017"/>
    <n v="8628.6200000000008"/>
    <n v="11993.781800000002"/>
    <n v="4228.0238000000008"/>
    <x v="0"/>
  </r>
  <r>
    <x v="3"/>
    <x v="4"/>
    <x v="5"/>
    <x v="17"/>
    <n v="3135"/>
    <n v="2852.85"/>
    <n v="3309.3059999999996"/>
    <n v="1340.8394999999998"/>
    <x v="0"/>
  </r>
  <r>
    <x v="3"/>
    <x v="5"/>
    <x v="5"/>
    <x v="17"/>
    <n v="3528"/>
    <n v="5927.04"/>
    <n v="6519.7440000000006"/>
    <n v="2489.3568"/>
    <x v="0"/>
  </r>
  <r>
    <x v="3"/>
    <x v="6"/>
    <x v="5"/>
    <x v="17"/>
    <n v="3432"/>
    <n v="4290"/>
    <n v="4290"/>
    <n v="1544.4"/>
    <x v="0"/>
  </r>
  <r>
    <x v="3"/>
    <x v="7"/>
    <x v="5"/>
    <x v="17"/>
    <n v="2553"/>
    <n v="8399.3700000000008"/>
    <n v="8567.3574000000008"/>
    <n v="3695.7228000000005"/>
    <x v="0"/>
  </r>
  <r>
    <x v="3"/>
    <x v="8"/>
    <x v="5"/>
    <x v="17"/>
    <n v="3427"/>
    <n v="6991.08"/>
    <n v="8878.6715999999997"/>
    <n v="3215.8968"/>
    <x v="0"/>
  </r>
  <r>
    <x v="3"/>
    <x v="9"/>
    <x v="5"/>
    <x v="17"/>
    <n v="2606"/>
    <n v="5681.08"/>
    <n v="5453.8367999999991"/>
    <n v="2329.2428"/>
    <x v="0"/>
  </r>
  <r>
    <x v="3"/>
    <x v="10"/>
    <x v="5"/>
    <x v="17"/>
    <n v="3758"/>
    <n v="12326.24"/>
    <n v="17133.473599999998"/>
    <n v="5177.0208000000002"/>
    <x v="0"/>
  </r>
  <r>
    <x v="3"/>
    <x v="11"/>
    <x v="5"/>
    <x v="17"/>
    <n v="2916"/>
    <n v="4432.32"/>
    <n v="4875.5519999999997"/>
    <n v="2216.16"/>
    <x v="0"/>
  </r>
  <r>
    <x v="4"/>
    <x v="0"/>
    <x v="5"/>
    <x v="17"/>
    <n v="3874"/>
    <n v="8716.5"/>
    <n v="10372.635"/>
    <n v="3399.4349999999999"/>
    <x v="0"/>
  </r>
  <r>
    <x v="4"/>
    <x v="1"/>
    <x v="5"/>
    <x v="17"/>
    <n v="3045"/>
    <n v="6973.05"/>
    <n v="6624.3975"/>
    <n v="3068.1420000000003"/>
    <x v="0"/>
  </r>
  <r>
    <x v="4"/>
    <x v="2"/>
    <x v="5"/>
    <x v="17"/>
    <n v="3990"/>
    <n v="8179.5"/>
    <n v="11369.504999999999"/>
    <n v="2944.62"/>
    <x v="0"/>
  </r>
  <r>
    <x v="4"/>
    <x v="3"/>
    <x v="5"/>
    <x v="17"/>
    <n v="3239"/>
    <n v="3724.85"/>
    <n v="3687.6014999999998"/>
    <n v="1638.934"/>
    <x v="0"/>
  </r>
  <r>
    <x v="4"/>
    <x v="4"/>
    <x v="5"/>
    <x v="17"/>
    <n v="2896"/>
    <n v="5676.16"/>
    <n v="5392.3519999999999"/>
    <n v="2497.5103999999997"/>
    <x v="0"/>
  </r>
  <r>
    <x v="4"/>
    <x v="5"/>
    <x v="5"/>
    <x v="17"/>
    <n v="3002"/>
    <n v="2821.88"/>
    <n v="2934.7552000000001"/>
    <n v="1044.0955999999999"/>
    <x v="0"/>
  </r>
  <r>
    <x v="4"/>
    <x v="6"/>
    <x v="5"/>
    <x v="17"/>
    <n v="3348"/>
    <n v="11416.68"/>
    <n v="11530.846799999999"/>
    <n v="5365.8395999999993"/>
    <x v="0"/>
  </r>
  <r>
    <x v="4"/>
    <x v="7"/>
    <x v="5"/>
    <x v="17"/>
    <n v="3917"/>
    <n v="6815.58"/>
    <n v="8723.9423999999999"/>
    <n v="2453.6088"/>
    <x v="0"/>
  </r>
  <r>
    <x v="4"/>
    <x v="8"/>
    <x v="5"/>
    <x v="17"/>
    <n v="2612"/>
    <n v="3369.48"/>
    <n v="4380.3240000000005"/>
    <n v="1684.74"/>
    <x v="0"/>
  </r>
  <r>
    <x v="4"/>
    <x v="9"/>
    <x v="5"/>
    <x v="17"/>
    <n v="3058"/>
    <n v="9969.08"/>
    <n v="13258.876399999999"/>
    <n v="4486.0859999999993"/>
    <x v="0"/>
  </r>
  <r>
    <x v="4"/>
    <x v="10"/>
    <x v="5"/>
    <x v="17"/>
    <n v="2827"/>
    <n v="4692.82"/>
    <n v="6053.737799999999"/>
    <n v="2064.8407999999999"/>
    <x v="0"/>
  </r>
  <r>
    <x v="4"/>
    <x v="11"/>
    <x v="5"/>
    <x v="17"/>
    <n v="3537"/>
    <n v="4633.47"/>
    <n v="5838.1722000000009"/>
    <n v="1436.3757000000001"/>
    <x v="0"/>
  </r>
  <r>
    <x v="0"/>
    <x v="0"/>
    <x v="5"/>
    <x v="18"/>
    <n v="16"/>
    <n v="2134.08"/>
    <n v="2368.8288000000002"/>
    <n v="1024.3584000000001"/>
    <x v="1"/>
  </r>
  <r>
    <x v="0"/>
    <x v="1"/>
    <x v="5"/>
    <x v="18"/>
    <n v="16"/>
    <n v="2047.04"/>
    <n v="1903.7472"/>
    <n v="921.16800000000001"/>
    <x v="1"/>
  </r>
  <r>
    <x v="0"/>
    <x v="2"/>
    <x v="5"/>
    <x v="18"/>
    <n v="16"/>
    <n v="2115.1999999999998"/>
    <n v="2199.808"/>
    <n v="824.92799999999988"/>
    <x v="1"/>
  </r>
  <r>
    <x v="0"/>
    <x v="3"/>
    <x v="5"/>
    <x v="18"/>
    <n v="18"/>
    <n v="2322.36"/>
    <n v="2206.2420000000002"/>
    <n v="1045.0620000000001"/>
    <x v="1"/>
  </r>
  <r>
    <x v="0"/>
    <x v="4"/>
    <x v="5"/>
    <x v="18"/>
    <n v="16"/>
    <n v="2315.6799999999998"/>
    <n v="2385.1504"/>
    <n v="717.86080000000004"/>
    <x v="1"/>
  </r>
  <r>
    <x v="0"/>
    <x v="5"/>
    <x v="5"/>
    <x v="18"/>
    <n v="16"/>
    <n v="1977.28"/>
    <n v="2530.9184"/>
    <n v="593.18399999999997"/>
    <x v="1"/>
  </r>
  <r>
    <x v="0"/>
    <x v="6"/>
    <x v="5"/>
    <x v="18"/>
    <n v="19"/>
    <n v="1954.34"/>
    <n v="2521.0985999999998"/>
    <n v="762.19259999999997"/>
    <x v="1"/>
  </r>
  <r>
    <x v="0"/>
    <x v="7"/>
    <x v="5"/>
    <x v="18"/>
    <n v="18"/>
    <n v="2348.1"/>
    <n v="2207.2139999999999"/>
    <n v="798.35399999999993"/>
    <x v="1"/>
  </r>
  <r>
    <x v="0"/>
    <x v="8"/>
    <x v="5"/>
    <x v="18"/>
    <n v="15"/>
    <n v="1743.6"/>
    <n v="2022.5759999999998"/>
    <n v="627.69600000000003"/>
    <x v="1"/>
  </r>
  <r>
    <x v="0"/>
    <x v="9"/>
    <x v="5"/>
    <x v="18"/>
    <n v="20"/>
    <n v="2886"/>
    <n v="2770.56"/>
    <n v="1240.98"/>
    <x v="1"/>
  </r>
  <r>
    <x v="0"/>
    <x v="10"/>
    <x v="5"/>
    <x v="18"/>
    <n v="17"/>
    <n v="2373.37"/>
    <n v="2349.6362999999997"/>
    <n v="783.21209999999996"/>
    <x v="1"/>
  </r>
  <r>
    <x v="0"/>
    <x v="11"/>
    <x v="5"/>
    <x v="18"/>
    <n v="20"/>
    <n v="2497"/>
    <n v="3021.37"/>
    <n v="973.83"/>
    <x v="1"/>
  </r>
  <r>
    <x v="1"/>
    <x v="0"/>
    <x v="5"/>
    <x v="18"/>
    <n v="17"/>
    <n v="2477.0700000000002"/>
    <n v="3244.9617000000003"/>
    <n v="990.82799999999997"/>
    <x v="1"/>
  </r>
  <r>
    <x v="1"/>
    <x v="1"/>
    <x v="5"/>
    <x v="18"/>
    <n v="15"/>
    <n v="1681.2"/>
    <n v="2235.9960000000001"/>
    <n v="790.1640000000001"/>
    <x v="1"/>
  </r>
  <r>
    <x v="1"/>
    <x v="2"/>
    <x v="5"/>
    <x v="18"/>
    <n v="18"/>
    <n v="2605.3200000000002"/>
    <n v="3048.2244000000001"/>
    <n v="1068.1812"/>
    <x v="1"/>
  </r>
  <r>
    <x v="1"/>
    <x v="3"/>
    <x v="5"/>
    <x v="18"/>
    <n v="17"/>
    <n v="1702.72"/>
    <n v="1617.5839999999998"/>
    <n v="783.25119999999993"/>
    <x v="1"/>
  </r>
  <r>
    <x v="1"/>
    <x v="4"/>
    <x v="5"/>
    <x v="18"/>
    <n v="15"/>
    <n v="1658.4"/>
    <n v="2122.752"/>
    <n v="563.85600000000011"/>
    <x v="1"/>
  </r>
  <r>
    <x v="1"/>
    <x v="5"/>
    <x v="5"/>
    <x v="18"/>
    <n v="18"/>
    <n v="2386.8000000000002"/>
    <n v="2744.82"/>
    <n v="978.58800000000008"/>
    <x v="1"/>
  </r>
  <r>
    <x v="1"/>
    <x v="6"/>
    <x v="5"/>
    <x v="18"/>
    <n v="20"/>
    <n v="2822.6"/>
    <n v="3104.86"/>
    <n v="959.68399999999997"/>
    <x v="1"/>
  </r>
  <r>
    <x v="1"/>
    <x v="7"/>
    <x v="5"/>
    <x v="18"/>
    <n v="15"/>
    <n v="1574.85"/>
    <n v="1433.1135000000002"/>
    <n v="535.44899999999996"/>
    <x v="1"/>
  </r>
  <r>
    <x v="1"/>
    <x v="8"/>
    <x v="5"/>
    <x v="18"/>
    <n v="15"/>
    <n v="1883.85"/>
    <n v="2166.4274999999998"/>
    <n v="810.05550000000005"/>
    <x v="1"/>
  </r>
  <r>
    <x v="1"/>
    <x v="9"/>
    <x v="5"/>
    <x v="18"/>
    <n v="19"/>
    <n v="2643.09"/>
    <n v="3277.4316000000003"/>
    <n v="1189.3905"/>
    <x v="1"/>
  </r>
  <r>
    <x v="1"/>
    <x v="10"/>
    <x v="5"/>
    <x v="18"/>
    <n v="18"/>
    <n v="2205.36"/>
    <n v="2580.2712000000001"/>
    <n v="882.14400000000012"/>
    <x v="1"/>
  </r>
  <r>
    <x v="1"/>
    <x v="11"/>
    <x v="5"/>
    <x v="18"/>
    <n v="15"/>
    <n v="1555.35"/>
    <n v="1710.885"/>
    <n v="637.69349999999997"/>
    <x v="1"/>
  </r>
  <r>
    <x v="2"/>
    <x v="0"/>
    <x v="5"/>
    <x v="18"/>
    <n v="17"/>
    <n v="1848.24"/>
    <n v="2532.0888"/>
    <n v="554.47199999999998"/>
    <x v="1"/>
  </r>
  <r>
    <x v="2"/>
    <x v="1"/>
    <x v="5"/>
    <x v="18"/>
    <n v="18"/>
    <n v="2104.92"/>
    <n v="1999.674"/>
    <n v="863.0172"/>
    <x v="1"/>
  </r>
  <r>
    <x v="2"/>
    <x v="2"/>
    <x v="5"/>
    <x v="18"/>
    <n v="17"/>
    <n v="2282.9299999999998"/>
    <n v="2534.0522999999998"/>
    <n v="936.0012999999999"/>
    <x v="1"/>
  </r>
  <r>
    <x v="2"/>
    <x v="3"/>
    <x v="5"/>
    <x v="18"/>
    <n v="20"/>
    <n v="2953.8"/>
    <n v="3219.6420000000003"/>
    <n v="1181.52"/>
    <x v="1"/>
  </r>
  <r>
    <x v="2"/>
    <x v="4"/>
    <x v="5"/>
    <x v="18"/>
    <n v="17"/>
    <n v="2045.61"/>
    <n v="2536.5563999999999"/>
    <n v="940.98059999999998"/>
    <x v="1"/>
  </r>
  <r>
    <x v="2"/>
    <x v="5"/>
    <x v="5"/>
    <x v="18"/>
    <n v="19"/>
    <n v="2133.89"/>
    <n v="1984.5176999999999"/>
    <n v="853.55599999999993"/>
    <x v="1"/>
  </r>
  <r>
    <x v="2"/>
    <x v="6"/>
    <x v="5"/>
    <x v="18"/>
    <n v="18"/>
    <n v="2258.46"/>
    <n v="2168.1215999999999"/>
    <n v="1106.6454000000001"/>
    <x v="1"/>
  </r>
  <r>
    <x v="2"/>
    <x v="7"/>
    <x v="5"/>
    <x v="18"/>
    <n v="17"/>
    <n v="1970.3"/>
    <n v="2009.7060000000001"/>
    <n v="669.90199999999993"/>
    <x v="1"/>
  </r>
  <r>
    <x v="2"/>
    <x v="8"/>
    <x v="5"/>
    <x v="18"/>
    <n v="18"/>
    <n v="2076.3000000000002"/>
    <n v="1910.1960000000001"/>
    <n v="892.80900000000008"/>
    <x v="1"/>
  </r>
  <r>
    <x v="2"/>
    <x v="9"/>
    <x v="5"/>
    <x v="18"/>
    <n v="20"/>
    <n v="2574.4"/>
    <n v="3115.0240000000003"/>
    <n v="1184.2240000000002"/>
    <x v="1"/>
  </r>
  <r>
    <x v="2"/>
    <x v="10"/>
    <x v="5"/>
    <x v="18"/>
    <n v="19"/>
    <n v="2630.93"/>
    <n v="2709.8579"/>
    <n v="1078.6813"/>
    <x v="1"/>
  </r>
  <r>
    <x v="2"/>
    <x v="11"/>
    <x v="5"/>
    <x v="18"/>
    <n v="20"/>
    <n v="2081.6"/>
    <n v="2747.712"/>
    <n v="791.00800000000004"/>
    <x v="1"/>
  </r>
  <r>
    <x v="3"/>
    <x v="0"/>
    <x v="5"/>
    <x v="18"/>
    <n v="16"/>
    <n v="2214.7199999999998"/>
    <n v="3034.1663999999996"/>
    <n v="974.47679999999991"/>
    <x v="1"/>
  </r>
  <r>
    <x v="3"/>
    <x v="1"/>
    <x v="5"/>
    <x v="18"/>
    <n v="18"/>
    <n v="2678.22"/>
    <n v="2758.5665999999997"/>
    <n v="883.81259999999997"/>
    <x v="1"/>
  </r>
  <r>
    <x v="3"/>
    <x v="2"/>
    <x v="5"/>
    <x v="18"/>
    <n v="17"/>
    <n v="2345.66"/>
    <n v="2885.1617999999999"/>
    <n v="774.06780000000003"/>
    <x v="1"/>
  </r>
  <r>
    <x v="3"/>
    <x v="3"/>
    <x v="5"/>
    <x v="18"/>
    <n v="17"/>
    <n v="2542.52"/>
    <n v="2466.2444"/>
    <n v="864.45679999999993"/>
    <x v="1"/>
  </r>
  <r>
    <x v="3"/>
    <x v="4"/>
    <x v="5"/>
    <x v="18"/>
    <n v="19"/>
    <n v="2264.42"/>
    <n v="3079.6111999999998"/>
    <n v="1064.2773999999999"/>
    <x v="1"/>
  </r>
  <r>
    <x v="3"/>
    <x v="5"/>
    <x v="5"/>
    <x v="18"/>
    <n v="19"/>
    <n v="2727.45"/>
    <n v="3191.1164999999996"/>
    <n v="1036.4309999999998"/>
    <x v="1"/>
  </r>
  <r>
    <x v="3"/>
    <x v="6"/>
    <x v="5"/>
    <x v="18"/>
    <n v="15"/>
    <n v="2163.6"/>
    <n v="2553.0479999999998"/>
    <n v="822.16800000000001"/>
    <x v="1"/>
  </r>
  <r>
    <x v="3"/>
    <x v="7"/>
    <x v="5"/>
    <x v="18"/>
    <n v="17"/>
    <n v="2307.75"/>
    <n v="2630.835"/>
    <n v="876.94500000000005"/>
    <x v="1"/>
  </r>
  <r>
    <x v="3"/>
    <x v="8"/>
    <x v="5"/>
    <x v="18"/>
    <n v="15"/>
    <n v="1531.35"/>
    <n v="1990.7550000000001"/>
    <n v="474.71850000000001"/>
    <x v="1"/>
  </r>
  <r>
    <x v="3"/>
    <x v="9"/>
    <x v="5"/>
    <x v="18"/>
    <n v="15"/>
    <n v="2203.65"/>
    <n v="2534.1975000000002"/>
    <n v="903.49650000000008"/>
    <x v="1"/>
  </r>
  <r>
    <x v="3"/>
    <x v="10"/>
    <x v="5"/>
    <x v="18"/>
    <n v="20"/>
    <n v="2434.8000000000002"/>
    <n v="3092.1960000000004"/>
    <n v="754.78800000000001"/>
    <x v="1"/>
  </r>
  <r>
    <x v="3"/>
    <x v="11"/>
    <x v="5"/>
    <x v="18"/>
    <n v="17"/>
    <n v="2202.0100000000002"/>
    <n v="3016.7537000000007"/>
    <n v="682.62310000000014"/>
    <x v="1"/>
  </r>
  <r>
    <x v="4"/>
    <x v="0"/>
    <x v="5"/>
    <x v="18"/>
    <n v="18"/>
    <n v="2217.96"/>
    <n v="2528.4744000000001"/>
    <n v="798.46559999999999"/>
    <x v="1"/>
  </r>
  <r>
    <x v="4"/>
    <x v="1"/>
    <x v="5"/>
    <x v="18"/>
    <n v="18"/>
    <n v="2125.62"/>
    <n v="2720.7936"/>
    <n v="977.78519999999992"/>
    <x v="1"/>
  </r>
  <r>
    <x v="4"/>
    <x v="2"/>
    <x v="5"/>
    <x v="18"/>
    <n v="19"/>
    <n v="2296.91"/>
    <n v="2641.4464999999996"/>
    <n v="735.01119999999992"/>
    <x v="1"/>
  </r>
  <r>
    <x v="4"/>
    <x v="3"/>
    <x v="5"/>
    <x v="18"/>
    <n v="18"/>
    <n v="2002.86"/>
    <n v="1842.6312"/>
    <n v="981.40139999999997"/>
    <x v="1"/>
  </r>
  <r>
    <x v="4"/>
    <x v="4"/>
    <x v="5"/>
    <x v="18"/>
    <n v="20"/>
    <n v="2286.1999999999998"/>
    <n v="3086.37"/>
    <n v="800.17"/>
    <x v="1"/>
  </r>
  <r>
    <x v="4"/>
    <x v="5"/>
    <x v="5"/>
    <x v="18"/>
    <n v="19"/>
    <n v="2783.31"/>
    <n v="3506.9706000000001"/>
    <n v="974.15849999999989"/>
    <x v="1"/>
  </r>
  <r>
    <x v="4"/>
    <x v="6"/>
    <x v="5"/>
    <x v="18"/>
    <n v="17"/>
    <n v="1983.56"/>
    <n v="2300.9295999999999"/>
    <n v="733.91719999999998"/>
    <x v="1"/>
  </r>
  <r>
    <x v="4"/>
    <x v="7"/>
    <x v="5"/>
    <x v="18"/>
    <n v="17"/>
    <n v="2499"/>
    <n v="2873.85"/>
    <n v="949.62"/>
    <x v="1"/>
  </r>
  <r>
    <x v="4"/>
    <x v="8"/>
    <x v="5"/>
    <x v="18"/>
    <n v="15"/>
    <n v="1565.1"/>
    <n v="2112.8850000000002"/>
    <n v="782.55"/>
    <x v="1"/>
  </r>
  <r>
    <x v="4"/>
    <x v="9"/>
    <x v="5"/>
    <x v="18"/>
    <n v="19"/>
    <n v="2398.75"/>
    <n v="3142.3625000000002"/>
    <n v="911.52499999999998"/>
    <x v="1"/>
  </r>
  <r>
    <x v="4"/>
    <x v="10"/>
    <x v="5"/>
    <x v="18"/>
    <n v="19"/>
    <n v="2266.3200000000002"/>
    <n v="2946.2160000000003"/>
    <n v="861.20159999999998"/>
    <x v="1"/>
  </r>
  <r>
    <x v="4"/>
    <x v="11"/>
    <x v="5"/>
    <x v="18"/>
    <n v="15"/>
    <n v="2178.6"/>
    <n v="2832.18"/>
    <n v="936.798"/>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C0F627-6A7B-2943-B8E1-7D28EB69108E}" name="PivotTable24" cacheId="4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A4:CB5" firstHeaderRow="0" firstDataRow="1" firstDataCol="0"/>
  <pivotFields count="10">
    <pivotField showAll="0">
      <items count="6">
        <item x="0"/>
        <item x="1"/>
        <item x="2"/>
        <item x="3"/>
        <item x="4"/>
        <item t="default"/>
      </items>
    </pivotField>
    <pivotField showAll="0"/>
    <pivotField showAll="0"/>
    <pivotField showAll="0"/>
    <pivotField showAll="0"/>
    <pivotField showAll="0"/>
    <pivotField showAll="0"/>
    <pivotField dataField="1" showAll="0"/>
    <pivotField showAll="0"/>
    <pivotField dataField="1" showAll="0"/>
  </pivotFields>
  <rowItems count="1">
    <i/>
  </rowItems>
  <colFields count="1">
    <field x="-2"/>
  </colFields>
  <colItems count="2">
    <i>
      <x/>
    </i>
    <i i="1">
      <x v="1"/>
    </i>
  </colItems>
  <dataFields count="2">
    <dataField name="Sum of Sales Target" fld="9" baseField="0" baseItem="0"/>
    <dataField name="Sum of Sales Amount" fld="7" baseField="0" baseItem="0"/>
  </dataFields>
  <formats count="3">
    <format dxfId="2">
      <pivotArea outline="0" collapsedLevelsAreSubtotals="1" fieldPosition="0"/>
    </format>
    <format dxfId="1">
      <pivotArea type="all" dataOnly="0" outline="0" fieldPosition="0"/>
    </format>
    <format dxfId="0">
      <pivotArea outline="0" collapsedLevelsAreSubtotals="1" fieldPosition="0"/>
    </format>
  </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85C24AD-2E08-2545-9850-E1D513B43CD8}" name="PivotTable19" cacheId="47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4:Q5" firstHeaderRow="0" firstDataRow="1" firstDataCol="0"/>
  <pivotFields count="9">
    <pivotField showAll="0">
      <items count="6">
        <item x="0"/>
        <item x="1"/>
        <item x="2"/>
        <item x="3"/>
        <item x="4"/>
        <item t="default"/>
      </items>
    </pivotField>
    <pivotField showAll="0"/>
    <pivotField showAll="0"/>
    <pivotField showAll="0"/>
    <pivotField showAll="0"/>
    <pivotField dataField="1" showAll="0"/>
    <pivotField dataField="1" numFmtId="1" showAll="0"/>
    <pivotField numFmtId="1" showAll="0"/>
    <pivotField showAll="0"/>
  </pivotFields>
  <rowItems count="1">
    <i/>
  </rowItems>
  <colFields count="1">
    <field x="-2"/>
  </colFields>
  <colItems count="2">
    <i>
      <x/>
    </i>
    <i i="1">
      <x v="1"/>
    </i>
  </colItems>
  <dataFields count="2">
    <dataField name="Sum of Income" fld="5" baseField="0" baseItem="0" numFmtId="165"/>
    <dataField name="Sum of Target Income" fld="6" baseField="0" baseItem="0"/>
  </dataFields>
  <formats count="7">
    <format dxfId="87">
      <pivotArea outline="0" collapsedLevelsAreSubtotals="1" fieldPosition="0"/>
    </format>
    <format dxfId="86">
      <pivotArea outline="0" collapsedLevelsAreSubtotals="1" fieldPosition="0">
        <references count="1">
          <reference field="4294967294" count="1" selected="0">
            <x v="0"/>
          </reference>
        </references>
      </pivotArea>
    </format>
    <format dxfId="85">
      <pivotArea outline="0" collapsedLevelsAreSubtotals="1" fieldPosition="0"/>
    </format>
    <format dxfId="84">
      <pivotArea outline="0" collapsedLevelsAreSubtotals="1" fieldPosition="0"/>
    </format>
    <format dxfId="83">
      <pivotArea type="all" dataOnly="0" outline="0" fieldPosition="0"/>
    </format>
    <format dxfId="82">
      <pivotArea outline="0" collapsedLevelsAreSubtotals="1" fieldPosition="0"/>
    </format>
    <format dxfId="81">
      <pivotArea dataOnly="0" labelOnly="1" outline="0" fieldPosition="0">
        <references count="1">
          <reference field="4294967294" count="2">
            <x v="0"/>
            <x v="1"/>
          </reference>
        </references>
      </pivotArea>
    </format>
  </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AA1A06E-8192-6C4E-97ED-ED545A8CD416}" name="PivotTable28" cacheId="4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P4:BQ5" firstHeaderRow="0" firstDataRow="1" firstDataCol="0"/>
  <pivotFields count="4">
    <pivotField showAll="0">
      <items count="6">
        <item x="0"/>
        <item x="1"/>
        <item x="2"/>
        <item x="3"/>
        <item x="4"/>
        <item t="default"/>
      </items>
    </pivotField>
    <pivotField showAll="0" sortType="descending">
      <items count="8">
        <item x="6"/>
        <item x="5"/>
        <item x="4"/>
        <item x="3"/>
        <item x="2"/>
        <item x="1"/>
        <item x="0"/>
        <item t="default"/>
      </items>
      <autoSortScope>
        <pivotArea dataOnly="0" outline="0" fieldPosition="0">
          <references count="1">
            <reference field="4294967294" count="1" selected="0">
              <x v="0"/>
            </reference>
          </references>
        </pivotArea>
      </autoSortScope>
    </pivotField>
    <pivotField dataField="1" showAll="0"/>
    <pivotField dataField="1" showAll="0"/>
  </pivotFields>
  <rowItems count="1">
    <i/>
  </rowItems>
  <colFields count="1">
    <field x="-2"/>
  </colFields>
  <colItems count="2">
    <i>
      <x/>
    </i>
    <i i="1">
      <x v="1"/>
    </i>
  </colItems>
  <dataFields count="2">
    <dataField name="Sum of Amount" fld="2" baseField="0" baseItem="0"/>
    <dataField name="Sum of Target" fld="3" baseField="0" baseItem="0"/>
  </dataFields>
  <formats count="6">
    <format dxfId="93">
      <pivotArea type="all" dataOnly="0" outline="0" fieldPosition="0"/>
    </format>
    <format dxfId="92">
      <pivotArea outline="0" collapsedLevelsAreSubtotals="1" fieldPosition="0"/>
    </format>
    <format dxfId="91">
      <pivotArea dataOnly="0" labelOnly="1" outline="0" fieldPosition="0">
        <references count="1">
          <reference field="4294967294" count="2">
            <x v="0"/>
            <x v="1"/>
          </reference>
        </references>
      </pivotArea>
    </format>
    <format dxfId="90">
      <pivotArea type="all" dataOnly="0" outline="0" fieldPosition="0"/>
    </format>
    <format dxfId="89">
      <pivotArea outline="0" collapsedLevelsAreSubtotals="1" fieldPosition="0"/>
    </format>
    <format dxfId="88">
      <pivotArea dataOnly="0" labelOnly="1" outline="0" fieldPosition="0">
        <references count="1">
          <reference field="4294967294" count="2">
            <x v="0"/>
            <x v="1"/>
          </reference>
        </references>
      </pivotArea>
    </format>
  </formats>
  <pivotTableStyleInfo name="PivotStyleMedium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C2B5E83-E22E-A34B-B6A1-942E3736E1BF}" name="PivotTable34" cacheId="4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CR4:CU9" firstHeaderRow="0" firstDataRow="1" firstDataCol="1"/>
  <pivotFields count="10">
    <pivotField showAll="0">
      <items count="6">
        <item x="0"/>
        <item x="1"/>
        <item x="2"/>
        <item x="3"/>
        <item x="4"/>
        <item t="default"/>
      </items>
    </pivotField>
    <pivotField showAll="0"/>
    <pivotField showAll="0" sortType="descending">
      <autoSortScope>
        <pivotArea dataOnly="0" outline="0" fieldPosition="0">
          <references count="1">
            <reference field="4294967294" count="1" selected="0">
              <x v="0"/>
            </reference>
          </references>
        </pivotArea>
      </autoSortScope>
    </pivotField>
    <pivotField showAll="0"/>
    <pivotField axis="axisRow" showAll="0" sortType="descending">
      <items count="5">
        <item x="2"/>
        <item x="1"/>
        <item x="0"/>
        <item x="3"/>
        <item t="default"/>
      </items>
      <autoSortScope>
        <pivotArea dataOnly="0" outline="0" fieldPosition="0">
          <references count="1">
            <reference field="4294967294" count="1" selected="0">
              <x v="1"/>
            </reference>
          </references>
        </pivotArea>
      </autoSortScope>
    </pivotField>
    <pivotField dataField="1" showAll="0"/>
    <pivotField showAll="0"/>
    <pivotField dataField="1" showAll="0"/>
    <pivotField dataField="1" showAll="0"/>
    <pivotField showAll="0"/>
  </pivotFields>
  <rowFields count="1">
    <field x="4"/>
  </rowFields>
  <rowItems count="5">
    <i>
      <x v="3"/>
    </i>
    <i>
      <x/>
    </i>
    <i>
      <x v="1"/>
    </i>
    <i>
      <x v="2"/>
    </i>
    <i t="grand">
      <x/>
    </i>
  </rowItems>
  <colFields count="1">
    <field x="-2"/>
  </colFields>
  <colItems count="3">
    <i>
      <x/>
    </i>
    <i i="1">
      <x v="1"/>
    </i>
    <i i="2">
      <x v="2"/>
    </i>
  </colItems>
  <dataFields count="3">
    <dataField name="Sum of Installations" fld="5" baseField="0" baseItem="0"/>
    <dataField name="Sum of Sales Amount" fld="7" baseField="0" baseItem="0"/>
    <dataField name="Sum of Refunded Amount" fld="8" baseField="0" baseItem="0"/>
  </dataFields>
  <formats count="7">
    <format dxfId="100">
      <pivotArea outline="0" collapsedLevelsAreSubtotals="1" fieldPosition="0"/>
    </format>
    <format dxfId="99">
      <pivotArea type="all" dataOnly="0" outline="0" fieldPosition="0"/>
    </format>
    <format dxfId="98">
      <pivotArea outline="0" collapsedLevelsAreSubtotals="1" fieldPosition="0"/>
    </format>
    <format dxfId="97">
      <pivotArea field="4" type="button" dataOnly="0" labelOnly="1" outline="0" axis="axisRow" fieldPosition="0"/>
    </format>
    <format dxfId="96">
      <pivotArea dataOnly="0" labelOnly="1" fieldPosition="0">
        <references count="1">
          <reference field="4" count="0"/>
        </references>
      </pivotArea>
    </format>
    <format dxfId="95">
      <pivotArea dataOnly="0" labelOnly="1" grandRow="1" outline="0" fieldPosition="0"/>
    </format>
    <format dxfId="94">
      <pivotArea dataOnly="0" labelOnly="1" outline="0" fieldPosition="0">
        <references count="1">
          <reference field="4294967294" count="2">
            <x v="0"/>
            <x v="2"/>
          </reference>
        </references>
      </pivotArea>
    </format>
  </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7E81439-C9D4-464E-A79F-663088AA7DC1}" name="PivotTable38" cacheId="4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P4:DQ10" firstHeaderRow="1" firstDataRow="1" firstDataCol="1" rowPageCount="1" colPageCount="1"/>
  <pivotFields count="10">
    <pivotField axis="axisRow" showAll="0">
      <items count="6">
        <item x="0"/>
        <item x="1"/>
        <item x="2"/>
        <item x="3"/>
        <item x="4"/>
        <item t="default"/>
      </items>
    </pivotField>
    <pivotField showAll="0"/>
    <pivotField showAll="0"/>
    <pivotField showAll="0"/>
    <pivotField axis="axisPage" showAll="0" sortType="ascending">
      <items count="5">
        <item x="2"/>
        <item x="1"/>
        <item x="0"/>
        <item x="3"/>
        <item t="default"/>
      </items>
    </pivotField>
    <pivotField dataField="1" showAll="0"/>
    <pivotField showAll="0"/>
    <pivotField showAll="0"/>
    <pivotField showAll="0"/>
    <pivotField showAll="0"/>
  </pivotFields>
  <rowFields count="1">
    <field x="0"/>
  </rowFields>
  <rowItems count="6">
    <i>
      <x/>
    </i>
    <i>
      <x v="1"/>
    </i>
    <i>
      <x v="2"/>
    </i>
    <i>
      <x v="3"/>
    </i>
    <i>
      <x v="4"/>
    </i>
    <i t="grand">
      <x/>
    </i>
  </rowItems>
  <colItems count="1">
    <i/>
  </colItems>
  <pageFields count="1">
    <pageField fld="4" hier="-1"/>
  </pageFields>
  <dataFields count="1">
    <dataField name="Sum of Installations" fld="5" baseField="0" baseItem="0"/>
  </dataFields>
  <formats count="6">
    <format dxfId="106">
      <pivotArea type="all" dataOnly="0" outline="0" fieldPosition="0"/>
    </format>
    <format dxfId="105">
      <pivotArea outline="0" collapsedLevelsAreSubtotals="1" fieldPosition="0"/>
    </format>
    <format dxfId="104">
      <pivotArea field="0" type="button" dataOnly="0" labelOnly="1" outline="0" axis="axisRow" fieldPosition="0"/>
    </format>
    <format dxfId="103">
      <pivotArea dataOnly="0" labelOnly="1" fieldPosition="0">
        <references count="1">
          <reference field="0" count="0"/>
        </references>
      </pivotArea>
    </format>
    <format dxfId="102">
      <pivotArea dataOnly="0" labelOnly="1" grandRow="1" outline="0" fieldPosition="0"/>
    </format>
    <format dxfId="101">
      <pivotArea dataOnly="0" labelOnly="1" outline="0" axis="axisValues" fieldPosition="0"/>
    </format>
  </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12B57F46-BF52-FE47-AF53-EB50C970AC2E}" name="PivotTable17" cacheId="47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E11" firstHeaderRow="0" firstDataRow="1" firstDataCol="1"/>
  <pivotFields count="9">
    <pivotField showAll="0">
      <items count="6">
        <item x="0"/>
        <item x="1"/>
        <item x="2"/>
        <item x="3"/>
        <item x="4"/>
        <item t="default"/>
      </items>
    </pivotField>
    <pivotField showAll="0"/>
    <pivotField axis="axisRow" showAll="0" sortType="descending">
      <items count="7">
        <item x="2"/>
        <item x="3"/>
        <item x="4"/>
        <item x="0"/>
        <item x="5"/>
        <item x="1"/>
        <item t="default"/>
      </items>
    </pivotField>
    <pivotField showAll="0"/>
    <pivotField dataField="1" showAll="0"/>
    <pivotField dataField="1" showAll="0"/>
    <pivotField numFmtId="1" showAll="0"/>
    <pivotField numFmtId="1" showAll="0"/>
    <pivotField showAll="0"/>
  </pivotFields>
  <rowFields count="1">
    <field x="2"/>
  </rowFields>
  <rowItems count="7">
    <i>
      <x/>
    </i>
    <i>
      <x v="1"/>
    </i>
    <i>
      <x v="2"/>
    </i>
    <i>
      <x v="3"/>
    </i>
    <i>
      <x v="4"/>
    </i>
    <i>
      <x v="5"/>
    </i>
    <i t="grand">
      <x/>
    </i>
  </rowItems>
  <colFields count="1">
    <field x="-2"/>
  </colFields>
  <colItems count="3">
    <i>
      <x/>
    </i>
    <i i="1">
      <x v="1"/>
    </i>
    <i i="2">
      <x v="2"/>
    </i>
  </colItems>
  <dataFields count="3">
    <dataField name="Sum of Income" fld="5" baseField="0" baseItem="0"/>
    <dataField name="Sum of Counts" fld="4" baseField="0" baseItem="0"/>
    <dataField name="Sum of Counts2" fld="4" showDataAs="percentOfCol" baseField="0" baseItem="0" numFmtId="10"/>
  </dataFields>
  <formats count="12">
    <format dxfId="118">
      <pivotArea outline="0" collapsedLevelsAreSubtotals="1" fieldPosition="0"/>
    </format>
    <format dxfId="117">
      <pivotArea dataOnly="0" labelOnly="1" outline="0" fieldPosition="0">
        <references count="1">
          <reference field="4294967294" count="3">
            <x v="0"/>
            <x v="1"/>
            <x v="2"/>
          </reference>
        </references>
      </pivotArea>
    </format>
    <format dxfId="116">
      <pivotArea dataOnly="0" labelOnly="1" outline="0" fieldPosition="0">
        <references count="1">
          <reference field="4294967294" count="3">
            <x v="0"/>
            <x v="1"/>
            <x v="2"/>
          </reference>
        </references>
      </pivotArea>
    </format>
    <format dxfId="115">
      <pivotArea outline="0" collapsedLevelsAreSubtotals="1" fieldPosition="0"/>
    </format>
    <format dxfId="114">
      <pivotArea collapsedLevelsAreSubtotals="1" fieldPosition="0">
        <references count="1">
          <reference field="2" count="1">
            <x v="3"/>
          </reference>
        </references>
      </pivotArea>
    </format>
    <format dxfId="113">
      <pivotArea dataOnly="0" labelOnly="1" fieldPosition="0">
        <references count="1">
          <reference field="2" count="1">
            <x v="3"/>
          </reference>
        </references>
      </pivotArea>
    </format>
    <format dxfId="112">
      <pivotArea type="all" dataOnly="0" outline="0" fieldPosition="0"/>
    </format>
    <format dxfId="111">
      <pivotArea outline="0" collapsedLevelsAreSubtotals="1" fieldPosition="0"/>
    </format>
    <format dxfId="110">
      <pivotArea field="2" type="button" dataOnly="0" labelOnly="1" outline="0" axis="axisRow" fieldPosition="0"/>
    </format>
    <format dxfId="109">
      <pivotArea dataOnly="0" labelOnly="1" fieldPosition="0">
        <references count="1">
          <reference field="2" count="0"/>
        </references>
      </pivotArea>
    </format>
    <format dxfId="108">
      <pivotArea dataOnly="0" labelOnly="1" grandRow="1" outline="0" fieldPosition="0"/>
    </format>
    <format dxfId="107">
      <pivotArea dataOnly="0" labelOnly="1" outline="0" fieldPosition="0">
        <references count="1">
          <reference field="4294967294" count="3">
            <x v="0"/>
            <x v="1"/>
            <x v="2"/>
          </reference>
        </references>
      </pivotArea>
    </format>
  </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13B9DAF1-792E-3340-9B22-FB549BE2AB6F}" name="PivotTable22" cacheId="47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H4:AJ7" firstHeaderRow="0" firstDataRow="1" firstDataCol="1"/>
  <pivotFields count="9">
    <pivotField showAll="0">
      <items count="6">
        <item x="0"/>
        <item x="1"/>
        <item x="2"/>
        <item x="3"/>
        <item x="4"/>
        <item t="default"/>
      </items>
    </pivotField>
    <pivotField showAll="0"/>
    <pivotField showAll="0" sortType="descending"/>
    <pivotField showAll="0"/>
    <pivotField showAll="0"/>
    <pivotField dataField="1" showAll="0"/>
    <pivotField numFmtId="1" showAll="0"/>
    <pivotField numFmtId="1" showAll="0"/>
    <pivotField axis="axisRow" showAll="0">
      <items count="3">
        <item x="0"/>
        <item x="1"/>
        <item t="default"/>
      </items>
    </pivotField>
  </pivotFields>
  <rowFields count="1">
    <field x="8"/>
  </rowFields>
  <rowItems count="3">
    <i>
      <x/>
    </i>
    <i>
      <x v="1"/>
    </i>
    <i t="grand">
      <x/>
    </i>
  </rowItems>
  <colFields count="1">
    <field x="-2"/>
  </colFields>
  <colItems count="2">
    <i>
      <x/>
    </i>
    <i i="1">
      <x v="1"/>
    </i>
  </colItems>
  <dataFields count="2">
    <dataField name="Sum of Income" fld="5" baseField="0" baseItem="0"/>
    <dataField name="Sum of Income2" fld="5" showDataAs="percentOfCol" baseField="0" baseItem="0" numFmtId="10"/>
  </dataFields>
  <formats count="9">
    <format dxfId="127">
      <pivotArea grandRow="1" outline="0" collapsedLevelsAreSubtotals="1" fieldPosition="0"/>
    </format>
    <format dxfId="126">
      <pivotArea outline="0" fieldPosition="0">
        <references count="1">
          <reference field="4294967294" count="1">
            <x v="1"/>
          </reference>
        </references>
      </pivotArea>
    </format>
    <format dxfId="125">
      <pivotArea collapsedLevelsAreSubtotals="1" fieldPosition="0">
        <references count="2">
          <reference field="4294967294" count="1" selected="0">
            <x v="0"/>
          </reference>
          <reference field="8" count="0"/>
        </references>
      </pivotArea>
    </format>
    <format dxfId="124">
      <pivotArea type="all" dataOnly="0" outline="0" fieldPosition="0"/>
    </format>
    <format dxfId="123">
      <pivotArea outline="0" collapsedLevelsAreSubtotals="1" fieldPosition="0"/>
    </format>
    <format dxfId="122">
      <pivotArea field="8" type="button" dataOnly="0" labelOnly="1" outline="0" axis="axisRow" fieldPosition="0"/>
    </format>
    <format dxfId="121">
      <pivotArea dataOnly="0" labelOnly="1" fieldPosition="0">
        <references count="1">
          <reference field="8" count="0"/>
        </references>
      </pivotArea>
    </format>
    <format dxfId="120">
      <pivotArea dataOnly="0" labelOnly="1" grandRow="1" outline="0" fieldPosition="0"/>
    </format>
    <format dxfId="119">
      <pivotArea dataOnly="0" labelOnly="1" outline="0" fieldPosition="0">
        <references count="1">
          <reference field="4294967294" count="2">
            <x v="0"/>
            <x v="1"/>
          </reference>
        </references>
      </pivotArea>
    </format>
  </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19B84025-1C54-614E-AD71-6565B5AAF8C1}" name="PivotTable36" cacheId="4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DK4:DK10" firstHeaderRow="1" firstDataRow="1" firstDataCol="1"/>
  <pivotFields count="10">
    <pivotField axis="axisRow" showAll="0">
      <items count="6">
        <item x="0"/>
        <item x="1"/>
        <item x="2"/>
        <item x="3"/>
        <item x="4"/>
        <item t="default"/>
      </items>
    </pivotField>
    <pivotField showAll="0"/>
    <pivotField showAll="0"/>
    <pivotField showAll="0"/>
    <pivotField showAll="0"/>
    <pivotField showAll="0"/>
    <pivotField showAll="0"/>
    <pivotField showAll="0"/>
    <pivotField showAll="0"/>
    <pivotField showAll="0"/>
  </pivotFields>
  <rowFields count="1">
    <field x="0"/>
  </rowFields>
  <rowItems count="6">
    <i>
      <x/>
    </i>
    <i>
      <x v="1"/>
    </i>
    <i>
      <x v="2"/>
    </i>
    <i>
      <x v="3"/>
    </i>
    <i>
      <x v="4"/>
    </i>
    <i t="grand">
      <x/>
    </i>
  </rowItems>
  <colItems count="1">
    <i/>
  </colItems>
  <formats count="5">
    <format dxfId="132">
      <pivotArea outline="0" collapsedLevelsAreSubtotals="1" fieldPosition="0"/>
    </format>
    <format dxfId="131">
      <pivotArea type="all" dataOnly="0" outline="0" fieldPosition="0"/>
    </format>
    <format dxfId="130">
      <pivotArea field="0" type="button" dataOnly="0" labelOnly="1" outline="0" axis="axisRow" fieldPosition="0"/>
    </format>
    <format dxfId="129">
      <pivotArea dataOnly="0" labelOnly="1" fieldPosition="0">
        <references count="1">
          <reference field="0" count="0"/>
        </references>
      </pivotArea>
    </format>
    <format dxfId="128">
      <pivotArea dataOnly="0" labelOnly="1" grandRow="1" outline="0" fieldPosition="0"/>
    </format>
  </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71AABF-2FB7-A942-A2D9-8C7F6C646C47}" name="PivotTable21" cacheId="47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C4:AD17" firstHeaderRow="1" firstDataRow="1" firstDataCol="1"/>
  <pivotFields count="9">
    <pivotField showAll="0">
      <items count="6">
        <item x="0"/>
        <item x="1"/>
        <item x="2"/>
        <item x="3"/>
        <item x="4"/>
        <item t="default"/>
      </items>
    </pivotField>
    <pivotField axis="axisRow" showAll="0">
      <items count="13">
        <item x="0"/>
        <item x="1"/>
        <item x="2"/>
        <item x="3"/>
        <item x="4"/>
        <item x="5"/>
        <item x="6"/>
        <item x="7"/>
        <item x="8"/>
        <item x="9"/>
        <item x="10"/>
        <item x="11"/>
        <item t="default"/>
      </items>
    </pivotField>
    <pivotField showAll="0" sortType="descending"/>
    <pivotField showAll="0"/>
    <pivotField showAll="0"/>
    <pivotField showAll="0"/>
    <pivotField numFmtId="1" showAll="0"/>
    <pivotField dataField="1" numFmtId="1"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EBITDA" fld="7" baseField="0" baseItem="0"/>
  </dataFields>
  <formats count="10">
    <format dxfId="12">
      <pivotArea collapsedLevelsAreSubtotals="1" fieldPosition="0">
        <references count="1">
          <reference field="1" count="0"/>
        </references>
      </pivotArea>
    </format>
    <format dxfId="11">
      <pivotArea grandRow="1" outline="0" collapsedLevelsAreSubtotals="1" fieldPosition="0"/>
    </format>
    <format dxfId="10">
      <pivotArea collapsedLevelsAreSubtotals="1" fieldPosition="0">
        <references count="1">
          <reference field="1" count="1">
            <x v="3"/>
          </reference>
        </references>
      </pivotArea>
    </format>
    <format dxfId="9">
      <pivotArea dataOnly="0" labelOnly="1" fieldPosition="0">
        <references count="1">
          <reference field="1" count="1">
            <x v="3"/>
          </reference>
        </references>
      </pivotArea>
    </format>
    <format dxfId="8">
      <pivotArea type="all" dataOnly="0" outline="0" fieldPosition="0"/>
    </format>
    <format dxfId="7">
      <pivotArea outline="0" collapsedLevelsAreSubtotals="1" fieldPosition="0"/>
    </format>
    <format dxfId="6">
      <pivotArea field="1" type="button" dataOnly="0" labelOnly="1" outline="0" axis="axisRow" fieldPosition="0"/>
    </format>
    <format dxfId="5">
      <pivotArea dataOnly="0" labelOnly="1" fieldPosition="0">
        <references count="1">
          <reference field="1" count="0"/>
        </references>
      </pivotArea>
    </format>
    <format dxfId="4">
      <pivotArea dataOnly="0" labelOnly="1" grandRow="1" outline="0" fieldPosition="0"/>
    </format>
    <format dxfId="3">
      <pivotArea dataOnly="0" labelOnly="1" outline="0" axis="axisValues" fieldPosition="0"/>
    </format>
  </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FC9E80-DEDE-FD4C-A52E-31F38FFC5718}" name="PivotTable25" cacheId="4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I4:CJ8" firstHeaderRow="1" firstDataRow="1" firstDataCol="1"/>
  <pivotFields count="10">
    <pivotField showAll="0">
      <items count="6">
        <item x="0"/>
        <item x="1"/>
        <item x="2"/>
        <item x="3"/>
        <item x="4"/>
        <item t="default"/>
      </items>
    </pivotField>
    <pivotField showAll="0"/>
    <pivotField axis="axisRow" showAll="0" sortType="descending">
      <items count="4">
        <item x="2"/>
        <item x="0"/>
        <item x="1"/>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 showAll="0"/>
  </pivotFields>
  <rowFields count="1">
    <field x="2"/>
  </rowFields>
  <rowItems count="4">
    <i>
      <x v="1"/>
    </i>
    <i>
      <x/>
    </i>
    <i>
      <x v="2"/>
    </i>
    <i t="grand">
      <x/>
    </i>
  </rowItems>
  <colItems count="1">
    <i/>
  </colItems>
  <dataFields count="1">
    <dataField name="Sum of Installations" fld="5" baseField="0" baseItem="0"/>
  </dataFields>
  <formats count="7">
    <format dxfId="19">
      <pivotArea outline="0" collapsedLevelsAreSubtotals="1" fieldPosition="0"/>
    </format>
    <format dxfId="18">
      <pivotArea type="all" dataOnly="0" outline="0" fieldPosition="0"/>
    </format>
    <format dxfId="17">
      <pivotArea outline="0" collapsedLevelsAreSubtotals="1" fieldPosition="0"/>
    </format>
    <format dxfId="16">
      <pivotArea field="2" type="button" dataOnly="0" labelOnly="1" outline="0" axis="axisRow" fieldPosition="0"/>
    </format>
    <format dxfId="15">
      <pivotArea dataOnly="0" labelOnly="1" fieldPosition="0">
        <references count="1">
          <reference field="2" count="0"/>
        </references>
      </pivotArea>
    </format>
    <format dxfId="14">
      <pivotArea dataOnly="0" labelOnly="1" grandRow="1" outline="0" fieldPosition="0"/>
    </format>
    <format dxfId="13">
      <pivotArea dataOnly="0" labelOnly="1" outline="0" axis="axisValues" fieldPosition="0"/>
    </format>
  </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A72C4A8-9D20-0649-8D33-9F9DC4366875}" name="PivotTable20" cacheId="47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V4:X17" firstHeaderRow="0" firstDataRow="1" firstDataCol="1"/>
  <pivotFields count="9">
    <pivotField showAll="0">
      <items count="6">
        <item x="0"/>
        <item x="1"/>
        <item x="2"/>
        <item x="3"/>
        <item x="4"/>
        <item t="default"/>
      </items>
    </pivotField>
    <pivotField axis="axisRow" showAll="0">
      <items count="13">
        <item x="0"/>
        <item x="1"/>
        <item x="2"/>
        <item x="3"/>
        <item x="4"/>
        <item x="5"/>
        <item x="6"/>
        <item x="7"/>
        <item x="8"/>
        <item x="9"/>
        <item x="10"/>
        <item x="11"/>
        <item t="default"/>
      </items>
    </pivotField>
    <pivotField showAll="0" sortType="descending"/>
    <pivotField showAll="0"/>
    <pivotField showAll="0"/>
    <pivotField dataField="1" showAll="0"/>
    <pivotField numFmtId="1" showAll="0"/>
    <pivotField numFmtId="1"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Sum of Income" fld="5" baseField="0" baseItem="0"/>
    <dataField name="Sum of Income2" fld="5" showDataAs="percentOfCol" baseField="0" baseItem="0" numFmtId="10"/>
  </dataFields>
  <formats count="14">
    <format dxfId="33">
      <pivotArea collapsedLevelsAreSubtotals="1" fieldPosition="0">
        <references count="2">
          <reference field="4294967294" count="1" selected="0">
            <x v="0"/>
          </reference>
          <reference field="1" count="0"/>
        </references>
      </pivotArea>
    </format>
    <format dxfId="32">
      <pivotArea dataOnly="0" labelOnly="1" outline="0" fieldPosition="0">
        <references count="1">
          <reference field="4294967294" count="2">
            <x v="0"/>
            <x v="1"/>
          </reference>
        </references>
      </pivotArea>
    </format>
    <format dxfId="31">
      <pivotArea field="1" type="button" dataOnly="0" labelOnly="1" outline="0" axis="axisRow" fieldPosition="0"/>
    </format>
    <format dxfId="30">
      <pivotArea dataOnly="0" labelOnly="1" outline="0" fieldPosition="0">
        <references count="1">
          <reference field="4294967294" count="2">
            <x v="0"/>
            <x v="1"/>
          </reference>
        </references>
      </pivotArea>
    </format>
    <format dxfId="29">
      <pivotArea field="1" type="button" dataOnly="0" labelOnly="1" outline="0" axis="axisRow" fieldPosition="0"/>
    </format>
    <format dxfId="28">
      <pivotArea dataOnly="0" fieldPosition="0">
        <references count="1">
          <reference field="1" count="1">
            <x v="3"/>
          </reference>
        </references>
      </pivotArea>
    </format>
    <format dxfId="27">
      <pivotArea collapsedLevelsAreSubtotals="1" fieldPosition="0">
        <references count="1">
          <reference field="1" count="1">
            <x v="3"/>
          </reference>
        </references>
      </pivotArea>
    </format>
    <format dxfId="26">
      <pivotArea dataOnly="0" labelOnly="1" fieldPosition="0">
        <references count="1">
          <reference field="1" count="1">
            <x v="3"/>
          </reference>
        </references>
      </pivotArea>
    </format>
    <format dxfId="25">
      <pivotArea type="all" dataOnly="0" outline="0" fieldPosition="0"/>
    </format>
    <format dxfId="24">
      <pivotArea outline="0" collapsedLevelsAreSubtotals="1" fieldPosition="0"/>
    </format>
    <format dxfId="23">
      <pivotArea field="1" type="button" dataOnly="0" labelOnly="1" outline="0" axis="axisRow" fieldPosition="0"/>
    </format>
    <format dxfId="22">
      <pivotArea dataOnly="0" labelOnly="1" fieldPosition="0">
        <references count="1">
          <reference field="1" count="0"/>
        </references>
      </pivotArea>
    </format>
    <format dxfId="21">
      <pivotArea dataOnly="0" labelOnly="1" grandRow="1" outline="0" fieldPosition="0"/>
    </format>
    <format dxfId="20">
      <pivotArea dataOnly="0" labelOnly="1" outline="0" fieldPosition="0">
        <references count="1">
          <reference field="4294967294" count="2">
            <x v="0"/>
            <x v="1"/>
          </reference>
        </references>
      </pivotArea>
    </format>
  </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958C9ED-817B-5543-B98F-C087DB289883}" name="PivotTable37" cacheId="4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M4:DN10" firstHeaderRow="1" firstDataRow="1" firstDataCol="1" rowPageCount="1" colPageCount="1"/>
  <pivotFields count="10">
    <pivotField axis="axisRow" showAll="0">
      <items count="6">
        <item x="0"/>
        <item x="1"/>
        <item x="2"/>
        <item x="3"/>
        <item x="4"/>
        <item t="default"/>
      </items>
    </pivotField>
    <pivotField showAll="0"/>
    <pivotField showAll="0"/>
    <pivotField showAll="0"/>
    <pivotField axis="axisPage" multipleItemSelectionAllowed="1" showAll="0" sortType="ascending">
      <items count="5">
        <item x="2"/>
        <item x="1"/>
        <item h="1" x="0"/>
        <item x="3"/>
        <item t="default"/>
      </items>
    </pivotField>
    <pivotField dataField="1" showAll="0"/>
    <pivotField showAll="0"/>
    <pivotField showAll="0"/>
    <pivotField showAll="0"/>
    <pivotField showAll="0"/>
  </pivotFields>
  <rowFields count="1">
    <field x="0"/>
  </rowFields>
  <rowItems count="6">
    <i>
      <x/>
    </i>
    <i>
      <x v="1"/>
    </i>
    <i>
      <x v="2"/>
    </i>
    <i>
      <x v="3"/>
    </i>
    <i>
      <x v="4"/>
    </i>
    <i t="grand">
      <x/>
    </i>
  </rowItems>
  <colItems count="1">
    <i/>
  </colItems>
  <pageFields count="1">
    <pageField fld="4" hier="-1"/>
  </pageFields>
  <dataFields count="1">
    <dataField name="Sum of Installations" fld="5" baseField="0" baseItem="0"/>
  </dataFields>
  <formats count="6">
    <format dxfId="39">
      <pivotArea type="all" dataOnly="0" outline="0" fieldPosition="0"/>
    </format>
    <format dxfId="38">
      <pivotArea outline="0" collapsedLevelsAreSubtotals="1" fieldPosition="0"/>
    </format>
    <format dxfId="37">
      <pivotArea field="0" type="button" dataOnly="0" labelOnly="1" outline="0" axis="axisRow" fieldPosition="0"/>
    </format>
    <format dxfId="36">
      <pivotArea dataOnly="0" labelOnly="1" fieldPosition="0">
        <references count="1">
          <reference field="0" count="0"/>
        </references>
      </pivotArea>
    </format>
    <format dxfId="35">
      <pivotArea dataOnly="0" labelOnly="1" grandRow="1" outline="0" fieldPosition="0"/>
    </format>
    <format dxfId="34">
      <pivotArea dataOnly="0" labelOnly="1" outline="0" axis="axisValues" fieldPosition="0"/>
    </format>
  </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D5F3BEB-3048-2C4C-AFA0-524C0618287D}" name="PivotTable23" cacheId="47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Q4:AS30" firstHeaderRow="0" firstDataRow="1" firstDataCol="1"/>
  <pivotFields count="9">
    <pivotField showAll="0">
      <items count="6">
        <item x="0"/>
        <item x="1"/>
        <item x="2"/>
        <item x="3"/>
        <item x="4"/>
        <item t="default"/>
      </items>
    </pivotField>
    <pivotField showAll="0"/>
    <pivotField axis="axisRow" showAll="0" sortType="descending">
      <items count="7">
        <item x="2"/>
        <item x="3"/>
        <item x="4"/>
        <item x="0"/>
        <item x="5"/>
        <item x="1"/>
        <item t="default"/>
      </items>
    </pivotField>
    <pivotField axis="axisRow" showAll="0">
      <items count="20">
        <item x="9"/>
        <item x="4"/>
        <item x="11"/>
        <item x="2"/>
        <item x="12"/>
        <item x="15"/>
        <item x="16"/>
        <item x="18"/>
        <item x="10"/>
        <item x="5"/>
        <item x="8"/>
        <item x="7"/>
        <item x="6"/>
        <item x="1"/>
        <item x="0"/>
        <item x="14"/>
        <item x="13"/>
        <item x="3"/>
        <item x="17"/>
        <item t="default"/>
      </items>
    </pivotField>
    <pivotField showAll="0"/>
    <pivotField dataField="1" showAll="0"/>
    <pivotField numFmtId="1" showAll="0"/>
    <pivotField numFmtId="1" showAll="0"/>
    <pivotField showAll="0"/>
  </pivotFields>
  <rowFields count="2">
    <field x="2"/>
    <field x="3"/>
  </rowFields>
  <rowItems count="26">
    <i>
      <x/>
    </i>
    <i r="1">
      <x/>
    </i>
    <i r="1">
      <x v="8"/>
    </i>
    <i r="1">
      <x v="10"/>
    </i>
    <i>
      <x v="1"/>
    </i>
    <i r="1">
      <x v="2"/>
    </i>
    <i r="1">
      <x v="4"/>
    </i>
    <i r="1">
      <x v="16"/>
    </i>
    <i>
      <x v="2"/>
    </i>
    <i r="1">
      <x v="5"/>
    </i>
    <i r="1">
      <x v="15"/>
    </i>
    <i>
      <x v="3"/>
    </i>
    <i r="1">
      <x v="3"/>
    </i>
    <i r="1">
      <x v="13"/>
    </i>
    <i r="1">
      <x v="14"/>
    </i>
    <i>
      <x v="4"/>
    </i>
    <i r="1">
      <x v="6"/>
    </i>
    <i r="1">
      <x v="7"/>
    </i>
    <i r="1">
      <x v="18"/>
    </i>
    <i>
      <x v="5"/>
    </i>
    <i r="1">
      <x v="1"/>
    </i>
    <i r="1">
      <x v="9"/>
    </i>
    <i r="1">
      <x v="11"/>
    </i>
    <i r="1">
      <x v="12"/>
    </i>
    <i r="1">
      <x v="17"/>
    </i>
    <i t="grand">
      <x/>
    </i>
  </rowItems>
  <colFields count="1">
    <field x="-2"/>
  </colFields>
  <colItems count="2">
    <i>
      <x/>
    </i>
    <i i="1">
      <x v="1"/>
    </i>
  </colItems>
  <dataFields count="2">
    <dataField name="Sum of Income" fld="5" baseField="0" baseItem="0"/>
    <dataField name="Sum of Income2" fld="5" showDataAs="percentOfCol" baseField="0" baseItem="0" numFmtId="10"/>
  </dataFields>
  <formats count="18">
    <format dxfId="57">
      <pivotArea grandRow="1" outline="0" collapsedLevelsAreSubtotals="1" fieldPosition="0"/>
    </format>
    <format dxfId="56">
      <pivotArea outline="0" fieldPosition="0">
        <references count="1">
          <reference field="4294967294" count="1">
            <x v="1"/>
          </reference>
        </references>
      </pivotArea>
    </format>
    <format dxfId="55">
      <pivotArea collapsedLevelsAreSubtotals="1" fieldPosition="0">
        <references count="2">
          <reference field="2" count="1" selected="0">
            <x v="0"/>
          </reference>
          <reference field="3" count="1">
            <x v="10"/>
          </reference>
        </references>
      </pivotArea>
    </format>
    <format dxfId="54">
      <pivotArea dataOnly="0" labelOnly="1" fieldPosition="0">
        <references count="2">
          <reference field="2" count="1" selected="0">
            <x v="0"/>
          </reference>
          <reference field="3" count="1">
            <x v="10"/>
          </reference>
        </references>
      </pivotArea>
    </format>
    <format dxfId="53">
      <pivotArea dataOnly="0" labelOnly="1" fieldPosition="0">
        <references count="2">
          <reference field="2" count="1" selected="0">
            <x v="0"/>
          </reference>
          <reference field="3" count="1">
            <x v="10"/>
          </reference>
        </references>
      </pivotArea>
    </format>
    <format dxfId="52">
      <pivotArea dataOnly="0" labelOnly="1" fieldPosition="0">
        <references count="2">
          <reference field="2" count="1" selected="0">
            <x v="0"/>
          </reference>
          <reference field="3" count="1">
            <x v="10"/>
          </reference>
        </references>
      </pivotArea>
    </format>
    <format dxfId="51">
      <pivotArea type="all" dataOnly="0" outline="0" fieldPosition="0"/>
    </format>
    <format dxfId="50">
      <pivotArea outline="0" collapsedLevelsAreSubtotals="1" fieldPosition="0"/>
    </format>
    <format dxfId="49">
      <pivotArea field="2" type="button" dataOnly="0" labelOnly="1" outline="0" axis="axisRow" fieldPosition="0"/>
    </format>
    <format dxfId="48">
      <pivotArea dataOnly="0" labelOnly="1" fieldPosition="0">
        <references count="1">
          <reference field="2" count="0"/>
        </references>
      </pivotArea>
    </format>
    <format dxfId="47">
      <pivotArea dataOnly="0" labelOnly="1" grandRow="1" outline="0" fieldPosition="0"/>
    </format>
    <format dxfId="46">
      <pivotArea dataOnly="0" labelOnly="1" fieldPosition="0">
        <references count="2">
          <reference field="2" count="1" selected="0">
            <x v="0"/>
          </reference>
          <reference field="3" count="3">
            <x v="0"/>
            <x v="8"/>
            <x v="10"/>
          </reference>
        </references>
      </pivotArea>
    </format>
    <format dxfId="45">
      <pivotArea dataOnly="0" labelOnly="1" fieldPosition="0">
        <references count="2">
          <reference field="2" count="1" selected="0">
            <x v="1"/>
          </reference>
          <reference field="3" count="3">
            <x v="2"/>
            <x v="4"/>
            <x v="16"/>
          </reference>
        </references>
      </pivotArea>
    </format>
    <format dxfId="44">
      <pivotArea dataOnly="0" labelOnly="1" fieldPosition="0">
        <references count="2">
          <reference field="2" count="1" selected="0">
            <x v="2"/>
          </reference>
          <reference field="3" count="2">
            <x v="5"/>
            <x v="15"/>
          </reference>
        </references>
      </pivotArea>
    </format>
    <format dxfId="43">
      <pivotArea dataOnly="0" labelOnly="1" fieldPosition="0">
        <references count="2">
          <reference field="2" count="1" selected="0">
            <x v="3"/>
          </reference>
          <reference field="3" count="3">
            <x v="3"/>
            <x v="13"/>
            <x v="14"/>
          </reference>
        </references>
      </pivotArea>
    </format>
    <format dxfId="42">
      <pivotArea dataOnly="0" labelOnly="1" fieldPosition="0">
        <references count="2">
          <reference field="2" count="1" selected="0">
            <x v="4"/>
          </reference>
          <reference field="3" count="3">
            <x v="6"/>
            <x v="7"/>
            <x v="18"/>
          </reference>
        </references>
      </pivotArea>
    </format>
    <format dxfId="41">
      <pivotArea dataOnly="0" labelOnly="1" fieldPosition="0">
        <references count="2">
          <reference field="2" count="1" selected="0">
            <x v="5"/>
          </reference>
          <reference field="3" count="5">
            <x v="1"/>
            <x v="9"/>
            <x v="11"/>
            <x v="12"/>
            <x v="17"/>
          </reference>
        </references>
      </pivotArea>
    </format>
    <format dxfId="40">
      <pivotArea dataOnly="0" labelOnly="1" outline="0" fieldPosition="0">
        <references count="1">
          <reference field="4294967294" count="2">
            <x v="0"/>
            <x v="1"/>
          </reference>
        </references>
      </pivotArea>
    </format>
  </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BD33E24-990F-F543-B9ED-EE040C4DC788}" name="PivotTable26" cacheId="4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I10:CJ14" firstHeaderRow="1" firstDataRow="1" firstDataCol="1"/>
  <pivotFields count="10">
    <pivotField showAll="0">
      <items count="6">
        <item x="0"/>
        <item x="1"/>
        <item x="2"/>
        <item x="3"/>
        <item x="4"/>
        <item t="default"/>
      </items>
    </pivotField>
    <pivotField showAll="0"/>
    <pivotField showAll="0"/>
    <pivotField showAll="0"/>
    <pivotField axis="axisRow" showAll="0">
      <items count="5">
        <item x="2"/>
        <item x="1"/>
        <item h="1" x="0"/>
        <item x="3"/>
        <item t="default"/>
      </items>
    </pivotField>
    <pivotField showAll="0"/>
    <pivotField showAll="0"/>
    <pivotField dataField="1" showAll="0"/>
    <pivotField showAll="0"/>
    <pivotField showAll="0"/>
  </pivotFields>
  <rowFields count="1">
    <field x="4"/>
  </rowFields>
  <rowItems count="4">
    <i>
      <x/>
    </i>
    <i>
      <x v="1"/>
    </i>
    <i>
      <x v="3"/>
    </i>
    <i t="grand">
      <x/>
    </i>
  </rowItems>
  <colItems count="1">
    <i/>
  </colItems>
  <dataFields count="1">
    <dataField name="Sum of Sales Amount" fld="7" baseField="0" baseItem="0"/>
  </dataFields>
  <formats count="7">
    <format dxfId="64">
      <pivotArea outline="0" collapsedLevelsAreSubtotals="1" fieldPosition="0"/>
    </format>
    <format dxfId="63">
      <pivotArea type="all" dataOnly="0" outline="0" fieldPosition="0"/>
    </format>
    <format dxfId="62">
      <pivotArea outline="0" collapsedLevelsAreSubtotals="1" fieldPosition="0"/>
    </format>
    <format dxfId="61">
      <pivotArea field="4" type="button" dataOnly="0" labelOnly="1" outline="0" axis="axisRow" fieldPosition="0"/>
    </format>
    <format dxfId="60">
      <pivotArea dataOnly="0" labelOnly="1" fieldPosition="0">
        <references count="1">
          <reference field="4" count="0"/>
        </references>
      </pivotArea>
    </format>
    <format dxfId="59">
      <pivotArea dataOnly="0" labelOnly="1" grandRow="1" outline="0" fieldPosition="0"/>
    </format>
    <format dxfId="58">
      <pivotArea dataOnly="0" labelOnly="1" outline="0" axis="axisValues" fieldPosition="0"/>
    </format>
  </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0843ADC-64B3-4345-8808-A3A1CDDAF97A}" name="PivotTable32" cacheId="4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I17:CJ20" firstHeaderRow="1" firstDataRow="1" firstDataCol="1"/>
  <pivotFields count="10">
    <pivotField showAll="0">
      <items count="6">
        <item x="0"/>
        <item x="1"/>
        <item x="2"/>
        <item x="3"/>
        <item x="4"/>
        <item t="default"/>
      </items>
    </pivotField>
    <pivotField showAll="0"/>
    <pivotField showAll="0"/>
    <pivotField axis="axisRow" showAll="0" sortType="descending">
      <items count="3">
        <item x="0"/>
        <item x="1"/>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pivotFields>
  <rowFields count="1">
    <field x="3"/>
  </rowFields>
  <rowItems count="3">
    <i>
      <x/>
    </i>
    <i>
      <x v="1"/>
    </i>
    <i t="grand">
      <x/>
    </i>
  </rowItems>
  <colItems count="1">
    <i/>
  </colItems>
  <dataFields count="1">
    <dataField name="Sum of Installations" fld="5" baseField="0" baseItem="0"/>
  </dataFields>
  <formats count="7">
    <format dxfId="71">
      <pivotArea outline="0" collapsedLevelsAreSubtotals="1" fieldPosition="0"/>
    </format>
    <format dxfId="70">
      <pivotArea type="all" dataOnly="0" outline="0" fieldPosition="0"/>
    </format>
    <format dxfId="69">
      <pivotArea outline="0" collapsedLevelsAreSubtotals="1" fieldPosition="0"/>
    </format>
    <format dxfId="68">
      <pivotArea field="3" type="button" dataOnly="0" labelOnly="1" outline="0" axis="axisRow" fieldPosition="0"/>
    </format>
    <format dxfId="67">
      <pivotArea dataOnly="0" labelOnly="1" fieldPosition="0">
        <references count="1">
          <reference field="3" count="0"/>
        </references>
      </pivotArea>
    </format>
    <format dxfId="66">
      <pivotArea dataOnly="0" labelOnly="1" grandRow="1" outline="0" fieldPosition="0"/>
    </format>
    <format dxfId="65">
      <pivotArea dataOnly="0" labelOnly="1" outline="0" axis="axisValues" fieldPosition="0"/>
    </format>
  </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DA46FDD-5189-D946-A569-9E6489CE1698}" name="PivotTable27" cacheId="4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Z4:BB12" firstHeaderRow="0" firstDataRow="1" firstDataCol="1"/>
  <pivotFields count="4">
    <pivotField showAll="0">
      <items count="6">
        <item x="0"/>
        <item x="1"/>
        <item x="2"/>
        <item x="3"/>
        <item x="4"/>
        <item t="default"/>
      </items>
    </pivotField>
    <pivotField axis="axisRow" showAll="0" sortType="descending">
      <items count="8">
        <item x="6"/>
        <item x="5"/>
        <item x="4"/>
        <item x="3"/>
        <item x="2"/>
        <item x="1"/>
        <item x="0"/>
        <item t="default"/>
      </items>
      <autoSortScope>
        <pivotArea dataOnly="0" outline="0" fieldPosition="0">
          <references count="1">
            <reference field="4294967294" count="1" selected="0">
              <x v="0"/>
            </reference>
          </references>
        </pivotArea>
      </autoSortScope>
    </pivotField>
    <pivotField dataField="1" showAll="0"/>
    <pivotField showAll="0"/>
  </pivotFields>
  <rowFields count="1">
    <field x="1"/>
  </rowFields>
  <rowItems count="8">
    <i>
      <x v="4"/>
    </i>
    <i>
      <x/>
    </i>
    <i>
      <x v="5"/>
    </i>
    <i>
      <x v="1"/>
    </i>
    <i>
      <x v="2"/>
    </i>
    <i>
      <x v="3"/>
    </i>
    <i>
      <x v="6"/>
    </i>
    <i t="grand">
      <x/>
    </i>
  </rowItems>
  <colFields count="1">
    <field x="-2"/>
  </colFields>
  <colItems count="2">
    <i>
      <x/>
    </i>
    <i i="1">
      <x v="1"/>
    </i>
  </colItems>
  <dataFields count="2">
    <dataField name="Sum of Amount" fld="2" baseField="0" baseItem="0"/>
    <dataField name="Sum of Amount2" fld="2" showDataAs="percentOfTotal" baseField="0" baseItem="0" numFmtId="10"/>
  </dataFields>
  <formats count="9">
    <format dxfId="80">
      <pivotArea collapsedLevelsAreSubtotals="1" fieldPosition="0">
        <references count="2">
          <reference field="4294967294" count="1" selected="0">
            <x v="0"/>
          </reference>
          <reference field="1" count="0"/>
        </references>
      </pivotArea>
    </format>
    <format dxfId="79">
      <pivotArea collapsedLevelsAreSubtotals="1" fieldPosition="0">
        <references count="1">
          <reference field="1" count="1">
            <x v="4"/>
          </reference>
        </references>
      </pivotArea>
    </format>
    <format dxfId="78">
      <pivotArea dataOnly="0" labelOnly="1" fieldPosition="0">
        <references count="1">
          <reference field="1" count="1">
            <x v="4"/>
          </reference>
        </references>
      </pivotArea>
    </format>
    <format dxfId="77">
      <pivotArea type="all" dataOnly="0" outline="0" fieldPosition="0"/>
    </format>
    <format dxfId="76">
      <pivotArea outline="0" collapsedLevelsAreSubtotals="1" fieldPosition="0"/>
    </format>
    <format dxfId="75">
      <pivotArea field="1" type="button" dataOnly="0" labelOnly="1" outline="0" axis="axisRow" fieldPosition="0"/>
    </format>
    <format dxfId="74">
      <pivotArea dataOnly="0" labelOnly="1" fieldPosition="0">
        <references count="1">
          <reference field="1" count="0"/>
        </references>
      </pivotArea>
    </format>
    <format dxfId="73">
      <pivotArea dataOnly="0" labelOnly="1" grandRow="1" outline="0" fieldPosition="0"/>
    </format>
    <format dxfId="72">
      <pivotArea dataOnly="0" labelOnly="1" outline="0" fieldPosition="0">
        <references count="1">
          <reference field="4294967294" count="2">
            <x v="0"/>
            <x v="1"/>
          </reference>
        </references>
      </pivotArea>
    </format>
  </formats>
  <pivotTableStyleInfo name="PivotStyleMedium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185E169B-20E3-BA4E-B147-D742FD57DACE}" sourceName="Year">
  <pivotTables>
    <pivotTable tabId="6" name="PivotTable27"/>
    <pivotTable tabId="6" name="PivotTable28"/>
  </pivotTables>
  <data>
    <tabular pivotCacheId="681580198">
      <items count="5">
        <i x="0" s="1"/>
        <i x="1" s="1"/>
        <i x="2" s="1"/>
        <i x="3" s="1"/>
        <i x="4"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3" xr10:uid="{BB1B2266-5D40-AE43-91E1-38F10CA053B1}" sourceName="Year">
  <pivotTables>
    <pivotTable tabId="6" name="PivotTable17"/>
    <pivotTable tabId="6" name="PivotTable20"/>
    <pivotTable tabId="6" name="PivotTable21"/>
    <pivotTable tabId="6" name="PivotTable22"/>
    <pivotTable tabId="6" name="PivotTable23"/>
    <pivotTable tabId="6" name="PivotTable19"/>
  </pivotTables>
  <data>
    <tabular pivotCacheId="1672829863">
      <items count="5">
        <i x="0" s="1"/>
        <i x="1" s="1"/>
        <i x="2" s="1"/>
        <i x="3" s="1"/>
        <i x="4"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4" xr10:uid="{0C75485B-9F8D-0E41-A0E7-4D4463748C66}" sourceName="Year">
  <pivotTables>
    <pivotTable tabId="6" name="PivotTable24"/>
    <pivotTable tabId="6" name="PivotTable25"/>
    <pivotTable tabId="6" name="PivotTable26"/>
    <pivotTable tabId="6" name="PivotTable32"/>
    <pivotTable tabId="6" name="PivotTable34"/>
    <pivotTable tabId="6" name="PivotTable36"/>
  </pivotTables>
  <data>
    <tabular pivotCacheId="91184200">
      <items count="5">
        <i x="0" s="1"/>
        <i x="1" s="1"/>
        <i x="2" s="1"/>
        <i x="3" s="1"/>
        <i x="4"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4" xr10:uid="{35703896-F89B-8F41-8CFC-7D61A0138521}" cache="Slicer_Year3" caption="Year" columnCount="5" showCaption="0" style="Black/light blue" lockedPosition="1"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C953EC75-259C-3644-BF56-B6783BB730B4}" cache="Slicer_Year2" caption="Year" columnCount="5" showCaption="0" style="Black/light blue" lockedPosition="1"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5" xr10:uid="{6D7D67DE-E561-1D4D-AB30-E0E0AB087FE9}" cache="Slicer_Year4" caption="Year" columnCount="5" showCaption="0" style="Black/light blue" lockedPosition="1"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23115-5A93-6841-AFFE-8BE692DD8B84}">
  <sheetPr>
    <tabColor theme="7" tint="0.79998168889431442"/>
  </sheetPr>
  <dimension ref="A7:A9"/>
  <sheetViews>
    <sheetView showGridLines="0" showRowColHeaders="0" zoomScaleNormal="100" workbookViewId="0">
      <selection activeCell="N19" sqref="N19"/>
    </sheetView>
  </sheetViews>
  <sheetFormatPr baseColWidth="10" defaultRowHeight="16" x14ac:dyDescent="0.2"/>
  <cols>
    <col min="1" max="16384" width="10.83203125" style="2"/>
  </cols>
  <sheetData>
    <row r="7" spans="1:1" ht="19" x14ac:dyDescent="0.25">
      <c r="A7" s="108"/>
    </row>
    <row r="8" spans="1:1" ht="19" x14ac:dyDescent="0.25">
      <c r="A8" s="108"/>
    </row>
    <row r="9" spans="1:1" ht="19" x14ac:dyDescent="0.25">
      <c r="A9" s="108"/>
    </row>
  </sheetData>
  <sheetProtection algorithmName="SHA-512" hashValue="m0nepcodR6vlF6h2pawCqkaOUCvQWTIzyFUUWvF3mD4RF1gknYUSEHkQ1smX9DhVEgrA+h2jt2aXgI2gEZXXBw==" saltValue="cE238e9l4Yocnm4Grc5TgA==" spinCount="100000" sheet="1" objects="1" scenarios="1" selectLockedCells="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BBBDF-6197-BA4A-A5C1-33A454EA2483}">
  <sheetPr>
    <tabColor rgb="FF194AFE"/>
  </sheetPr>
  <dimension ref="A1"/>
  <sheetViews>
    <sheetView showGridLines="0" showRowColHeaders="0" tabSelected="1" zoomScale="107" zoomScaleNormal="107" workbookViewId="0">
      <selection activeCell="F10" sqref="F10"/>
    </sheetView>
  </sheetViews>
  <sheetFormatPr baseColWidth="10" defaultRowHeight="16" x14ac:dyDescent="0.2"/>
  <cols>
    <col min="1" max="16384" width="10.83203125" style="1"/>
  </cols>
  <sheetData/>
  <sheetProtection algorithmName="SHA-512" hashValue="FIQa2f+t6C31+5n6AwToNNQ5qJ6GsEAg/YAQh/28UXcq5hsCQDGvKMjveIfVVHNJhJ+Nth2eLfQ1WiifLz1Cog==" saltValue="/AM9OLCKG0KRmEw7QzvsSg==" spinCount="100000" sheet="1" objects="1" scenarios="1" selectLockedCells="1" selectUnlockedCells="1"/>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37E22-89E5-BD45-8707-399A25C003A2}">
  <sheetPr codeName="Sheet4">
    <tabColor rgb="FF194AFE"/>
  </sheetPr>
  <dimension ref="F7:U39"/>
  <sheetViews>
    <sheetView showGridLines="0" showRowColHeaders="0" zoomScale="107" zoomScaleNormal="107" workbookViewId="0">
      <selection activeCell="H4" sqref="H4"/>
    </sheetView>
  </sheetViews>
  <sheetFormatPr baseColWidth="10" defaultRowHeight="16" x14ac:dyDescent="0.2"/>
  <cols>
    <col min="1" max="16384" width="10.83203125" style="1"/>
  </cols>
  <sheetData>
    <row r="7" spans="6:21" x14ac:dyDescent="0.2">
      <c r="F7" s="7"/>
    </row>
    <row r="8" spans="6:21" x14ac:dyDescent="0.2">
      <c r="G8" s="4"/>
      <c r="H8" s="4"/>
      <c r="I8" s="4"/>
      <c r="J8" s="4"/>
      <c r="K8" s="4"/>
      <c r="L8" s="4"/>
      <c r="M8" s="4"/>
      <c r="N8" s="4"/>
      <c r="O8" s="4"/>
      <c r="P8" s="4"/>
      <c r="Q8" s="4"/>
      <c r="R8" s="4"/>
      <c r="S8" s="4"/>
      <c r="T8" s="4"/>
      <c r="U8" s="4"/>
    </row>
    <row r="9" spans="6:21" x14ac:dyDescent="0.2">
      <c r="G9" s="4"/>
      <c r="H9" s="4"/>
      <c r="I9" s="4"/>
      <c r="J9" s="4"/>
      <c r="K9" s="4"/>
      <c r="L9" s="4"/>
      <c r="M9" s="4"/>
      <c r="N9" s="4"/>
      <c r="O9" s="4"/>
      <c r="P9" s="4"/>
      <c r="Q9" s="4"/>
      <c r="R9" s="4"/>
      <c r="S9" s="4"/>
      <c r="T9" s="4"/>
      <c r="U9" s="4"/>
    </row>
    <row r="10" spans="6:21" x14ac:dyDescent="0.2">
      <c r="G10" s="4"/>
      <c r="H10" s="4"/>
      <c r="I10" s="4"/>
      <c r="J10" s="4"/>
      <c r="K10" s="4"/>
      <c r="L10" s="4"/>
      <c r="M10" s="4"/>
      <c r="N10" s="4"/>
      <c r="O10" s="4"/>
      <c r="P10" s="4"/>
      <c r="Q10" s="4"/>
      <c r="R10" s="4"/>
      <c r="S10" s="4"/>
      <c r="T10" s="4"/>
      <c r="U10" s="4"/>
    </row>
    <row r="11" spans="6:21" x14ac:dyDescent="0.2">
      <c r="F11" s="1" t="s">
        <v>112</v>
      </c>
      <c r="G11" s="4"/>
      <c r="H11" s="4"/>
      <c r="I11" s="4"/>
      <c r="J11" s="4"/>
      <c r="K11" s="4"/>
      <c r="L11" s="4"/>
      <c r="M11" s="4"/>
      <c r="N11" s="4"/>
      <c r="O11" s="4"/>
      <c r="P11" s="4"/>
      <c r="Q11" s="4"/>
      <c r="R11" s="4"/>
      <c r="S11" s="4"/>
      <c r="T11" s="4"/>
      <c r="U11" s="4"/>
    </row>
    <row r="12" spans="6:21" x14ac:dyDescent="0.2">
      <c r="G12" s="4"/>
      <c r="H12" s="4"/>
      <c r="I12" s="4"/>
      <c r="J12" s="4"/>
      <c r="K12" s="4"/>
      <c r="L12" s="4"/>
      <c r="M12" s="4"/>
      <c r="N12" s="4"/>
      <c r="O12" s="4"/>
      <c r="P12" s="4"/>
      <c r="Q12" s="4"/>
      <c r="R12" s="4"/>
      <c r="S12" s="4"/>
      <c r="T12" s="4"/>
      <c r="U12" s="4"/>
    </row>
    <row r="13" spans="6:21" x14ac:dyDescent="0.2">
      <c r="G13" s="4"/>
      <c r="H13" s="4"/>
      <c r="I13" s="4"/>
      <c r="J13" s="4"/>
      <c r="K13" s="4"/>
      <c r="L13" s="4"/>
      <c r="M13" s="4"/>
      <c r="N13" s="4"/>
      <c r="O13" s="4"/>
      <c r="P13" s="4"/>
      <c r="Q13" s="4"/>
      <c r="R13" s="4"/>
      <c r="S13" s="4"/>
      <c r="T13" s="4"/>
      <c r="U13" s="4"/>
    </row>
    <row r="14" spans="6:21" x14ac:dyDescent="0.2">
      <c r="G14" s="4"/>
      <c r="H14" s="4"/>
      <c r="I14" s="4"/>
      <c r="J14" s="4"/>
      <c r="K14" s="4"/>
      <c r="L14" s="4"/>
      <c r="M14" s="4"/>
      <c r="N14" s="4"/>
      <c r="O14" s="4"/>
      <c r="P14" s="4"/>
      <c r="Q14" s="4"/>
      <c r="R14" s="4"/>
      <c r="S14" s="4"/>
      <c r="T14" s="4"/>
      <c r="U14" s="4"/>
    </row>
    <row r="15" spans="6:21" x14ac:dyDescent="0.2">
      <c r="G15" s="4"/>
      <c r="H15" s="4"/>
      <c r="I15" s="4"/>
      <c r="J15" s="4"/>
      <c r="K15" s="4"/>
      <c r="L15" s="4"/>
      <c r="M15" s="4"/>
      <c r="N15" s="4"/>
      <c r="O15" s="4"/>
      <c r="P15" s="4"/>
      <c r="Q15" s="4"/>
      <c r="R15" s="4"/>
      <c r="S15" s="4"/>
      <c r="T15" s="4"/>
      <c r="U15" s="4"/>
    </row>
    <row r="16" spans="6:21" x14ac:dyDescent="0.2">
      <c r="G16" s="4"/>
      <c r="H16" s="4"/>
      <c r="I16" s="4"/>
      <c r="J16" s="4"/>
      <c r="K16" s="4"/>
      <c r="L16" s="4"/>
      <c r="M16" s="4"/>
      <c r="N16" s="4"/>
      <c r="O16" s="4"/>
      <c r="P16" s="4"/>
      <c r="Q16" s="4"/>
      <c r="R16" s="4"/>
      <c r="S16" s="4"/>
      <c r="T16" s="4"/>
      <c r="U16" s="4"/>
    </row>
    <row r="17" spans="7:21" x14ac:dyDescent="0.2">
      <c r="G17" s="4"/>
      <c r="H17" s="4"/>
      <c r="I17" s="4"/>
      <c r="J17" s="4"/>
      <c r="K17" s="4"/>
      <c r="L17" s="4"/>
      <c r="M17" s="4"/>
      <c r="N17" s="4"/>
      <c r="O17" s="4"/>
      <c r="P17" s="4"/>
      <c r="Q17" s="4"/>
      <c r="R17" s="4"/>
      <c r="S17" s="4"/>
      <c r="T17" s="4"/>
      <c r="U17" s="4"/>
    </row>
    <row r="18" spans="7:21" x14ac:dyDescent="0.2">
      <c r="G18" s="4"/>
      <c r="H18" s="4"/>
      <c r="I18" s="4"/>
      <c r="J18" s="4"/>
      <c r="K18" s="4"/>
      <c r="L18" s="4"/>
      <c r="M18" s="4"/>
      <c r="N18" s="4"/>
      <c r="O18" s="4"/>
      <c r="P18" s="4"/>
      <c r="Q18" s="4"/>
      <c r="R18" s="4"/>
      <c r="S18" s="4"/>
      <c r="T18" s="4"/>
      <c r="U18" s="4"/>
    </row>
    <row r="19" spans="7:21" x14ac:dyDescent="0.2">
      <c r="G19" s="4"/>
      <c r="H19" s="4"/>
      <c r="I19" s="4"/>
      <c r="J19" s="4"/>
      <c r="K19" s="4"/>
      <c r="L19" s="4"/>
      <c r="M19" s="4"/>
      <c r="N19" s="4"/>
      <c r="O19" s="4"/>
      <c r="P19" s="4"/>
      <c r="Q19" s="4"/>
      <c r="R19" s="4"/>
      <c r="S19" s="4"/>
      <c r="T19" s="4"/>
      <c r="U19" s="4"/>
    </row>
    <row r="20" spans="7:21" x14ac:dyDescent="0.2">
      <c r="G20" s="4"/>
      <c r="H20" s="4"/>
      <c r="I20" s="4"/>
      <c r="J20" s="4"/>
      <c r="K20" s="4"/>
      <c r="L20" s="4"/>
      <c r="M20" s="4"/>
      <c r="N20" s="4"/>
      <c r="O20" s="4"/>
      <c r="P20" s="4"/>
      <c r="Q20" s="4"/>
      <c r="R20" s="4"/>
      <c r="S20" s="4"/>
      <c r="T20" s="4"/>
      <c r="U20" s="4"/>
    </row>
    <row r="21" spans="7:21" x14ac:dyDescent="0.2">
      <c r="G21" s="4"/>
      <c r="H21" s="4"/>
      <c r="I21" s="4"/>
      <c r="J21" s="4"/>
      <c r="K21" s="4"/>
      <c r="L21" s="4"/>
      <c r="M21" s="4"/>
      <c r="N21" s="4"/>
      <c r="O21" s="4"/>
      <c r="P21" s="4"/>
      <c r="Q21" s="4"/>
      <c r="R21" s="4"/>
      <c r="S21" s="4"/>
      <c r="T21" s="4"/>
      <c r="U21" s="4"/>
    </row>
    <row r="22" spans="7:21" x14ac:dyDescent="0.2">
      <c r="G22" s="4"/>
      <c r="H22" s="4"/>
      <c r="I22" s="4"/>
      <c r="J22" s="4"/>
      <c r="K22" s="4"/>
      <c r="L22" s="4"/>
      <c r="M22" s="4"/>
      <c r="N22" s="4"/>
      <c r="O22" s="4"/>
      <c r="P22" s="4"/>
      <c r="Q22" s="4"/>
      <c r="R22" s="4"/>
      <c r="S22" s="4"/>
      <c r="T22" s="4"/>
      <c r="U22" s="4"/>
    </row>
    <row r="23" spans="7:21" x14ac:dyDescent="0.2">
      <c r="G23" s="4"/>
      <c r="H23" s="4"/>
      <c r="I23" s="4"/>
      <c r="J23" s="4"/>
      <c r="K23" s="4"/>
      <c r="L23" s="4"/>
      <c r="M23" s="4"/>
      <c r="N23" s="4"/>
      <c r="O23" s="4"/>
      <c r="P23" s="4"/>
      <c r="Q23" s="4"/>
      <c r="R23" s="4"/>
      <c r="S23" s="4"/>
      <c r="T23" s="4"/>
      <c r="U23" s="4"/>
    </row>
    <row r="24" spans="7:21" x14ac:dyDescent="0.2">
      <c r="G24" s="4"/>
      <c r="H24" s="4"/>
      <c r="I24" s="4"/>
      <c r="J24" s="4"/>
      <c r="K24" s="4"/>
      <c r="L24" s="4"/>
      <c r="M24" s="4"/>
      <c r="N24" s="4"/>
      <c r="O24" s="4"/>
      <c r="P24" s="4"/>
      <c r="Q24" s="4"/>
      <c r="R24" s="4"/>
      <c r="S24" s="4"/>
      <c r="T24" s="4"/>
      <c r="U24" s="4"/>
    </row>
    <row r="25" spans="7:21" x14ac:dyDescent="0.2">
      <c r="G25" s="4"/>
      <c r="H25" s="4"/>
      <c r="I25" s="4"/>
      <c r="J25" s="4"/>
      <c r="K25" s="4"/>
      <c r="L25" s="4"/>
      <c r="M25" s="4"/>
      <c r="N25" s="4"/>
      <c r="O25" s="4"/>
      <c r="P25" s="4"/>
      <c r="Q25" s="4"/>
      <c r="R25" s="4"/>
      <c r="S25" s="4"/>
      <c r="T25" s="4"/>
      <c r="U25" s="4"/>
    </row>
    <row r="26" spans="7:21" x14ac:dyDescent="0.2">
      <c r="G26" s="4"/>
      <c r="H26" s="4"/>
      <c r="I26" s="4"/>
      <c r="J26" s="4"/>
      <c r="K26" s="4"/>
      <c r="L26" s="4"/>
      <c r="M26" s="4"/>
      <c r="N26" s="4"/>
      <c r="O26" s="4"/>
      <c r="P26" s="4"/>
      <c r="Q26" s="4"/>
      <c r="R26" s="4"/>
      <c r="S26" s="4"/>
      <c r="T26" s="4"/>
      <c r="U26" s="4"/>
    </row>
    <row r="27" spans="7:21" x14ac:dyDescent="0.2">
      <c r="G27" s="4"/>
      <c r="H27" s="4"/>
      <c r="I27" s="4"/>
      <c r="J27" s="4"/>
      <c r="K27" s="4"/>
      <c r="L27" s="4"/>
      <c r="M27" s="4"/>
      <c r="N27" s="4"/>
      <c r="O27" s="4"/>
      <c r="P27" s="4"/>
      <c r="Q27" s="4"/>
      <c r="R27" s="4"/>
      <c r="S27" s="4"/>
      <c r="T27" s="4"/>
      <c r="U27" s="4"/>
    </row>
    <row r="28" spans="7:21" x14ac:dyDescent="0.2">
      <c r="G28" s="4"/>
      <c r="H28" s="4"/>
      <c r="I28" s="4"/>
      <c r="J28" s="4"/>
      <c r="K28" s="4"/>
      <c r="L28" s="4"/>
      <c r="M28" s="4"/>
      <c r="N28" s="4"/>
      <c r="O28" s="4"/>
      <c r="P28" s="4"/>
      <c r="Q28" s="4"/>
      <c r="R28" s="4"/>
      <c r="S28" s="4"/>
      <c r="T28" s="4"/>
      <c r="U28" s="4"/>
    </row>
    <row r="29" spans="7:21" x14ac:dyDescent="0.2">
      <c r="G29" s="4"/>
      <c r="H29" s="4"/>
      <c r="I29" s="4"/>
      <c r="J29" s="4"/>
      <c r="K29" s="4"/>
      <c r="L29" s="4"/>
      <c r="M29" s="4"/>
      <c r="N29" s="4"/>
      <c r="O29" s="4"/>
      <c r="P29" s="4"/>
      <c r="Q29" s="4"/>
      <c r="R29" s="4"/>
      <c r="S29" s="4"/>
      <c r="T29" s="4"/>
      <c r="U29" s="4"/>
    </row>
    <row r="30" spans="7:21" x14ac:dyDescent="0.2">
      <c r="G30" s="4"/>
      <c r="H30" s="4"/>
      <c r="I30" s="4"/>
      <c r="J30" s="4"/>
      <c r="K30" s="4"/>
      <c r="L30" s="4"/>
      <c r="M30" s="4"/>
      <c r="N30" s="4"/>
      <c r="O30" s="4"/>
      <c r="P30" s="4"/>
      <c r="Q30" s="4"/>
      <c r="R30" s="4"/>
      <c r="S30" s="4"/>
      <c r="T30" s="4"/>
      <c r="U30" s="4"/>
    </row>
    <row r="31" spans="7:21" x14ac:dyDescent="0.2">
      <c r="G31" s="4"/>
      <c r="H31" s="4"/>
      <c r="I31" s="4"/>
      <c r="J31" s="4"/>
      <c r="K31" s="4"/>
      <c r="L31" s="4"/>
      <c r="M31" s="4"/>
      <c r="N31" s="4"/>
      <c r="O31" s="4"/>
      <c r="P31" s="4"/>
      <c r="Q31" s="4"/>
      <c r="R31" s="4"/>
      <c r="S31" s="4"/>
      <c r="T31" s="4"/>
      <c r="U31" s="4"/>
    </row>
    <row r="32" spans="7:21" x14ac:dyDescent="0.2">
      <c r="G32" s="4"/>
      <c r="H32" s="4"/>
      <c r="I32" s="4"/>
      <c r="J32" s="4"/>
      <c r="K32" s="4"/>
      <c r="L32" s="4"/>
      <c r="M32" s="4"/>
      <c r="N32" s="4"/>
      <c r="O32" s="4"/>
      <c r="P32" s="4"/>
      <c r="Q32" s="4"/>
      <c r="R32" s="4"/>
      <c r="S32" s="4"/>
      <c r="T32" s="4"/>
      <c r="U32" s="4"/>
    </row>
    <row r="33" spans="7:21" x14ac:dyDescent="0.2">
      <c r="G33" s="4"/>
      <c r="H33" s="4"/>
      <c r="I33" s="4"/>
      <c r="J33" s="4"/>
      <c r="K33" s="4"/>
      <c r="L33" s="4"/>
      <c r="M33" s="4"/>
      <c r="N33" s="4"/>
      <c r="O33" s="4"/>
      <c r="P33" s="4"/>
      <c r="Q33" s="4"/>
      <c r="R33" s="4"/>
      <c r="S33" s="4"/>
      <c r="T33" s="4"/>
      <c r="U33" s="4"/>
    </row>
    <row r="34" spans="7:21" x14ac:dyDescent="0.2">
      <c r="G34" s="4"/>
      <c r="H34" s="4"/>
      <c r="I34" s="4"/>
      <c r="J34" s="4"/>
      <c r="K34" s="4"/>
      <c r="L34" s="4"/>
      <c r="M34" s="4"/>
      <c r="N34" s="4"/>
      <c r="O34" s="4"/>
      <c r="P34" s="4"/>
      <c r="Q34" s="4"/>
      <c r="R34" s="4"/>
      <c r="S34" s="4"/>
      <c r="T34" s="4"/>
      <c r="U34" s="4"/>
    </row>
    <row r="35" spans="7:21" x14ac:dyDescent="0.2">
      <c r="G35" s="4"/>
      <c r="H35" s="4"/>
      <c r="I35" s="4"/>
      <c r="J35" s="4"/>
      <c r="K35" s="4"/>
      <c r="L35" s="4"/>
      <c r="M35" s="4"/>
      <c r="N35" s="4"/>
      <c r="O35" s="4"/>
      <c r="P35" s="4"/>
      <c r="Q35" s="4"/>
      <c r="R35" s="4"/>
      <c r="S35" s="4"/>
      <c r="T35" s="4"/>
      <c r="U35" s="4"/>
    </row>
    <row r="36" spans="7:21" x14ac:dyDescent="0.2">
      <c r="G36" s="4"/>
      <c r="H36" s="4"/>
      <c r="I36" s="4"/>
      <c r="J36" s="4"/>
      <c r="K36" s="4"/>
      <c r="L36" s="4"/>
      <c r="M36" s="4"/>
      <c r="N36" s="4"/>
      <c r="O36" s="4"/>
      <c r="P36" s="4"/>
      <c r="Q36" s="4"/>
      <c r="R36" s="4"/>
      <c r="S36" s="4"/>
      <c r="T36" s="4"/>
      <c r="U36" s="4"/>
    </row>
    <row r="37" spans="7:21" x14ac:dyDescent="0.2">
      <c r="G37" s="4"/>
      <c r="H37" s="4"/>
      <c r="I37" s="4"/>
      <c r="J37" s="4"/>
      <c r="K37" s="4"/>
      <c r="L37" s="4"/>
      <c r="M37" s="4"/>
      <c r="N37" s="4"/>
      <c r="O37" s="4"/>
      <c r="P37" s="4"/>
      <c r="Q37" s="4"/>
      <c r="R37" s="4"/>
      <c r="S37" s="4"/>
      <c r="T37" s="4"/>
      <c r="U37" s="4"/>
    </row>
    <row r="38" spans="7:21" x14ac:dyDescent="0.2">
      <c r="G38" s="4"/>
      <c r="H38" s="4"/>
      <c r="I38" s="4"/>
      <c r="J38" s="4"/>
      <c r="K38" s="4"/>
      <c r="L38" s="4"/>
      <c r="M38" s="4"/>
      <c r="N38" s="4"/>
      <c r="O38" s="4"/>
      <c r="P38" s="4"/>
      <c r="Q38" s="4"/>
      <c r="R38" s="4"/>
      <c r="S38" s="4"/>
      <c r="T38" s="4"/>
      <c r="U38" s="4"/>
    </row>
    <row r="39" spans="7:21" x14ac:dyDescent="0.2">
      <c r="G39" s="4"/>
      <c r="H39" s="4"/>
      <c r="I39" s="4"/>
      <c r="J39" s="4"/>
      <c r="K39" s="4"/>
      <c r="L39" s="4"/>
      <c r="M39" s="4"/>
      <c r="N39" s="4"/>
      <c r="O39" s="4"/>
      <c r="P39" s="4"/>
      <c r="Q39" s="4"/>
      <c r="R39" s="4"/>
      <c r="S39" s="4"/>
      <c r="T39" s="4"/>
      <c r="U39" s="4"/>
    </row>
  </sheetData>
  <sheetProtection algorithmName="SHA-512" hashValue="rDaLJMPSrK4F7X4xMX60xiY8TmPZOxxiM4YFVDzd3lWzSxGOZ1uGqFUxGITgNGq8gLgUaby31uCcHCgle5k2Nw==" saltValue="9Zc3VGqUb0oCoqHmAAVrlw==" spinCount="100000" sheet="1" objects="1" scenarios="1" selectLockedCells="1" selectUnlockedCells="1"/>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6DA0C-7A8F-BC4F-AAD8-685DC466C65F}">
  <sheetPr>
    <tabColor rgb="FF194AFE"/>
  </sheetPr>
  <dimension ref="D5:E8"/>
  <sheetViews>
    <sheetView showGridLines="0" showRowColHeaders="0" zoomScale="107" zoomScaleNormal="107" workbookViewId="0">
      <selection activeCell="E11" sqref="E11"/>
    </sheetView>
  </sheetViews>
  <sheetFormatPr baseColWidth="10" defaultRowHeight="16" x14ac:dyDescent="0.2"/>
  <cols>
    <col min="1" max="16384" width="10.83203125" style="1"/>
  </cols>
  <sheetData>
    <row r="5" spans="4:5" x14ac:dyDescent="0.2">
      <c r="D5" s="2"/>
    </row>
    <row r="7" spans="4:5" x14ac:dyDescent="0.2">
      <c r="E7" s="6"/>
    </row>
    <row r="8" spans="4:5" x14ac:dyDescent="0.2">
      <c r="D8" s="5"/>
    </row>
  </sheetData>
  <sheetProtection algorithmName="SHA-512" hashValue="ov462A2I2OFxnA4qXNK1okjz2o7kbjXc0K0AatToRhJFRw+ttgr/hhA7u70TVXKQJ+PI6uHK7WXRJtDeo5mLag==" saltValue="6VWhVFVcXQ6+B1TDlqk2bw==" spinCount="100000" sheet="1" objects="1" scenarios="1" selectLockedCells="1" selectUnlockedCells="1"/>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6D9C6-E84A-8B4D-99AF-595A5DEF633D}">
  <sheetPr codeName="Sheet1">
    <tabColor theme="7" tint="0.79998168889431442"/>
  </sheetPr>
  <dimension ref="B2:AB1444"/>
  <sheetViews>
    <sheetView workbookViewId="0">
      <selection activeCell="I2" sqref="I2"/>
    </sheetView>
  </sheetViews>
  <sheetFormatPr baseColWidth="10" defaultRowHeight="16" x14ac:dyDescent="0.2"/>
  <cols>
    <col min="1" max="1" width="10.83203125" style="3"/>
    <col min="2" max="2" width="5.1640625" style="8" bestFit="1" customWidth="1"/>
    <col min="3" max="3" width="6.83203125" style="8" bestFit="1" customWidth="1"/>
    <col min="4" max="4" width="22" style="8" bestFit="1" customWidth="1"/>
    <col min="5" max="5" width="31.83203125" style="8" bestFit="1" customWidth="1"/>
    <col min="6" max="6" width="7.6640625" style="8" bestFit="1" customWidth="1"/>
    <col min="7" max="7" width="9.1640625" style="8" bestFit="1" customWidth="1"/>
    <col min="8" max="8" width="13.83203125" style="8" bestFit="1" customWidth="1"/>
    <col min="9" max="9" width="8" style="8" bestFit="1" customWidth="1"/>
    <col min="10" max="10" width="15.83203125" style="8" bestFit="1" customWidth="1"/>
    <col min="11" max="11" width="10.83203125" style="3"/>
    <col min="12" max="12" width="5.1640625" style="3" bestFit="1" customWidth="1"/>
    <col min="13" max="13" width="15.83203125" style="3" bestFit="1" customWidth="1"/>
    <col min="14" max="14" width="8.33203125" style="3" bestFit="1" customWidth="1"/>
    <col min="15" max="15" width="11.6640625" style="3" bestFit="1" customWidth="1"/>
    <col min="16" max="16" width="10.83203125" style="3"/>
    <col min="17" max="17" width="5.1640625" style="3" bestFit="1" customWidth="1"/>
    <col min="18" max="18" width="6.83203125" style="3" bestFit="1" customWidth="1"/>
    <col min="19" max="19" width="15.83203125" style="3" bestFit="1" customWidth="1"/>
    <col min="20" max="21" width="11.83203125" style="3" bestFit="1" customWidth="1"/>
    <col min="22" max="22" width="12" style="3" bestFit="1" customWidth="1"/>
    <col min="23" max="23" width="15.33203125" style="3" bestFit="1" customWidth="1"/>
    <col min="24" max="24" width="17.1640625" style="3" bestFit="1" customWidth="1"/>
    <col min="25" max="25" width="17.6640625" style="3" bestFit="1" customWidth="1"/>
    <col min="26" max="26" width="15.5" style="3" bestFit="1" customWidth="1"/>
    <col min="27" max="16384" width="10.83203125" style="3"/>
  </cols>
  <sheetData>
    <row r="2" spans="2:26" ht="22" customHeight="1" x14ac:dyDescent="0.2">
      <c r="B2" s="35" t="s">
        <v>114</v>
      </c>
      <c r="C2" s="35"/>
      <c r="D2" s="35"/>
      <c r="L2" s="35" t="s">
        <v>115</v>
      </c>
      <c r="M2" s="35"/>
      <c r="N2" s="35"/>
      <c r="O2" s="36"/>
      <c r="Q2" s="35" t="s">
        <v>116</v>
      </c>
      <c r="R2" s="35"/>
      <c r="S2" s="36"/>
    </row>
    <row r="3" spans="2:26" ht="20" customHeight="1" x14ac:dyDescent="0.2">
      <c r="B3" s="3"/>
    </row>
    <row r="4" spans="2:26" s="34" customFormat="1" ht="20" customHeight="1" thickBot="1" x14ac:dyDescent="0.25">
      <c r="B4" s="42" t="s">
        <v>0</v>
      </c>
      <c r="C4" s="43" t="s">
        <v>1</v>
      </c>
      <c r="D4" s="43" t="s">
        <v>2</v>
      </c>
      <c r="E4" s="43" t="s">
        <v>83</v>
      </c>
      <c r="F4" s="43" t="s">
        <v>3</v>
      </c>
      <c r="G4" s="43" t="s">
        <v>4</v>
      </c>
      <c r="H4" s="43" t="s">
        <v>5</v>
      </c>
      <c r="I4" s="43" t="s">
        <v>81</v>
      </c>
      <c r="J4" s="44" t="s">
        <v>69</v>
      </c>
      <c r="L4" s="45" t="s">
        <v>0</v>
      </c>
      <c r="M4" s="46" t="s">
        <v>34</v>
      </c>
      <c r="N4" s="46" t="s">
        <v>24</v>
      </c>
      <c r="O4" s="47" t="s">
        <v>28</v>
      </c>
      <c r="Q4" s="48" t="s">
        <v>0</v>
      </c>
      <c r="R4" s="49" t="s">
        <v>1</v>
      </c>
      <c r="S4" s="49" t="s">
        <v>85</v>
      </c>
      <c r="T4" s="49" t="s">
        <v>88</v>
      </c>
      <c r="U4" s="49" t="s">
        <v>95</v>
      </c>
      <c r="V4" s="49" t="s">
        <v>86</v>
      </c>
      <c r="W4" s="49" t="s">
        <v>40</v>
      </c>
      <c r="X4" s="49" t="s">
        <v>144</v>
      </c>
      <c r="Y4" s="49" t="s">
        <v>87</v>
      </c>
      <c r="Z4" s="50" t="s">
        <v>145</v>
      </c>
    </row>
    <row r="5" spans="2:26" x14ac:dyDescent="0.2">
      <c r="B5" s="16">
        <v>2020</v>
      </c>
      <c r="C5" s="12" t="s">
        <v>6</v>
      </c>
      <c r="D5" s="13" t="s">
        <v>56</v>
      </c>
      <c r="E5" s="8" t="s">
        <v>54</v>
      </c>
      <c r="F5" s="8">
        <v>5397</v>
      </c>
      <c r="G5" s="8">
        <v>12898.83</v>
      </c>
      <c r="H5" s="29">
        <v>12769.841699999999</v>
      </c>
      <c r="I5" s="14">
        <v>3869.6490000000003</v>
      </c>
      <c r="J5" s="17" t="s">
        <v>70</v>
      </c>
      <c r="L5" s="18">
        <v>2020</v>
      </c>
      <c r="M5" s="3" t="s">
        <v>49</v>
      </c>
      <c r="N5" s="3">
        <v>112916</v>
      </c>
      <c r="O5" s="30">
        <v>178407.28</v>
      </c>
      <c r="Q5" s="16">
        <v>2020</v>
      </c>
      <c r="R5" s="12" t="s">
        <v>6</v>
      </c>
      <c r="S5" s="26" t="s">
        <v>89</v>
      </c>
      <c r="T5" s="26" t="s">
        <v>90</v>
      </c>
      <c r="U5" s="26" t="s">
        <v>94</v>
      </c>
      <c r="V5" s="26">
        <v>2397</v>
      </c>
      <c r="W5" s="26">
        <v>0</v>
      </c>
      <c r="X5" s="26">
        <v>0</v>
      </c>
      <c r="Y5" s="26">
        <v>0</v>
      </c>
      <c r="Z5" s="28">
        <v>0</v>
      </c>
    </row>
    <row r="6" spans="2:26" x14ac:dyDescent="0.2">
      <c r="B6" s="18">
        <v>2020</v>
      </c>
      <c r="C6" s="15" t="s">
        <v>7</v>
      </c>
      <c r="D6" s="13" t="s">
        <v>56</v>
      </c>
      <c r="E6" s="8" t="s">
        <v>54</v>
      </c>
      <c r="F6" s="8">
        <v>6950</v>
      </c>
      <c r="G6" s="8">
        <v>23074</v>
      </c>
      <c r="H6" s="29">
        <v>27458.06</v>
      </c>
      <c r="I6" s="14">
        <v>9229.6</v>
      </c>
      <c r="J6" s="17" t="s">
        <v>70</v>
      </c>
      <c r="L6" s="16">
        <v>2020</v>
      </c>
      <c r="M6" s="3" t="s">
        <v>46</v>
      </c>
      <c r="N6" s="3">
        <v>190845</v>
      </c>
      <c r="O6" s="30">
        <v>261457.65</v>
      </c>
      <c r="Q6" s="18">
        <v>2020</v>
      </c>
      <c r="R6" s="15" t="s">
        <v>7</v>
      </c>
      <c r="S6" s="26" t="s">
        <v>89</v>
      </c>
      <c r="T6" s="26" t="s">
        <v>90</v>
      </c>
      <c r="U6" s="26" t="s">
        <v>94</v>
      </c>
      <c r="V6" s="26">
        <v>2208</v>
      </c>
      <c r="W6" s="26">
        <v>0</v>
      </c>
      <c r="X6" s="26">
        <v>0</v>
      </c>
      <c r="Y6" s="26">
        <v>0</v>
      </c>
      <c r="Z6" s="28">
        <v>0</v>
      </c>
    </row>
    <row r="7" spans="2:26" x14ac:dyDescent="0.2">
      <c r="B7" s="16">
        <v>2020</v>
      </c>
      <c r="C7" s="12" t="s">
        <v>8</v>
      </c>
      <c r="D7" s="13" t="s">
        <v>56</v>
      </c>
      <c r="E7" s="8" t="s">
        <v>54</v>
      </c>
      <c r="F7" s="8">
        <v>6160</v>
      </c>
      <c r="G7" s="8">
        <v>6960.8</v>
      </c>
      <c r="H7" s="29">
        <v>8283.3520000000008</v>
      </c>
      <c r="I7" s="14">
        <v>2853.9279999999999</v>
      </c>
      <c r="J7" s="17" t="s">
        <v>70</v>
      </c>
      <c r="L7" s="18">
        <v>2020</v>
      </c>
      <c r="M7" s="3" t="s">
        <v>37</v>
      </c>
      <c r="N7" s="3">
        <v>197438</v>
      </c>
      <c r="O7" s="30">
        <v>329721.46000000002</v>
      </c>
      <c r="Q7" s="16">
        <v>2020</v>
      </c>
      <c r="R7" s="12" t="s">
        <v>8</v>
      </c>
      <c r="S7" s="26" t="s">
        <v>89</v>
      </c>
      <c r="T7" s="26" t="s">
        <v>90</v>
      </c>
      <c r="U7" s="26" t="s">
        <v>94</v>
      </c>
      <c r="V7" s="26">
        <v>2295</v>
      </c>
      <c r="W7" s="26">
        <v>0</v>
      </c>
      <c r="X7" s="26">
        <v>0</v>
      </c>
      <c r="Y7" s="26">
        <v>0</v>
      </c>
      <c r="Z7" s="28">
        <v>0</v>
      </c>
    </row>
    <row r="8" spans="2:26" x14ac:dyDescent="0.2">
      <c r="B8" s="18">
        <v>2020</v>
      </c>
      <c r="C8" s="15" t="s">
        <v>9</v>
      </c>
      <c r="D8" s="13" t="s">
        <v>56</v>
      </c>
      <c r="E8" s="8" t="s">
        <v>54</v>
      </c>
      <c r="F8" s="8">
        <v>5760</v>
      </c>
      <c r="G8" s="8">
        <v>14400</v>
      </c>
      <c r="H8" s="29">
        <v>13968</v>
      </c>
      <c r="I8" s="14">
        <v>6192</v>
      </c>
      <c r="J8" s="17" t="s">
        <v>70</v>
      </c>
      <c r="L8" s="18">
        <v>2020</v>
      </c>
      <c r="M8" s="3" t="s">
        <v>47</v>
      </c>
      <c r="N8" s="3">
        <v>113316</v>
      </c>
      <c r="O8" s="30">
        <v>183571.92</v>
      </c>
      <c r="Q8" s="18">
        <v>2020</v>
      </c>
      <c r="R8" s="15" t="s">
        <v>9</v>
      </c>
      <c r="S8" s="26" t="s">
        <v>89</v>
      </c>
      <c r="T8" s="26" t="s">
        <v>90</v>
      </c>
      <c r="U8" s="26" t="s">
        <v>94</v>
      </c>
      <c r="V8" s="26">
        <v>1410</v>
      </c>
      <c r="W8" s="26">
        <v>0</v>
      </c>
      <c r="X8" s="26">
        <v>0</v>
      </c>
      <c r="Y8" s="26">
        <v>0</v>
      </c>
      <c r="Z8" s="28">
        <v>0</v>
      </c>
    </row>
    <row r="9" spans="2:26" x14ac:dyDescent="0.2">
      <c r="B9" s="16">
        <v>2020</v>
      </c>
      <c r="C9" s="12" t="s">
        <v>10</v>
      </c>
      <c r="D9" s="13" t="s">
        <v>56</v>
      </c>
      <c r="E9" s="8" t="s">
        <v>54</v>
      </c>
      <c r="F9" s="8">
        <v>5022</v>
      </c>
      <c r="G9" s="8">
        <v>14362.92</v>
      </c>
      <c r="H9" s="29">
        <v>16373.728800000001</v>
      </c>
      <c r="I9" s="14">
        <v>4308.8760000000002</v>
      </c>
      <c r="J9" s="17" t="s">
        <v>70</v>
      </c>
      <c r="L9" s="16">
        <v>2020</v>
      </c>
      <c r="M9" s="3" t="s">
        <v>48</v>
      </c>
      <c r="N9" s="3">
        <v>147865</v>
      </c>
      <c r="O9" s="30">
        <v>223276.15</v>
      </c>
      <c r="Q9" s="16">
        <v>2020</v>
      </c>
      <c r="R9" s="12" t="s">
        <v>10</v>
      </c>
      <c r="S9" s="26" t="s">
        <v>89</v>
      </c>
      <c r="T9" s="26" t="s">
        <v>90</v>
      </c>
      <c r="U9" s="26" t="s">
        <v>94</v>
      </c>
      <c r="V9" s="26">
        <v>2593</v>
      </c>
      <c r="W9" s="26">
        <v>0</v>
      </c>
      <c r="X9" s="26">
        <v>0</v>
      </c>
      <c r="Y9" s="26">
        <v>0</v>
      </c>
      <c r="Z9" s="28">
        <v>0</v>
      </c>
    </row>
    <row r="10" spans="2:26" x14ac:dyDescent="0.2">
      <c r="B10" s="18">
        <v>2020</v>
      </c>
      <c r="C10" s="15" t="s">
        <v>11</v>
      </c>
      <c r="D10" s="13" t="s">
        <v>56</v>
      </c>
      <c r="E10" s="8" t="s">
        <v>54</v>
      </c>
      <c r="F10" s="8">
        <v>5266</v>
      </c>
      <c r="G10" s="8">
        <v>8636.24</v>
      </c>
      <c r="H10" s="29">
        <v>10104.400799999999</v>
      </c>
      <c r="I10" s="14">
        <v>3281.7712000000001</v>
      </c>
      <c r="J10" s="17" t="s">
        <v>70</v>
      </c>
      <c r="L10" s="18">
        <v>2020</v>
      </c>
      <c r="M10" s="3" t="s">
        <v>36</v>
      </c>
      <c r="N10" s="3">
        <v>165905</v>
      </c>
      <c r="O10" s="30">
        <v>233926.05</v>
      </c>
      <c r="Q10" s="18">
        <v>2020</v>
      </c>
      <c r="R10" s="15" t="s">
        <v>11</v>
      </c>
      <c r="S10" s="26" t="s">
        <v>89</v>
      </c>
      <c r="T10" s="26" t="s">
        <v>90</v>
      </c>
      <c r="U10" s="26" t="s">
        <v>94</v>
      </c>
      <c r="V10" s="26">
        <v>1234</v>
      </c>
      <c r="W10" s="26">
        <v>0</v>
      </c>
      <c r="X10" s="26">
        <v>0</v>
      </c>
      <c r="Y10" s="26">
        <v>0</v>
      </c>
      <c r="Z10" s="28">
        <v>0</v>
      </c>
    </row>
    <row r="11" spans="2:26" x14ac:dyDescent="0.2">
      <c r="B11" s="16">
        <v>2020</v>
      </c>
      <c r="C11" s="12" t="s">
        <v>12</v>
      </c>
      <c r="D11" s="13" t="s">
        <v>56</v>
      </c>
      <c r="E11" s="8" t="s">
        <v>54</v>
      </c>
      <c r="F11" s="8">
        <v>5890</v>
      </c>
      <c r="G11" s="8">
        <v>11956.7</v>
      </c>
      <c r="H11" s="29">
        <v>11837.133</v>
      </c>
      <c r="I11" s="14">
        <v>5739.2160000000013</v>
      </c>
      <c r="J11" s="17" t="s">
        <v>70</v>
      </c>
      <c r="L11" s="16">
        <v>2020</v>
      </c>
      <c r="M11" s="3" t="s">
        <v>35</v>
      </c>
      <c r="N11" s="3">
        <v>193854</v>
      </c>
      <c r="O11" s="30">
        <v>269457.06</v>
      </c>
      <c r="Q11" s="16">
        <v>2020</v>
      </c>
      <c r="R11" s="12" t="s">
        <v>12</v>
      </c>
      <c r="S11" s="26" t="s">
        <v>89</v>
      </c>
      <c r="T11" s="26" t="s">
        <v>90</v>
      </c>
      <c r="U11" s="26" t="s">
        <v>94</v>
      </c>
      <c r="V11" s="26">
        <v>2406</v>
      </c>
      <c r="W11" s="26">
        <v>0</v>
      </c>
      <c r="X11" s="26">
        <v>0</v>
      </c>
      <c r="Y11" s="26">
        <v>0</v>
      </c>
      <c r="Z11" s="28">
        <v>0</v>
      </c>
    </row>
    <row r="12" spans="2:26" x14ac:dyDescent="0.2">
      <c r="B12" s="18">
        <v>2020</v>
      </c>
      <c r="C12" s="15" t="s">
        <v>13</v>
      </c>
      <c r="D12" s="13" t="s">
        <v>56</v>
      </c>
      <c r="E12" s="8" t="s">
        <v>54</v>
      </c>
      <c r="F12" s="8">
        <v>5693</v>
      </c>
      <c r="G12" s="8">
        <v>5636.07</v>
      </c>
      <c r="H12" s="29">
        <v>5974.234199999999</v>
      </c>
      <c r="I12" s="14">
        <v>2592.5921999999996</v>
      </c>
      <c r="J12" s="17" t="s">
        <v>70</v>
      </c>
      <c r="L12" s="18">
        <v>2021</v>
      </c>
      <c r="M12" s="3" t="s">
        <v>49</v>
      </c>
      <c r="N12" s="3">
        <v>158377</v>
      </c>
      <c r="O12" s="30">
        <v>240733.04</v>
      </c>
      <c r="Q12" s="18">
        <v>2020</v>
      </c>
      <c r="R12" s="15" t="s">
        <v>13</v>
      </c>
      <c r="S12" s="26" t="s">
        <v>89</v>
      </c>
      <c r="T12" s="26" t="s">
        <v>90</v>
      </c>
      <c r="U12" s="26" t="s">
        <v>94</v>
      </c>
      <c r="V12" s="26">
        <v>1662</v>
      </c>
      <c r="W12" s="26">
        <v>0</v>
      </c>
      <c r="X12" s="26">
        <v>0</v>
      </c>
      <c r="Y12" s="26">
        <v>0</v>
      </c>
      <c r="Z12" s="28">
        <v>0</v>
      </c>
    </row>
    <row r="13" spans="2:26" x14ac:dyDescent="0.2">
      <c r="B13" s="16">
        <v>2020</v>
      </c>
      <c r="C13" s="12" t="s">
        <v>14</v>
      </c>
      <c r="D13" s="13" t="s">
        <v>56</v>
      </c>
      <c r="E13" s="8" t="s">
        <v>54</v>
      </c>
      <c r="F13" s="8">
        <v>6538</v>
      </c>
      <c r="G13" s="8">
        <v>8434.02</v>
      </c>
      <c r="H13" s="29">
        <v>11723.2878</v>
      </c>
      <c r="I13" s="14">
        <v>3542.2884000000004</v>
      </c>
      <c r="J13" s="17" t="s">
        <v>70</v>
      </c>
      <c r="L13" s="16">
        <v>2021</v>
      </c>
      <c r="M13" s="3" t="s">
        <v>46</v>
      </c>
      <c r="N13" s="3">
        <v>95856</v>
      </c>
      <c r="O13" s="30">
        <v>138032.64000000001</v>
      </c>
      <c r="Q13" s="16">
        <v>2020</v>
      </c>
      <c r="R13" s="12" t="s">
        <v>14</v>
      </c>
      <c r="S13" s="26" t="s">
        <v>89</v>
      </c>
      <c r="T13" s="26" t="s">
        <v>90</v>
      </c>
      <c r="U13" s="26" t="s">
        <v>94</v>
      </c>
      <c r="V13" s="26">
        <v>1200</v>
      </c>
      <c r="W13" s="26">
        <v>0</v>
      </c>
      <c r="X13" s="26">
        <v>0</v>
      </c>
      <c r="Y13" s="26">
        <v>0</v>
      </c>
      <c r="Z13" s="28">
        <v>0</v>
      </c>
    </row>
    <row r="14" spans="2:26" x14ac:dyDescent="0.2">
      <c r="B14" s="18">
        <v>2020</v>
      </c>
      <c r="C14" s="15" t="s">
        <v>15</v>
      </c>
      <c r="D14" s="13" t="s">
        <v>56</v>
      </c>
      <c r="E14" s="8" t="s">
        <v>54</v>
      </c>
      <c r="F14" s="8">
        <v>6260</v>
      </c>
      <c r="G14" s="8">
        <v>19844.2</v>
      </c>
      <c r="H14" s="29">
        <v>23019.272000000001</v>
      </c>
      <c r="I14" s="14">
        <v>5953.26</v>
      </c>
      <c r="J14" s="17" t="s">
        <v>70</v>
      </c>
      <c r="L14" s="18">
        <v>2021</v>
      </c>
      <c r="M14" s="3" t="s">
        <v>37</v>
      </c>
      <c r="N14" s="3">
        <v>203460</v>
      </c>
      <c r="O14" s="30">
        <v>317397.59999999998</v>
      </c>
      <c r="Q14" s="18">
        <v>2020</v>
      </c>
      <c r="R14" s="15" t="s">
        <v>15</v>
      </c>
      <c r="S14" s="26" t="s">
        <v>89</v>
      </c>
      <c r="T14" s="26" t="s">
        <v>90</v>
      </c>
      <c r="U14" s="26" t="s">
        <v>94</v>
      </c>
      <c r="V14" s="26">
        <v>1552</v>
      </c>
      <c r="W14" s="26">
        <v>0</v>
      </c>
      <c r="X14" s="26">
        <v>0</v>
      </c>
      <c r="Y14" s="26">
        <v>0</v>
      </c>
      <c r="Z14" s="28">
        <v>0</v>
      </c>
    </row>
    <row r="15" spans="2:26" x14ac:dyDescent="0.2">
      <c r="B15" s="16">
        <v>2020</v>
      </c>
      <c r="C15" s="12" t="s">
        <v>16</v>
      </c>
      <c r="D15" s="13" t="s">
        <v>56</v>
      </c>
      <c r="E15" s="8" t="s">
        <v>54</v>
      </c>
      <c r="F15" s="8">
        <v>6777</v>
      </c>
      <c r="G15" s="8">
        <v>21415.32</v>
      </c>
      <c r="H15" s="29">
        <v>26983.303199999998</v>
      </c>
      <c r="I15" s="14">
        <v>8566.1280000000006</v>
      </c>
      <c r="J15" s="17" t="s">
        <v>70</v>
      </c>
      <c r="L15" s="18">
        <v>2021</v>
      </c>
      <c r="M15" s="3" t="s">
        <v>47</v>
      </c>
      <c r="N15" s="3">
        <v>119344</v>
      </c>
      <c r="O15" s="30">
        <v>167081.60000000001</v>
      </c>
      <c r="Q15" s="16">
        <v>2020</v>
      </c>
      <c r="R15" s="12" t="s">
        <v>16</v>
      </c>
      <c r="S15" s="26" t="s">
        <v>89</v>
      </c>
      <c r="T15" s="26" t="s">
        <v>90</v>
      </c>
      <c r="U15" s="26" t="s">
        <v>94</v>
      </c>
      <c r="V15" s="26">
        <v>2408</v>
      </c>
      <c r="W15" s="26">
        <v>0</v>
      </c>
      <c r="X15" s="26">
        <v>0</v>
      </c>
      <c r="Y15" s="26">
        <v>0</v>
      </c>
      <c r="Z15" s="28">
        <v>0</v>
      </c>
    </row>
    <row r="16" spans="2:26" x14ac:dyDescent="0.2">
      <c r="B16" s="18">
        <v>2020</v>
      </c>
      <c r="C16" s="15" t="s">
        <v>17</v>
      </c>
      <c r="D16" s="13" t="s">
        <v>56</v>
      </c>
      <c r="E16" s="8" t="s">
        <v>54</v>
      </c>
      <c r="F16" s="8">
        <v>6787</v>
      </c>
      <c r="G16" s="8">
        <v>23211.54</v>
      </c>
      <c r="H16" s="29">
        <v>21122.501400000001</v>
      </c>
      <c r="I16" s="14">
        <v>9748.8468000000012</v>
      </c>
      <c r="J16" s="17" t="s">
        <v>70</v>
      </c>
      <c r="L16" s="16">
        <v>2021</v>
      </c>
      <c r="M16" s="3" t="s">
        <v>48</v>
      </c>
      <c r="N16" s="3">
        <v>141124</v>
      </c>
      <c r="O16" s="30">
        <v>197573.6</v>
      </c>
      <c r="Q16" s="18">
        <v>2020</v>
      </c>
      <c r="R16" s="15" t="s">
        <v>17</v>
      </c>
      <c r="S16" s="26" t="s">
        <v>89</v>
      </c>
      <c r="T16" s="26" t="s">
        <v>90</v>
      </c>
      <c r="U16" s="26" t="s">
        <v>94</v>
      </c>
      <c r="V16" s="26">
        <v>2079</v>
      </c>
      <c r="W16" s="26">
        <v>0</v>
      </c>
      <c r="X16" s="26">
        <v>0</v>
      </c>
      <c r="Y16" s="26">
        <v>0</v>
      </c>
      <c r="Z16" s="28">
        <v>0</v>
      </c>
    </row>
    <row r="17" spans="2:26" x14ac:dyDescent="0.2">
      <c r="B17" s="16">
        <v>2021</v>
      </c>
      <c r="C17" s="12" t="s">
        <v>6</v>
      </c>
      <c r="D17" s="13" t="s">
        <v>56</v>
      </c>
      <c r="E17" s="8" t="s">
        <v>54</v>
      </c>
      <c r="F17" s="8">
        <v>7250</v>
      </c>
      <c r="G17" s="8">
        <v>12035</v>
      </c>
      <c r="H17" s="29">
        <v>13118.15</v>
      </c>
      <c r="I17" s="14">
        <v>4693.6499999999996</v>
      </c>
      <c r="J17" s="17" t="s">
        <v>70</v>
      </c>
      <c r="L17" s="18">
        <v>2021</v>
      </c>
      <c r="M17" s="3" t="s">
        <v>36</v>
      </c>
      <c r="N17" s="3">
        <v>123294</v>
      </c>
      <c r="O17" s="30">
        <v>186173.94</v>
      </c>
      <c r="Q17" s="16">
        <v>2021</v>
      </c>
      <c r="R17" s="12" t="s">
        <v>6</v>
      </c>
      <c r="S17" s="26" t="s">
        <v>89</v>
      </c>
      <c r="T17" s="26" t="s">
        <v>90</v>
      </c>
      <c r="U17" s="26" t="s">
        <v>94</v>
      </c>
      <c r="V17" s="26">
        <v>2395</v>
      </c>
      <c r="W17" s="26">
        <v>0</v>
      </c>
      <c r="X17" s="26">
        <v>0</v>
      </c>
      <c r="Y17" s="26">
        <v>0</v>
      </c>
      <c r="Z17" s="28">
        <v>0</v>
      </c>
    </row>
    <row r="18" spans="2:26" x14ac:dyDescent="0.2">
      <c r="B18" s="18">
        <v>2021</v>
      </c>
      <c r="C18" s="15" t="s">
        <v>7</v>
      </c>
      <c r="D18" s="13" t="s">
        <v>56</v>
      </c>
      <c r="E18" s="8" t="s">
        <v>54</v>
      </c>
      <c r="F18" s="8">
        <v>6283</v>
      </c>
      <c r="G18" s="8">
        <v>14262.41</v>
      </c>
      <c r="H18" s="29">
        <v>17400.140200000002</v>
      </c>
      <c r="I18" s="14">
        <v>4849.2194</v>
      </c>
      <c r="J18" s="17" t="s">
        <v>70</v>
      </c>
      <c r="L18" s="16">
        <v>2021</v>
      </c>
      <c r="M18" s="3" t="s">
        <v>35</v>
      </c>
      <c r="N18" s="3">
        <v>281037</v>
      </c>
      <c r="O18" s="30">
        <v>401882.91</v>
      </c>
      <c r="Q18" s="18">
        <v>2021</v>
      </c>
      <c r="R18" s="15" t="s">
        <v>7</v>
      </c>
      <c r="S18" s="26" t="s">
        <v>89</v>
      </c>
      <c r="T18" s="26" t="s">
        <v>90</v>
      </c>
      <c r="U18" s="26" t="s">
        <v>94</v>
      </c>
      <c r="V18" s="26">
        <v>1399</v>
      </c>
      <c r="W18" s="26">
        <v>0</v>
      </c>
      <c r="X18" s="26">
        <v>0</v>
      </c>
      <c r="Y18" s="26">
        <v>0</v>
      </c>
      <c r="Z18" s="28">
        <v>0</v>
      </c>
    </row>
    <row r="19" spans="2:26" x14ac:dyDescent="0.2">
      <c r="B19" s="16">
        <v>2021</v>
      </c>
      <c r="C19" s="12" t="s">
        <v>8</v>
      </c>
      <c r="D19" s="13" t="s">
        <v>56</v>
      </c>
      <c r="E19" s="8" t="s">
        <v>54</v>
      </c>
      <c r="F19" s="8">
        <v>6688</v>
      </c>
      <c r="G19" s="8">
        <v>15048</v>
      </c>
      <c r="H19" s="29">
        <v>20465.28</v>
      </c>
      <c r="I19" s="14">
        <v>6621.12</v>
      </c>
      <c r="J19" s="17" t="s">
        <v>70</v>
      </c>
      <c r="L19" s="18">
        <v>2022</v>
      </c>
      <c r="M19" s="3" t="s">
        <v>49</v>
      </c>
      <c r="N19" s="3">
        <v>61185</v>
      </c>
      <c r="O19" s="30">
        <v>118087.05</v>
      </c>
      <c r="Q19" s="16">
        <v>2021</v>
      </c>
      <c r="R19" s="12" t="s">
        <v>8</v>
      </c>
      <c r="S19" s="26" t="s">
        <v>89</v>
      </c>
      <c r="T19" s="26" t="s">
        <v>90</v>
      </c>
      <c r="U19" s="26" t="s">
        <v>94</v>
      </c>
      <c r="V19" s="26">
        <v>2500</v>
      </c>
      <c r="W19" s="26">
        <v>0</v>
      </c>
      <c r="X19" s="26">
        <v>0</v>
      </c>
      <c r="Y19" s="26">
        <v>0</v>
      </c>
      <c r="Z19" s="28">
        <v>0</v>
      </c>
    </row>
    <row r="20" spans="2:26" x14ac:dyDescent="0.2">
      <c r="B20" s="18">
        <v>2021</v>
      </c>
      <c r="C20" s="15" t="s">
        <v>9</v>
      </c>
      <c r="D20" s="13" t="s">
        <v>56</v>
      </c>
      <c r="E20" s="8" t="s">
        <v>54</v>
      </c>
      <c r="F20" s="8">
        <v>7000</v>
      </c>
      <c r="G20" s="8">
        <v>6440</v>
      </c>
      <c r="H20" s="29">
        <v>7663.6</v>
      </c>
      <c r="I20" s="14">
        <v>2962.4</v>
      </c>
      <c r="J20" s="17" t="s">
        <v>70</v>
      </c>
      <c r="L20" s="16">
        <v>2022</v>
      </c>
      <c r="M20" s="3" t="s">
        <v>46</v>
      </c>
      <c r="N20" s="3">
        <v>171333</v>
      </c>
      <c r="O20" s="30">
        <v>316966.05</v>
      </c>
      <c r="Q20" s="18">
        <v>2021</v>
      </c>
      <c r="R20" s="15" t="s">
        <v>9</v>
      </c>
      <c r="S20" s="26" t="s">
        <v>89</v>
      </c>
      <c r="T20" s="26" t="s">
        <v>90</v>
      </c>
      <c r="U20" s="26" t="s">
        <v>94</v>
      </c>
      <c r="V20" s="26">
        <v>1575</v>
      </c>
      <c r="W20" s="26">
        <v>0</v>
      </c>
      <c r="X20" s="26">
        <v>0</v>
      </c>
      <c r="Y20" s="26">
        <v>0</v>
      </c>
      <c r="Z20" s="28">
        <v>0</v>
      </c>
    </row>
    <row r="21" spans="2:26" x14ac:dyDescent="0.2">
      <c r="B21" s="16">
        <v>2021</v>
      </c>
      <c r="C21" s="12" t="s">
        <v>10</v>
      </c>
      <c r="D21" s="13" t="s">
        <v>56</v>
      </c>
      <c r="E21" s="8" t="s">
        <v>54</v>
      </c>
      <c r="F21" s="8">
        <v>6388</v>
      </c>
      <c r="G21" s="8">
        <v>19802.8</v>
      </c>
      <c r="H21" s="29">
        <v>26733.78</v>
      </c>
      <c r="I21" s="14">
        <v>7129.0079999999989</v>
      </c>
      <c r="J21" s="17" t="s">
        <v>70</v>
      </c>
      <c r="L21" s="18">
        <v>2022</v>
      </c>
      <c r="M21" s="3" t="s">
        <v>37</v>
      </c>
      <c r="N21" s="3">
        <v>319678</v>
      </c>
      <c r="O21" s="30">
        <v>588207.52</v>
      </c>
      <c r="Q21" s="16">
        <v>2021</v>
      </c>
      <c r="R21" s="12" t="s">
        <v>10</v>
      </c>
      <c r="S21" s="26" t="s">
        <v>89</v>
      </c>
      <c r="T21" s="26" t="s">
        <v>90</v>
      </c>
      <c r="U21" s="26" t="s">
        <v>94</v>
      </c>
      <c r="V21" s="26">
        <v>2582</v>
      </c>
      <c r="W21" s="26">
        <v>0</v>
      </c>
      <c r="X21" s="26">
        <v>0</v>
      </c>
      <c r="Y21" s="26">
        <v>0</v>
      </c>
      <c r="Z21" s="28">
        <v>0</v>
      </c>
    </row>
    <row r="22" spans="2:26" x14ac:dyDescent="0.2">
      <c r="B22" s="18">
        <v>2021</v>
      </c>
      <c r="C22" s="15" t="s">
        <v>11</v>
      </c>
      <c r="D22" s="13" t="s">
        <v>56</v>
      </c>
      <c r="E22" s="8" t="s">
        <v>54</v>
      </c>
      <c r="F22" s="8">
        <v>7985</v>
      </c>
      <c r="G22" s="8">
        <v>25951.25</v>
      </c>
      <c r="H22" s="29">
        <v>33736.625</v>
      </c>
      <c r="I22" s="14">
        <v>12197.0875</v>
      </c>
      <c r="J22" s="17" t="s">
        <v>70</v>
      </c>
      <c r="L22" s="18">
        <v>2022</v>
      </c>
      <c r="M22" s="3" t="s">
        <v>47</v>
      </c>
      <c r="N22" s="3">
        <v>108836</v>
      </c>
      <c r="O22" s="30">
        <v>180667.76</v>
      </c>
      <c r="Q22" s="18">
        <v>2021</v>
      </c>
      <c r="R22" s="15" t="s">
        <v>11</v>
      </c>
      <c r="S22" s="26" t="s">
        <v>89</v>
      </c>
      <c r="T22" s="26" t="s">
        <v>90</v>
      </c>
      <c r="U22" s="26" t="s">
        <v>94</v>
      </c>
      <c r="V22" s="26">
        <v>1103</v>
      </c>
      <c r="W22" s="26">
        <v>0</v>
      </c>
      <c r="X22" s="26">
        <v>0</v>
      </c>
      <c r="Y22" s="26">
        <v>0</v>
      </c>
      <c r="Z22" s="28">
        <v>0</v>
      </c>
    </row>
    <row r="23" spans="2:26" x14ac:dyDescent="0.2">
      <c r="B23" s="16">
        <v>2021</v>
      </c>
      <c r="C23" s="12" t="s">
        <v>12</v>
      </c>
      <c r="D23" s="13" t="s">
        <v>56</v>
      </c>
      <c r="E23" s="8" t="s">
        <v>54</v>
      </c>
      <c r="F23" s="8">
        <v>7170</v>
      </c>
      <c r="G23" s="8">
        <v>20864.7</v>
      </c>
      <c r="H23" s="29">
        <v>26706.816000000003</v>
      </c>
      <c r="I23" s="14">
        <v>10015.056</v>
      </c>
      <c r="J23" s="17" t="s">
        <v>70</v>
      </c>
      <c r="L23" s="16">
        <v>2022</v>
      </c>
      <c r="M23" s="3" t="s">
        <v>48</v>
      </c>
      <c r="N23" s="3">
        <v>115051</v>
      </c>
      <c r="O23" s="30">
        <v>208242.31</v>
      </c>
      <c r="Q23" s="16">
        <v>2021</v>
      </c>
      <c r="R23" s="12" t="s">
        <v>12</v>
      </c>
      <c r="S23" s="26" t="s">
        <v>89</v>
      </c>
      <c r="T23" s="26" t="s">
        <v>90</v>
      </c>
      <c r="U23" s="26" t="s">
        <v>94</v>
      </c>
      <c r="V23" s="26">
        <v>1933</v>
      </c>
      <c r="W23" s="26">
        <v>0</v>
      </c>
      <c r="X23" s="26">
        <v>0</v>
      </c>
      <c r="Y23" s="26">
        <v>0</v>
      </c>
      <c r="Z23" s="28">
        <v>0</v>
      </c>
    </row>
    <row r="24" spans="2:26" x14ac:dyDescent="0.2">
      <c r="B24" s="18">
        <v>2021</v>
      </c>
      <c r="C24" s="15" t="s">
        <v>13</v>
      </c>
      <c r="D24" s="13" t="s">
        <v>56</v>
      </c>
      <c r="E24" s="8" t="s">
        <v>54</v>
      </c>
      <c r="F24" s="8">
        <v>6040</v>
      </c>
      <c r="G24" s="8">
        <v>16610</v>
      </c>
      <c r="H24" s="29">
        <v>21260.799999999999</v>
      </c>
      <c r="I24" s="14">
        <v>6477.9</v>
      </c>
      <c r="J24" s="17" t="s">
        <v>70</v>
      </c>
      <c r="L24" s="18">
        <v>2022</v>
      </c>
      <c r="M24" s="3" t="s">
        <v>36</v>
      </c>
      <c r="N24" s="3">
        <v>157047</v>
      </c>
      <c r="O24" s="30">
        <v>310953.06</v>
      </c>
      <c r="Q24" s="18">
        <v>2021</v>
      </c>
      <c r="R24" s="15" t="s">
        <v>13</v>
      </c>
      <c r="S24" s="26" t="s">
        <v>89</v>
      </c>
      <c r="T24" s="26" t="s">
        <v>90</v>
      </c>
      <c r="U24" s="26" t="s">
        <v>94</v>
      </c>
      <c r="V24" s="26">
        <v>2282</v>
      </c>
      <c r="W24" s="26">
        <v>0</v>
      </c>
      <c r="X24" s="26">
        <v>0</v>
      </c>
      <c r="Y24" s="26">
        <v>0</v>
      </c>
      <c r="Z24" s="28">
        <v>0</v>
      </c>
    </row>
    <row r="25" spans="2:26" x14ac:dyDescent="0.2">
      <c r="B25" s="16">
        <v>2021</v>
      </c>
      <c r="C25" s="12" t="s">
        <v>14</v>
      </c>
      <c r="D25" s="13" t="s">
        <v>56</v>
      </c>
      <c r="E25" s="8" t="s">
        <v>54</v>
      </c>
      <c r="F25" s="8">
        <v>7368</v>
      </c>
      <c r="G25" s="8">
        <v>7220.64</v>
      </c>
      <c r="H25" s="29">
        <v>7437.2592000000004</v>
      </c>
      <c r="I25" s="14">
        <v>2310.6048000000001</v>
      </c>
      <c r="J25" s="17" t="s">
        <v>70</v>
      </c>
      <c r="L25" s="16">
        <v>2022</v>
      </c>
      <c r="M25" s="3" t="s">
        <v>35</v>
      </c>
      <c r="N25" s="3">
        <v>201170</v>
      </c>
      <c r="O25" s="30">
        <v>396304.9</v>
      </c>
      <c r="Q25" s="16">
        <v>2021</v>
      </c>
      <c r="R25" s="12" t="s">
        <v>14</v>
      </c>
      <c r="S25" s="26" t="s">
        <v>89</v>
      </c>
      <c r="T25" s="26" t="s">
        <v>90</v>
      </c>
      <c r="U25" s="26" t="s">
        <v>94</v>
      </c>
      <c r="V25" s="26">
        <v>1294</v>
      </c>
      <c r="W25" s="26">
        <v>0</v>
      </c>
      <c r="X25" s="26">
        <v>0</v>
      </c>
      <c r="Y25" s="26">
        <v>0</v>
      </c>
      <c r="Z25" s="28">
        <v>0</v>
      </c>
    </row>
    <row r="26" spans="2:26" x14ac:dyDescent="0.2">
      <c r="B26" s="18">
        <v>2021</v>
      </c>
      <c r="C26" s="15" t="s">
        <v>15</v>
      </c>
      <c r="D26" s="13" t="s">
        <v>56</v>
      </c>
      <c r="E26" s="8" t="s">
        <v>54</v>
      </c>
      <c r="F26" s="8">
        <v>7959</v>
      </c>
      <c r="G26" s="8">
        <v>25468.799999999999</v>
      </c>
      <c r="H26" s="29">
        <v>34637.567999999999</v>
      </c>
      <c r="I26" s="14">
        <v>12225.023999999999</v>
      </c>
      <c r="J26" s="17" t="s">
        <v>70</v>
      </c>
      <c r="L26" s="18">
        <v>2023</v>
      </c>
      <c r="M26" s="3" t="s">
        <v>49</v>
      </c>
      <c r="N26" s="3">
        <v>110025</v>
      </c>
      <c r="O26" s="30">
        <v>132030</v>
      </c>
      <c r="Q26" s="18">
        <v>2021</v>
      </c>
      <c r="R26" s="15" t="s">
        <v>15</v>
      </c>
      <c r="S26" s="26" t="s">
        <v>89</v>
      </c>
      <c r="T26" s="26" t="s">
        <v>90</v>
      </c>
      <c r="U26" s="26" t="s">
        <v>94</v>
      </c>
      <c r="V26" s="26">
        <v>2693</v>
      </c>
      <c r="W26" s="26">
        <v>0</v>
      </c>
      <c r="X26" s="26">
        <v>0</v>
      </c>
      <c r="Y26" s="26">
        <v>0</v>
      </c>
      <c r="Z26" s="28">
        <v>0</v>
      </c>
    </row>
    <row r="27" spans="2:26" x14ac:dyDescent="0.2">
      <c r="B27" s="16">
        <v>2021</v>
      </c>
      <c r="C27" s="12" t="s">
        <v>16</v>
      </c>
      <c r="D27" s="13" t="s">
        <v>56</v>
      </c>
      <c r="E27" s="8" t="s">
        <v>54</v>
      </c>
      <c r="F27" s="8">
        <v>7780</v>
      </c>
      <c r="G27" s="8">
        <v>11747.8</v>
      </c>
      <c r="H27" s="29">
        <v>12805.101999999999</v>
      </c>
      <c r="I27" s="14">
        <v>5286.51</v>
      </c>
      <c r="J27" s="17" t="s">
        <v>70</v>
      </c>
      <c r="L27" s="16">
        <v>2023</v>
      </c>
      <c r="M27" s="3" t="s">
        <v>46</v>
      </c>
      <c r="N27" s="3">
        <v>156681</v>
      </c>
      <c r="O27" s="30">
        <v>189584.01</v>
      </c>
      <c r="Q27" s="16">
        <v>2021</v>
      </c>
      <c r="R27" s="12" t="s">
        <v>16</v>
      </c>
      <c r="S27" s="26" t="s">
        <v>89</v>
      </c>
      <c r="T27" s="26" t="s">
        <v>90</v>
      </c>
      <c r="U27" s="26" t="s">
        <v>94</v>
      </c>
      <c r="V27" s="26">
        <v>1556</v>
      </c>
      <c r="W27" s="26">
        <v>0</v>
      </c>
      <c r="X27" s="26">
        <v>0</v>
      </c>
      <c r="Y27" s="26">
        <v>0</v>
      </c>
      <c r="Z27" s="28">
        <v>0</v>
      </c>
    </row>
    <row r="28" spans="2:26" x14ac:dyDescent="0.2">
      <c r="B28" s="18">
        <v>2021</v>
      </c>
      <c r="C28" s="15" t="s">
        <v>17</v>
      </c>
      <c r="D28" s="13" t="s">
        <v>56</v>
      </c>
      <c r="E28" s="8" t="s">
        <v>54</v>
      </c>
      <c r="F28" s="8">
        <v>7447</v>
      </c>
      <c r="G28" s="8">
        <v>20777.13</v>
      </c>
      <c r="H28" s="29">
        <v>25348.098600000005</v>
      </c>
      <c r="I28" s="14">
        <v>10180.7937</v>
      </c>
      <c r="J28" s="17" t="s">
        <v>70</v>
      </c>
      <c r="L28" s="18">
        <v>2023</v>
      </c>
      <c r="M28" s="3" t="s">
        <v>37</v>
      </c>
      <c r="N28" s="3">
        <v>287390</v>
      </c>
      <c r="O28" s="30">
        <v>370733.1</v>
      </c>
      <c r="Q28" s="18">
        <v>2021</v>
      </c>
      <c r="R28" s="15" t="s">
        <v>17</v>
      </c>
      <c r="S28" s="26" t="s">
        <v>89</v>
      </c>
      <c r="T28" s="26" t="s">
        <v>90</v>
      </c>
      <c r="U28" s="26" t="s">
        <v>94</v>
      </c>
      <c r="V28" s="26">
        <v>1464</v>
      </c>
      <c r="W28" s="26">
        <v>0</v>
      </c>
      <c r="X28" s="26">
        <v>0</v>
      </c>
      <c r="Y28" s="26">
        <v>0</v>
      </c>
      <c r="Z28" s="28">
        <v>0</v>
      </c>
    </row>
    <row r="29" spans="2:26" x14ac:dyDescent="0.2">
      <c r="B29" s="16">
        <v>2022</v>
      </c>
      <c r="C29" s="12" t="s">
        <v>6</v>
      </c>
      <c r="D29" s="13" t="s">
        <v>56</v>
      </c>
      <c r="E29" s="8" t="s">
        <v>54</v>
      </c>
      <c r="F29" s="8">
        <v>11557</v>
      </c>
      <c r="G29" s="8">
        <v>11325.86</v>
      </c>
      <c r="H29" s="29">
        <v>11778.894399999999</v>
      </c>
      <c r="I29" s="14">
        <v>4870.1198000000004</v>
      </c>
      <c r="J29" s="17" t="s">
        <v>70</v>
      </c>
      <c r="L29" s="18">
        <v>2023</v>
      </c>
      <c r="M29" s="3" t="s">
        <v>47</v>
      </c>
      <c r="N29" s="3">
        <v>104788</v>
      </c>
      <c r="O29" s="30">
        <v>133080.76</v>
      </c>
      <c r="Q29" s="16">
        <v>2022</v>
      </c>
      <c r="R29" s="12" t="s">
        <v>6</v>
      </c>
      <c r="S29" s="26" t="s">
        <v>89</v>
      </c>
      <c r="T29" s="26" t="s">
        <v>90</v>
      </c>
      <c r="U29" s="26" t="s">
        <v>94</v>
      </c>
      <c r="V29" s="26">
        <v>2375</v>
      </c>
      <c r="W29" s="26">
        <v>0</v>
      </c>
      <c r="X29" s="26">
        <v>0</v>
      </c>
      <c r="Y29" s="26">
        <v>0</v>
      </c>
      <c r="Z29" s="28">
        <v>0</v>
      </c>
    </row>
    <row r="30" spans="2:26" x14ac:dyDescent="0.2">
      <c r="B30" s="18">
        <v>2022</v>
      </c>
      <c r="C30" s="15" t="s">
        <v>7</v>
      </c>
      <c r="D30" s="13" t="s">
        <v>56</v>
      </c>
      <c r="E30" s="8" t="s">
        <v>54</v>
      </c>
      <c r="F30" s="8">
        <v>9205</v>
      </c>
      <c r="G30" s="8">
        <v>28811.65</v>
      </c>
      <c r="H30" s="29">
        <v>27947.300500000001</v>
      </c>
      <c r="I30" s="14">
        <v>11812.776500000002</v>
      </c>
      <c r="J30" s="17" t="s">
        <v>70</v>
      </c>
      <c r="L30" s="16">
        <v>2023</v>
      </c>
      <c r="M30" s="3" t="s">
        <v>48</v>
      </c>
      <c r="N30" s="3">
        <v>131216</v>
      </c>
      <c r="O30" s="30">
        <v>169268.64</v>
      </c>
      <c r="Q30" s="18">
        <v>2022</v>
      </c>
      <c r="R30" s="15" t="s">
        <v>7</v>
      </c>
      <c r="S30" s="26" t="s">
        <v>89</v>
      </c>
      <c r="T30" s="26" t="s">
        <v>90</v>
      </c>
      <c r="U30" s="26" t="s">
        <v>94</v>
      </c>
      <c r="V30" s="26">
        <v>2954</v>
      </c>
      <c r="W30" s="26">
        <v>0</v>
      </c>
      <c r="X30" s="26">
        <v>0</v>
      </c>
      <c r="Y30" s="26">
        <v>0</v>
      </c>
      <c r="Z30" s="28">
        <v>0</v>
      </c>
    </row>
    <row r="31" spans="2:26" x14ac:dyDescent="0.2">
      <c r="B31" s="16">
        <v>2022</v>
      </c>
      <c r="C31" s="12" t="s">
        <v>8</v>
      </c>
      <c r="D31" s="13" t="s">
        <v>56</v>
      </c>
      <c r="E31" s="8" t="s">
        <v>54</v>
      </c>
      <c r="F31" s="8">
        <v>11637</v>
      </c>
      <c r="G31" s="8">
        <v>31769.01</v>
      </c>
      <c r="H31" s="29">
        <v>34310.530799999993</v>
      </c>
      <c r="I31" s="14">
        <v>15884.504999999999</v>
      </c>
      <c r="J31" s="17" t="s">
        <v>70</v>
      </c>
      <c r="L31" s="18">
        <v>2023</v>
      </c>
      <c r="M31" s="3" t="s">
        <v>36</v>
      </c>
      <c r="N31" s="3">
        <v>114030</v>
      </c>
      <c r="O31" s="30">
        <v>141397.20000000001</v>
      </c>
      <c r="Q31" s="16">
        <v>2022</v>
      </c>
      <c r="R31" s="12" t="s">
        <v>8</v>
      </c>
      <c r="S31" s="26" t="s">
        <v>89</v>
      </c>
      <c r="T31" s="26" t="s">
        <v>90</v>
      </c>
      <c r="U31" s="26" t="s">
        <v>94</v>
      </c>
      <c r="V31" s="26">
        <v>2678</v>
      </c>
      <c r="W31" s="26">
        <v>0</v>
      </c>
      <c r="X31" s="26">
        <v>0</v>
      </c>
      <c r="Y31" s="26">
        <v>0</v>
      </c>
      <c r="Z31" s="28">
        <v>0</v>
      </c>
    </row>
    <row r="32" spans="2:26" x14ac:dyDescent="0.2">
      <c r="B32" s="18">
        <v>2022</v>
      </c>
      <c r="C32" s="15" t="s">
        <v>9</v>
      </c>
      <c r="D32" s="13" t="s">
        <v>56</v>
      </c>
      <c r="E32" s="8" t="s">
        <v>54</v>
      </c>
      <c r="F32" s="8">
        <v>11140</v>
      </c>
      <c r="G32" s="8">
        <v>35870.800000000003</v>
      </c>
      <c r="H32" s="29">
        <v>45914.624000000003</v>
      </c>
      <c r="I32" s="14">
        <v>16500.567999999999</v>
      </c>
      <c r="J32" s="17" t="s">
        <v>70</v>
      </c>
      <c r="L32" s="16">
        <v>2023</v>
      </c>
      <c r="M32" s="3" t="s">
        <v>35</v>
      </c>
      <c r="N32" s="3">
        <v>295998</v>
      </c>
      <c r="O32" s="30">
        <v>358157.58</v>
      </c>
      <c r="Q32" s="18">
        <v>2022</v>
      </c>
      <c r="R32" s="15" t="s">
        <v>9</v>
      </c>
      <c r="S32" s="26" t="s">
        <v>89</v>
      </c>
      <c r="T32" s="26" t="s">
        <v>90</v>
      </c>
      <c r="U32" s="26" t="s">
        <v>94</v>
      </c>
      <c r="V32" s="26">
        <v>1289</v>
      </c>
      <c r="W32" s="26">
        <v>0</v>
      </c>
      <c r="X32" s="26">
        <v>0</v>
      </c>
      <c r="Y32" s="26">
        <v>0</v>
      </c>
      <c r="Z32" s="28">
        <v>0</v>
      </c>
    </row>
    <row r="33" spans="2:26" x14ac:dyDescent="0.2">
      <c r="B33" s="16">
        <v>2022</v>
      </c>
      <c r="C33" s="12" t="s">
        <v>10</v>
      </c>
      <c r="D33" s="13" t="s">
        <v>56</v>
      </c>
      <c r="E33" s="8" t="s">
        <v>54</v>
      </c>
      <c r="F33" s="8">
        <v>9236</v>
      </c>
      <c r="G33" s="8">
        <v>10436.68</v>
      </c>
      <c r="H33" s="29">
        <v>11689.081600000001</v>
      </c>
      <c r="I33" s="14">
        <v>3235.3708000000001</v>
      </c>
      <c r="J33" s="17" t="s">
        <v>70</v>
      </c>
      <c r="L33" s="18">
        <v>2024</v>
      </c>
      <c r="M33" s="3" t="s">
        <v>49</v>
      </c>
      <c r="N33" s="3">
        <v>91702</v>
      </c>
      <c r="O33" s="30">
        <v>142138.1</v>
      </c>
      <c r="Q33" s="16">
        <v>2022</v>
      </c>
      <c r="R33" s="12" t="s">
        <v>10</v>
      </c>
      <c r="S33" s="26" t="s">
        <v>89</v>
      </c>
      <c r="T33" s="26" t="s">
        <v>90</v>
      </c>
      <c r="U33" s="26" t="s">
        <v>94</v>
      </c>
      <c r="V33" s="26">
        <v>1307</v>
      </c>
      <c r="W33" s="26">
        <v>0</v>
      </c>
      <c r="X33" s="26">
        <v>0</v>
      </c>
      <c r="Y33" s="26">
        <v>0</v>
      </c>
      <c r="Z33" s="28">
        <v>0</v>
      </c>
    </row>
    <row r="34" spans="2:26" x14ac:dyDescent="0.2">
      <c r="B34" s="18">
        <v>2022</v>
      </c>
      <c r="C34" s="15" t="s">
        <v>11</v>
      </c>
      <c r="D34" s="13" t="s">
        <v>56</v>
      </c>
      <c r="E34" s="8" t="s">
        <v>54</v>
      </c>
      <c r="F34" s="8">
        <v>10420</v>
      </c>
      <c r="G34" s="8">
        <v>18339.2</v>
      </c>
      <c r="H34" s="29">
        <v>17972.416000000001</v>
      </c>
      <c r="I34" s="14">
        <v>8619.4240000000009</v>
      </c>
      <c r="J34" s="17" t="s">
        <v>70</v>
      </c>
      <c r="L34" s="16">
        <v>2024</v>
      </c>
      <c r="M34" s="3" t="s">
        <v>46</v>
      </c>
      <c r="N34" s="3">
        <v>199209</v>
      </c>
      <c r="O34" s="30">
        <v>298813.5</v>
      </c>
      <c r="Q34" s="18">
        <v>2022</v>
      </c>
      <c r="R34" s="15" t="s">
        <v>11</v>
      </c>
      <c r="S34" s="26" t="s">
        <v>89</v>
      </c>
      <c r="T34" s="26" t="s">
        <v>90</v>
      </c>
      <c r="U34" s="26" t="s">
        <v>94</v>
      </c>
      <c r="V34" s="26">
        <v>2699</v>
      </c>
      <c r="W34" s="26">
        <v>0</v>
      </c>
      <c r="X34" s="26">
        <v>0</v>
      </c>
      <c r="Y34" s="26">
        <v>0</v>
      </c>
      <c r="Z34" s="28">
        <v>0</v>
      </c>
    </row>
    <row r="35" spans="2:26" x14ac:dyDescent="0.2">
      <c r="B35" s="16">
        <v>2022</v>
      </c>
      <c r="C35" s="12" t="s">
        <v>12</v>
      </c>
      <c r="D35" s="13" t="s">
        <v>56</v>
      </c>
      <c r="E35" s="8" t="s">
        <v>54</v>
      </c>
      <c r="F35" s="8">
        <v>10890</v>
      </c>
      <c r="G35" s="8">
        <v>18404.099999999999</v>
      </c>
      <c r="H35" s="29">
        <v>25765.74</v>
      </c>
      <c r="I35" s="14">
        <v>7545.6809999999996</v>
      </c>
      <c r="J35" s="17" t="s">
        <v>70</v>
      </c>
      <c r="L35" s="18">
        <v>2024</v>
      </c>
      <c r="M35" s="3" t="s">
        <v>37</v>
      </c>
      <c r="N35" s="3">
        <v>210595</v>
      </c>
      <c r="O35" s="30">
        <v>296938.95</v>
      </c>
      <c r="Q35" s="16">
        <v>2022</v>
      </c>
      <c r="R35" s="12" t="s">
        <v>12</v>
      </c>
      <c r="S35" s="26" t="s">
        <v>89</v>
      </c>
      <c r="T35" s="26" t="s">
        <v>90</v>
      </c>
      <c r="U35" s="26" t="s">
        <v>94</v>
      </c>
      <c r="V35" s="26">
        <v>1883</v>
      </c>
      <c r="W35" s="26">
        <v>0</v>
      </c>
      <c r="X35" s="26">
        <v>0</v>
      </c>
      <c r="Y35" s="26">
        <v>0</v>
      </c>
      <c r="Z35" s="28">
        <v>0</v>
      </c>
    </row>
    <row r="36" spans="2:26" x14ac:dyDescent="0.2">
      <c r="B36" s="18">
        <v>2022</v>
      </c>
      <c r="C36" s="15" t="s">
        <v>13</v>
      </c>
      <c r="D36" s="13" t="s">
        <v>56</v>
      </c>
      <c r="E36" s="8" t="s">
        <v>54</v>
      </c>
      <c r="F36" s="8">
        <v>9719</v>
      </c>
      <c r="G36" s="8">
        <v>29448.57</v>
      </c>
      <c r="H36" s="29">
        <v>26503.713</v>
      </c>
      <c r="I36" s="14">
        <v>10012.513800000001</v>
      </c>
      <c r="J36" s="17" t="s">
        <v>70</v>
      </c>
      <c r="L36" s="18">
        <v>2024</v>
      </c>
      <c r="M36" s="3" t="s">
        <v>47</v>
      </c>
      <c r="N36" s="3">
        <v>119251</v>
      </c>
      <c r="O36" s="30">
        <v>168143.91</v>
      </c>
      <c r="Q36" s="18">
        <v>2022</v>
      </c>
      <c r="R36" s="15" t="s">
        <v>13</v>
      </c>
      <c r="S36" s="26" t="s">
        <v>89</v>
      </c>
      <c r="T36" s="26" t="s">
        <v>90</v>
      </c>
      <c r="U36" s="26" t="s">
        <v>94</v>
      </c>
      <c r="V36" s="26">
        <v>1039</v>
      </c>
      <c r="W36" s="26">
        <v>0</v>
      </c>
      <c r="X36" s="26">
        <v>0</v>
      </c>
      <c r="Y36" s="26">
        <v>0</v>
      </c>
      <c r="Z36" s="28">
        <v>0</v>
      </c>
    </row>
    <row r="37" spans="2:26" x14ac:dyDescent="0.2">
      <c r="B37" s="16">
        <v>2022</v>
      </c>
      <c r="C37" s="12" t="s">
        <v>14</v>
      </c>
      <c r="D37" s="13" t="s">
        <v>56</v>
      </c>
      <c r="E37" s="8" t="s">
        <v>54</v>
      </c>
      <c r="F37" s="8">
        <v>11306</v>
      </c>
      <c r="G37" s="8">
        <v>36744.5</v>
      </c>
      <c r="H37" s="29">
        <v>38214.28</v>
      </c>
      <c r="I37" s="14">
        <v>11758.24</v>
      </c>
      <c r="J37" s="17" t="s">
        <v>70</v>
      </c>
      <c r="L37" s="16">
        <v>2024</v>
      </c>
      <c r="M37" s="3" t="s">
        <v>48</v>
      </c>
      <c r="N37" s="3">
        <v>124861</v>
      </c>
      <c r="O37" s="30">
        <v>179799.84</v>
      </c>
      <c r="Q37" s="16">
        <v>2022</v>
      </c>
      <c r="R37" s="12" t="s">
        <v>14</v>
      </c>
      <c r="S37" s="26" t="s">
        <v>89</v>
      </c>
      <c r="T37" s="26" t="s">
        <v>90</v>
      </c>
      <c r="U37" s="26" t="s">
        <v>94</v>
      </c>
      <c r="V37" s="26">
        <v>2087</v>
      </c>
      <c r="W37" s="26">
        <v>0</v>
      </c>
      <c r="X37" s="26">
        <v>0</v>
      </c>
      <c r="Y37" s="26">
        <v>0</v>
      </c>
      <c r="Z37" s="28">
        <v>0</v>
      </c>
    </row>
    <row r="38" spans="2:26" x14ac:dyDescent="0.2">
      <c r="B38" s="18">
        <v>2022</v>
      </c>
      <c r="C38" s="15" t="s">
        <v>15</v>
      </c>
      <c r="D38" s="13" t="s">
        <v>56</v>
      </c>
      <c r="E38" s="8" t="s">
        <v>54</v>
      </c>
      <c r="F38" s="8">
        <v>10069</v>
      </c>
      <c r="G38" s="8">
        <v>16714.54</v>
      </c>
      <c r="H38" s="29">
        <v>16045.958400000001</v>
      </c>
      <c r="I38" s="14">
        <v>6685.8160000000007</v>
      </c>
      <c r="J38" s="17" t="s">
        <v>70</v>
      </c>
      <c r="L38" s="18">
        <v>2024</v>
      </c>
      <c r="M38" s="3" t="s">
        <v>36</v>
      </c>
      <c r="N38" s="3">
        <v>191879</v>
      </c>
      <c r="O38" s="30">
        <v>289737.28999999998</v>
      </c>
      <c r="Q38" s="18">
        <v>2022</v>
      </c>
      <c r="R38" s="15" t="s">
        <v>15</v>
      </c>
      <c r="S38" s="26" t="s">
        <v>89</v>
      </c>
      <c r="T38" s="26" t="s">
        <v>90</v>
      </c>
      <c r="U38" s="26" t="s">
        <v>94</v>
      </c>
      <c r="V38" s="26">
        <v>1850</v>
      </c>
      <c r="W38" s="26">
        <v>0</v>
      </c>
      <c r="X38" s="26">
        <v>0</v>
      </c>
      <c r="Y38" s="26">
        <v>0</v>
      </c>
      <c r="Z38" s="28">
        <v>0</v>
      </c>
    </row>
    <row r="39" spans="2:26" x14ac:dyDescent="0.2">
      <c r="B39" s="16">
        <v>2022</v>
      </c>
      <c r="C39" s="12" t="s">
        <v>16</v>
      </c>
      <c r="D39" s="13" t="s">
        <v>56</v>
      </c>
      <c r="E39" s="8" t="s">
        <v>54</v>
      </c>
      <c r="F39" s="8">
        <v>11444</v>
      </c>
      <c r="G39" s="8">
        <v>17166</v>
      </c>
      <c r="H39" s="29">
        <v>19740.900000000001</v>
      </c>
      <c r="I39" s="14">
        <v>5664.78</v>
      </c>
      <c r="J39" s="17" t="s">
        <v>70</v>
      </c>
      <c r="L39" s="25">
        <v>2024</v>
      </c>
      <c r="M39" s="31" t="s">
        <v>35</v>
      </c>
      <c r="N39" s="31">
        <v>221642</v>
      </c>
      <c r="O39" s="32">
        <v>341328.68</v>
      </c>
      <c r="Q39" s="16">
        <v>2022</v>
      </c>
      <c r="R39" s="12" t="s">
        <v>16</v>
      </c>
      <c r="S39" s="26" t="s">
        <v>89</v>
      </c>
      <c r="T39" s="26" t="s">
        <v>90</v>
      </c>
      <c r="U39" s="26" t="s">
        <v>94</v>
      </c>
      <c r="V39" s="26">
        <v>2629</v>
      </c>
      <c r="W39" s="26">
        <v>0</v>
      </c>
      <c r="X39" s="26">
        <v>0</v>
      </c>
      <c r="Y39" s="26">
        <v>0</v>
      </c>
      <c r="Z39" s="28">
        <v>0</v>
      </c>
    </row>
    <row r="40" spans="2:26" x14ac:dyDescent="0.2">
      <c r="B40" s="18">
        <v>2022</v>
      </c>
      <c r="C40" s="15" t="s">
        <v>17</v>
      </c>
      <c r="D40" s="13" t="s">
        <v>56</v>
      </c>
      <c r="E40" s="8" t="s">
        <v>54</v>
      </c>
      <c r="F40" s="8">
        <v>9225</v>
      </c>
      <c r="G40" s="8">
        <v>30442.5</v>
      </c>
      <c r="H40" s="29">
        <v>36531</v>
      </c>
      <c r="I40" s="14">
        <v>14003.55</v>
      </c>
      <c r="J40" s="17" t="s">
        <v>70</v>
      </c>
      <c r="Q40" s="18">
        <v>2022</v>
      </c>
      <c r="R40" s="15" t="s">
        <v>17</v>
      </c>
      <c r="S40" s="26" t="s">
        <v>89</v>
      </c>
      <c r="T40" s="26" t="s">
        <v>90</v>
      </c>
      <c r="U40" s="26" t="s">
        <v>94</v>
      </c>
      <c r="V40" s="26">
        <v>1222</v>
      </c>
      <c r="W40" s="26">
        <v>0</v>
      </c>
      <c r="X40" s="26">
        <v>0</v>
      </c>
      <c r="Y40" s="26">
        <v>0</v>
      </c>
      <c r="Z40" s="28">
        <v>0</v>
      </c>
    </row>
    <row r="41" spans="2:26" x14ac:dyDescent="0.2">
      <c r="B41" s="16">
        <v>2023</v>
      </c>
      <c r="C41" s="12" t="s">
        <v>6</v>
      </c>
      <c r="D41" s="13" t="s">
        <v>56</v>
      </c>
      <c r="E41" s="8" t="s">
        <v>54</v>
      </c>
      <c r="F41" s="8">
        <v>9510</v>
      </c>
      <c r="G41" s="8">
        <v>23394.6</v>
      </c>
      <c r="H41" s="29">
        <v>21756.977999999999</v>
      </c>
      <c r="I41" s="14">
        <v>9591.7860000000001</v>
      </c>
      <c r="J41" s="17" t="s">
        <v>70</v>
      </c>
      <c r="Q41" s="16">
        <v>2023</v>
      </c>
      <c r="R41" s="12" t="s">
        <v>6</v>
      </c>
      <c r="S41" s="26" t="s">
        <v>89</v>
      </c>
      <c r="T41" s="26" t="s">
        <v>90</v>
      </c>
      <c r="U41" s="26" t="s">
        <v>94</v>
      </c>
      <c r="V41" s="26">
        <v>1631</v>
      </c>
      <c r="W41" s="26">
        <v>0</v>
      </c>
      <c r="X41" s="26">
        <v>0</v>
      </c>
      <c r="Y41" s="26">
        <v>0</v>
      </c>
      <c r="Z41" s="28">
        <v>0</v>
      </c>
    </row>
    <row r="42" spans="2:26" x14ac:dyDescent="0.2">
      <c r="B42" s="18">
        <v>2023</v>
      </c>
      <c r="C42" s="15" t="s">
        <v>7</v>
      </c>
      <c r="D42" s="13" t="s">
        <v>56</v>
      </c>
      <c r="E42" s="8" t="s">
        <v>54</v>
      </c>
      <c r="F42" s="8">
        <v>9270</v>
      </c>
      <c r="G42" s="8">
        <v>17242.2</v>
      </c>
      <c r="H42" s="29">
        <v>16207.668</v>
      </c>
      <c r="I42" s="14">
        <v>7241.7240000000002</v>
      </c>
      <c r="J42" s="17" t="s">
        <v>70</v>
      </c>
      <c r="Q42" s="18">
        <v>2023</v>
      </c>
      <c r="R42" s="15" t="s">
        <v>7</v>
      </c>
      <c r="S42" s="26" t="s">
        <v>89</v>
      </c>
      <c r="T42" s="26" t="s">
        <v>90</v>
      </c>
      <c r="U42" s="26" t="s">
        <v>94</v>
      </c>
      <c r="V42" s="26">
        <v>2616</v>
      </c>
      <c r="W42" s="26">
        <v>0</v>
      </c>
      <c r="X42" s="26">
        <v>0</v>
      </c>
      <c r="Y42" s="26">
        <v>0</v>
      </c>
      <c r="Z42" s="28">
        <v>0</v>
      </c>
    </row>
    <row r="43" spans="2:26" x14ac:dyDescent="0.2">
      <c r="B43" s="16">
        <v>2023</v>
      </c>
      <c r="C43" s="12" t="s">
        <v>8</v>
      </c>
      <c r="D43" s="13" t="s">
        <v>56</v>
      </c>
      <c r="E43" s="8" t="s">
        <v>54</v>
      </c>
      <c r="F43" s="8">
        <v>9731</v>
      </c>
      <c r="G43" s="8">
        <v>9536.3799999999992</v>
      </c>
      <c r="H43" s="29">
        <v>12874.112999999998</v>
      </c>
      <c r="I43" s="14">
        <v>4672.8261999999995</v>
      </c>
      <c r="J43" s="17" t="s">
        <v>70</v>
      </c>
      <c r="Q43" s="16">
        <v>2023</v>
      </c>
      <c r="R43" s="12" t="s">
        <v>8</v>
      </c>
      <c r="S43" s="26" t="s">
        <v>89</v>
      </c>
      <c r="T43" s="26" t="s">
        <v>90</v>
      </c>
      <c r="U43" s="26" t="s">
        <v>94</v>
      </c>
      <c r="V43" s="26">
        <v>2357</v>
      </c>
      <c r="W43" s="26">
        <v>0</v>
      </c>
      <c r="X43" s="26">
        <v>0</v>
      </c>
      <c r="Y43" s="26">
        <v>0</v>
      </c>
      <c r="Z43" s="28">
        <v>0</v>
      </c>
    </row>
    <row r="44" spans="2:26" x14ac:dyDescent="0.2">
      <c r="B44" s="18">
        <v>2023</v>
      </c>
      <c r="C44" s="15" t="s">
        <v>9</v>
      </c>
      <c r="D44" s="13" t="s">
        <v>56</v>
      </c>
      <c r="E44" s="8" t="s">
        <v>54</v>
      </c>
      <c r="F44" s="8">
        <v>9921</v>
      </c>
      <c r="G44" s="8">
        <v>32044.83</v>
      </c>
      <c r="H44" s="29">
        <v>36851.554499999998</v>
      </c>
      <c r="I44" s="14">
        <v>9613.4490000000005</v>
      </c>
      <c r="J44" s="17" t="s">
        <v>70</v>
      </c>
      <c r="Q44" s="18">
        <v>2023</v>
      </c>
      <c r="R44" s="15" t="s">
        <v>9</v>
      </c>
      <c r="S44" s="26" t="s">
        <v>89</v>
      </c>
      <c r="T44" s="26" t="s">
        <v>90</v>
      </c>
      <c r="U44" s="26" t="s">
        <v>94</v>
      </c>
      <c r="V44" s="26">
        <v>1357</v>
      </c>
      <c r="W44" s="26">
        <v>0</v>
      </c>
      <c r="X44" s="26">
        <v>0</v>
      </c>
      <c r="Y44" s="26">
        <v>0</v>
      </c>
      <c r="Z44" s="28">
        <v>0</v>
      </c>
    </row>
    <row r="45" spans="2:26" x14ac:dyDescent="0.2">
      <c r="B45" s="16">
        <v>2023</v>
      </c>
      <c r="C45" s="12" t="s">
        <v>10</v>
      </c>
      <c r="D45" s="13" t="s">
        <v>56</v>
      </c>
      <c r="E45" s="8" t="s">
        <v>54</v>
      </c>
      <c r="F45" s="8">
        <v>9405</v>
      </c>
      <c r="G45" s="8">
        <v>29719.8</v>
      </c>
      <c r="H45" s="29">
        <v>38041.343999999997</v>
      </c>
      <c r="I45" s="14">
        <v>11293.523999999999</v>
      </c>
      <c r="J45" s="17" t="s">
        <v>70</v>
      </c>
      <c r="Q45" s="16">
        <v>2023</v>
      </c>
      <c r="R45" s="12" t="s">
        <v>10</v>
      </c>
      <c r="S45" s="26" t="s">
        <v>89</v>
      </c>
      <c r="T45" s="26" t="s">
        <v>90</v>
      </c>
      <c r="U45" s="26" t="s">
        <v>94</v>
      </c>
      <c r="V45" s="26">
        <v>1600</v>
      </c>
      <c r="W45" s="26">
        <v>0</v>
      </c>
      <c r="X45" s="26">
        <v>0</v>
      </c>
      <c r="Y45" s="26">
        <v>0</v>
      </c>
      <c r="Z45" s="28">
        <v>0</v>
      </c>
    </row>
    <row r="46" spans="2:26" x14ac:dyDescent="0.2">
      <c r="B46" s="18">
        <v>2023</v>
      </c>
      <c r="C46" s="15" t="s">
        <v>11</v>
      </c>
      <c r="D46" s="13" t="s">
        <v>56</v>
      </c>
      <c r="E46" s="8" t="s">
        <v>54</v>
      </c>
      <c r="F46" s="8">
        <v>9716</v>
      </c>
      <c r="G46" s="8">
        <v>30411.08</v>
      </c>
      <c r="H46" s="29">
        <v>40142.625599999999</v>
      </c>
      <c r="I46" s="14">
        <v>10947.988800000001</v>
      </c>
      <c r="J46" s="17" t="s">
        <v>70</v>
      </c>
      <c r="Q46" s="18">
        <v>2023</v>
      </c>
      <c r="R46" s="15" t="s">
        <v>11</v>
      </c>
      <c r="S46" s="26" t="s">
        <v>89</v>
      </c>
      <c r="T46" s="26" t="s">
        <v>90</v>
      </c>
      <c r="U46" s="26" t="s">
        <v>94</v>
      </c>
      <c r="V46" s="26">
        <v>2248</v>
      </c>
      <c r="W46" s="26">
        <v>0</v>
      </c>
      <c r="X46" s="26">
        <v>0</v>
      </c>
      <c r="Y46" s="26">
        <v>0</v>
      </c>
      <c r="Z46" s="28">
        <v>0</v>
      </c>
    </row>
    <row r="47" spans="2:26" x14ac:dyDescent="0.2">
      <c r="B47" s="16">
        <v>2023</v>
      </c>
      <c r="C47" s="12" t="s">
        <v>12</v>
      </c>
      <c r="D47" s="13" t="s">
        <v>56</v>
      </c>
      <c r="E47" s="8" t="s">
        <v>54</v>
      </c>
      <c r="F47" s="8">
        <v>9553</v>
      </c>
      <c r="G47" s="8">
        <v>14807.15</v>
      </c>
      <c r="H47" s="29">
        <v>15251.3645</v>
      </c>
      <c r="I47" s="14">
        <v>4886.3595000000005</v>
      </c>
      <c r="J47" s="17" t="s">
        <v>70</v>
      </c>
      <c r="Q47" s="16">
        <v>2023</v>
      </c>
      <c r="R47" s="12" t="s">
        <v>12</v>
      </c>
      <c r="S47" s="26" t="s">
        <v>89</v>
      </c>
      <c r="T47" s="26" t="s">
        <v>90</v>
      </c>
      <c r="U47" s="26" t="s">
        <v>94</v>
      </c>
      <c r="V47" s="26">
        <v>2578</v>
      </c>
      <c r="W47" s="26">
        <v>0</v>
      </c>
      <c r="X47" s="26">
        <v>0</v>
      </c>
      <c r="Y47" s="26">
        <v>0</v>
      </c>
      <c r="Z47" s="28">
        <v>0</v>
      </c>
    </row>
    <row r="48" spans="2:26" x14ac:dyDescent="0.2">
      <c r="B48" s="18">
        <v>2023</v>
      </c>
      <c r="C48" s="15" t="s">
        <v>13</v>
      </c>
      <c r="D48" s="13" t="s">
        <v>56</v>
      </c>
      <c r="E48" s="8" t="s">
        <v>54</v>
      </c>
      <c r="F48" s="8">
        <v>9633</v>
      </c>
      <c r="G48" s="8">
        <v>33137.519999999997</v>
      </c>
      <c r="H48" s="29">
        <v>33468.895199999999</v>
      </c>
      <c r="I48" s="14">
        <v>15243.259199999999</v>
      </c>
      <c r="J48" s="17" t="s">
        <v>70</v>
      </c>
      <c r="Q48" s="18">
        <v>2023</v>
      </c>
      <c r="R48" s="15" t="s">
        <v>13</v>
      </c>
      <c r="S48" s="26" t="s">
        <v>89</v>
      </c>
      <c r="T48" s="26" t="s">
        <v>90</v>
      </c>
      <c r="U48" s="26" t="s">
        <v>94</v>
      </c>
      <c r="V48" s="26">
        <v>1871</v>
      </c>
      <c r="W48" s="26">
        <v>0</v>
      </c>
      <c r="X48" s="26">
        <v>0</v>
      </c>
      <c r="Y48" s="26">
        <v>0</v>
      </c>
      <c r="Z48" s="28">
        <v>0</v>
      </c>
    </row>
    <row r="49" spans="2:26" x14ac:dyDescent="0.2">
      <c r="B49" s="16">
        <v>2023</v>
      </c>
      <c r="C49" s="12" t="s">
        <v>14</v>
      </c>
      <c r="D49" s="13" t="s">
        <v>56</v>
      </c>
      <c r="E49" s="8" t="s">
        <v>54</v>
      </c>
      <c r="F49" s="8">
        <v>9812</v>
      </c>
      <c r="G49" s="8">
        <v>15895.44</v>
      </c>
      <c r="H49" s="29">
        <v>17167.075199999999</v>
      </c>
      <c r="I49" s="14">
        <v>7470.8568000000005</v>
      </c>
      <c r="J49" s="17" t="s">
        <v>70</v>
      </c>
      <c r="Q49" s="16">
        <v>2023</v>
      </c>
      <c r="R49" s="12" t="s">
        <v>14</v>
      </c>
      <c r="S49" s="26" t="s">
        <v>89</v>
      </c>
      <c r="T49" s="26" t="s">
        <v>90</v>
      </c>
      <c r="U49" s="26" t="s">
        <v>94</v>
      </c>
      <c r="V49" s="26">
        <v>2022</v>
      </c>
      <c r="W49" s="26">
        <v>0</v>
      </c>
      <c r="X49" s="26">
        <v>0</v>
      </c>
      <c r="Y49" s="26">
        <v>0</v>
      </c>
      <c r="Z49" s="28">
        <v>0</v>
      </c>
    </row>
    <row r="50" spans="2:26" x14ac:dyDescent="0.2">
      <c r="B50" s="18">
        <v>2023</v>
      </c>
      <c r="C50" s="15" t="s">
        <v>15</v>
      </c>
      <c r="D50" s="13" t="s">
        <v>56</v>
      </c>
      <c r="E50" s="8" t="s">
        <v>54</v>
      </c>
      <c r="F50" s="8">
        <v>9657</v>
      </c>
      <c r="G50" s="8">
        <v>18734.580000000002</v>
      </c>
      <c r="H50" s="29">
        <v>21919.458600000002</v>
      </c>
      <c r="I50" s="14">
        <v>8992.5984000000008</v>
      </c>
      <c r="J50" s="17" t="s">
        <v>70</v>
      </c>
      <c r="Q50" s="18">
        <v>2023</v>
      </c>
      <c r="R50" s="15" t="s">
        <v>15</v>
      </c>
      <c r="S50" s="26" t="s">
        <v>89</v>
      </c>
      <c r="T50" s="26" t="s">
        <v>90</v>
      </c>
      <c r="U50" s="26" t="s">
        <v>94</v>
      </c>
      <c r="V50" s="26">
        <v>1820</v>
      </c>
      <c r="W50" s="26">
        <v>0</v>
      </c>
      <c r="X50" s="26">
        <v>0</v>
      </c>
      <c r="Y50" s="26">
        <v>0</v>
      </c>
      <c r="Z50" s="28">
        <v>0</v>
      </c>
    </row>
    <row r="51" spans="2:26" x14ac:dyDescent="0.2">
      <c r="B51" s="16">
        <v>2023</v>
      </c>
      <c r="C51" s="12" t="s">
        <v>16</v>
      </c>
      <c r="D51" s="13" t="s">
        <v>56</v>
      </c>
      <c r="E51" s="8" t="s">
        <v>54</v>
      </c>
      <c r="F51" s="8">
        <v>9654</v>
      </c>
      <c r="G51" s="8">
        <v>30313.56</v>
      </c>
      <c r="H51" s="29">
        <v>36376.272000000004</v>
      </c>
      <c r="I51" s="14">
        <v>14853.644400000001</v>
      </c>
      <c r="J51" s="17" t="s">
        <v>70</v>
      </c>
      <c r="Q51" s="16">
        <v>2023</v>
      </c>
      <c r="R51" s="12" t="s">
        <v>16</v>
      </c>
      <c r="S51" s="26" t="s">
        <v>89</v>
      </c>
      <c r="T51" s="26" t="s">
        <v>90</v>
      </c>
      <c r="U51" s="26" t="s">
        <v>94</v>
      </c>
      <c r="V51" s="26">
        <v>1855</v>
      </c>
      <c r="W51" s="26">
        <v>0</v>
      </c>
      <c r="X51" s="26">
        <v>0</v>
      </c>
      <c r="Y51" s="26">
        <v>0</v>
      </c>
      <c r="Z51" s="28">
        <v>0</v>
      </c>
    </row>
    <row r="52" spans="2:26" x14ac:dyDescent="0.2">
      <c r="B52" s="18">
        <v>2023</v>
      </c>
      <c r="C52" s="15" t="s">
        <v>17</v>
      </c>
      <c r="D52" s="13" t="s">
        <v>56</v>
      </c>
      <c r="E52" s="8" t="s">
        <v>54</v>
      </c>
      <c r="F52" s="8">
        <v>9700</v>
      </c>
      <c r="G52" s="8">
        <v>15035</v>
      </c>
      <c r="H52" s="29">
        <v>14884.65</v>
      </c>
      <c r="I52" s="14">
        <v>6765.75</v>
      </c>
      <c r="J52" s="17" t="s">
        <v>70</v>
      </c>
      <c r="Q52" s="18">
        <v>2023</v>
      </c>
      <c r="R52" s="15" t="s">
        <v>17</v>
      </c>
      <c r="S52" s="26" t="s">
        <v>89</v>
      </c>
      <c r="T52" s="26" t="s">
        <v>90</v>
      </c>
      <c r="U52" s="26" t="s">
        <v>94</v>
      </c>
      <c r="V52" s="26">
        <v>1676</v>
      </c>
      <c r="W52" s="26">
        <v>0</v>
      </c>
      <c r="X52" s="26">
        <v>0</v>
      </c>
      <c r="Y52" s="26">
        <v>0</v>
      </c>
      <c r="Z52" s="28">
        <v>0</v>
      </c>
    </row>
    <row r="53" spans="2:26" x14ac:dyDescent="0.2">
      <c r="B53" s="16">
        <v>2024</v>
      </c>
      <c r="C53" s="12" t="s">
        <v>6</v>
      </c>
      <c r="D53" s="13" t="s">
        <v>56</v>
      </c>
      <c r="E53" s="8" t="s">
        <v>54</v>
      </c>
      <c r="F53" s="8">
        <v>10173</v>
      </c>
      <c r="G53" s="8">
        <v>15157.77</v>
      </c>
      <c r="H53" s="29">
        <v>16673.546999999999</v>
      </c>
      <c r="I53" s="14">
        <v>6820.9965000000002</v>
      </c>
      <c r="J53" s="17" t="s">
        <v>70</v>
      </c>
      <c r="Q53" s="16">
        <v>2024</v>
      </c>
      <c r="R53" s="12" t="s">
        <v>6</v>
      </c>
      <c r="S53" s="26" t="s">
        <v>89</v>
      </c>
      <c r="T53" s="26" t="s">
        <v>90</v>
      </c>
      <c r="U53" s="26" t="s">
        <v>94</v>
      </c>
      <c r="V53" s="26">
        <v>2255</v>
      </c>
      <c r="W53" s="26">
        <v>0</v>
      </c>
      <c r="X53" s="26">
        <v>0</v>
      </c>
      <c r="Y53" s="26">
        <v>0</v>
      </c>
      <c r="Z53" s="28">
        <v>0</v>
      </c>
    </row>
    <row r="54" spans="2:26" x14ac:dyDescent="0.2">
      <c r="B54" s="18">
        <v>2024</v>
      </c>
      <c r="C54" s="15" t="s">
        <v>7</v>
      </c>
      <c r="D54" s="13" t="s">
        <v>56</v>
      </c>
      <c r="E54" s="8" t="s">
        <v>54</v>
      </c>
      <c r="F54" s="8">
        <v>10296</v>
      </c>
      <c r="G54" s="8">
        <v>23166</v>
      </c>
      <c r="H54" s="29">
        <v>25482.6</v>
      </c>
      <c r="I54" s="14">
        <v>10888.02</v>
      </c>
      <c r="J54" s="17" t="s">
        <v>70</v>
      </c>
      <c r="Q54" s="18">
        <v>2024</v>
      </c>
      <c r="R54" s="15" t="s">
        <v>7</v>
      </c>
      <c r="S54" s="26" t="s">
        <v>89</v>
      </c>
      <c r="T54" s="26" t="s">
        <v>90</v>
      </c>
      <c r="U54" s="26" t="s">
        <v>94</v>
      </c>
      <c r="V54" s="26">
        <v>1330</v>
      </c>
      <c r="W54" s="26">
        <v>0</v>
      </c>
      <c r="X54" s="26">
        <v>0</v>
      </c>
      <c r="Y54" s="26">
        <v>0</v>
      </c>
      <c r="Z54" s="28">
        <v>0</v>
      </c>
    </row>
    <row r="55" spans="2:26" x14ac:dyDescent="0.2">
      <c r="B55" s="16">
        <v>2024</v>
      </c>
      <c r="C55" s="12" t="s">
        <v>8</v>
      </c>
      <c r="D55" s="13" t="s">
        <v>56</v>
      </c>
      <c r="E55" s="8" t="s">
        <v>54</v>
      </c>
      <c r="F55" s="8">
        <v>10147</v>
      </c>
      <c r="G55" s="8">
        <v>29629.24</v>
      </c>
      <c r="H55" s="29">
        <v>38518.012000000002</v>
      </c>
      <c r="I55" s="14">
        <v>12147.9884</v>
      </c>
      <c r="J55" s="17" t="s">
        <v>70</v>
      </c>
      <c r="Q55" s="16">
        <v>2024</v>
      </c>
      <c r="R55" s="12" t="s">
        <v>8</v>
      </c>
      <c r="S55" s="26" t="s">
        <v>89</v>
      </c>
      <c r="T55" s="26" t="s">
        <v>90</v>
      </c>
      <c r="U55" s="26" t="s">
        <v>94</v>
      </c>
      <c r="V55" s="26">
        <v>1554</v>
      </c>
      <c r="W55" s="26">
        <v>0</v>
      </c>
      <c r="X55" s="26">
        <v>0</v>
      </c>
      <c r="Y55" s="26">
        <v>0</v>
      </c>
      <c r="Z55" s="28">
        <v>0</v>
      </c>
    </row>
    <row r="56" spans="2:26" x14ac:dyDescent="0.2">
      <c r="B56" s="18">
        <v>2024</v>
      </c>
      <c r="C56" s="15" t="s">
        <v>9</v>
      </c>
      <c r="D56" s="13" t="s">
        <v>56</v>
      </c>
      <c r="E56" s="8" t="s">
        <v>54</v>
      </c>
      <c r="F56" s="8">
        <v>10289</v>
      </c>
      <c r="G56" s="8">
        <v>15021.94</v>
      </c>
      <c r="H56" s="29">
        <v>17575.6698</v>
      </c>
      <c r="I56" s="14">
        <v>7060.3118000000004</v>
      </c>
      <c r="J56" s="17" t="s">
        <v>70</v>
      </c>
      <c r="Q56" s="18">
        <v>2024</v>
      </c>
      <c r="R56" s="15" t="s">
        <v>9</v>
      </c>
      <c r="S56" s="26" t="s">
        <v>89</v>
      </c>
      <c r="T56" s="26" t="s">
        <v>90</v>
      </c>
      <c r="U56" s="26" t="s">
        <v>94</v>
      </c>
      <c r="V56" s="26">
        <v>1004</v>
      </c>
      <c r="W56" s="26">
        <v>0</v>
      </c>
      <c r="X56" s="26">
        <v>0</v>
      </c>
      <c r="Y56" s="26">
        <v>0</v>
      </c>
      <c r="Z56" s="28">
        <v>0</v>
      </c>
    </row>
    <row r="57" spans="2:26" x14ac:dyDescent="0.2">
      <c r="B57" s="16">
        <v>2024</v>
      </c>
      <c r="C57" s="12" t="s">
        <v>10</v>
      </c>
      <c r="D57" s="13" t="s">
        <v>56</v>
      </c>
      <c r="E57" s="8" t="s">
        <v>54</v>
      </c>
      <c r="F57" s="8">
        <v>10950</v>
      </c>
      <c r="G57" s="8">
        <v>18505.5</v>
      </c>
      <c r="H57" s="29">
        <v>23131.875</v>
      </c>
      <c r="I57" s="14">
        <v>5736.7049999999999</v>
      </c>
      <c r="J57" s="17" t="s">
        <v>70</v>
      </c>
      <c r="Q57" s="16">
        <v>2024</v>
      </c>
      <c r="R57" s="12" t="s">
        <v>10</v>
      </c>
      <c r="S57" s="26" t="s">
        <v>89</v>
      </c>
      <c r="T57" s="26" t="s">
        <v>90</v>
      </c>
      <c r="U57" s="26" t="s">
        <v>94</v>
      </c>
      <c r="V57" s="26">
        <v>1693</v>
      </c>
      <c r="W57" s="26">
        <v>0</v>
      </c>
      <c r="X57" s="26">
        <v>0</v>
      </c>
      <c r="Y57" s="26">
        <v>0</v>
      </c>
      <c r="Z57" s="28">
        <v>0</v>
      </c>
    </row>
    <row r="58" spans="2:26" x14ac:dyDescent="0.2">
      <c r="B58" s="18">
        <v>2024</v>
      </c>
      <c r="C58" s="15" t="s">
        <v>11</v>
      </c>
      <c r="D58" s="13" t="s">
        <v>56</v>
      </c>
      <c r="E58" s="8" t="s">
        <v>54</v>
      </c>
      <c r="F58" s="8">
        <v>10248</v>
      </c>
      <c r="G58" s="8">
        <v>18446.400000000001</v>
      </c>
      <c r="H58" s="29">
        <v>21397.824000000004</v>
      </c>
      <c r="I58" s="14">
        <v>6087.3120000000008</v>
      </c>
      <c r="J58" s="17" t="s">
        <v>70</v>
      </c>
      <c r="Q58" s="18">
        <v>2024</v>
      </c>
      <c r="R58" s="15" t="s">
        <v>11</v>
      </c>
      <c r="S58" s="26" t="s">
        <v>89</v>
      </c>
      <c r="T58" s="26" t="s">
        <v>90</v>
      </c>
      <c r="U58" s="26" t="s">
        <v>94</v>
      </c>
      <c r="V58" s="26">
        <v>2005</v>
      </c>
      <c r="W58" s="26">
        <v>0</v>
      </c>
      <c r="X58" s="26">
        <v>0</v>
      </c>
      <c r="Y58" s="26">
        <v>0</v>
      </c>
      <c r="Z58" s="28">
        <v>0</v>
      </c>
    </row>
    <row r="59" spans="2:26" x14ac:dyDescent="0.2">
      <c r="B59" s="16">
        <v>2024</v>
      </c>
      <c r="C59" s="12" t="s">
        <v>12</v>
      </c>
      <c r="D59" s="13" t="s">
        <v>56</v>
      </c>
      <c r="E59" s="8" t="s">
        <v>54</v>
      </c>
      <c r="F59" s="8">
        <v>10617</v>
      </c>
      <c r="G59" s="8">
        <v>33443.550000000003</v>
      </c>
      <c r="H59" s="29">
        <v>46820.97</v>
      </c>
      <c r="I59" s="14">
        <v>10033.065000000001</v>
      </c>
      <c r="J59" s="17" t="s">
        <v>70</v>
      </c>
      <c r="Q59" s="16">
        <v>2024</v>
      </c>
      <c r="R59" s="12" t="s">
        <v>12</v>
      </c>
      <c r="S59" s="26" t="s">
        <v>89</v>
      </c>
      <c r="T59" s="26" t="s">
        <v>90</v>
      </c>
      <c r="U59" s="26" t="s">
        <v>94</v>
      </c>
      <c r="V59" s="26">
        <v>2237</v>
      </c>
      <c r="W59" s="26">
        <v>0</v>
      </c>
      <c r="X59" s="26">
        <v>0</v>
      </c>
      <c r="Y59" s="26">
        <v>0</v>
      </c>
      <c r="Z59" s="28">
        <v>0</v>
      </c>
    </row>
    <row r="60" spans="2:26" x14ac:dyDescent="0.2">
      <c r="B60" s="18">
        <v>2024</v>
      </c>
      <c r="C60" s="15" t="s">
        <v>13</v>
      </c>
      <c r="D60" s="13" t="s">
        <v>56</v>
      </c>
      <c r="E60" s="8" t="s">
        <v>54</v>
      </c>
      <c r="F60" s="8">
        <v>10145</v>
      </c>
      <c r="G60" s="8">
        <v>28101.65</v>
      </c>
      <c r="H60" s="29">
        <v>30068.765500000001</v>
      </c>
      <c r="I60" s="14">
        <v>12083.709499999999</v>
      </c>
      <c r="J60" s="17" t="s">
        <v>70</v>
      </c>
      <c r="Q60" s="18">
        <v>2024</v>
      </c>
      <c r="R60" s="15" t="s">
        <v>13</v>
      </c>
      <c r="S60" s="26" t="s">
        <v>89</v>
      </c>
      <c r="T60" s="26" t="s">
        <v>90</v>
      </c>
      <c r="U60" s="26" t="s">
        <v>94</v>
      </c>
      <c r="V60" s="26">
        <v>2757</v>
      </c>
      <c r="W60" s="26">
        <v>0</v>
      </c>
      <c r="X60" s="26">
        <v>0</v>
      </c>
      <c r="Y60" s="26">
        <v>0</v>
      </c>
      <c r="Z60" s="28">
        <v>0</v>
      </c>
    </row>
    <row r="61" spans="2:26" x14ac:dyDescent="0.2">
      <c r="B61" s="16">
        <v>2024</v>
      </c>
      <c r="C61" s="12" t="s">
        <v>14</v>
      </c>
      <c r="D61" s="13" t="s">
        <v>56</v>
      </c>
      <c r="E61" s="8" t="s">
        <v>54</v>
      </c>
      <c r="F61" s="8">
        <v>10831</v>
      </c>
      <c r="G61" s="8">
        <v>35417.370000000003</v>
      </c>
      <c r="H61" s="29">
        <v>45334.233600000007</v>
      </c>
      <c r="I61" s="14">
        <v>12041.9058</v>
      </c>
      <c r="J61" s="17" t="s">
        <v>70</v>
      </c>
      <c r="Q61" s="16">
        <v>2024</v>
      </c>
      <c r="R61" s="12" t="s">
        <v>14</v>
      </c>
      <c r="S61" s="26" t="s">
        <v>89</v>
      </c>
      <c r="T61" s="26" t="s">
        <v>90</v>
      </c>
      <c r="U61" s="26" t="s">
        <v>94</v>
      </c>
      <c r="V61" s="26">
        <v>1514</v>
      </c>
      <c r="W61" s="26">
        <v>0</v>
      </c>
      <c r="X61" s="26">
        <v>0</v>
      </c>
      <c r="Y61" s="26">
        <v>0</v>
      </c>
      <c r="Z61" s="28">
        <v>0</v>
      </c>
    </row>
    <row r="62" spans="2:26" x14ac:dyDescent="0.2">
      <c r="B62" s="18">
        <v>2024</v>
      </c>
      <c r="C62" s="15" t="s">
        <v>15</v>
      </c>
      <c r="D62" s="13" t="s">
        <v>56</v>
      </c>
      <c r="E62" s="8" t="s">
        <v>54</v>
      </c>
      <c r="F62" s="8">
        <v>10937</v>
      </c>
      <c r="G62" s="8">
        <v>27670.61</v>
      </c>
      <c r="H62" s="29">
        <v>25456.961200000002</v>
      </c>
      <c r="I62" s="14">
        <v>11068.243999999999</v>
      </c>
      <c r="J62" s="17" t="s">
        <v>70</v>
      </c>
      <c r="Q62" s="18">
        <v>2024</v>
      </c>
      <c r="R62" s="15" t="s">
        <v>15</v>
      </c>
      <c r="S62" s="26" t="s">
        <v>89</v>
      </c>
      <c r="T62" s="26" t="s">
        <v>90</v>
      </c>
      <c r="U62" s="26" t="s">
        <v>94</v>
      </c>
      <c r="V62" s="26">
        <v>1390</v>
      </c>
      <c r="W62" s="26">
        <v>0</v>
      </c>
      <c r="X62" s="26">
        <v>0</v>
      </c>
      <c r="Y62" s="26">
        <v>0</v>
      </c>
      <c r="Z62" s="28">
        <v>0</v>
      </c>
    </row>
    <row r="63" spans="2:26" x14ac:dyDescent="0.2">
      <c r="B63" s="16">
        <v>2024</v>
      </c>
      <c r="C63" s="12" t="s">
        <v>16</v>
      </c>
      <c r="D63" s="13" t="s">
        <v>56</v>
      </c>
      <c r="E63" s="8" t="s">
        <v>54</v>
      </c>
      <c r="F63" s="8">
        <v>10092</v>
      </c>
      <c r="G63" s="8">
        <v>25936.44</v>
      </c>
      <c r="H63" s="29">
        <v>30086.270400000001</v>
      </c>
      <c r="I63" s="14">
        <v>9855.8472000000002</v>
      </c>
      <c r="J63" s="17" t="s">
        <v>70</v>
      </c>
      <c r="Q63" s="16">
        <v>2024</v>
      </c>
      <c r="R63" s="12" t="s">
        <v>16</v>
      </c>
      <c r="S63" s="26" t="s">
        <v>89</v>
      </c>
      <c r="T63" s="26" t="s">
        <v>90</v>
      </c>
      <c r="U63" s="26" t="s">
        <v>94</v>
      </c>
      <c r="V63" s="26">
        <v>1526</v>
      </c>
      <c r="W63" s="26">
        <v>0</v>
      </c>
      <c r="X63" s="26">
        <v>0</v>
      </c>
      <c r="Y63" s="26">
        <v>0</v>
      </c>
      <c r="Z63" s="28">
        <v>0</v>
      </c>
    </row>
    <row r="64" spans="2:26" x14ac:dyDescent="0.2">
      <c r="B64" s="18">
        <v>2024</v>
      </c>
      <c r="C64" s="15" t="s">
        <v>17</v>
      </c>
      <c r="D64" s="13" t="s">
        <v>56</v>
      </c>
      <c r="E64" s="8" t="s">
        <v>54</v>
      </c>
      <c r="F64" s="8">
        <v>10524</v>
      </c>
      <c r="G64" s="8">
        <v>12207.84</v>
      </c>
      <c r="H64" s="29">
        <v>15259.8</v>
      </c>
      <c r="I64" s="14">
        <v>4394.8224</v>
      </c>
      <c r="J64" s="17" t="s">
        <v>70</v>
      </c>
      <c r="Q64" s="18">
        <v>2024</v>
      </c>
      <c r="R64" s="15" t="s">
        <v>17</v>
      </c>
      <c r="S64" s="26" t="s">
        <v>89</v>
      </c>
      <c r="T64" s="26" t="s">
        <v>90</v>
      </c>
      <c r="U64" s="26" t="s">
        <v>94</v>
      </c>
      <c r="V64" s="26">
        <v>1951</v>
      </c>
      <c r="W64" s="26">
        <v>0</v>
      </c>
      <c r="X64" s="26">
        <v>0</v>
      </c>
      <c r="Y64" s="26">
        <v>0</v>
      </c>
      <c r="Z64" s="28">
        <v>0</v>
      </c>
    </row>
    <row r="65" spans="2:26" x14ac:dyDescent="0.2">
      <c r="B65" s="16">
        <v>2020</v>
      </c>
      <c r="C65" s="12" t="s">
        <v>6</v>
      </c>
      <c r="D65" s="13" t="s">
        <v>56</v>
      </c>
      <c r="E65" s="8" t="s">
        <v>55</v>
      </c>
      <c r="F65" s="8">
        <v>4748</v>
      </c>
      <c r="G65" s="8">
        <v>16190.68</v>
      </c>
      <c r="H65" s="29">
        <v>15381.146000000001</v>
      </c>
      <c r="I65" s="14">
        <v>7933.4332000000004</v>
      </c>
      <c r="J65" s="17" t="s">
        <v>70</v>
      </c>
      <c r="Q65" s="16">
        <v>2020</v>
      </c>
      <c r="R65" s="12" t="s">
        <v>6</v>
      </c>
      <c r="S65" s="26" t="s">
        <v>89</v>
      </c>
      <c r="T65" s="26" t="s">
        <v>91</v>
      </c>
      <c r="U65" s="26" t="s">
        <v>94</v>
      </c>
      <c r="V65" s="26">
        <v>2162</v>
      </c>
      <c r="W65" s="26">
        <v>0</v>
      </c>
      <c r="X65" s="26">
        <v>0</v>
      </c>
      <c r="Y65" s="26">
        <v>0</v>
      </c>
      <c r="Z65" s="28">
        <v>0</v>
      </c>
    </row>
    <row r="66" spans="2:26" x14ac:dyDescent="0.2">
      <c r="B66" s="18">
        <v>2020</v>
      </c>
      <c r="C66" s="15" t="s">
        <v>7</v>
      </c>
      <c r="D66" s="13" t="s">
        <v>56</v>
      </c>
      <c r="E66" s="8" t="s">
        <v>55</v>
      </c>
      <c r="F66" s="8">
        <v>2934</v>
      </c>
      <c r="G66" s="8">
        <v>9652.86</v>
      </c>
      <c r="H66" s="29">
        <v>11873.0178</v>
      </c>
      <c r="I66" s="14">
        <v>4729.9013999999997</v>
      </c>
      <c r="J66" s="17" t="s">
        <v>70</v>
      </c>
      <c r="Q66" s="18">
        <v>2020</v>
      </c>
      <c r="R66" s="15" t="s">
        <v>7</v>
      </c>
      <c r="S66" s="26" t="s">
        <v>89</v>
      </c>
      <c r="T66" s="26" t="s">
        <v>91</v>
      </c>
      <c r="U66" s="26" t="s">
        <v>94</v>
      </c>
      <c r="V66" s="26">
        <v>2831</v>
      </c>
      <c r="W66" s="26">
        <v>0</v>
      </c>
      <c r="X66" s="26">
        <v>0</v>
      </c>
      <c r="Y66" s="26">
        <v>0</v>
      </c>
      <c r="Z66" s="28">
        <v>0</v>
      </c>
    </row>
    <row r="67" spans="2:26" x14ac:dyDescent="0.2">
      <c r="B67" s="16">
        <v>2020</v>
      </c>
      <c r="C67" s="12" t="s">
        <v>8</v>
      </c>
      <c r="D67" s="13" t="s">
        <v>56</v>
      </c>
      <c r="E67" s="8" t="s">
        <v>55</v>
      </c>
      <c r="F67" s="8">
        <v>3057</v>
      </c>
      <c r="G67" s="8">
        <v>3209.85</v>
      </c>
      <c r="H67" s="29">
        <v>4012.3125</v>
      </c>
      <c r="I67" s="14">
        <v>1380.2354999999998</v>
      </c>
      <c r="J67" s="17" t="s">
        <v>70</v>
      </c>
      <c r="Q67" s="16">
        <v>2020</v>
      </c>
      <c r="R67" s="12" t="s">
        <v>8</v>
      </c>
      <c r="S67" s="26" t="s">
        <v>89</v>
      </c>
      <c r="T67" s="26" t="s">
        <v>91</v>
      </c>
      <c r="U67" s="26" t="s">
        <v>94</v>
      </c>
      <c r="V67" s="26">
        <v>1404</v>
      </c>
      <c r="W67" s="26">
        <v>0</v>
      </c>
      <c r="X67" s="26">
        <v>0</v>
      </c>
      <c r="Y67" s="26">
        <v>0</v>
      </c>
      <c r="Z67" s="28">
        <v>0</v>
      </c>
    </row>
    <row r="68" spans="2:26" x14ac:dyDescent="0.2">
      <c r="B68" s="18">
        <v>2020</v>
      </c>
      <c r="C68" s="15" t="s">
        <v>9</v>
      </c>
      <c r="D68" s="13" t="s">
        <v>56</v>
      </c>
      <c r="E68" s="8" t="s">
        <v>55</v>
      </c>
      <c r="F68" s="8">
        <v>4205</v>
      </c>
      <c r="G68" s="8">
        <v>13161.65</v>
      </c>
      <c r="H68" s="29">
        <v>14741.048000000001</v>
      </c>
      <c r="I68" s="14">
        <v>5527.8929999999991</v>
      </c>
      <c r="J68" s="17" t="s">
        <v>70</v>
      </c>
      <c r="Q68" s="18">
        <v>2020</v>
      </c>
      <c r="R68" s="15" t="s">
        <v>9</v>
      </c>
      <c r="S68" s="26" t="s">
        <v>89</v>
      </c>
      <c r="T68" s="26" t="s">
        <v>91</v>
      </c>
      <c r="U68" s="26" t="s">
        <v>94</v>
      </c>
      <c r="V68" s="26">
        <v>2594</v>
      </c>
      <c r="W68" s="26">
        <v>0</v>
      </c>
      <c r="X68" s="26">
        <v>0</v>
      </c>
      <c r="Y68" s="26">
        <v>0</v>
      </c>
      <c r="Z68" s="28">
        <v>0</v>
      </c>
    </row>
    <row r="69" spans="2:26" x14ac:dyDescent="0.2">
      <c r="B69" s="16">
        <v>2020</v>
      </c>
      <c r="C69" s="12" t="s">
        <v>10</v>
      </c>
      <c r="D69" s="13" t="s">
        <v>56</v>
      </c>
      <c r="E69" s="8" t="s">
        <v>55</v>
      </c>
      <c r="F69" s="8">
        <v>2525</v>
      </c>
      <c r="G69" s="8">
        <v>7953.75</v>
      </c>
      <c r="H69" s="29">
        <v>9942.1875</v>
      </c>
      <c r="I69" s="14">
        <v>3579.1875</v>
      </c>
      <c r="J69" s="17" t="s">
        <v>70</v>
      </c>
      <c r="Q69" s="16">
        <v>2020</v>
      </c>
      <c r="R69" s="12" t="s">
        <v>10</v>
      </c>
      <c r="S69" s="26" t="s">
        <v>89</v>
      </c>
      <c r="T69" s="26" t="s">
        <v>91</v>
      </c>
      <c r="U69" s="26" t="s">
        <v>94</v>
      </c>
      <c r="V69" s="26">
        <v>2772</v>
      </c>
      <c r="W69" s="26">
        <v>0</v>
      </c>
      <c r="X69" s="26">
        <v>0</v>
      </c>
      <c r="Y69" s="26">
        <v>0</v>
      </c>
      <c r="Z69" s="28">
        <v>0</v>
      </c>
    </row>
    <row r="70" spans="2:26" x14ac:dyDescent="0.2">
      <c r="B70" s="18">
        <v>2020</v>
      </c>
      <c r="C70" s="15" t="s">
        <v>11</v>
      </c>
      <c r="D70" s="13" t="s">
        <v>56</v>
      </c>
      <c r="E70" s="8" t="s">
        <v>55</v>
      </c>
      <c r="F70" s="8">
        <v>2121</v>
      </c>
      <c r="G70" s="8">
        <v>4666.2</v>
      </c>
      <c r="H70" s="29">
        <v>5086.1579999999994</v>
      </c>
      <c r="I70" s="14">
        <v>1773.1559999999999</v>
      </c>
      <c r="J70" s="17" t="s">
        <v>70</v>
      </c>
      <c r="Q70" s="18">
        <v>2020</v>
      </c>
      <c r="R70" s="15" t="s">
        <v>11</v>
      </c>
      <c r="S70" s="26" t="s">
        <v>89</v>
      </c>
      <c r="T70" s="26" t="s">
        <v>91</v>
      </c>
      <c r="U70" s="26" t="s">
        <v>94</v>
      </c>
      <c r="V70" s="26">
        <v>1152</v>
      </c>
      <c r="W70" s="26">
        <v>0</v>
      </c>
      <c r="X70" s="26">
        <v>0</v>
      </c>
      <c r="Y70" s="26">
        <v>0</v>
      </c>
      <c r="Z70" s="28">
        <v>0</v>
      </c>
    </row>
    <row r="71" spans="2:26" x14ac:dyDescent="0.2">
      <c r="B71" s="16">
        <v>2020</v>
      </c>
      <c r="C71" s="12" t="s">
        <v>12</v>
      </c>
      <c r="D71" s="13" t="s">
        <v>56</v>
      </c>
      <c r="E71" s="8" t="s">
        <v>55</v>
      </c>
      <c r="F71" s="8">
        <v>4853</v>
      </c>
      <c r="G71" s="8">
        <v>9997.18</v>
      </c>
      <c r="H71" s="29">
        <v>13496.193000000001</v>
      </c>
      <c r="I71" s="14">
        <v>3399.0412000000001</v>
      </c>
      <c r="J71" s="17" t="s">
        <v>70</v>
      </c>
      <c r="Q71" s="16">
        <v>2020</v>
      </c>
      <c r="R71" s="12" t="s">
        <v>12</v>
      </c>
      <c r="S71" s="26" t="s">
        <v>89</v>
      </c>
      <c r="T71" s="26" t="s">
        <v>91</v>
      </c>
      <c r="U71" s="26" t="s">
        <v>94</v>
      </c>
      <c r="V71" s="26">
        <v>2440</v>
      </c>
      <c r="W71" s="26">
        <v>0</v>
      </c>
      <c r="X71" s="26">
        <v>0</v>
      </c>
      <c r="Y71" s="26">
        <v>0</v>
      </c>
      <c r="Z71" s="28">
        <v>0</v>
      </c>
    </row>
    <row r="72" spans="2:26" x14ac:dyDescent="0.2">
      <c r="B72" s="18">
        <v>2020</v>
      </c>
      <c r="C72" s="15" t="s">
        <v>13</v>
      </c>
      <c r="D72" s="13" t="s">
        <v>56</v>
      </c>
      <c r="E72" s="8" t="s">
        <v>55</v>
      </c>
      <c r="F72" s="8">
        <v>4675</v>
      </c>
      <c r="G72" s="8">
        <v>9911</v>
      </c>
      <c r="H72" s="29">
        <v>13776.29</v>
      </c>
      <c r="I72" s="14">
        <v>4856.3900000000003</v>
      </c>
      <c r="J72" s="17" t="s">
        <v>70</v>
      </c>
      <c r="Q72" s="18">
        <v>2020</v>
      </c>
      <c r="R72" s="15" t="s">
        <v>13</v>
      </c>
      <c r="S72" s="26" t="s">
        <v>89</v>
      </c>
      <c r="T72" s="26" t="s">
        <v>91</v>
      </c>
      <c r="U72" s="26" t="s">
        <v>94</v>
      </c>
      <c r="V72" s="26">
        <v>2540</v>
      </c>
      <c r="W72" s="26">
        <v>0</v>
      </c>
      <c r="X72" s="26">
        <v>0</v>
      </c>
      <c r="Y72" s="26">
        <v>0</v>
      </c>
      <c r="Z72" s="28">
        <v>0</v>
      </c>
    </row>
    <row r="73" spans="2:26" x14ac:dyDescent="0.2">
      <c r="B73" s="16">
        <v>2020</v>
      </c>
      <c r="C73" s="12" t="s">
        <v>14</v>
      </c>
      <c r="D73" s="13" t="s">
        <v>56</v>
      </c>
      <c r="E73" s="8" t="s">
        <v>55</v>
      </c>
      <c r="F73" s="8">
        <v>2557</v>
      </c>
      <c r="G73" s="8">
        <v>8591.52</v>
      </c>
      <c r="H73" s="29">
        <v>11426.721600000001</v>
      </c>
      <c r="I73" s="14">
        <v>3178.8624</v>
      </c>
      <c r="J73" s="17" t="s">
        <v>70</v>
      </c>
      <c r="Q73" s="16">
        <v>2020</v>
      </c>
      <c r="R73" s="12" t="s">
        <v>14</v>
      </c>
      <c r="S73" s="26" t="s">
        <v>89</v>
      </c>
      <c r="T73" s="26" t="s">
        <v>91</v>
      </c>
      <c r="U73" s="26" t="s">
        <v>94</v>
      </c>
      <c r="V73" s="26">
        <v>2191</v>
      </c>
      <c r="W73" s="26">
        <v>0</v>
      </c>
      <c r="X73" s="26">
        <v>0</v>
      </c>
      <c r="Y73" s="26">
        <v>0</v>
      </c>
      <c r="Z73" s="28">
        <v>0</v>
      </c>
    </row>
    <row r="74" spans="2:26" x14ac:dyDescent="0.2">
      <c r="B74" s="18">
        <v>2020</v>
      </c>
      <c r="C74" s="15" t="s">
        <v>15</v>
      </c>
      <c r="D74" s="13" t="s">
        <v>56</v>
      </c>
      <c r="E74" s="8" t="s">
        <v>55</v>
      </c>
      <c r="F74" s="8">
        <v>3656</v>
      </c>
      <c r="G74" s="8">
        <v>10712.08</v>
      </c>
      <c r="H74" s="29">
        <v>11461.9256</v>
      </c>
      <c r="I74" s="14">
        <v>4713.3152</v>
      </c>
      <c r="J74" s="17" t="s">
        <v>70</v>
      </c>
      <c r="Q74" s="18">
        <v>2020</v>
      </c>
      <c r="R74" s="15" t="s">
        <v>15</v>
      </c>
      <c r="S74" s="26" t="s">
        <v>89</v>
      </c>
      <c r="T74" s="26" t="s">
        <v>91</v>
      </c>
      <c r="U74" s="26" t="s">
        <v>94</v>
      </c>
      <c r="V74" s="26">
        <v>2899</v>
      </c>
      <c r="W74" s="26">
        <v>0</v>
      </c>
      <c r="X74" s="26">
        <v>0</v>
      </c>
      <c r="Y74" s="26">
        <v>0</v>
      </c>
      <c r="Z74" s="28">
        <v>0</v>
      </c>
    </row>
    <row r="75" spans="2:26" x14ac:dyDescent="0.2">
      <c r="B75" s="16">
        <v>2020</v>
      </c>
      <c r="C75" s="12" t="s">
        <v>16</v>
      </c>
      <c r="D75" s="13" t="s">
        <v>56</v>
      </c>
      <c r="E75" s="8" t="s">
        <v>55</v>
      </c>
      <c r="F75" s="8">
        <v>2766</v>
      </c>
      <c r="G75" s="8">
        <v>4038.36</v>
      </c>
      <c r="H75" s="29">
        <v>4684.4975999999997</v>
      </c>
      <c r="I75" s="14">
        <v>1494.1932000000002</v>
      </c>
      <c r="J75" s="17" t="s">
        <v>70</v>
      </c>
      <c r="Q75" s="16">
        <v>2020</v>
      </c>
      <c r="R75" s="12" t="s">
        <v>16</v>
      </c>
      <c r="S75" s="26" t="s">
        <v>89</v>
      </c>
      <c r="T75" s="26" t="s">
        <v>91</v>
      </c>
      <c r="U75" s="26" t="s">
        <v>94</v>
      </c>
      <c r="V75" s="26">
        <v>1064</v>
      </c>
      <c r="W75" s="26">
        <v>0</v>
      </c>
      <c r="X75" s="26">
        <v>0</v>
      </c>
      <c r="Y75" s="26">
        <v>0</v>
      </c>
      <c r="Z75" s="28">
        <v>0</v>
      </c>
    </row>
    <row r="76" spans="2:26" x14ac:dyDescent="0.2">
      <c r="B76" s="18">
        <v>2020</v>
      </c>
      <c r="C76" s="15" t="s">
        <v>17</v>
      </c>
      <c r="D76" s="13" t="s">
        <v>56</v>
      </c>
      <c r="E76" s="8" t="s">
        <v>55</v>
      </c>
      <c r="F76" s="8">
        <v>2455</v>
      </c>
      <c r="G76" s="8">
        <v>4639.95</v>
      </c>
      <c r="H76" s="29">
        <v>5939.1359999999995</v>
      </c>
      <c r="I76" s="14">
        <v>2087.9775</v>
      </c>
      <c r="J76" s="17" t="s">
        <v>70</v>
      </c>
      <c r="Q76" s="18">
        <v>2020</v>
      </c>
      <c r="R76" s="15" t="s">
        <v>17</v>
      </c>
      <c r="S76" s="26" t="s">
        <v>89</v>
      </c>
      <c r="T76" s="26" t="s">
        <v>91</v>
      </c>
      <c r="U76" s="26" t="s">
        <v>94</v>
      </c>
      <c r="V76" s="26">
        <v>2188</v>
      </c>
      <c r="W76" s="26">
        <v>0</v>
      </c>
      <c r="X76" s="26">
        <v>0</v>
      </c>
      <c r="Y76" s="26">
        <v>0</v>
      </c>
      <c r="Z76" s="28">
        <v>0</v>
      </c>
    </row>
    <row r="77" spans="2:26" x14ac:dyDescent="0.2">
      <c r="B77" s="16">
        <v>2021</v>
      </c>
      <c r="C77" s="12" t="s">
        <v>6</v>
      </c>
      <c r="D77" s="13" t="s">
        <v>56</v>
      </c>
      <c r="E77" s="8" t="s">
        <v>55</v>
      </c>
      <c r="F77" s="8">
        <v>4764</v>
      </c>
      <c r="G77" s="8">
        <v>9528</v>
      </c>
      <c r="H77" s="29">
        <v>11528.88</v>
      </c>
      <c r="I77" s="14">
        <v>3048.96</v>
      </c>
      <c r="J77" s="17" t="s">
        <v>70</v>
      </c>
      <c r="Q77" s="16">
        <v>2021</v>
      </c>
      <c r="R77" s="12" t="s">
        <v>6</v>
      </c>
      <c r="S77" s="26" t="s">
        <v>89</v>
      </c>
      <c r="T77" s="26" t="s">
        <v>91</v>
      </c>
      <c r="U77" s="26" t="s">
        <v>94</v>
      </c>
      <c r="V77" s="26">
        <v>2395</v>
      </c>
      <c r="W77" s="26">
        <v>0</v>
      </c>
      <c r="X77" s="26">
        <v>0</v>
      </c>
      <c r="Y77" s="26">
        <v>0</v>
      </c>
      <c r="Z77" s="28">
        <v>0</v>
      </c>
    </row>
    <row r="78" spans="2:26" x14ac:dyDescent="0.2">
      <c r="B78" s="18">
        <v>2021</v>
      </c>
      <c r="C78" s="15" t="s">
        <v>7</v>
      </c>
      <c r="D78" s="13" t="s">
        <v>56</v>
      </c>
      <c r="E78" s="8" t="s">
        <v>55</v>
      </c>
      <c r="F78" s="8">
        <v>2200</v>
      </c>
      <c r="G78" s="8">
        <v>3872</v>
      </c>
      <c r="H78" s="29">
        <v>3484.8</v>
      </c>
      <c r="I78" s="14">
        <v>1626.24</v>
      </c>
      <c r="J78" s="17" t="s">
        <v>70</v>
      </c>
      <c r="Q78" s="18">
        <v>2021</v>
      </c>
      <c r="R78" s="15" t="s">
        <v>7</v>
      </c>
      <c r="S78" s="26" t="s">
        <v>89</v>
      </c>
      <c r="T78" s="26" t="s">
        <v>91</v>
      </c>
      <c r="U78" s="26" t="s">
        <v>94</v>
      </c>
      <c r="V78" s="26">
        <v>2391</v>
      </c>
      <c r="W78" s="26">
        <v>0</v>
      </c>
      <c r="X78" s="26">
        <v>0</v>
      </c>
      <c r="Y78" s="26">
        <v>0</v>
      </c>
      <c r="Z78" s="28">
        <v>0</v>
      </c>
    </row>
    <row r="79" spans="2:26" x14ac:dyDescent="0.2">
      <c r="B79" s="16">
        <v>2021</v>
      </c>
      <c r="C79" s="12" t="s">
        <v>8</v>
      </c>
      <c r="D79" s="13" t="s">
        <v>56</v>
      </c>
      <c r="E79" s="8" t="s">
        <v>55</v>
      </c>
      <c r="F79" s="8">
        <v>3130</v>
      </c>
      <c r="G79" s="8">
        <v>10422.9</v>
      </c>
      <c r="H79" s="29">
        <v>13862.457</v>
      </c>
      <c r="I79" s="14">
        <v>4273.3889999999992</v>
      </c>
      <c r="J79" s="17" t="s">
        <v>70</v>
      </c>
      <c r="Q79" s="16">
        <v>2021</v>
      </c>
      <c r="R79" s="12" t="s">
        <v>8</v>
      </c>
      <c r="S79" s="26" t="s">
        <v>89</v>
      </c>
      <c r="T79" s="26" t="s">
        <v>91</v>
      </c>
      <c r="U79" s="26" t="s">
        <v>94</v>
      </c>
      <c r="V79" s="26">
        <v>2630</v>
      </c>
      <c r="W79" s="26">
        <v>0</v>
      </c>
      <c r="X79" s="26">
        <v>0</v>
      </c>
      <c r="Y79" s="26">
        <v>0</v>
      </c>
      <c r="Z79" s="28">
        <v>0</v>
      </c>
    </row>
    <row r="80" spans="2:26" x14ac:dyDescent="0.2">
      <c r="B80" s="18">
        <v>2021</v>
      </c>
      <c r="C80" s="15" t="s">
        <v>9</v>
      </c>
      <c r="D80" s="13" t="s">
        <v>56</v>
      </c>
      <c r="E80" s="8" t="s">
        <v>55</v>
      </c>
      <c r="F80" s="8">
        <v>3467</v>
      </c>
      <c r="G80" s="8">
        <v>4888.47</v>
      </c>
      <c r="H80" s="29">
        <v>4839.5853000000006</v>
      </c>
      <c r="I80" s="14">
        <v>1564.3104000000001</v>
      </c>
      <c r="J80" s="17" t="s">
        <v>70</v>
      </c>
      <c r="Q80" s="18">
        <v>2021</v>
      </c>
      <c r="R80" s="15" t="s">
        <v>9</v>
      </c>
      <c r="S80" s="26" t="s">
        <v>89</v>
      </c>
      <c r="T80" s="26" t="s">
        <v>91</v>
      </c>
      <c r="U80" s="26" t="s">
        <v>94</v>
      </c>
      <c r="V80" s="26">
        <v>1180</v>
      </c>
      <c r="W80" s="26">
        <v>0</v>
      </c>
      <c r="X80" s="26">
        <v>0</v>
      </c>
      <c r="Y80" s="26">
        <v>0</v>
      </c>
      <c r="Z80" s="28">
        <v>0</v>
      </c>
    </row>
    <row r="81" spans="2:26" x14ac:dyDescent="0.2">
      <c r="B81" s="16">
        <v>2021</v>
      </c>
      <c r="C81" s="12" t="s">
        <v>10</v>
      </c>
      <c r="D81" s="13" t="s">
        <v>56</v>
      </c>
      <c r="E81" s="8" t="s">
        <v>55</v>
      </c>
      <c r="F81" s="8">
        <v>4691</v>
      </c>
      <c r="G81" s="8">
        <v>11117.67</v>
      </c>
      <c r="H81" s="29">
        <v>15231.207900000001</v>
      </c>
      <c r="I81" s="14">
        <v>5114.1282000000001</v>
      </c>
      <c r="J81" s="17" t="s">
        <v>70</v>
      </c>
      <c r="Q81" s="16">
        <v>2021</v>
      </c>
      <c r="R81" s="12" t="s">
        <v>10</v>
      </c>
      <c r="S81" s="26" t="s">
        <v>89</v>
      </c>
      <c r="T81" s="26" t="s">
        <v>91</v>
      </c>
      <c r="U81" s="26" t="s">
        <v>94</v>
      </c>
      <c r="V81" s="26">
        <v>2123</v>
      </c>
      <c r="W81" s="26">
        <v>0</v>
      </c>
      <c r="X81" s="26">
        <v>0</v>
      </c>
      <c r="Y81" s="26">
        <v>0</v>
      </c>
      <c r="Z81" s="28">
        <v>0</v>
      </c>
    </row>
    <row r="82" spans="2:26" x14ac:dyDescent="0.2">
      <c r="B82" s="18">
        <v>2021</v>
      </c>
      <c r="C82" s="15" t="s">
        <v>11</v>
      </c>
      <c r="D82" s="13" t="s">
        <v>56</v>
      </c>
      <c r="E82" s="8" t="s">
        <v>55</v>
      </c>
      <c r="F82" s="8">
        <v>2371</v>
      </c>
      <c r="G82" s="8">
        <v>8037.69</v>
      </c>
      <c r="H82" s="29">
        <v>7314.2978999999996</v>
      </c>
      <c r="I82" s="14">
        <v>3134.6990999999998</v>
      </c>
      <c r="J82" s="17" t="s">
        <v>70</v>
      </c>
      <c r="Q82" s="18">
        <v>2021</v>
      </c>
      <c r="R82" s="15" t="s">
        <v>11</v>
      </c>
      <c r="S82" s="26" t="s">
        <v>89</v>
      </c>
      <c r="T82" s="26" t="s">
        <v>91</v>
      </c>
      <c r="U82" s="26" t="s">
        <v>94</v>
      </c>
      <c r="V82" s="26">
        <v>2505</v>
      </c>
      <c r="W82" s="26">
        <v>0</v>
      </c>
      <c r="X82" s="26">
        <v>0</v>
      </c>
      <c r="Y82" s="26">
        <v>0</v>
      </c>
      <c r="Z82" s="28">
        <v>0</v>
      </c>
    </row>
    <row r="83" spans="2:26" x14ac:dyDescent="0.2">
      <c r="B83" s="16">
        <v>2021</v>
      </c>
      <c r="C83" s="12" t="s">
        <v>12</v>
      </c>
      <c r="D83" s="13" t="s">
        <v>56</v>
      </c>
      <c r="E83" s="8" t="s">
        <v>55</v>
      </c>
      <c r="F83" s="8">
        <v>2434</v>
      </c>
      <c r="G83" s="8">
        <v>6766.52</v>
      </c>
      <c r="H83" s="29">
        <v>8322.8196000000007</v>
      </c>
      <c r="I83" s="14">
        <v>3383.26</v>
      </c>
      <c r="J83" s="17" t="s">
        <v>70</v>
      </c>
      <c r="Q83" s="16">
        <v>2021</v>
      </c>
      <c r="R83" s="12" t="s">
        <v>12</v>
      </c>
      <c r="S83" s="26" t="s">
        <v>89</v>
      </c>
      <c r="T83" s="26" t="s">
        <v>91</v>
      </c>
      <c r="U83" s="26" t="s">
        <v>94</v>
      </c>
      <c r="V83" s="26">
        <v>1940</v>
      </c>
      <c r="W83" s="26">
        <v>0</v>
      </c>
      <c r="X83" s="26">
        <v>0</v>
      </c>
      <c r="Y83" s="26">
        <v>0</v>
      </c>
      <c r="Z83" s="28">
        <v>0</v>
      </c>
    </row>
    <row r="84" spans="2:26" x14ac:dyDescent="0.2">
      <c r="B84" s="18">
        <v>2021</v>
      </c>
      <c r="C84" s="15" t="s">
        <v>13</v>
      </c>
      <c r="D84" s="13" t="s">
        <v>56</v>
      </c>
      <c r="E84" s="8" t="s">
        <v>55</v>
      </c>
      <c r="F84" s="8">
        <v>3277</v>
      </c>
      <c r="G84" s="8">
        <v>7209.4</v>
      </c>
      <c r="H84" s="29">
        <v>6921.0239999999994</v>
      </c>
      <c r="I84" s="14">
        <v>2883.76</v>
      </c>
      <c r="J84" s="17" t="s">
        <v>70</v>
      </c>
      <c r="Q84" s="18">
        <v>2021</v>
      </c>
      <c r="R84" s="15" t="s">
        <v>13</v>
      </c>
      <c r="S84" s="26" t="s">
        <v>89</v>
      </c>
      <c r="T84" s="26" t="s">
        <v>91</v>
      </c>
      <c r="U84" s="26" t="s">
        <v>94</v>
      </c>
      <c r="V84" s="26">
        <v>1120</v>
      </c>
      <c r="W84" s="26">
        <v>0</v>
      </c>
      <c r="X84" s="26">
        <v>0</v>
      </c>
      <c r="Y84" s="26">
        <v>0</v>
      </c>
      <c r="Z84" s="28">
        <v>0</v>
      </c>
    </row>
    <row r="85" spans="2:26" x14ac:dyDescent="0.2">
      <c r="B85" s="16">
        <v>2021</v>
      </c>
      <c r="C85" s="12" t="s">
        <v>14</v>
      </c>
      <c r="D85" s="13" t="s">
        <v>56</v>
      </c>
      <c r="E85" s="8" t="s">
        <v>55</v>
      </c>
      <c r="F85" s="8">
        <v>3783</v>
      </c>
      <c r="G85" s="8">
        <v>7868.64</v>
      </c>
      <c r="H85" s="29">
        <v>8655.5040000000008</v>
      </c>
      <c r="I85" s="14">
        <v>3383.5152000000003</v>
      </c>
      <c r="J85" s="17" t="s">
        <v>70</v>
      </c>
      <c r="Q85" s="16">
        <v>2021</v>
      </c>
      <c r="R85" s="12" t="s">
        <v>14</v>
      </c>
      <c r="S85" s="26" t="s">
        <v>89</v>
      </c>
      <c r="T85" s="26" t="s">
        <v>91</v>
      </c>
      <c r="U85" s="26" t="s">
        <v>94</v>
      </c>
      <c r="V85" s="26">
        <v>1185</v>
      </c>
      <c r="W85" s="26">
        <v>0</v>
      </c>
      <c r="X85" s="26">
        <v>0</v>
      </c>
      <c r="Y85" s="26">
        <v>0</v>
      </c>
      <c r="Z85" s="28">
        <v>0</v>
      </c>
    </row>
    <row r="86" spans="2:26" x14ac:dyDescent="0.2">
      <c r="B86" s="18">
        <v>2021</v>
      </c>
      <c r="C86" s="15" t="s">
        <v>15</v>
      </c>
      <c r="D86" s="13" t="s">
        <v>56</v>
      </c>
      <c r="E86" s="8" t="s">
        <v>55</v>
      </c>
      <c r="F86" s="8">
        <v>2853</v>
      </c>
      <c r="G86" s="8">
        <v>5078.34</v>
      </c>
      <c r="H86" s="29">
        <v>5078.34</v>
      </c>
      <c r="I86" s="14">
        <v>2336.0364</v>
      </c>
      <c r="J86" s="17" t="s">
        <v>70</v>
      </c>
      <c r="Q86" s="18">
        <v>2021</v>
      </c>
      <c r="R86" s="15" t="s">
        <v>15</v>
      </c>
      <c r="S86" s="26" t="s">
        <v>89</v>
      </c>
      <c r="T86" s="26" t="s">
        <v>91</v>
      </c>
      <c r="U86" s="26" t="s">
        <v>94</v>
      </c>
      <c r="V86" s="26">
        <v>2921</v>
      </c>
      <c r="W86" s="26">
        <v>0</v>
      </c>
      <c r="X86" s="26">
        <v>0</v>
      </c>
      <c r="Y86" s="26">
        <v>0</v>
      </c>
      <c r="Z86" s="28">
        <v>0</v>
      </c>
    </row>
    <row r="87" spans="2:26" x14ac:dyDescent="0.2">
      <c r="B87" s="16">
        <v>2021</v>
      </c>
      <c r="C87" s="12" t="s">
        <v>16</v>
      </c>
      <c r="D87" s="13" t="s">
        <v>56</v>
      </c>
      <c r="E87" s="8" t="s">
        <v>55</v>
      </c>
      <c r="F87" s="8">
        <v>4091</v>
      </c>
      <c r="G87" s="8">
        <v>6954.7</v>
      </c>
      <c r="H87" s="29">
        <v>7928.3579999999993</v>
      </c>
      <c r="I87" s="14">
        <v>2781.88</v>
      </c>
      <c r="J87" s="17" t="s">
        <v>70</v>
      </c>
      <c r="Q87" s="16">
        <v>2021</v>
      </c>
      <c r="R87" s="12" t="s">
        <v>16</v>
      </c>
      <c r="S87" s="26" t="s">
        <v>89</v>
      </c>
      <c r="T87" s="26" t="s">
        <v>91</v>
      </c>
      <c r="U87" s="26" t="s">
        <v>94</v>
      </c>
      <c r="V87" s="26">
        <v>1383</v>
      </c>
      <c r="W87" s="26">
        <v>0</v>
      </c>
      <c r="X87" s="26">
        <v>0</v>
      </c>
      <c r="Y87" s="26">
        <v>0</v>
      </c>
      <c r="Z87" s="28">
        <v>0</v>
      </c>
    </row>
    <row r="88" spans="2:26" x14ac:dyDescent="0.2">
      <c r="B88" s="18">
        <v>2021</v>
      </c>
      <c r="C88" s="15" t="s">
        <v>17</v>
      </c>
      <c r="D88" s="13" t="s">
        <v>56</v>
      </c>
      <c r="E88" s="8" t="s">
        <v>55</v>
      </c>
      <c r="F88" s="8">
        <v>2336</v>
      </c>
      <c r="G88" s="8">
        <v>3574.08</v>
      </c>
      <c r="H88" s="29">
        <v>4896.4895999999999</v>
      </c>
      <c r="I88" s="14">
        <v>1250.9280000000001</v>
      </c>
      <c r="J88" s="17" t="s">
        <v>70</v>
      </c>
      <c r="Q88" s="18">
        <v>2021</v>
      </c>
      <c r="R88" s="15" t="s">
        <v>17</v>
      </c>
      <c r="S88" s="26" t="s">
        <v>89</v>
      </c>
      <c r="T88" s="26" t="s">
        <v>91</v>
      </c>
      <c r="U88" s="26" t="s">
        <v>94</v>
      </c>
      <c r="V88" s="26">
        <v>2992</v>
      </c>
      <c r="W88" s="26">
        <v>0</v>
      </c>
      <c r="X88" s="26">
        <v>0</v>
      </c>
      <c r="Y88" s="26">
        <v>0</v>
      </c>
      <c r="Z88" s="28">
        <v>0</v>
      </c>
    </row>
    <row r="89" spans="2:26" x14ac:dyDescent="0.2">
      <c r="B89" s="16">
        <v>2022</v>
      </c>
      <c r="C89" s="12" t="s">
        <v>6</v>
      </c>
      <c r="D89" s="13" t="s">
        <v>56</v>
      </c>
      <c r="E89" s="8" t="s">
        <v>55</v>
      </c>
      <c r="F89" s="8">
        <v>11286</v>
      </c>
      <c r="G89" s="8">
        <v>21894.84</v>
      </c>
      <c r="H89" s="29">
        <v>29558.034</v>
      </c>
      <c r="I89" s="14">
        <v>9195.8328000000001</v>
      </c>
      <c r="J89" s="17" t="s">
        <v>70</v>
      </c>
      <c r="Q89" s="16">
        <v>2022</v>
      </c>
      <c r="R89" s="12" t="s">
        <v>6</v>
      </c>
      <c r="S89" s="26" t="s">
        <v>89</v>
      </c>
      <c r="T89" s="26" t="s">
        <v>91</v>
      </c>
      <c r="U89" s="26" t="s">
        <v>94</v>
      </c>
      <c r="V89" s="26">
        <v>1245</v>
      </c>
      <c r="W89" s="26">
        <v>0</v>
      </c>
      <c r="X89" s="26">
        <v>0</v>
      </c>
      <c r="Y89" s="26">
        <v>0</v>
      </c>
      <c r="Z89" s="28">
        <v>0</v>
      </c>
    </row>
    <row r="90" spans="2:26" x14ac:dyDescent="0.2">
      <c r="B90" s="18">
        <v>2022</v>
      </c>
      <c r="C90" s="15" t="s">
        <v>7</v>
      </c>
      <c r="D90" s="13" t="s">
        <v>56</v>
      </c>
      <c r="E90" s="8" t="s">
        <v>55</v>
      </c>
      <c r="F90" s="8">
        <v>9419</v>
      </c>
      <c r="G90" s="8">
        <v>18932.189999999999</v>
      </c>
      <c r="H90" s="29">
        <v>24043.881299999997</v>
      </c>
      <c r="I90" s="14">
        <v>9087.4511999999995</v>
      </c>
      <c r="J90" s="17" t="s">
        <v>70</v>
      </c>
      <c r="Q90" s="18">
        <v>2022</v>
      </c>
      <c r="R90" s="15" t="s">
        <v>7</v>
      </c>
      <c r="S90" s="26" t="s">
        <v>89</v>
      </c>
      <c r="T90" s="26" t="s">
        <v>91</v>
      </c>
      <c r="U90" s="26" t="s">
        <v>94</v>
      </c>
      <c r="V90" s="26">
        <v>1027</v>
      </c>
      <c r="W90" s="26">
        <v>0</v>
      </c>
      <c r="X90" s="26">
        <v>0</v>
      </c>
      <c r="Y90" s="26">
        <v>0</v>
      </c>
      <c r="Z90" s="28">
        <v>0</v>
      </c>
    </row>
    <row r="91" spans="2:26" x14ac:dyDescent="0.2">
      <c r="B91" s="16">
        <v>2022</v>
      </c>
      <c r="C91" s="12" t="s">
        <v>8</v>
      </c>
      <c r="D91" s="13" t="s">
        <v>56</v>
      </c>
      <c r="E91" s="8" t="s">
        <v>55</v>
      </c>
      <c r="F91" s="8">
        <v>9056</v>
      </c>
      <c r="G91" s="8">
        <v>29522.560000000001</v>
      </c>
      <c r="H91" s="29">
        <v>40445.907200000001</v>
      </c>
      <c r="I91" s="14">
        <v>14170.828800000001</v>
      </c>
      <c r="J91" s="17" t="s">
        <v>70</v>
      </c>
      <c r="Q91" s="16">
        <v>2022</v>
      </c>
      <c r="R91" s="12" t="s">
        <v>8</v>
      </c>
      <c r="S91" s="26" t="s">
        <v>89</v>
      </c>
      <c r="T91" s="26" t="s">
        <v>91</v>
      </c>
      <c r="U91" s="26" t="s">
        <v>94</v>
      </c>
      <c r="V91" s="26">
        <v>1868</v>
      </c>
      <c r="W91" s="26">
        <v>0</v>
      </c>
      <c r="X91" s="26">
        <v>0</v>
      </c>
      <c r="Y91" s="26">
        <v>0</v>
      </c>
      <c r="Z91" s="28">
        <v>0</v>
      </c>
    </row>
    <row r="92" spans="2:26" x14ac:dyDescent="0.2">
      <c r="B92" s="18">
        <v>2022</v>
      </c>
      <c r="C92" s="15" t="s">
        <v>9</v>
      </c>
      <c r="D92" s="13" t="s">
        <v>56</v>
      </c>
      <c r="E92" s="8" t="s">
        <v>55</v>
      </c>
      <c r="F92" s="8">
        <v>9335</v>
      </c>
      <c r="G92" s="8">
        <v>31085.55</v>
      </c>
      <c r="H92" s="29">
        <v>42587.203499999996</v>
      </c>
      <c r="I92" s="14">
        <v>13988.497499999999</v>
      </c>
      <c r="J92" s="17" t="s">
        <v>70</v>
      </c>
      <c r="Q92" s="18">
        <v>2022</v>
      </c>
      <c r="R92" s="15" t="s">
        <v>9</v>
      </c>
      <c r="S92" s="26" t="s">
        <v>89</v>
      </c>
      <c r="T92" s="26" t="s">
        <v>91</v>
      </c>
      <c r="U92" s="26" t="s">
        <v>94</v>
      </c>
      <c r="V92" s="26">
        <v>1946</v>
      </c>
      <c r="W92" s="26">
        <v>0</v>
      </c>
      <c r="X92" s="26">
        <v>0</v>
      </c>
      <c r="Y92" s="26">
        <v>0</v>
      </c>
      <c r="Z92" s="28">
        <v>0</v>
      </c>
    </row>
    <row r="93" spans="2:26" x14ac:dyDescent="0.2">
      <c r="B93" s="16">
        <v>2022</v>
      </c>
      <c r="C93" s="12" t="s">
        <v>10</v>
      </c>
      <c r="D93" s="13" t="s">
        <v>56</v>
      </c>
      <c r="E93" s="8" t="s">
        <v>55</v>
      </c>
      <c r="F93" s="8">
        <v>11692</v>
      </c>
      <c r="G93" s="8">
        <v>23851.68</v>
      </c>
      <c r="H93" s="29">
        <v>25998.331200000001</v>
      </c>
      <c r="I93" s="14">
        <v>10733.256000000001</v>
      </c>
      <c r="J93" s="17" t="s">
        <v>70</v>
      </c>
      <c r="Q93" s="16">
        <v>2022</v>
      </c>
      <c r="R93" s="12" t="s">
        <v>10</v>
      </c>
      <c r="S93" s="26" t="s">
        <v>89</v>
      </c>
      <c r="T93" s="26" t="s">
        <v>91</v>
      </c>
      <c r="U93" s="26" t="s">
        <v>94</v>
      </c>
      <c r="V93" s="26">
        <v>1094</v>
      </c>
      <c r="W93" s="26">
        <v>0</v>
      </c>
      <c r="X93" s="26">
        <v>0</v>
      </c>
      <c r="Y93" s="26">
        <v>0</v>
      </c>
      <c r="Z93" s="28">
        <v>0</v>
      </c>
    </row>
    <row r="94" spans="2:26" x14ac:dyDescent="0.2">
      <c r="B94" s="18">
        <v>2022</v>
      </c>
      <c r="C94" s="15" t="s">
        <v>11</v>
      </c>
      <c r="D94" s="13" t="s">
        <v>56</v>
      </c>
      <c r="E94" s="8" t="s">
        <v>55</v>
      </c>
      <c r="F94" s="8">
        <v>11939</v>
      </c>
      <c r="G94" s="8">
        <v>28653.599999999999</v>
      </c>
      <c r="H94" s="29">
        <v>32665.103999999999</v>
      </c>
      <c r="I94" s="14">
        <v>10601.832</v>
      </c>
      <c r="J94" s="17" t="s">
        <v>70</v>
      </c>
      <c r="Q94" s="18">
        <v>2022</v>
      </c>
      <c r="R94" s="15" t="s">
        <v>11</v>
      </c>
      <c r="S94" s="26" t="s">
        <v>89</v>
      </c>
      <c r="T94" s="26" t="s">
        <v>91</v>
      </c>
      <c r="U94" s="26" t="s">
        <v>94</v>
      </c>
      <c r="V94" s="26">
        <v>2340</v>
      </c>
      <c r="W94" s="26">
        <v>0</v>
      </c>
      <c r="X94" s="26">
        <v>0</v>
      </c>
      <c r="Y94" s="26">
        <v>0</v>
      </c>
      <c r="Z94" s="28">
        <v>0</v>
      </c>
    </row>
    <row r="95" spans="2:26" x14ac:dyDescent="0.2">
      <c r="B95" s="16">
        <v>2022</v>
      </c>
      <c r="C95" s="12" t="s">
        <v>12</v>
      </c>
      <c r="D95" s="13" t="s">
        <v>56</v>
      </c>
      <c r="E95" s="8" t="s">
        <v>55</v>
      </c>
      <c r="F95" s="8">
        <v>9641</v>
      </c>
      <c r="G95" s="8">
        <v>24488.14</v>
      </c>
      <c r="H95" s="29">
        <v>29875.5308</v>
      </c>
      <c r="I95" s="14">
        <v>9795.2559999999994</v>
      </c>
      <c r="J95" s="17" t="s">
        <v>70</v>
      </c>
      <c r="Q95" s="16">
        <v>2022</v>
      </c>
      <c r="R95" s="12" t="s">
        <v>12</v>
      </c>
      <c r="S95" s="26" t="s">
        <v>89</v>
      </c>
      <c r="T95" s="26" t="s">
        <v>91</v>
      </c>
      <c r="U95" s="26" t="s">
        <v>94</v>
      </c>
      <c r="V95" s="26">
        <v>2373</v>
      </c>
      <c r="W95" s="26">
        <v>0</v>
      </c>
      <c r="X95" s="26">
        <v>0</v>
      </c>
      <c r="Y95" s="26">
        <v>0</v>
      </c>
      <c r="Z95" s="28">
        <v>0</v>
      </c>
    </row>
    <row r="96" spans="2:26" x14ac:dyDescent="0.2">
      <c r="B96" s="18">
        <v>2022</v>
      </c>
      <c r="C96" s="15" t="s">
        <v>13</v>
      </c>
      <c r="D96" s="13" t="s">
        <v>56</v>
      </c>
      <c r="E96" s="8" t="s">
        <v>55</v>
      </c>
      <c r="F96" s="8">
        <v>11649</v>
      </c>
      <c r="G96" s="8">
        <v>11416.02</v>
      </c>
      <c r="H96" s="29">
        <v>10959.379199999999</v>
      </c>
      <c r="I96" s="14">
        <v>3538.9661999999998</v>
      </c>
      <c r="J96" s="17" t="s">
        <v>70</v>
      </c>
      <c r="Q96" s="18">
        <v>2022</v>
      </c>
      <c r="R96" s="15" t="s">
        <v>13</v>
      </c>
      <c r="S96" s="26" t="s">
        <v>89</v>
      </c>
      <c r="T96" s="26" t="s">
        <v>91</v>
      </c>
      <c r="U96" s="26" t="s">
        <v>94</v>
      </c>
      <c r="V96" s="26">
        <v>2314</v>
      </c>
      <c r="W96" s="26">
        <v>0</v>
      </c>
      <c r="X96" s="26">
        <v>0</v>
      </c>
      <c r="Y96" s="26">
        <v>0</v>
      </c>
      <c r="Z96" s="28">
        <v>0</v>
      </c>
    </row>
    <row r="97" spans="2:26" x14ac:dyDescent="0.2">
      <c r="B97" s="16">
        <v>2022</v>
      </c>
      <c r="C97" s="12" t="s">
        <v>14</v>
      </c>
      <c r="D97" s="13" t="s">
        <v>56</v>
      </c>
      <c r="E97" s="8" t="s">
        <v>55</v>
      </c>
      <c r="F97" s="8">
        <v>10702</v>
      </c>
      <c r="G97" s="8">
        <v>9631.7999999999993</v>
      </c>
      <c r="H97" s="29">
        <v>10498.662</v>
      </c>
      <c r="I97" s="14">
        <v>4815.8999999999996</v>
      </c>
      <c r="J97" s="17" t="s">
        <v>70</v>
      </c>
      <c r="Q97" s="16">
        <v>2022</v>
      </c>
      <c r="R97" s="12" t="s">
        <v>14</v>
      </c>
      <c r="S97" s="26" t="s">
        <v>89</v>
      </c>
      <c r="T97" s="26" t="s">
        <v>91</v>
      </c>
      <c r="U97" s="26" t="s">
        <v>94</v>
      </c>
      <c r="V97" s="26">
        <v>1056</v>
      </c>
      <c r="W97" s="26">
        <v>0</v>
      </c>
      <c r="X97" s="26">
        <v>0</v>
      </c>
      <c r="Y97" s="26">
        <v>0</v>
      </c>
      <c r="Z97" s="28">
        <v>0</v>
      </c>
    </row>
    <row r="98" spans="2:26" x14ac:dyDescent="0.2">
      <c r="B98" s="18">
        <v>2022</v>
      </c>
      <c r="C98" s="15" t="s">
        <v>15</v>
      </c>
      <c r="D98" s="13" t="s">
        <v>56</v>
      </c>
      <c r="E98" s="8" t="s">
        <v>55</v>
      </c>
      <c r="F98" s="8">
        <v>9131</v>
      </c>
      <c r="G98" s="8">
        <v>13057.33</v>
      </c>
      <c r="H98" s="29">
        <v>14232.4897</v>
      </c>
      <c r="I98" s="14">
        <v>6528.665</v>
      </c>
      <c r="J98" s="17" t="s">
        <v>70</v>
      </c>
      <c r="Q98" s="18">
        <v>2022</v>
      </c>
      <c r="R98" s="15" t="s">
        <v>15</v>
      </c>
      <c r="S98" s="26" t="s">
        <v>89</v>
      </c>
      <c r="T98" s="26" t="s">
        <v>91</v>
      </c>
      <c r="U98" s="26" t="s">
        <v>94</v>
      </c>
      <c r="V98" s="26">
        <v>1177</v>
      </c>
      <c r="W98" s="26">
        <v>0</v>
      </c>
      <c r="X98" s="26">
        <v>0</v>
      </c>
      <c r="Y98" s="26">
        <v>0</v>
      </c>
      <c r="Z98" s="28">
        <v>0</v>
      </c>
    </row>
    <row r="99" spans="2:26" x14ac:dyDescent="0.2">
      <c r="B99" s="16">
        <v>2022</v>
      </c>
      <c r="C99" s="12" t="s">
        <v>16</v>
      </c>
      <c r="D99" s="13" t="s">
        <v>56</v>
      </c>
      <c r="E99" s="8" t="s">
        <v>55</v>
      </c>
      <c r="F99" s="8">
        <v>10264</v>
      </c>
      <c r="G99" s="8">
        <v>30176.16</v>
      </c>
      <c r="H99" s="29">
        <v>35909.630400000002</v>
      </c>
      <c r="I99" s="14">
        <v>14484.556799999998</v>
      </c>
      <c r="J99" s="17" t="s">
        <v>70</v>
      </c>
      <c r="Q99" s="16">
        <v>2022</v>
      </c>
      <c r="R99" s="12" t="s">
        <v>16</v>
      </c>
      <c r="S99" s="26" t="s">
        <v>89</v>
      </c>
      <c r="T99" s="26" t="s">
        <v>91</v>
      </c>
      <c r="U99" s="26" t="s">
        <v>94</v>
      </c>
      <c r="V99" s="26">
        <v>1511</v>
      </c>
      <c r="W99" s="26">
        <v>0</v>
      </c>
      <c r="X99" s="26">
        <v>0</v>
      </c>
      <c r="Y99" s="26">
        <v>0</v>
      </c>
      <c r="Z99" s="28">
        <v>0</v>
      </c>
    </row>
    <row r="100" spans="2:26" x14ac:dyDescent="0.2">
      <c r="B100" s="18">
        <v>2022</v>
      </c>
      <c r="C100" s="15" t="s">
        <v>17</v>
      </c>
      <c r="D100" s="13" t="s">
        <v>56</v>
      </c>
      <c r="E100" s="8" t="s">
        <v>55</v>
      </c>
      <c r="F100" s="8">
        <v>11447</v>
      </c>
      <c r="G100" s="8">
        <v>33081.83</v>
      </c>
      <c r="H100" s="29">
        <v>38705.741100000007</v>
      </c>
      <c r="I100" s="14">
        <v>14225.186900000002</v>
      </c>
      <c r="J100" s="17" t="s">
        <v>70</v>
      </c>
      <c r="Q100" s="18">
        <v>2022</v>
      </c>
      <c r="R100" s="15" t="s">
        <v>17</v>
      </c>
      <c r="S100" s="26" t="s">
        <v>89</v>
      </c>
      <c r="T100" s="26" t="s">
        <v>91</v>
      </c>
      <c r="U100" s="26" t="s">
        <v>94</v>
      </c>
      <c r="V100" s="26">
        <v>1635</v>
      </c>
      <c r="W100" s="26">
        <v>0</v>
      </c>
      <c r="X100" s="26">
        <v>0</v>
      </c>
      <c r="Y100" s="26">
        <v>0</v>
      </c>
      <c r="Z100" s="28">
        <v>0</v>
      </c>
    </row>
    <row r="101" spans="2:26" x14ac:dyDescent="0.2">
      <c r="B101" s="16">
        <v>2023</v>
      </c>
      <c r="C101" s="12" t="s">
        <v>6</v>
      </c>
      <c r="D101" s="13" t="s">
        <v>56</v>
      </c>
      <c r="E101" s="8" t="s">
        <v>55</v>
      </c>
      <c r="F101" s="8">
        <v>6200</v>
      </c>
      <c r="G101" s="8">
        <v>17546</v>
      </c>
      <c r="H101" s="29">
        <v>24388.94</v>
      </c>
      <c r="I101" s="14">
        <v>5439.26</v>
      </c>
      <c r="J101" s="17" t="s">
        <v>70</v>
      </c>
      <c r="Q101" s="16">
        <v>2023</v>
      </c>
      <c r="R101" s="12" t="s">
        <v>6</v>
      </c>
      <c r="S101" s="26" t="s">
        <v>89</v>
      </c>
      <c r="T101" s="26" t="s">
        <v>91</v>
      </c>
      <c r="U101" s="26" t="s">
        <v>94</v>
      </c>
      <c r="V101" s="26">
        <v>2766</v>
      </c>
      <c r="W101" s="26">
        <v>0</v>
      </c>
      <c r="X101" s="26">
        <v>0</v>
      </c>
      <c r="Y101" s="26">
        <v>0</v>
      </c>
      <c r="Z101" s="28">
        <v>0</v>
      </c>
    </row>
    <row r="102" spans="2:26" x14ac:dyDescent="0.2">
      <c r="B102" s="18">
        <v>2023</v>
      </c>
      <c r="C102" s="15" t="s">
        <v>7</v>
      </c>
      <c r="D102" s="13" t="s">
        <v>56</v>
      </c>
      <c r="E102" s="8" t="s">
        <v>55</v>
      </c>
      <c r="F102" s="8">
        <v>5788</v>
      </c>
      <c r="G102" s="8">
        <v>6945.6</v>
      </c>
      <c r="H102" s="29">
        <v>6389.9520000000011</v>
      </c>
      <c r="I102" s="14">
        <v>2500.4160000000002</v>
      </c>
      <c r="J102" s="17" t="s">
        <v>70</v>
      </c>
      <c r="Q102" s="18">
        <v>2023</v>
      </c>
      <c r="R102" s="15" t="s">
        <v>7</v>
      </c>
      <c r="S102" s="26" t="s">
        <v>89</v>
      </c>
      <c r="T102" s="26" t="s">
        <v>91</v>
      </c>
      <c r="U102" s="26" t="s">
        <v>94</v>
      </c>
      <c r="V102" s="26">
        <v>1946</v>
      </c>
      <c r="W102" s="26">
        <v>0</v>
      </c>
      <c r="X102" s="26">
        <v>0</v>
      </c>
      <c r="Y102" s="26">
        <v>0</v>
      </c>
      <c r="Z102" s="28">
        <v>0</v>
      </c>
    </row>
    <row r="103" spans="2:26" x14ac:dyDescent="0.2">
      <c r="B103" s="16">
        <v>2023</v>
      </c>
      <c r="C103" s="12" t="s">
        <v>8</v>
      </c>
      <c r="D103" s="13" t="s">
        <v>56</v>
      </c>
      <c r="E103" s="8" t="s">
        <v>55</v>
      </c>
      <c r="F103" s="8">
        <v>5958</v>
      </c>
      <c r="G103" s="8">
        <v>19542.240000000002</v>
      </c>
      <c r="H103" s="29">
        <v>27359.136000000002</v>
      </c>
      <c r="I103" s="14">
        <v>7230.6288000000004</v>
      </c>
      <c r="J103" s="17" t="s">
        <v>70</v>
      </c>
      <c r="Q103" s="16">
        <v>2023</v>
      </c>
      <c r="R103" s="12" t="s">
        <v>8</v>
      </c>
      <c r="S103" s="26" t="s">
        <v>89</v>
      </c>
      <c r="T103" s="26" t="s">
        <v>91</v>
      </c>
      <c r="U103" s="26" t="s">
        <v>94</v>
      </c>
      <c r="V103" s="26">
        <v>2030</v>
      </c>
      <c r="W103" s="26">
        <v>0</v>
      </c>
      <c r="X103" s="26">
        <v>0</v>
      </c>
      <c r="Y103" s="26">
        <v>0</v>
      </c>
      <c r="Z103" s="28">
        <v>0</v>
      </c>
    </row>
    <row r="104" spans="2:26" x14ac:dyDescent="0.2">
      <c r="B104" s="18">
        <v>2023</v>
      </c>
      <c r="C104" s="15" t="s">
        <v>9</v>
      </c>
      <c r="D104" s="13" t="s">
        <v>56</v>
      </c>
      <c r="E104" s="8" t="s">
        <v>55</v>
      </c>
      <c r="F104" s="8">
        <v>5452</v>
      </c>
      <c r="G104" s="8">
        <v>16137.92</v>
      </c>
      <c r="H104" s="29">
        <v>18719.9872</v>
      </c>
      <c r="I104" s="14">
        <v>6777.9264000000003</v>
      </c>
      <c r="J104" s="17" t="s">
        <v>70</v>
      </c>
      <c r="Q104" s="18">
        <v>2023</v>
      </c>
      <c r="R104" s="15" t="s">
        <v>9</v>
      </c>
      <c r="S104" s="26" t="s">
        <v>89</v>
      </c>
      <c r="T104" s="26" t="s">
        <v>91</v>
      </c>
      <c r="U104" s="26" t="s">
        <v>94</v>
      </c>
      <c r="V104" s="26">
        <v>2677</v>
      </c>
      <c r="W104" s="26">
        <v>0</v>
      </c>
      <c r="X104" s="26">
        <v>0</v>
      </c>
      <c r="Y104" s="26">
        <v>0</v>
      </c>
      <c r="Z104" s="28">
        <v>0</v>
      </c>
    </row>
    <row r="105" spans="2:26" x14ac:dyDescent="0.2">
      <c r="B105" s="16">
        <v>2023</v>
      </c>
      <c r="C105" s="12" t="s">
        <v>10</v>
      </c>
      <c r="D105" s="13" t="s">
        <v>56</v>
      </c>
      <c r="E105" s="8" t="s">
        <v>55</v>
      </c>
      <c r="F105" s="8">
        <v>6563</v>
      </c>
      <c r="G105" s="8">
        <v>18048.25</v>
      </c>
      <c r="H105" s="29">
        <v>19131.145</v>
      </c>
      <c r="I105" s="14">
        <v>6497.37</v>
      </c>
      <c r="J105" s="17" t="s">
        <v>70</v>
      </c>
      <c r="Q105" s="16">
        <v>2023</v>
      </c>
      <c r="R105" s="12" t="s">
        <v>10</v>
      </c>
      <c r="S105" s="26" t="s">
        <v>89</v>
      </c>
      <c r="T105" s="26" t="s">
        <v>91</v>
      </c>
      <c r="U105" s="26" t="s">
        <v>94</v>
      </c>
      <c r="V105" s="26">
        <v>1564</v>
      </c>
      <c r="W105" s="26">
        <v>0</v>
      </c>
      <c r="X105" s="26">
        <v>0</v>
      </c>
      <c r="Y105" s="26">
        <v>0</v>
      </c>
      <c r="Z105" s="28">
        <v>0</v>
      </c>
    </row>
    <row r="106" spans="2:26" x14ac:dyDescent="0.2">
      <c r="B106" s="18">
        <v>2023</v>
      </c>
      <c r="C106" s="15" t="s">
        <v>11</v>
      </c>
      <c r="D106" s="13" t="s">
        <v>56</v>
      </c>
      <c r="E106" s="8" t="s">
        <v>55</v>
      </c>
      <c r="F106" s="8">
        <v>6170</v>
      </c>
      <c r="G106" s="8">
        <v>15548.4</v>
      </c>
      <c r="H106" s="29">
        <v>18969.047999999999</v>
      </c>
      <c r="I106" s="14">
        <v>6685.8119999999999</v>
      </c>
      <c r="J106" s="17" t="s">
        <v>70</v>
      </c>
      <c r="Q106" s="18">
        <v>2023</v>
      </c>
      <c r="R106" s="15" t="s">
        <v>11</v>
      </c>
      <c r="S106" s="26" t="s">
        <v>89</v>
      </c>
      <c r="T106" s="26" t="s">
        <v>91</v>
      </c>
      <c r="U106" s="26" t="s">
        <v>94</v>
      </c>
      <c r="V106" s="26">
        <v>1745</v>
      </c>
      <c r="W106" s="26">
        <v>0</v>
      </c>
      <c r="X106" s="26">
        <v>0</v>
      </c>
      <c r="Y106" s="26">
        <v>0</v>
      </c>
      <c r="Z106" s="28">
        <v>0</v>
      </c>
    </row>
    <row r="107" spans="2:26" x14ac:dyDescent="0.2">
      <c r="B107" s="16">
        <v>2023</v>
      </c>
      <c r="C107" s="12" t="s">
        <v>12</v>
      </c>
      <c r="D107" s="13" t="s">
        <v>56</v>
      </c>
      <c r="E107" s="8" t="s">
        <v>55</v>
      </c>
      <c r="F107" s="8">
        <v>6354</v>
      </c>
      <c r="G107" s="8">
        <v>11055.96</v>
      </c>
      <c r="H107" s="29">
        <v>12382.6752</v>
      </c>
      <c r="I107" s="14">
        <v>5306.8607999999995</v>
      </c>
      <c r="J107" s="17" t="s">
        <v>70</v>
      </c>
      <c r="Q107" s="16">
        <v>2023</v>
      </c>
      <c r="R107" s="12" t="s">
        <v>12</v>
      </c>
      <c r="S107" s="26" t="s">
        <v>89</v>
      </c>
      <c r="T107" s="26" t="s">
        <v>91</v>
      </c>
      <c r="U107" s="26" t="s">
        <v>94</v>
      </c>
      <c r="V107" s="26">
        <v>2196</v>
      </c>
      <c r="W107" s="26">
        <v>0</v>
      </c>
      <c r="X107" s="26">
        <v>0</v>
      </c>
      <c r="Y107" s="26">
        <v>0</v>
      </c>
      <c r="Z107" s="28">
        <v>0</v>
      </c>
    </row>
    <row r="108" spans="2:26" x14ac:dyDescent="0.2">
      <c r="B108" s="18">
        <v>2023</v>
      </c>
      <c r="C108" s="15" t="s">
        <v>13</v>
      </c>
      <c r="D108" s="13" t="s">
        <v>56</v>
      </c>
      <c r="E108" s="8" t="s">
        <v>55</v>
      </c>
      <c r="F108" s="8">
        <v>5065</v>
      </c>
      <c r="G108" s="8">
        <v>11801.45</v>
      </c>
      <c r="H108" s="29">
        <v>15695.928500000002</v>
      </c>
      <c r="I108" s="14">
        <v>4838.5945000000002</v>
      </c>
      <c r="J108" s="17" t="s">
        <v>70</v>
      </c>
      <c r="Q108" s="18">
        <v>2023</v>
      </c>
      <c r="R108" s="15" t="s">
        <v>13</v>
      </c>
      <c r="S108" s="26" t="s">
        <v>89</v>
      </c>
      <c r="T108" s="26" t="s">
        <v>91</v>
      </c>
      <c r="U108" s="26" t="s">
        <v>94</v>
      </c>
      <c r="V108" s="26">
        <v>2954</v>
      </c>
      <c r="W108" s="26">
        <v>0</v>
      </c>
      <c r="X108" s="26">
        <v>0</v>
      </c>
      <c r="Y108" s="26">
        <v>0</v>
      </c>
      <c r="Z108" s="28">
        <v>0</v>
      </c>
    </row>
    <row r="109" spans="2:26" x14ac:dyDescent="0.2">
      <c r="B109" s="16">
        <v>2023</v>
      </c>
      <c r="C109" s="12" t="s">
        <v>14</v>
      </c>
      <c r="D109" s="13" t="s">
        <v>56</v>
      </c>
      <c r="E109" s="8" t="s">
        <v>55</v>
      </c>
      <c r="F109" s="8">
        <v>5394</v>
      </c>
      <c r="G109" s="8">
        <v>12136.5</v>
      </c>
      <c r="H109" s="29">
        <v>14685.165000000001</v>
      </c>
      <c r="I109" s="14">
        <v>5946.8850000000002</v>
      </c>
      <c r="J109" s="17" t="s">
        <v>70</v>
      </c>
      <c r="Q109" s="16">
        <v>2023</v>
      </c>
      <c r="R109" s="12" t="s">
        <v>14</v>
      </c>
      <c r="S109" s="26" t="s">
        <v>89</v>
      </c>
      <c r="T109" s="26" t="s">
        <v>91</v>
      </c>
      <c r="U109" s="26" t="s">
        <v>94</v>
      </c>
      <c r="V109" s="26">
        <v>1353</v>
      </c>
      <c r="W109" s="26">
        <v>0</v>
      </c>
      <c r="X109" s="26">
        <v>0</v>
      </c>
      <c r="Y109" s="26">
        <v>0</v>
      </c>
      <c r="Z109" s="28">
        <v>0</v>
      </c>
    </row>
    <row r="110" spans="2:26" x14ac:dyDescent="0.2">
      <c r="B110" s="18">
        <v>2023</v>
      </c>
      <c r="C110" s="15" t="s">
        <v>15</v>
      </c>
      <c r="D110" s="13" t="s">
        <v>56</v>
      </c>
      <c r="E110" s="8" t="s">
        <v>55</v>
      </c>
      <c r="F110" s="8">
        <v>5820</v>
      </c>
      <c r="G110" s="8">
        <v>12163.8</v>
      </c>
      <c r="H110" s="29">
        <v>13988.37</v>
      </c>
      <c r="I110" s="14">
        <v>4987.1579999999994</v>
      </c>
      <c r="J110" s="17" t="s">
        <v>70</v>
      </c>
      <c r="Q110" s="18">
        <v>2023</v>
      </c>
      <c r="R110" s="15" t="s">
        <v>15</v>
      </c>
      <c r="S110" s="26" t="s">
        <v>89</v>
      </c>
      <c r="T110" s="26" t="s">
        <v>91</v>
      </c>
      <c r="U110" s="26" t="s">
        <v>94</v>
      </c>
      <c r="V110" s="26">
        <v>1829</v>
      </c>
      <c r="W110" s="26">
        <v>0</v>
      </c>
      <c r="X110" s="26">
        <v>0</v>
      </c>
      <c r="Y110" s="26">
        <v>0</v>
      </c>
      <c r="Z110" s="28">
        <v>0</v>
      </c>
    </row>
    <row r="111" spans="2:26" x14ac:dyDescent="0.2">
      <c r="B111" s="16">
        <v>2023</v>
      </c>
      <c r="C111" s="12" t="s">
        <v>16</v>
      </c>
      <c r="D111" s="13" t="s">
        <v>56</v>
      </c>
      <c r="E111" s="8" t="s">
        <v>55</v>
      </c>
      <c r="F111" s="8">
        <v>5311</v>
      </c>
      <c r="G111" s="8">
        <v>5151.67</v>
      </c>
      <c r="H111" s="29">
        <v>6800.2044000000005</v>
      </c>
      <c r="I111" s="14">
        <v>2060.6679999999997</v>
      </c>
      <c r="J111" s="17" t="s">
        <v>70</v>
      </c>
      <c r="Q111" s="16">
        <v>2023</v>
      </c>
      <c r="R111" s="12" t="s">
        <v>16</v>
      </c>
      <c r="S111" s="26" t="s">
        <v>89</v>
      </c>
      <c r="T111" s="26" t="s">
        <v>91</v>
      </c>
      <c r="U111" s="26" t="s">
        <v>94</v>
      </c>
      <c r="V111" s="26">
        <v>2605</v>
      </c>
      <c r="W111" s="26">
        <v>0</v>
      </c>
      <c r="X111" s="26">
        <v>0</v>
      </c>
      <c r="Y111" s="26">
        <v>0</v>
      </c>
      <c r="Z111" s="28">
        <v>0</v>
      </c>
    </row>
    <row r="112" spans="2:26" x14ac:dyDescent="0.2">
      <c r="B112" s="18">
        <v>2023</v>
      </c>
      <c r="C112" s="15" t="s">
        <v>17</v>
      </c>
      <c r="D112" s="13" t="s">
        <v>56</v>
      </c>
      <c r="E112" s="8" t="s">
        <v>55</v>
      </c>
      <c r="F112" s="8">
        <v>5179</v>
      </c>
      <c r="G112" s="8">
        <v>5023.63</v>
      </c>
      <c r="H112" s="29">
        <v>5777.174500000001</v>
      </c>
      <c r="I112" s="14">
        <v>2411.3424</v>
      </c>
      <c r="J112" s="17" t="s">
        <v>70</v>
      </c>
      <c r="Q112" s="18">
        <v>2023</v>
      </c>
      <c r="R112" s="15" t="s">
        <v>17</v>
      </c>
      <c r="S112" s="26" t="s">
        <v>89</v>
      </c>
      <c r="T112" s="26" t="s">
        <v>91</v>
      </c>
      <c r="U112" s="26" t="s">
        <v>94</v>
      </c>
      <c r="V112" s="26">
        <v>2173</v>
      </c>
      <c r="W112" s="26">
        <v>0</v>
      </c>
      <c r="X112" s="26">
        <v>0</v>
      </c>
      <c r="Y112" s="26">
        <v>0</v>
      </c>
      <c r="Z112" s="28">
        <v>0</v>
      </c>
    </row>
    <row r="113" spans="2:28" x14ac:dyDescent="0.2">
      <c r="B113" s="16">
        <v>2024</v>
      </c>
      <c r="C113" s="12" t="s">
        <v>6</v>
      </c>
      <c r="D113" s="13" t="s">
        <v>56</v>
      </c>
      <c r="E113" s="8" t="s">
        <v>55</v>
      </c>
      <c r="F113" s="8">
        <v>5924</v>
      </c>
      <c r="G113" s="8">
        <v>11907.24</v>
      </c>
      <c r="H113" s="29">
        <v>15003.1224</v>
      </c>
      <c r="I113" s="14">
        <v>3810.3168000000001</v>
      </c>
      <c r="J113" s="17" t="s">
        <v>70</v>
      </c>
      <c r="Q113" s="16">
        <v>2024</v>
      </c>
      <c r="R113" s="12" t="s">
        <v>6</v>
      </c>
      <c r="S113" s="26" t="s">
        <v>89</v>
      </c>
      <c r="T113" s="26" t="s">
        <v>91</v>
      </c>
      <c r="U113" s="26" t="s">
        <v>94</v>
      </c>
      <c r="V113" s="26">
        <v>2807</v>
      </c>
      <c r="W113" s="26">
        <v>0</v>
      </c>
      <c r="X113" s="26">
        <v>0</v>
      </c>
      <c r="Y113" s="26">
        <v>0</v>
      </c>
      <c r="Z113" s="28">
        <v>0</v>
      </c>
    </row>
    <row r="114" spans="2:28" x14ac:dyDescent="0.2">
      <c r="B114" s="18">
        <v>2024</v>
      </c>
      <c r="C114" s="15" t="s">
        <v>7</v>
      </c>
      <c r="D114" s="13" t="s">
        <v>56</v>
      </c>
      <c r="E114" s="8" t="s">
        <v>55</v>
      </c>
      <c r="F114" s="8">
        <v>5752</v>
      </c>
      <c r="G114" s="8">
        <v>14034.88</v>
      </c>
      <c r="H114" s="29">
        <v>18947.088</v>
      </c>
      <c r="I114" s="14">
        <v>4771.8591999999999</v>
      </c>
      <c r="J114" s="17" t="s">
        <v>70</v>
      </c>
      <c r="Q114" s="18">
        <v>2024</v>
      </c>
      <c r="R114" s="15" t="s">
        <v>7</v>
      </c>
      <c r="S114" s="26" t="s">
        <v>89</v>
      </c>
      <c r="T114" s="26" t="s">
        <v>91</v>
      </c>
      <c r="U114" s="26" t="s">
        <v>94</v>
      </c>
      <c r="V114" s="26">
        <v>1867</v>
      </c>
      <c r="W114" s="26">
        <v>0</v>
      </c>
      <c r="X114" s="26">
        <v>0</v>
      </c>
      <c r="Y114" s="26">
        <v>0</v>
      </c>
      <c r="Z114" s="28">
        <v>0</v>
      </c>
    </row>
    <row r="115" spans="2:28" x14ac:dyDescent="0.2">
      <c r="B115" s="16">
        <v>2024</v>
      </c>
      <c r="C115" s="12" t="s">
        <v>8</v>
      </c>
      <c r="D115" s="13" t="s">
        <v>56</v>
      </c>
      <c r="E115" s="8" t="s">
        <v>55</v>
      </c>
      <c r="F115" s="8">
        <v>6657</v>
      </c>
      <c r="G115" s="8">
        <v>17840.759999999998</v>
      </c>
      <c r="H115" s="29">
        <v>24977.063999999998</v>
      </c>
      <c r="I115" s="14">
        <v>6422.6736000000001</v>
      </c>
      <c r="J115" s="17" t="s">
        <v>70</v>
      </c>
      <c r="Q115" s="16">
        <v>2024</v>
      </c>
      <c r="R115" s="12" t="s">
        <v>8</v>
      </c>
      <c r="S115" s="26" t="s">
        <v>89</v>
      </c>
      <c r="T115" s="26" t="s">
        <v>91</v>
      </c>
      <c r="U115" s="26" t="s">
        <v>94</v>
      </c>
      <c r="V115" s="26">
        <v>1970</v>
      </c>
      <c r="W115" s="26">
        <v>0</v>
      </c>
      <c r="X115" s="26">
        <v>0</v>
      </c>
      <c r="Y115" s="26">
        <v>0</v>
      </c>
      <c r="Z115" s="28">
        <v>0</v>
      </c>
    </row>
    <row r="116" spans="2:28" x14ac:dyDescent="0.2">
      <c r="B116" s="18">
        <v>2024</v>
      </c>
      <c r="C116" s="15" t="s">
        <v>9</v>
      </c>
      <c r="D116" s="13" t="s">
        <v>56</v>
      </c>
      <c r="E116" s="8" t="s">
        <v>55</v>
      </c>
      <c r="F116" s="8">
        <v>5810</v>
      </c>
      <c r="G116" s="8">
        <v>11852.4</v>
      </c>
      <c r="H116" s="29">
        <v>12445.02</v>
      </c>
      <c r="I116" s="14">
        <v>4740.96</v>
      </c>
      <c r="J116" s="17" t="s">
        <v>70</v>
      </c>
      <c r="Q116" s="18">
        <v>2024</v>
      </c>
      <c r="R116" s="15" t="s">
        <v>9</v>
      </c>
      <c r="S116" s="26" t="s">
        <v>89</v>
      </c>
      <c r="T116" s="26" t="s">
        <v>91</v>
      </c>
      <c r="U116" s="26" t="s">
        <v>94</v>
      </c>
      <c r="V116" s="26">
        <v>2922</v>
      </c>
      <c r="W116" s="26">
        <v>0</v>
      </c>
      <c r="X116" s="26">
        <v>0</v>
      </c>
      <c r="Y116" s="26">
        <v>0</v>
      </c>
      <c r="Z116" s="28">
        <v>0</v>
      </c>
    </row>
    <row r="117" spans="2:28" x14ac:dyDescent="0.2">
      <c r="B117" s="16">
        <v>2024</v>
      </c>
      <c r="C117" s="12" t="s">
        <v>10</v>
      </c>
      <c r="D117" s="13" t="s">
        <v>56</v>
      </c>
      <c r="E117" s="8" t="s">
        <v>55</v>
      </c>
      <c r="F117" s="8">
        <v>6208</v>
      </c>
      <c r="G117" s="8">
        <v>12416</v>
      </c>
      <c r="H117" s="29">
        <v>17258.240000000002</v>
      </c>
      <c r="I117" s="14">
        <v>5835.52</v>
      </c>
      <c r="J117" s="17" t="s">
        <v>70</v>
      </c>
      <c r="Q117" s="16">
        <v>2024</v>
      </c>
      <c r="R117" s="12" t="s">
        <v>10</v>
      </c>
      <c r="S117" s="26" t="s">
        <v>89</v>
      </c>
      <c r="T117" s="26" t="s">
        <v>91</v>
      </c>
      <c r="U117" s="26" t="s">
        <v>94</v>
      </c>
      <c r="V117" s="26">
        <v>2168</v>
      </c>
      <c r="W117" s="26">
        <v>0</v>
      </c>
      <c r="X117" s="26">
        <v>0</v>
      </c>
      <c r="Y117" s="26">
        <v>0</v>
      </c>
      <c r="Z117" s="28">
        <v>0</v>
      </c>
    </row>
    <row r="118" spans="2:28" x14ac:dyDescent="0.2">
      <c r="B118" s="18">
        <v>2024</v>
      </c>
      <c r="C118" s="15" t="s">
        <v>11</v>
      </c>
      <c r="D118" s="13" t="s">
        <v>56</v>
      </c>
      <c r="E118" s="8" t="s">
        <v>55</v>
      </c>
      <c r="F118" s="8">
        <v>5877</v>
      </c>
      <c r="G118" s="8">
        <v>14163.57</v>
      </c>
      <c r="H118" s="29">
        <v>17137.919699999999</v>
      </c>
      <c r="I118" s="14">
        <v>5098.8852000000006</v>
      </c>
      <c r="J118" s="17" t="s">
        <v>70</v>
      </c>
      <c r="Q118" s="18">
        <v>2024</v>
      </c>
      <c r="R118" s="15" t="s">
        <v>11</v>
      </c>
      <c r="S118" s="26" t="s">
        <v>89</v>
      </c>
      <c r="T118" s="26" t="s">
        <v>91</v>
      </c>
      <c r="U118" s="26" t="s">
        <v>94</v>
      </c>
      <c r="V118" s="26">
        <v>1882</v>
      </c>
      <c r="W118" s="26">
        <v>0</v>
      </c>
      <c r="X118" s="26">
        <v>0</v>
      </c>
      <c r="Y118" s="26">
        <v>0</v>
      </c>
      <c r="Z118" s="28">
        <v>0</v>
      </c>
    </row>
    <row r="119" spans="2:28" x14ac:dyDescent="0.2">
      <c r="B119" s="16">
        <v>2024</v>
      </c>
      <c r="C119" s="12" t="s">
        <v>12</v>
      </c>
      <c r="D119" s="13" t="s">
        <v>56</v>
      </c>
      <c r="E119" s="8" t="s">
        <v>55</v>
      </c>
      <c r="F119" s="8">
        <v>5706</v>
      </c>
      <c r="G119" s="8">
        <v>6847.2</v>
      </c>
      <c r="H119" s="29">
        <v>8216.64</v>
      </c>
      <c r="I119" s="14">
        <v>2191.1039999999998</v>
      </c>
      <c r="J119" s="17" t="s">
        <v>70</v>
      </c>
      <c r="Q119" s="16">
        <v>2024</v>
      </c>
      <c r="R119" s="12" t="s">
        <v>12</v>
      </c>
      <c r="S119" s="26" t="s">
        <v>89</v>
      </c>
      <c r="T119" s="26" t="s">
        <v>91</v>
      </c>
      <c r="U119" s="26" t="s">
        <v>94</v>
      </c>
      <c r="V119" s="26">
        <v>1838</v>
      </c>
      <c r="W119" s="26">
        <v>0</v>
      </c>
      <c r="X119" s="26">
        <v>0</v>
      </c>
      <c r="Y119" s="26">
        <v>0</v>
      </c>
      <c r="Z119" s="28">
        <v>0</v>
      </c>
    </row>
    <row r="120" spans="2:28" x14ac:dyDescent="0.2">
      <c r="B120" s="18">
        <v>2024</v>
      </c>
      <c r="C120" s="15" t="s">
        <v>13</v>
      </c>
      <c r="D120" s="13" t="s">
        <v>56</v>
      </c>
      <c r="E120" s="8" t="s">
        <v>55</v>
      </c>
      <c r="F120" s="8">
        <v>6615</v>
      </c>
      <c r="G120" s="8">
        <v>15082.2</v>
      </c>
      <c r="H120" s="29">
        <v>19757.682000000001</v>
      </c>
      <c r="I120" s="14">
        <v>4977.1260000000002</v>
      </c>
      <c r="J120" s="17" t="s">
        <v>70</v>
      </c>
      <c r="Q120" s="18">
        <v>2024</v>
      </c>
      <c r="R120" s="15" t="s">
        <v>13</v>
      </c>
      <c r="S120" s="26" t="s">
        <v>89</v>
      </c>
      <c r="T120" s="26" t="s">
        <v>91</v>
      </c>
      <c r="U120" s="26" t="s">
        <v>94</v>
      </c>
      <c r="V120" s="26">
        <v>2395</v>
      </c>
      <c r="W120" s="26">
        <v>0</v>
      </c>
      <c r="X120" s="26">
        <v>0</v>
      </c>
      <c r="Y120" s="26">
        <v>0</v>
      </c>
      <c r="Z120" s="28">
        <v>0</v>
      </c>
    </row>
    <row r="121" spans="2:28" x14ac:dyDescent="0.2">
      <c r="B121" s="16">
        <v>2024</v>
      </c>
      <c r="C121" s="12" t="s">
        <v>14</v>
      </c>
      <c r="D121" s="13" t="s">
        <v>56</v>
      </c>
      <c r="E121" s="8" t="s">
        <v>55</v>
      </c>
      <c r="F121" s="8">
        <v>6459</v>
      </c>
      <c r="G121" s="8">
        <v>22089.78</v>
      </c>
      <c r="H121" s="29">
        <v>22310.677799999998</v>
      </c>
      <c r="I121" s="14">
        <v>7510.5252</v>
      </c>
      <c r="J121" s="17" t="s">
        <v>70</v>
      </c>
      <c r="Q121" s="16">
        <v>2024</v>
      </c>
      <c r="R121" s="12" t="s">
        <v>14</v>
      </c>
      <c r="S121" s="26" t="s">
        <v>89</v>
      </c>
      <c r="T121" s="26" t="s">
        <v>91</v>
      </c>
      <c r="U121" s="26" t="s">
        <v>94</v>
      </c>
      <c r="V121" s="26">
        <v>1309</v>
      </c>
      <c r="W121" s="26">
        <v>0</v>
      </c>
      <c r="X121" s="26">
        <v>0</v>
      </c>
      <c r="Y121" s="26">
        <v>0</v>
      </c>
      <c r="Z121" s="28">
        <v>0</v>
      </c>
    </row>
    <row r="122" spans="2:28" x14ac:dyDescent="0.2">
      <c r="B122" s="18">
        <v>2024</v>
      </c>
      <c r="C122" s="15" t="s">
        <v>15</v>
      </c>
      <c r="D122" s="13" t="s">
        <v>56</v>
      </c>
      <c r="E122" s="8" t="s">
        <v>55</v>
      </c>
      <c r="F122" s="8">
        <v>5801</v>
      </c>
      <c r="G122" s="8">
        <v>17809.07</v>
      </c>
      <c r="H122" s="29">
        <v>22083.246800000001</v>
      </c>
      <c r="I122" s="14">
        <v>7123.6280000000006</v>
      </c>
      <c r="J122" s="17" t="s">
        <v>70</v>
      </c>
      <c r="Q122" s="18">
        <v>2024</v>
      </c>
      <c r="R122" s="15" t="s">
        <v>15</v>
      </c>
      <c r="S122" s="26" t="s">
        <v>89</v>
      </c>
      <c r="T122" s="26" t="s">
        <v>91</v>
      </c>
      <c r="U122" s="26" t="s">
        <v>94</v>
      </c>
      <c r="V122" s="26">
        <v>2891</v>
      </c>
      <c r="W122" s="26">
        <v>0</v>
      </c>
      <c r="X122" s="26">
        <v>0</v>
      </c>
      <c r="Y122" s="26">
        <v>0</v>
      </c>
      <c r="Z122" s="28">
        <v>0</v>
      </c>
    </row>
    <row r="123" spans="2:28" x14ac:dyDescent="0.2">
      <c r="B123" s="16">
        <v>2024</v>
      </c>
      <c r="C123" s="12" t="s">
        <v>16</v>
      </c>
      <c r="D123" s="13" t="s">
        <v>56</v>
      </c>
      <c r="E123" s="8" t="s">
        <v>55</v>
      </c>
      <c r="F123" s="8">
        <v>5348</v>
      </c>
      <c r="G123" s="8">
        <v>18236.68</v>
      </c>
      <c r="H123" s="29">
        <v>17324.846000000001</v>
      </c>
      <c r="I123" s="14">
        <v>8753.6064000000006</v>
      </c>
      <c r="J123" s="17" t="s">
        <v>70</v>
      </c>
      <c r="Q123" s="16">
        <v>2024</v>
      </c>
      <c r="R123" s="12" t="s">
        <v>16</v>
      </c>
      <c r="S123" s="26" t="s">
        <v>89</v>
      </c>
      <c r="T123" s="26" t="s">
        <v>91</v>
      </c>
      <c r="U123" s="26" t="s">
        <v>94</v>
      </c>
      <c r="V123" s="26">
        <v>1100</v>
      </c>
      <c r="W123" s="26">
        <v>0</v>
      </c>
      <c r="X123" s="26">
        <v>0</v>
      </c>
      <c r="Y123" s="26">
        <v>0</v>
      </c>
      <c r="Z123" s="28">
        <v>0</v>
      </c>
    </row>
    <row r="124" spans="2:28" x14ac:dyDescent="0.2">
      <c r="B124" s="18">
        <v>2024</v>
      </c>
      <c r="C124" s="15" t="s">
        <v>17</v>
      </c>
      <c r="D124" s="13" t="s">
        <v>56</v>
      </c>
      <c r="E124" s="8" t="s">
        <v>55</v>
      </c>
      <c r="F124" s="8">
        <v>5695</v>
      </c>
      <c r="G124" s="8">
        <v>17996.2</v>
      </c>
      <c r="H124" s="29">
        <v>22135.326000000001</v>
      </c>
      <c r="I124" s="14">
        <v>8098.29</v>
      </c>
      <c r="J124" s="17" t="s">
        <v>70</v>
      </c>
      <c r="Q124" s="18">
        <v>2024</v>
      </c>
      <c r="R124" s="15" t="s">
        <v>17</v>
      </c>
      <c r="S124" s="26" t="s">
        <v>89</v>
      </c>
      <c r="T124" s="26" t="s">
        <v>91</v>
      </c>
      <c r="U124" s="26" t="s">
        <v>94</v>
      </c>
      <c r="V124" s="26">
        <v>1153</v>
      </c>
      <c r="W124" s="26">
        <v>0</v>
      </c>
      <c r="X124" s="26">
        <v>0</v>
      </c>
      <c r="Y124" s="26">
        <v>0</v>
      </c>
      <c r="Z124" s="28">
        <v>0</v>
      </c>
    </row>
    <row r="125" spans="2:28" x14ac:dyDescent="0.2">
      <c r="B125" s="16">
        <v>2020</v>
      </c>
      <c r="C125" s="12" t="s">
        <v>6</v>
      </c>
      <c r="D125" s="13" t="s">
        <v>56</v>
      </c>
      <c r="E125" s="8" t="s">
        <v>61</v>
      </c>
      <c r="F125" s="8">
        <v>2226</v>
      </c>
      <c r="G125" s="8">
        <v>5431.44</v>
      </c>
      <c r="H125" s="29">
        <v>7115.1863999999987</v>
      </c>
      <c r="I125" s="14">
        <v>2172.5759999999996</v>
      </c>
      <c r="J125" s="17" t="s">
        <v>70</v>
      </c>
      <c r="Q125" s="16">
        <v>2020</v>
      </c>
      <c r="R125" s="12" t="s">
        <v>6</v>
      </c>
      <c r="S125" s="26" t="s">
        <v>89</v>
      </c>
      <c r="T125" s="26" t="s">
        <v>90</v>
      </c>
      <c r="U125" s="26" t="s">
        <v>96</v>
      </c>
      <c r="V125" s="26">
        <v>941</v>
      </c>
      <c r="W125" s="3">
        <v>1016</v>
      </c>
      <c r="X125" s="3">
        <v>2113.2800000000002</v>
      </c>
      <c r="Y125" s="3">
        <v>583.26528000000008</v>
      </c>
      <c r="Z125" s="30">
        <v>2514.8032000000003</v>
      </c>
      <c r="AA125" s="12"/>
      <c r="AB125" s="12"/>
    </row>
    <row r="126" spans="2:28" x14ac:dyDescent="0.2">
      <c r="B126" s="18">
        <v>2020</v>
      </c>
      <c r="C126" s="15" t="s">
        <v>7</v>
      </c>
      <c r="D126" s="13" t="s">
        <v>56</v>
      </c>
      <c r="E126" s="8" t="s">
        <v>61</v>
      </c>
      <c r="F126" s="8">
        <v>2162</v>
      </c>
      <c r="G126" s="8">
        <v>3178.14</v>
      </c>
      <c r="H126" s="29">
        <v>3718.4238</v>
      </c>
      <c r="I126" s="14">
        <v>1239.4746</v>
      </c>
      <c r="J126" s="17" t="s">
        <v>70</v>
      </c>
      <c r="Q126" s="18">
        <v>2020</v>
      </c>
      <c r="R126" s="15" t="s">
        <v>7</v>
      </c>
      <c r="S126" s="26" t="s">
        <v>89</v>
      </c>
      <c r="T126" s="26" t="s">
        <v>90</v>
      </c>
      <c r="U126" s="26" t="s">
        <v>96</v>
      </c>
      <c r="V126" s="26">
        <v>965</v>
      </c>
      <c r="W126" s="3">
        <v>1428</v>
      </c>
      <c r="X126" s="3">
        <v>4783.8</v>
      </c>
      <c r="Y126" s="3">
        <v>1038.0846000000001</v>
      </c>
      <c r="Z126" s="30">
        <v>5864.9387999999999</v>
      </c>
      <c r="AA126" s="15"/>
      <c r="AB126" s="15"/>
    </row>
    <row r="127" spans="2:28" x14ac:dyDescent="0.2">
      <c r="B127" s="16">
        <v>2020</v>
      </c>
      <c r="C127" s="12" t="s">
        <v>8</v>
      </c>
      <c r="D127" s="13" t="s">
        <v>56</v>
      </c>
      <c r="E127" s="8" t="s">
        <v>61</v>
      </c>
      <c r="F127" s="8">
        <v>3841</v>
      </c>
      <c r="G127" s="8">
        <v>11138.9</v>
      </c>
      <c r="H127" s="29">
        <v>15148.903999999999</v>
      </c>
      <c r="I127" s="14">
        <v>4566.9489999999996</v>
      </c>
      <c r="J127" s="17" t="s">
        <v>70</v>
      </c>
      <c r="Q127" s="16">
        <v>2020</v>
      </c>
      <c r="R127" s="12" t="s">
        <v>8</v>
      </c>
      <c r="S127" s="26" t="s">
        <v>89</v>
      </c>
      <c r="T127" s="26" t="s">
        <v>90</v>
      </c>
      <c r="U127" s="26" t="s">
        <v>96</v>
      </c>
      <c r="V127" s="26">
        <v>913</v>
      </c>
      <c r="W127" s="3">
        <v>931</v>
      </c>
      <c r="X127" s="3">
        <v>1582.7</v>
      </c>
      <c r="Y127" s="3">
        <v>265.89360000000005</v>
      </c>
      <c r="Z127" s="30">
        <v>1653.9214999999999</v>
      </c>
      <c r="AA127" s="12"/>
      <c r="AB127" s="12"/>
    </row>
    <row r="128" spans="2:28" x14ac:dyDescent="0.2">
      <c r="B128" s="18">
        <v>2020</v>
      </c>
      <c r="C128" s="15" t="s">
        <v>9</v>
      </c>
      <c r="D128" s="13" t="s">
        <v>56</v>
      </c>
      <c r="E128" s="8" t="s">
        <v>61</v>
      </c>
      <c r="F128" s="8">
        <v>4582</v>
      </c>
      <c r="G128" s="8">
        <v>15120.6</v>
      </c>
      <c r="H128" s="29">
        <v>16632.66</v>
      </c>
      <c r="I128" s="14">
        <v>7409.0940000000001</v>
      </c>
      <c r="J128" s="17" t="s">
        <v>70</v>
      </c>
      <c r="Q128" s="18">
        <v>2020</v>
      </c>
      <c r="R128" s="15" t="s">
        <v>9</v>
      </c>
      <c r="S128" s="26" t="s">
        <v>89</v>
      </c>
      <c r="T128" s="26" t="s">
        <v>90</v>
      </c>
      <c r="U128" s="26" t="s">
        <v>96</v>
      </c>
      <c r="V128" s="26">
        <v>648</v>
      </c>
      <c r="W128" s="3">
        <v>914</v>
      </c>
      <c r="X128" s="3">
        <v>2961.36</v>
      </c>
      <c r="Y128" s="3">
        <v>586.34928000000002</v>
      </c>
      <c r="Z128" s="30">
        <v>2801.4465599999999</v>
      </c>
      <c r="AA128" s="15"/>
      <c r="AB128" s="15"/>
    </row>
    <row r="129" spans="2:28" x14ac:dyDescent="0.2">
      <c r="B129" s="16">
        <v>2020</v>
      </c>
      <c r="C129" s="12" t="s">
        <v>10</v>
      </c>
      <c r="D129" s="13" t="s">
        <v>56</v>
      </c>
      <c r="E129" s="8" t="s">
        <v>61</v>
      </c>
      <c r="F129" s="8">
        <v>4297</v>
      </c>
      <c r="G129" s="8">
        <v>12891</v>
      </c>
      <c r="H129" s="29">
        <v>16758.3</v>
      </c>
      <c r="I129" s="14">
        <v>5414.22</v>
      </c>
      <c r="J129" s="17" t="s">
        <v>70</v>
      </c>
      <c r="Q129" s="16">
        <v>2020</v>
      </c>
      <c r="R129" s="12" t="s">
        <v>10</v>
      </c>
      <c r="S129" s="26" t="s">
        <v>89</v>
      </c>
      <c r="T129" s="26" t="s">
        <v>90</v>
      </c>
      <c r="U129" s="26" t="s">
        <v>96</v>
      </c>
      <c r="V129" s="26">
        <v>982</v>
      </c>
      <c r="W129" s="3">
        <v>1306</v>
      </c>
      <c r="X129" s="3">
        <v>4048.6</v>
      </c>
      <c r="Y129" s="3">
        <v>635.63019999999995</v>
      </c>
      <c r="Z129" s="30">
        <v>4380.5852000000004</v>
      </c>
      <c r="AA129" s="12"/>
      <c r="AB129" s="12"/>
    </row>
    <row r="130" spans="2:28" x14ac:dyDescent="0.2">
      <c r="B130" s="18">
        <v>2020</v>
      </c>
      <c r="C130" s="15" t="s">
        <v>11</v>
      </c>
      <c r="D130" s="13" t="s">
        <v>56</v>
      </c>
      <c r="E130" s="8" t="s">
        <v>61</v>
      </c>
      <c r="F130" s="8">
        <v>2501</v>
      </c>
      <c r="G130" s="8">
        <v>4101.6400000000003</v>
      </c>
      <c r="H130" s="29">
        <v>4388.7548000000006</v>
      </c>
      <c r="I130" s="14">
        <v>1845.7380000000003</v>
      </c>
      <c r="J130" s="17" t="s">
        <v>70</v>
      </c>
      <c r="Q130" s="18">
        <v>2020</v>
      </c>
      <c r="R130" s="15" t="s">
        <v>11</v>
      </c>
      <c r="S130" s="26" t="s">
        <v>89</v>
      </c>
      <c r="T130" s="26" t="s">
        <v>90</v>
      </c>
      <c r="U130" s="26" t="s">
        <v>96</v>
      </c>
      <c r="V130" s="26">
        <v>855</v>
      </c>
      <c r="W130" s="3">
        <v>1231</v>
      </c>
      <c r="X130" s="3">
        <v>4037.68</v>
      </c>
      <c r="Y130" s="3">
        <v>537.01143999999999</v>
      </c>
      <c r="Z130" s="30">
        <v>4029.6046399999996</v>
      </c>
      <c r="AA130" s="15"/>
      <c r="AB130" s="15"/>
    </row>
    <row r="131" spans="2:28" x14ac:dyDescent="0.2">
      <c r="B131" s="16">
        <v>2020</v>
      </c>
      <c r="C131" s="12" t="s">
        <v>12</v>
      </c>
      <c r="D131" s="13" t="s">
        <v>56</v>
      </c>
      <c r="E131" s="8" t="s">
        <v>61</v>
      </c>
      <c r="F131" s="8">
        <v>4785</v>
      </c>
      <c r="G131" s="8">
        <v>4785</v>
      </c>
      <c r="H131" s="29">
        <v>6459.75</v>
      </c>
      <c r="I131" s="14">
        <v>1579.05</v>
      </c>
      <c r="J131" s="17" t="s">
        <v>70</v>
      </c>
      <c r="Q131" s="16">
        <v>2020</v>
      </c>
      <c r="R131" s="12" t="s">
        <v>12</v>
      </c>
      <c r="S131" s="26" t="s">
        <v>89</v>
      </c>
      <c r="T131" s="26" t="s">
        <v>90</v>
      </c>
      <c r="U131" s="26" t="s">
        <v>96</v>
      </c>
      <c r="V131" s="26">
        <v>968</v>
      </c>
      <c r="W131" s="3">
        <v>1249</v>
      </c>
      <c r="X131" s="3">
        <v>4508.8900000000003</v>
      </c>
      <c r="Y131" s="3">
        <v>1339.1403300000002</v>
      </c>
      <c r="Z131" s="30">
        <v>4188.7588100000003</v>
      </c>
      <c r="AA131" s="12"/>
      <c r="AB131" s="12"/>
    </row>
    <row r="132" spans="2:28" x14ac:dyDescent="0.2">
      <c r="B132" s="18">
        <v>2020</v>
      </c>
      <c r="C132" s="15" t="s">
        <v>13</v>
      </c>
      <c r="D132" s="13" t="s">
        <v>56</v>
      </c>
      <c r="E132" s="8" t="s">
        <v>61</v>
      </c>
      <c r="F132" s="8">
        <v>3844</v>
      </c>
      <c r="G132" s="8">
        <v>7380.48</v>
      </c>
      <c r="H132" s="29">
        <v>8708.9663999999993</v>
      </c>
      <c r="I132" s="14">
        <v>2804.5823999999998</v>
      </c>
      <c r="J132" s="17" t="s">
        <v>70</v>
      </c>
      <c r="Q132" s="18">
        <v>2020</v>
      </c>
      <c r="R132" s="15" t="s">
        <v>13</v>
      </c>
      <c r="S132" s="26" t="s">
        <v>89</v>
      </c>
      <c r="T132" s="26" t="s">
        <v>90</v>
      </c>
      <c r="U132" s="26" t="s">
        <v>96</v>
      </c>
      <c r="V132" s="26">
        <v>677</v>
      </c>
      <c r="W132" s="3">
        <v>684</v>
      </c>
      <c r="X132" s="3">
        <v>2414.52</v>
      </c>
      <c r="Y132" s="3">
        <v>405.63936000000001</v>
      </c>
      <c r="Z132" s="30">
        <v>2827.40292</v>
      </c>
      <c r="AA132" s="15"/>
      <c r="AB132" s="15"/>
    </row>
    <row r="133" spans="2:28" x14ac:dyDescent="0.2">
      <c r="B133" s="16">
        <v>2020</v>
      </c>
      <c r="C133" s="12" t="s">
        <v>14</v>
      </c>
      <c r="D133" s="13" t="s">
        <v>56</v>
      </c>
      <c r="E133" s="8" t="s">
        <v>61</v>
      </c>
      <c r="F133" s="8">
        <v>2954</v>
      </c>
      <c r="G133" s="8">
        <v>9600.5</v>
      </c>
      <c r="H133" s="29">
        <v>10848.565000000001</v>
      </c>
      <c r="I133" s="14">
        <v>4320.2250000000004</v>
      </c>
      <c r="J133" s="17" t="s">
        <v>70</v>
      </c>
      <c r="Q133" s="16">
        <v>2020</v>
      </c>
      <c r="R133" s="12" t="s">
        <v>14</v>
      </c>
      <c r="S133" s="26" t="s">
        <v>89</v>
      </c>
      <c r="T133" s="26" t="s">
        <v>90</v>
      </c>
      <c r="U133" s="26" t="s">
        <v>96</v>
      </c>
      <c r="V133" s="26">
        <v>850</v>
      </c>
      <c r="W133" s="3">
        <v>1216</v>
      </c>
      <c r="X133" s="3">
        <v>1617.28</v>
      </c>
      <c r="Y133" s="3">
        <v>177.90079999999998</v>
      </c>
      <c r="Z133" s="30">
        <v>2042.62464</v>
      </c>
      <c r="AA133" s="12"/>
      <c r="AB133" s="12"/>
    </row>
    <row r="134" spans="2:28" x14ac:dyDescent="0.2">
      <c r="B134" s="18">
        <v>2020</v>
      </c>
      <c r="C134" s="15" t="s">
        <v>15</v>
      </c>
      <c r="D134" s="13" t="s">
        <v>56</v>
      </c>
      <c r="E134" s="8" t="s">
        <v>61</v>
      </c>
      <c r="F134" s="8">
        <v>3761</v>
      </c>
      <c r="G134" s="8">
        <v>5491.06</v>
      </c>
      <c r="H134" s="29">
        <v>7138.3780000000006</v>
      </c>
      <c r="I134" s="14">
        <v>1866.9604000000002</v>
      </c>
      <c r="J134" s="17" t="s">
        <v>70</v>
      </c>
      <c r="Q134" s="18">
        <v>2020</v>
      </c>
      <c r="R134" s="15" t="s">
        <v>15</v>
      </c>
      <c r="S134" s="26" t="s">
        <v>89</v>
      </c>
      <c r="T134" s="26" t="s">
        <v>90</v>
      </c>
      <c r="U134" s="26" t="s">
        <v>96</v>
      </c>
      <c r="V134" s="26">
        <v>867</v>
      </c>
      <c r="W134" s="3">
        <v>1240</v>
      </c>
      <c r="X134" s="3">
        <v>5195.6000000000004</v>
      </c>
      <c r="Y134" s="3">
        <v>955.99040000000002</v>
      </c>
      <c r="Z134" s="30">
        <v>6520.4780000000001</v>
      </c>
      <c r="AA134" s="15"/>
      <c r="AB134" s="15"/>
    </row>
    <row r="135" spans="2:28" x14ac:dyDescent="0.2">
      <c r="B135" s="16">
        <v>2020</v>
      </c>
      <c r="C135" s="12" t="s">
        <v>16</v>
      </c>
      <c r="D135" s="13" t="s">
        <v>56</v>
      </c>
      <c r="E135" s="8" t="s">
        <v>61</v>
      </c>
      <c r="F135" s="8">
        <v>4330</v>
      </c>
      <c r="G135" s="8">
        <v>10132.200000000001</v>
      </c>
      <c r="H135" s="29">
        <v>12361.284000000001</v>
      </c>
      <c r="I135" s="14">
        <v>4964.7780000000002</v>
      </c>
      <c r="J135" s="17" t="s">
        <v>70</v>
      </c>
      <c r="Q135" s="16">
        <v>2020</v>
      </c>
      <c r="R135" s="12" t="s">
        <v>16</v>
      </c>
      <c r="S135" s="26" t="s">
        <v>89</v>
      </c>
      <c r="T135" s="26" t="s">
        <v>90</v>
      </c>
      <c r="U135" s="26" t="s">
        <v>96</v>
      </c>
      <c r="V135" s="26">
        <v>981</v>
      </c>
      <c r="W135" s="3">
        <v>1432</v>
      </c>
      <c r="X135" s="3">
        <v>2291.1999999999998</v>
      </c>
      <c r="Y135" s="3">
        <v>648.40959999999995</v>
      </c>
      <c r="Z135" s="30">
        <v>2708.1983999999998</v>
      </c>
      <c r="AA135" s="12"/>
      <c r="AB135" s="12"/>
    </row>
    <row r="136" spans="2:28" x14ac:dyDescent="0.2">
      <c r="B136" s="18">
        <v>2020</v>
      </c>
      <c r="C136" s="15" t="s">
        <v>17</v>
      </c>
      <c r="D136" s="13" t="s">
        <v>56</v>
      </c>
      <c r="E136" s="8" t="s">
        <v>61</v>
      </c>
      <c r="F136" s="8">
        <v>4079</v>
      </c>
      <c r="G136" s="8">
        <v>5425.07</v>
      </c>
      <c r="H136" s="29">
        <v>5696.3234999999995</v>
      </c>
      <c r="I136" s="14">
        <v>2224.2786999999998</v>
      </c>
      <c r="J136" s="17" t="s">
        <v>70</v>
      </c>
      <c r="Q136" s="18">
        <v>2020</v>
      </c>
      <c r="R136" s="15" t="s">
        <v>17</v>
      </c>
      <c r="S136" s="26" t="s">
        <v>89</v>
      </c>
      <c r="T136" s="26" t="s">
        <v>90</v>
      </c>
      <c r="U136" s="26" t="s">
        <v>96</v>
      </c>
      <c r="V136" s="26">
        <v>781</v>
      </c>
      <c r="W136" s="3">
        <v>1125</v>
      </c>
      <c r="X136" s="3">
        <v>3161.25</v>
      </c>
      <c r="Y136" s="3">
        <v>875.66624999999999</v>
      </c>
      <c r="Z136" s="30">
        <v>4138.0762500000001</v>
      </c>
      <c r="AA136" s="15"/>
      <c r="AB136" s="15"/>
    </row>
    <row r="137" spans="2:28" x14ac:dyDescent="0.2">
      <c r="B137" s="16">
        <v>2021</v>
      </c>
      <c r="C137" s="12" t="s">
        <v>6</v>
      </c>
      <c r="D137" s="13" t="s">
        <v>56</v>
      </c>
      <c r="E137" s="8" t="s">
        <v>61</v>
      </c>
      <c r="F137" s="8">
        <v>3309</v>
      </c>
      <c r="G137" s="8">
        <v>6353.28</v>
      </c>
      <c r="H137" s="29">
        <v>7496.8703999999989</v>
      </c>
      <c r="I137" s="14">
        <v>2986.0415999999996</v>
      </c>
      <c r="J137" s="17" t="s">
        <v>70</v>
      </c>
      <c r="Q137" s="16">
        <v>2021</v>
      </c>
      <c r="R137" s="12" t="s">
        <v>6</v>
      </c>
      <c r="S137" s="26" t="s">
        <v>89</v>
      </c>
      <c r="T137" s="26" t="s">
        <v>90</v>
      </c>
      <c r="U137" s="26" t="s">
        <v>96</v>
      </c>
      <c r="V137" s="26">
        <v>1219</v>
      </c>
      <c r="W137" s="3">
        <v>1304</v>
      </c>
      <c r="X137" s="3">
        <v>2399.36</v>
      </c>
      <c r="Y137" s="3">
        <v>355.10528000000005</v>
      </c>
      <c r="Z137" s="30">
        <v>3131.1648000000005</v>
      </c>
      <c r="AA137" s="12"/>
      <c r="AB137" s="12"/>
    </row>
    <row r="138" spans="2:28" x14ac:dyDescent="0.2">
      <c r="B138" s="18">
        <v>2021</v>
      </c>
      <c r="C138" s="15" t="s">
        <v>7</v>
      </c>
      <c r="D138" s="13" t="s">
        <v>56</v>
      </c>
      <c r="E138" s="8" t="s">
        <v>61</v>
      </c>
      <c r="F138" s="8">
        <v>4934</v>
      </c>
      <c r="G138" s="8">
        <v>5427.4</v>
      </c>
      <c r="H138" s="29">
        <v>6947.0719999999992</v>
      </c>
      <c r="I138" s="14">
        <v>2008.1379999999999</v>
      </c>
      <c r="J138" s="17" t="s">
        <v>70</v>
      </c>
      <c r="Q138" s="18">
        <v>2021</v>
      </c>
      <c r="R138" s="15" t="s">
        <v>7</v>
      </c>
      <c r="S138" s="26" t="s">
        <v>89</v>
      </c>
      <c r="T138" s="26" t="s">
        <v>90</v>
      </c>
      <c r="U138" s="26" t="s">
        <v>96</v>
      </c>
      <c r="V138" s="26">
        <v>1897</v>
      </c>
      <c r="W138" s="3">
        <v>2447</v>
      </c>
      <c r="X138" s="3">
        <v>9396.48</v>
      </c>
      <c r="Y138" s="3">
        <v>1710.1593599999999</v>
      </c>
      <c r="Z138" s="30">
        <v>12563.09376</v>
      </c>
      <c r="AA138" s="15"/>
      <c r="AB138" s="15"/>
    </row>
    <row r="139" spans="2:28" x14ac:dyDescent="0.2">
      <c r="B139" s="16">
        <v>2021</v>
      </c>
      <c r="C139" s="12" t="s">
        <v>8</v>
      </c>
      <c r="D139" s="13" t="s">
        <v>56</v>
      </c>
      <c r="E139" s="8" t="s">
        <v>61</v>
      </c>
      <c r="F139" s="8">
        <v>4278</v>
      </c>
      <c r="G139" s="8">
        <v>14331.3</v>
      </c>
      <c r="H139" s="29">
        <v>15334.490999999998</v>
      </c>
      <c r="I139" s="14">
        <v>7165.65</v>
      </c>
      <c r="J139" s="17" t="s">
        <v>70</v>
      </c>
      <c r="Q139" s="16">
        <v>2021</v>
      </c>
      <c r="R139" s="12" t="s">
        <v>8</v>
      </c>
      <c r="S139" s="26" t="s">
        <v>89</v>
      </c>
      <c r="T139" s="26" t="s">
        <v>90</v>
      </c>
      <c r="U139" s="26" t="s">
        <v>96</v>
      </c>
      <c r="V139" s="26">
        <v>1381</v>
      </c>
      <c r="W139" s="3">
        <v>2002</v>
      </c>
      <c r="X139" s="3">
        <v>2242.2399999999998</v>
      </c>
      <c r="Y139" s="3">
        <v>280.27999999999997</v>
      </c>
      <c r="Z139" s="30">
        <v>2946.3033599999999</v>
      </c>
      <c r="AA139" s="12"/>
      <c r="AB139" s="12"/>
    </row>
    <row r="140" spans="2:28" x14ac:dyDescent="0.2">
      <c r="B140" s="18">
        <v>2021</v>
      </c>
      <c r="C140" s="15" t="s">
        <v>9</v>
      </c>
      <c r="D140" s="13" t="s">
        <v>56</v>
      </c>
      <c r="E140" s="8" t="s">
        <v>61</v>
      </c>
      <c r="F140" s="8">
        <v>4802</v>
      </c>
      <c r="G140" s="8">
        <v>7010.92</v>
      </c>
      <c r="H140" s="29">
        <v>6379.9371999999994</v>
      </c>
      <c r="I140" s="14">
        <v>2103.2759999999998</v>
      </c>
      <c r="J140" s="17" t="s">
        <v>70</v>
      </c>
      <c r="Q140" s="18">
        <v>2021</v>
      </c>
      <c r="R140" s="15" t="s">
        <v>9</v>
      </c>
      <c r="S140" s="26" t="s">
        <v>89</v>
      </c>
      <c r="T140" s="26" t="s">
        <v>90</v>
      </c>
      <c r="U140" s="26" t="s">
        <v>96</v>
      </c>
      <c r="V140" s="26">
        <v>1939</v>
      </c>
      <c r="W140" s="3">
        <v>2773</v>
      </c>
      <c r="X140" s="3">
        <v>8568.57</v>
      </c>
      <c r="Y140" s="3">
        <v>1071.07125</v>
      </c>
      <c r="Z140" s="30">
        <v>10856.378189999999</v>
      </c>
      <c r="AA140" s="15"/>
      <c r="AB140" s="15"/>
    </row>
    <row r="141" spans="2:28" x14ac:dyDescent="0.2">
      <c r="B141" s="16">
        <v>2021</v>
      </c>
      <c r="C141" s="12" t="s">
        <v>10</v>
      </c>
      <c r="D141" s="13" t="s">
        <v>56</v>
      </c>
      <c r="E141" s="8" t="s">
        <v>61</v>
      </c>
      <c r="F141" s="8">
        <v>4526</v>
      </c>
      <c r="G141" s="8">
        <v>12853.84</v>
      </c>
      <c r="H141" s="29">
        <v>14910.454399999999</v>
      </c>
      <c r="I141" s="14">
        <v>6426.92</v>
      </c>
      <c r="J141" s="17" t="s">
        <v>70</v>
      </c>
      <c r="Q141" s="16">
        <v>2021</v>
      </c>
      <c r="R141" s="12" t="s">
        <v>10</v>
      </c>
      <c r="S141" s="26" t="s">
        <v>89</v>
      </c>
      <c r="T141" s="26" t="s">
        <v>90</v>
      </c>
      <c r="U141" s="26" t="s">
        <v>96</v>
      </c>
      <c r="V141" s="26">
        <v>1541</v>
      </c>
      <c r="W141" s="3">
        <v>2080</v>
      </c>
      <c r="X141" s="3">
        <v>9048</v>
      </c>
      <c r="Y141" s="3">
        <v>1737.2159999999999</v>
      </c>
      <c r="Z141" s="30">
        <v>12703.392</v>
      </c>
      <c r="AA141" s="12"/>
      <c r="AB141" s="12"/>
    </row>
    <row r="142" spans="2:28" x14ac:dyDescent="0.2">
      <c r="B142" s="18">
        <v>2021</v>
      </c>
      <c r="C142" s="15" t="s">
        <v>11</v>
      </c>
      <c r="D142" s="13" t="s">
        <v>56</v>
      </c>
      <c r="E142" s="8" t="s">
        <v>61</v>
      </c>
      <c r="F142" s="8">
        <v>3733</v>
      </c>
      <c r="G142" s="8">
        <v>8436.58</v>
      </c>
      <c r="H142" s="29">
        <v>10292.6276</v>
      </c>
      <c r="I142" s="14">
        <v>2952.8029999999999</v>
      </c>
      <c r="J142" s="17" t="s">
        <v>70</v>
      </c>
      <c r="Q142" s="18">
        <v>2021</v>
      </c>
      <c r="R142" s="15" t="s">
        <v>11</v>
      </c>
      <c r="S142" s="26" t="s">
        <v>89</v>
      </c>
      <c r="T142" s="26" t="s">
        <v>90</v>
      </c>
      <c r="U142" s="26" t="s">
        <v>96</v>
      </c>
      <c r="V142" s="26">
        <v>1005</v>
      </c>
      <c r="W142" s="3">
        <v>1407</v>
      </c>
      <c r="X142" s="3">
        <v>5445.09</v>
      </c>
      <c r="Y142" s="3">
        <v>1018.2318300000001</v>
      </c>
      <c r="Z142" s="30">
        <v>8134.9644600000001</v>
      </c>
      <c r="AA142" s="15"/>
      <c r="AB142" s="15"/>
    </row>
    <row r="143" spans="2:28" x14ac:dyDescent="0.2">
      <c r="B143" s="16">
        <v>2021</v>
      </c>
      <c r="C143" s="12" t="s">
        <v>12</v>
      </c>
      <c r="D143" s="13" t="s">
        <v>56</v>
      </c>
      <c r="E143" s="8" t="s">
        <v>61</v>
      </c>
      <c r="F143" s="8">
        <v>2019</v>
      </c>
      <c r="G143" s="8">
        <v>6561.75</v>
      </c>
      <c r="H143" s="29">
        <v>6955.4549999999999</v>
      </c>
      <c r="I143" s="14">
        <v>2690.3175000000001</v>
      </c>
      <c r="J143" s="17" t="s">
        <v>70</v>
      </c>
      <c r="Q143" s="16">
        <v>2021</v>
      </c>
      <c r="R143" s="12" t="s">
        <v>12</v>
      </c>
      <c r="S143" s="26" t="s">
        <v>89</v>
      </c>
      <c r="T143" s="26" t="s">
        <v>90</v>
      </c>
      <c r="U143" s="26" t="s">
        <v>96</v>
      </c>
      <c r="V143" s="26">
        <v>1915</v>
      </c>
      <c r="W143" s="3">
        <v>2853</v>
      </c>
      <c r="X143" s="3">
        <v>10641.69</v>
      </c>
      <c r="Y143" s="3">
        <v>1425.9864599999999</v>
      </c>
      <c r="Z143" s="30">
        <v>15334.675290000001</v>
      </c>
      <c r="AA143" s="12"/>
      <c r="AB143" s="12"/>
    </row>
    <row r="144" spans="2:28" x14ac:dyDescent="0.2">
      <c r="B144" s="18">
        <v>2021</v>
      </c>
      <c r="C144" s="15" t="s">
        <v>13</v>
      </c>
      <c r="D144" s="13" t="s">
        <v>56</v>
      </c>
      <c r="E144" s="8" t="s">
        <v>61</v>
      </c>
      <c r="F144" s="8">
        <v>2584</v>
      </c>
      <c r="G144" s="8">
        <v>5865.68</v>
      </c>
      <c r="H144" s="29">
        <v>7684.0408000000007</v>
      </c>
      <c r="I144" s="14">
        <v>2756.8696</v>
      </c>
      <c r="J144" s="17" t="s">
        <v>70</v>
      </c>
      <c r="Q144" s="18">
        <v>2021</v>
      </c>
      <c r="R144" s="15" t="s">
        <v>13</v>
      </c>
      <c r="S144" s="26" t="s">
        <v>89</v>
      </c>
      <c r="T144" s="26" t="s">
        <v>90</v>
      </c>
      <c r="U144" s="26" t="s">
        <v>96</v>
      </c>
      <c r="V144" s="26">
        <v>1284</v>
      </c>
      <c r="W144" s="3">
        <v>1759</v>
      </c>
      <c r="X144" s="3">
        <v>8495.9699999999993</v>
      </c>
      <c r="Y144" s="3">
        <v>1104.4760999999999</v>
      </c>
      <c r="Z144" s="30">
        <v>10356.58743</v>
      </c>
      <c r="AA144" s="15"/>
      <c r="AB144" s="15"/>
    </row>
    <row r="145" spans="2:28" x14ac:dyDescent="0.2">
      <c r="B145" s="16">
        <v>2021</v>
      </c>
      <c r="C145" s="12" t="s">
        <v>14</v>
      </c>
      <c r="D145" s="13" t="s">
        <v>56</v>
      </c>
      <c r="E145" s="8" t="s">
        <v>61</v>
      </c>
      <c r="F145" s="8">
        <v>2095</v>
      </c>
      <c r="G145" s="8">
        <v>4315.7</v>
      </c>
      <c r="H145" s="29">
        <v>4229.3859999999995</v>
      </c>
      <c r="I145" s="14">
        <v>2114.6929999999998</v>
      </c>
      <c r="J145" s="17" t="s">
        <v>70</v>
      </c>
      <c r="Q145" s="16">
        <v>2021</v>
      </c>
      <c r="R145" s="12" t="s">
        <v>14</v>
      </c>
      <c r="S145" s="26" t="s">
        <v>89</v>
      </c>
      <c r="T145" s="26" t="s">
        <v>90</v>
      </c>
      <c r="U145" s="26" t="s">
        <v>96</v>
      </c>
      <c r="V145" s="26">
        <v>1439</v>
      </c>
      <c r="W145" s="3">
        <v>1712</v>
      </c>
      <c r="X145" s="3">
        <v>2157.12</v>
      </c>
      <c r="Y145" s="3">
        <v>308.46815999999995</v>
      </c>
      <c r="Z145" s="30">
        <v>2672.6716799999999</v>
      </c>
      <c r="AA145" s="12"/>
      <c r="AB145" s="12"/>
    </row>
    <row r="146" spans="2:28" x14ac:dyDescent="0.2">
      <c r="B146" s="18">
        <v>2021</v>
      </c>
      <c r="C146" s="15" t="s">
        <v>15</v>
      </c>
      <c r="D146" s="13" t="s">
        <v>56</v>
      </c>
      <c r="E146" s="8" t="s">
        <v>61</v>
      </c>
      <c r="F146" s="8">
        <v>4342</v>
      </c>
      <c r="G146" s="8">
        <v>8857.68</v>
      </c>
      <c r="H146" s="29">
        <v>11160.676799999999</v>
      </c>
      <c r="I146" s="14">
        <v>2745.8808000000004</v>
      </c>
      <c r="J146" s="17" t="s">
        <v>70</v>
      </c>
      <c r="Q146" s="18">
        <v>2021</v>
      </c>
      <c r="R146" s="15" t="s">
        <v>15</v>
      </c>
      <c r="S146" s="26" t="s">
        <v>89</v>
      </c>
      <c r="T146" s="26" t="s">
        <v>90</v>
      </c>
      <c r="U146" s="26" t="s">
        <v>96</v>
      </c>
      <c r="V146" s="26">
        <v>1259</v>
      </c>
      <c r="W146" s="3">
        <v>1851</v>
      </c>
      <c r="X146" s="3">
        <v>7829.73</v>
      </c>
      <c r="Y146" s="3">
        <v>978.71624999999995</v>
      </c>
      <c r="Z146" s="30">
        <v>10773.708479999999</v>
      </c>
      <c r="AA146" s="15"/>
      <c r="AB146" s="15"/>
    </row>
    <row r="147" spans="2:28" x14ac:dyDescent="0.2">
      <c r="B147" s="16">
        <v>2021</v>
      </c>
      <c r="C147" s="12" t="s">
        <v>16</v>
      </c>
      <c r="D147" s="13" t="s">
        <v>56</v>
      </c>
      <c r="E147" s="8" t="s">
        <v>61</v>
      </c>
      <c r="F147" s="8">
        <v>2456</v>
      </c>
      <c r="G147" s="8">
        <v>6164.56</v>
      </c>
      <c r="H147" s="29">
        <v>6904.3072000000011</v>
      </c>
      <c r="I147" s="14">
        <v>3020.6343999999999</v>
      </c>
      <c r="J147" s="17" t="s">
        <v>70</v>
      </c>
      <c r="Q147" s="16">
        <v>2021</v>
      </c>
      <c r="R147" s="12" t="s">
        <v>16</v>
      </c>
      <c r="S147" s="26" t="s">
        <v>89</v>
      </c>
      <c r="T147" s="26" t="s">
        <v>90</v>
      </c>
      <c r="U147" s="26" t="s">
        <v>96</v>
      </c>
      <c r="V147" s="26">
        <v>1208</v>
      </c>
      <c r="W147" s="3">
        <v>1268</v>
      </c>
      <c r="X147" s="3">
        <v>2345.8000000000002</v>
      </c>
      <c r="Y147" s="3">
        <v>452.73940000000005</v>
      </c>
      <c r="Z147" s="30">
        <v>3255.9704000000002</v>
      </c>
      <c r="AA147" s="12"/>
      <c r="AB147" s="12"/>
    </row>
    <row r="148" spans="2:28" x14ac:dyDescent="0.2">
      <c r="B148" s="18">
        <v>2021</v>
      </c>
      <c r="C148" s="15" t="s">
        <v>17</v>
      </c>
      <c r="D148" s="13" t="s">
        <v>56</v>
      </c>
      <c r="E148" s="8" t="s">
        <v>61</v>
      </c>
      <c r="F148" s="8">
        <v>4433</v>
      </c>
      <c r="G148" s="8">
        <v>8334.0400000000009</v>
      </c>
      <c r="H148" s="29">
        <v>9834.1672000000017</v>
      </c>
      <c r="I148" s="14">
        <v>3500.2968000000005</v>
      </c>
      <c r="J148" s="17" t="s">
        <v>70</v>
      </c>
      <c r="Q148" s="18">
        <v>2021</v>
      </c>
      <c r="R148" s="15" t="s">
        <v>17</v>
      </c>
      <c r="S148" s="26" t="s">
        <v>89</v>
      </c>
      <c r="T148" s="26" t="s">
        <v>90</v>
      </c>
      <c r="U148" s="26" t="s">
        <v>96</v>
      </c>
      <c r="V148" s="26">
        <v>1283</v>
      </c>
      <c r="W148" s="3">
        <v>1694</v>
      </c>
      <c r="X148" s="3">
        <v>8300.6</v>
      </c>
      <c r="Y148" s="3">
        <v>1162.0840000000001</v>
      </c>
      <c r="Z148" s="30">
        <v>12417.6976</v>
      </c>
      <c r="AA148" s="15"/>
      <c r="AB148" s="15"/>
    </row>
    <row r="149" spans="2:28" x14ac:dyDescent="0.2">
      <c r="B149" s="16">
        <v>2022</v>
      </c>
      <c r="C149" s="12" t="s">
        <v>6</v>
      </c>
      <c r="D149" s="13" t="s">
        <v>56</v>
      </c>
      <c r="E149" s="8" t="s">
        <v>61</v>
      </c>
      <c r="F149" s="8">
        <v>4384</v>
      </c>
      <c r="G149" s="8">
        <v>11529.92</v>
      </c>
      <c r="H149" s="29">
        <v>14066.502399999999</v>
      </c>
      <c r="I149" s="14">
        <v>4957.8656000000001</v>
      </c>
      <c r="J149" s="17" t="s">
        <v>70</v>
      </c>
      <c r="Q149" s="16">
        <v>2022</v>
      </c>
      <c r="R149" s="12" t="s">
        <v>6</v>
      </c>
      <c r="S149" s="26" t="s">
        <v>89</v>
      </c>
      <c r="T149" s="26" t="s">
        <v>90</v>
      </c>
      <c r="U149" s="26" t="s">
        <v>96</v>
      </c>
      <c r="V149" s="26">
        <v>1316</v>
      </c>
      <c r="W149" s="3">
        <v>1895</v>
      </c>
      <c r="X149" s="3">
        <v>7977.95</v>
      </c>
      <c r="Y149" s="3">
        <v>2840.1501999999996</v>
      </c>
      <c r="Z149" s="30">
        <v>8951.2599000000009</v>
      </c>
      <c r="AA149" s="12"/>
      <c r="AB149" s="12"/>
    </row>
    <row r="150" spans="2:28" x14ac:dyDescent="0.2">
      <c r="B150" s="18">
        <v>2022</v>
      </c>
      <c r="C150" s="15" t="s">
        <v>7</v>
      </c>
      <c r="D150" s="13" t="s">
        <v>56</v>
      </c>
      <c r="E150" s="8" t="s">
        <v>61</v>
      </c>
      <c r="F150" s="8">
        <v>4875</v>
      </c>
      <c r="G150" s="8">
        <v>8970</v>
      </c>
      <c r="H150" s="29">
        <v>9508.2000000000007</v>
      </c>
      <c r="I150" s="14">
        <v>3946.8</v>
      </c>
      <c r="J150" s="17" t="s">
        <v>70</v>
      </c>
      <c r="Q150" s="18">
        <v>2022</v>
      </c>
      <c r="R150" s="15" t="s">
        <v>7</v>
      </c>
      <c r="S150" s="26" t="s">
        <v>89</v>
      </c>
      <c r="T150" s="26" t="s">
        <v>90</v>
      </c>
      <c r="U150" s="26" t="s">
        <v>96</v>
      </c>
      <c r="V150" s="26">
        <v>578</v>
      </c>
      <c r="W150" s="3">
        <v>636</v>
      </c>
      <c r="X150" s="3">
        <v>1125.72</v>
      </c>
      <c r="Y150" s="3">
        <v>338.84172000000001</v>
      </c>
      <c r="Z150" s="30">
        <v>1161.7430400000001</v>
      </c>
      <c r="AA150" s="15"/>
      <c r="AB150" s="15"/>
    </row>
    <row r="151" spans="2:28" x14ac:dyDescent="0.2">
      <c r="B151" s="16">
        <v>2022</v>
      </c>
      <c r="C151" s="12" t="s">
        <v>8</v>
      </c>
      <c r="D151" s="13" t="s">
        <v>56</v>
      </c>
      <c r="E151" s="8" t="s">
        <v>61</v>
      </c>
      <c r="F151" s="8">
        <v>4475</v>
      </c>
      <c r="G151" s="8">
        <v>5504.25</v>
      </c>
      <c r="H151" s="29">
        <v>5559.2924999999996</v>
      </c>
      <c r="I151" s="14">
        <v>2036.5725</v>
      </c>
      <c r="J151" s="17" t="s">
        <v>70</v>
      </c>
      <c r="Q151" s="16">
        <v>2022</v>
      </c>
      <c r="R151" s="12" t="s">
        <v>8</v>
      </c>
      <c r="S151" s="26" t="s">
        <v>89</v>
      </c>
      <c r="T151" s="26" t="s">
        <v>90</v>
      </c>
      <c r="U151" s="26" t="s">
        <v>96</v>
      </c>
      <c r="V151" s="26">
        <v>729</v>
      </c>
      <c r="W151" s="3">
        <v>838</v>
      </c>
      <c r="X151" s="3">
        <v>2865.96</v>
      </c>
      <c r="Y151" s="3">
        <v>1146.384</v>
      </c>
      <c r="Z151" s="30">
        <v>3413.3583599999997</v>
      </c>
      <c r="AA151" s="12"/>
      <c r="AB151" s="12"/>
    </row>
    <row r="152" spans="2:28" x14ac:dyDescent="0.2">
      <c r="B152" s="18">
        <v>2022</v>
      </c>
      <c r="C152" s="15" t="s">
        <v>9</v>
      </c>
      <c r="D152" s="13" t="s">
        <v>56</v>
      </c>
      <c r="E152" s="8" t="s">
        <v>61</v>
      </c>
      <c r="F152" s="8">
        <v>4330</v>
      </c>
      <c r="G152" s="8">
        <v>10738.4</v>
      </c>
      <c r="H152" s="29">
        <v>12671.312</v>
      </c>
      <c r="I152" s="14">
        <v>4080.5920000000001</v>
      </c>
      <c r="J152" s="17" t="s">
        <v>70</v>
      </c>
      <c r="Q152" s="18">
        <v>2022</v>
      </c>
      <c r="R152" s="15" t="s">
        <v>9</v>
      </c>
      <c r="S152" s="26" t="s">
        <v>89</v>
      </c>
      <c r="T152" s="26" t="s">
        <v>90</v>
      </c>
      <c r="U152" s="26" t="s">
        <v>96</v>
      </c>
      <c r="V152" s="26">
        <v>784</v>
      </c>
      <c r="W152" s="3">
        <v>996</v>
      </c>
      <c r="X152" s="3">
        <v>2300.7600000000002</v>
      </c>
      <c r="Y152" s="3">
        <v>796.06296000000009</v>
      </c>
      <c r="Z152" s="30">
        <v>2820.7317600000001</v>
      </c>
      <c r="AA152" s="15"/>
      <c r="AB152" s="15"/>
    </row>
    <row r="153" spans="2:28" x14ac:dyDescent="0.2">
      <c r="B153" s="16">
        <v>2022</v>
      </c>
      <c r="C153" s="12" t="s">
        <v>10</v>
      </c>
      <c r="D153" s="13" t="s">
        <v>56</v>
      </c>
      <c r="E153" s="8" t="s">
        <v>61</v>
      </c>
      <c r="F153" s="8">
        <v>4320</v>
      </c>
      <c r="G153" s="8">
        <v>11016</v>
      </c>
      <c r="H153" s="29">
        <v>14761.44</v>
      </c>
      <c r="I153" s="14">
        <v>4186.08</v>
      </c>
      <c r="J153" s="17" t="s">
        <v>70</v>
      </c>
      <c r="Q153" s="16">
        <v>2022</v>
      </c>
      <c r="R153" s="12" t="s">
        <v>10</v>
      </c>
      <c r="S153" s="26" t="s">
        <v>89</v>
      </c>
      <c r="T153" s="26" t="s">
        <v>90</v>
      </c>
      <c r="U153" s="26" t="s">
        <v>96</v>
      </c>
      <c r="V153" s="26">
        <v>528</v>
      </c>
      <c r="W153" s="3">
        <v>612</v>
      </c>
      <c r="X153" s="3">
        <v>1713.6</v>
      </c>
      <c r="Y153" s="3">
        <v>562.06079999999997</v>
      </c>
      <c r="Z153" s="30">
        <v>2183.1264000000001</v>
      </c>
      <c r="AA153" s="12"/>
      <c r="AB153" s="12"/>
    </row>
    <row r="154" spans="2:28" x14ac:dyDescent="0.2">
      <c r="B154" s="18">
        <v>2022</v>
      </c>
      <c r="C154" s="15" t="s">
        <v>11</v>
      </c>
      <c r="D154" s="13" t="s">
        <v>56</v>
      </c>
      <c r="E154" s="8" t="s">
        <v>61</v>
      </c>
      <c r="F154" s="8">
        <v>4605</v>
      </c>
      <c r="G154" s="8">
        <v>13907.1</v>
      </c>
      <c r="H154" s="29">
        <v>16132.236000000001</v>
      </c>
      <c r="I154" s="14">
        <v>5562.84</v>
      </c>
      <c r="J154" s="17" t="s">
        <v>70</v>
      </c>
      <c r="Q154" s="18">
        <v>2022</v>
      </c>
      <c r="R154" s="15" t="s">
        <v>11</v>
      </c>
      <c r="S154" s="26" t="s">
        <v>89</v>
      </c>
      <c r="T154" s="26" t="s">
        <v>90</v>
      </c>
      <c r="U154" s="26" t="s">
        <v>96</v>
      </c>
      <c r="V154" s="26">
        <v>603</v>
      </c>
      <c r="W154" s="3">
        <v>651</v>
      </c>
      <c r="X154" s="3">
        <v>2200.38</v>
      </c>
      <c r="Y154" s="3">
        <v>765.73224000000005</v>
      </c>
      <c r="Z154" s="30">
        <v>2092.5613800000001</v>
      </c>
      <c r="AA154" s="15"/>
      <c r="AB154" s="15"/>
    </row>
    <row r="155" spans="2:28" x14ac:dyDescent="0.2">
      <c r="B155" s="16">
        <v>2022</v>
      </c>
      <c r="C155" s="12" t="s">
        <v>12</v>
      </c>
      <c r="D155" s="13" t="s">
        <v>56</v>
      </c>
      <c r="E155" s="8" t="s">
        <v>61</v>
      </c>
      <c r="F155" s="8">
        <v>4275</v>
      </c>
      <c r="G155" s="8">
        <v>5301</v>
      </c>
      <c r="H155" s="29">
        <v>7315.38</v>
      </c>
      <c r="I155" s="14">
        <v>1749.33</v>
      </c>
      <c r="J155" s="17" t="s">
        <v>70</v>
      </c>
      <c r="Q155" s="16">
        <v>2022</v>
      </c>
      <c r="R155" s="12" t="s">
        <v>12</v>
      </c>
      <c r="S155" s="26" t="s">
        <v>89</v>
      </c>
      <c r="T155" s="26" t="s">
        <v>90</v>
      </c>
      <c r="U155" s="26" t="s">
        <v>96</v>
      </c>
      <c r="V155" s="26">
        <v>666</v>
      </c>
      <c r="W155" s="3">
        <v>733</v>
      </c>
      <c r="X155" s="3">
        <v>3569.71</v>
      </c>
      <c r="Y155" s="3">
        <v>1313.65328</v>
      </c>
      <c r="Z155" s="30">
        <v>3766.04405</v>
      </c>
      <c r="AA155" s="12"/>
      <c r="AB155" s="12"/>
    </row>
    <row r="156" spans="2:28" x14ac:dyDescent="0.2">
      <c r="B156" s="18">
        <v>2022</v>
      </c>
      <c r="C156" s="15" t="s">
        <v>13</v>
      </c>
      <c r="D156" s="13" t="s">
        <v>56</v>
      </c>
      <c r="E156" s="8" t="s">
        <v>61</v>
      </c>
      <c r="F156" s="8">
        <v>4529</v>
      </c>
      <c r="G156" s="8">
        <v>13451.13</v>
      </c>
      <c r="H156" s="29">
        <v>18697.070699999997</v>
      </c>
      <c r="I156" s="14">
        <v>5111.4293999999991</v>
      </c>
      <c r="J156" s="17" t="s">
        <v>70</v>
      </c>
      <c r="Q156" s="18">
        <v>2022</v>
      </c>
      <c r="R156" s="15" t="s">
        <v>13</v>
      </c>
      <c r="S156" s="26" t="s">
        <v>89</v>
      </c>
      <c r="T156" s="26" t="s">
        <v>90</v>
      </c>
      <c r="U156" s="26" t="s">
        <v>96</v>
      </c>
      <c r="V156" s="26">
        <v>813</v>
      </c>
      <c r="W156" s="3">
        <v>1024</v>
      </c>
      <c r="X156" s="3">
        <v>4382.72</v>
      </c>
      <c r="Y156" s="3">
        <v>1314.816</v>
      </c>
      <c r="Z156" s="30">
        <v>5601.1161600000005</v>
      </c>
      <c r="AA156" s="15"/>
      <c r="AB156" s="15"/>
    </row>
    <row r="157" spans="2:28" x14ac:dyDescent="0.2">
      <c r="B157" s="16">
        <v>2022</v>
      </c>
      <c r="C157" s="12" t="s">
        <v>14</v>
      </c>
      <c r="D157" s="13" t="s">
        <v>56</v>
      </c>
      <c r="E157" s="8" t="s">
        <v>61</v>
      </c>
      <c r="F157" s="8">
        <v>4457</v>
      </c>
      <c r="G157" s="8">
        <v>4501.57</v>
      </c>
      <c r="H157" s="29">
        <v>4681.6327999999994</v>
      </c>
      <c r="I157" s="14">
        <v>1755.6122999999998</v>
      </c>
      <c r="J157" s="17" t="s">
        <v>70</v>
      </c>
      <c r="Q157" s="16">
        <v>2022</v>
      </c>
      <c r="R157" s="12" t="s">
        <v>14</v>
      </c>
      <c r="S157" s="26" t="s">
        <v>89</v>
      </c>
      <c r="T157" s="26" t="s">
        <v>90</v>
      </c>
      <c r="U157" s="26" t="s">
        <v>96</v>
      </c>
      <c r="V157" s="26">
        <v>613</v>
      </c>
      <c r="W157" s="3">
        <v>858</v>
      </c>
      <c r="X157" s="3">
        <v>3886.74</v>
      </c>
      <c r="Y157" s="3">
        <v>1418.6600999999998</v>
      </c>
      <c r="Z157" s="30">
        <v>4131.6046200000001</v>
      </c>
      <c r="AA157" s="12"/>
      <c r="AB157" s="12"/>
    </row>
    <row r="158" spans="2:28" x14ac:dyDescent="0.2">
      <c r="B158" s="18">
        <v>2022</v>
      </c>
      <c r="C158" s="15" t="s">
        <v>15</v>
      </c>
      <c r="D158" s="13" t="s">
        <v>56</v>
      </c>
      <c r="E158" s="8" t="s">
        <v>61</v>
      </c>
      <c r="F158" s="8">
        <v>4055</v>
      </c>
      <c r="G158" s="8">
        <v>10056.4</v>
      </c>
      <c r="H158" s="29">
        <v>13173.883999999998</v>
      </c>
      <c r="I158" s="14">
        <v>3218.0479999999998</v>
      </c>
      <c r="J158" s="17" t="s">
        <v>70</v>
      </c>
      <c r="Q158" s="18">
        <v>2022</v>
      </c>
      <c r="R158" s="15" t="s">
        <v>15</v>
      </c>
      <c r="S158" s="26" t="s">
        <v>89</v>
      </c>
      <c r="T158" s="26" t="s">
        <v>90</v>
      </c>
      <c r="U158" s="26" t="s">
        <v>96</v>
      </c>
      <c r="V158" s="26">
        <v>893</v>
      </c>
      <c r="W158" s="3">
        <v>1197</v>
      </c>
      <c r="X158" s="3">
        <v>1975.05</v>
      </c>
      <c r="Y158" s="3">
        <v>699.16769999999997</v>
      </c>
      <c r="Z158" s="30">
        <v>2168.6048999999998</v>
      </c>
      <c r="AA158" s="15"/>
      <c r="AB158" s="15"/>
    </row>
    <row r="159" spans="2:28" x14ac:dyDescent="0.2">
      <c r="B159" s="16">
        <v>2022</v>
      </c>
      <c r="C159" s="12" t="s">
        <v>16</v>
      </c>
      <c r="D159" s="13" t="s">
        <v>56</v>
      </c>
      <c r="E159" s="8" t="s">
        <v>61</v>
      </c>
      <c r="F159" s="8">
        <v>4560</v>
      </c>
      <c r="G159" s="8">
        <v>10898.4</v>
      </c>
      <c r="H159" s="29">
        <v>10135.511999999999</v>
      </c>
      <c r="I159" s="14">
        <v>4904.28</v>
      </c>
      <c r="J159" s="17" t="s">
        <v>70</v>
      </c>
      <c r="Q159" s="16">
        <v>2022</v>
      </c>
      <c r="R159" s="12" t="s">
        <v>16</v>
      </c>
      <c r="S159" s="26" t="s">
        <v>89</v>
      </c>
      <c r="T159" s="26" t="s">
        <v>90</v>
      </c>
      <c r="U159" s="26" t="s">
        <v>96</v>
      </c>
      <c r="V159" s="26">
        <v>849</v>
      </c>
      <c r="W159" s="3">
        <v>985</v>
      </c>
      <c r="X159" s="3">
        <v>3043.65</v>
      </c>
      <c r="Y159" s="3">
        <v>1031.7973500000001</v>
      </c>
      <c r="Z159" s="30">
        <v>3564.1141499999999</v>
      </c>
      <c r="AA159" s="12"/>
      <c r="AB159" s="12"/>
    </row>
    <row r="160" spans="2:28" x14ac:dyDescent="0.2">
      <c r="B160" s="18">
        <v>2022</v>
      </c>
      <c r="C160" s="15" t="s">
        <v>17</v>
      </c>
      <c r="D160" s="13" t="s">
        <v>56</v>
      </c>
      <c r="E160" s="8" t="s">
        <v>61</v>
      </c>
      <c r="F160" s="8">
        <v>4231</v>
      </c>
      <c r="G160" s="8">
        <v>7700.42</v>
      </c>
      <c r="H160" s="29">
        <v>7007.3822</v>
      </c>
      <c r="I160" s="14">
        <v>2464.1343999999999</v>
      </c>
      <c r="J160" s="17" t="s">
        <v>70</v>
      </c>
      <c r="Q160" s="18">
        <v>2022</v>
      </c>
      <c r="R160" s="15" t="s">
        <v>17</v>
      </c>
      <c r="S160" s="26" t="s">
        <v>89</v>
      </c>
      <c r="T160" s="26" t="s">
        <v>90</v>
      </c>
      <c r="U160" s="26" t="s">
        <v>96</v>
      </c>
      <c r="V160" s="26">
        <v>940</v>
      </c>
      <c r="W160" s="3">
        <v>1015</v>
      </c>
      <c r="X160" s="3">
        <v>2770.95</v>
      </c>
      <c r="Y160" s="3">
        <v>911.64254999999991</v>
      </c>
      <c r="Z160" s="30">
        <v>2754.3242999999998</v>
      </c>
      <c r="AA160" s="15"/>
      <c r="AB160" s="15"/>
    </row>
    <row r="161" spans="2:28" x14ac:dyDescent="0.2">
      <c r="B161" s="16">
        <v>2023</v>
      </c>
      <c r="C161" s="12" t="s">
        <v>6</v>
      </c>
      <c r="D161" s="13" t="s">
        <v>56</v>
      </c>
      <c r="E161" s="8" t="s">
        <v>61</v>
      </c>
      <c r="F161" s="8">
        <v>4811</v>
      </c>
      <c r="G161" s="8">
        <v>14625.44</v>
      </c>
      <c r="H161" s="29">
        <v>18428.054400000001</v>
      </c>
      <c r="I161" s="14">
        <v>5411.4128000000001</v>
      </c>
      <c r="J161" s="17" t="s">
        <v>70</v>
      </c>
      <c r="Q161" s="16">
        <v>2023</v>
      </c>
      <c r="R161" s="12" t="s">
        <v>6</v>
      </c>
      <c r="S161" s="26" t="s">
        <v>89</v>
      </c>
      <c r="T161" s="26" t="s">
        <v>90</v>
      </c>
      <c r="U161" s="26" t="s">
        <v>96</v>
      </c>
      <c r="V161" s="26">
        <v>935</v>
      </c>
      <c r="W161" s="3">
        <v>1029</v>
      </c>
      <c r="X161" s="3">
        <v>2315.25</v>
      </c>
      <c r="Y161" s="3">
        <v>127.33875</v>
      </c>
      <c r="Z161" s="30">
        <v>2630.1239999999998</v>
      </c>
      <c r="AA161" s="12"/>
      <c r="AB161" s="12"/>
    </row>
    <row r="162" spans="2:28" x14ac:dyDescent="0.2">
      <c r="B162" s="18">
        <v>2023</v>
      </c>
      <c r="C162" s="15" t="s">
        <v>7</v>
      </c>
      <c r="D162" s="13" t="s">
        <v>56</v>
      </c>
      <c r="E162" s="8" t="s">
        <v>61</v>
      </c>
      <c r="F162" s="8">
        <v>4995</v>
      </c>
      <c r="G162" s="8">
        <v>8691.2999999999993</v>
      </c>
      <c r="H162" s="29">
        <v>11037.950999999999</v>
      </c>
      <c r="I162" s="14">
        <v>2955.0419999999995</v>
      </c>
      <c r="J162" s="17" t="s">
        <v>70</v>
      </c>
      <c r="Q162" s="18">
        <v>2023</v>
      </c>
      <c r="R162" s="15" t="s">
        <v>7</v>
      </c>
      <c r="S162" s="26" t="s">
        <v>89</v>
      </c>
      <c r="T162" s="26" t="s">
        <v>90</v>
      </c>
      <c r="U162" s="26" t="s">
        <v>96</v>
      </c>
      <c r="V162" s="26">
        <v>905</v>
      </c>
      <c r="W162" s="3">
        <v>1068</v>
      </c>
      <c r="X162" s="3">
        <v>2830.2</v>
      </c>
      <c r="Y162" s="3">
        <v>226.416</v>
      </c>
      <c r="Z162" s="30">
        <v>4500.018</v>
      </c>
      <c r="AA162" s="15"/>
      <c r="AB162" s="15"/>
    </row>
    <row r="163" spans="2:28" x14ac:dyDescent="0.2">
      <c r="B163" s="16">
        <v>2023</v>
      </c>
      <c r="C163" s="12" t="s">
        <v>8</v>
      </c>
      <c r="D163" s="13" t="s">
        <v>56</v>
      </c>
      <c r="E163" s="8" t="s">
        <v>61</v>
      </c>
      <c r="F163" s="8">
        <v>4744</v>
      </c>
      <c r="G163" s="8">
        <v>6072.32</v>
      </c>
      <c r="H163" s="29">
        <v>7529.6767999999993</v>
      </c>
      <c r="I163" s="14">
        <v>2368.2048</v>
      </c>
      <c r="J163" s="17" t="s">
        <v>70</v>
      </c>
      <c r="Q163" s="16">
        <v>2023</v>
      </c>
      <c r="R163" s="12" t="s">
        <v>8</v>
      </c>
      <c r="S163" s="26" t="s">
        <v>89</v>
      </c>
      <c r="T163" s="26" t="s">
        <v>90</v>
      </c>
      <c r="U163" s="26" t="s">
        <v>96</v>
      </c>
      <c r="V163" s="26">
        <v>724</v>
      </c>
      <c r="W163" s="3">
        <v>919</v>
      </c>
      <c r="X163" s="3">
        <v>1323.36</v>
      </c>
      <c r="Y163" s="3">
        <v>115.13231999999999</v>
      </c>
      <c r="Z163" s="30">
        <v>1896.3748799999998</v>
      </c>
      <c r="AA163" s="12"/>
      <c r="AB163" s="12"/>
    </row>
    <row r="164" spans="2:28" x14ac:dyDescent="0.2">
      <c r="B164" s="18">
        <v>2023</v>
      </c>
      <c r="C164" s="15" t="s">
        <v>9</v>
      </c>
      <c r="D164" s="13" t="s">
        <v>56</v>
      </c>
      <c r="E164" s="8" t="s">
        <v>61</v>
      </c>
      <c r="F164" s="8">
        <v>4374</v>
      </c>
      <c r="G164" s="8">
        <v>7785.72</v>
      </c>
      <c r="H164" s="29">
        <v>10588.5792</v>
      </c>
      <c r="I164" s="14">
        <v>2880.7164000000002</v>
      </c>
      <c r="J164" s="17" t="s">
        <v>70</v>
      </c>
      <c r="Q164" s="18">
        <v>2023</v>
      </c>
      <c r="R164" s="15" t="s">
        <v>9</v>
      </c>
      <c r="S164" s="26" t="s">
        <v>89</v>
      </c>
      <c r="T164" s="26" t="s">
        <v>90</v>
      </c>
      <c r="U164" s="26" t="s">
        <v>96</v>
      </c>
      <c r="V164" s="26">
        <v>748</v>
      </c>
      <c r="W164" s="3">
        <v>1062</v>
      </c>
      <c r="X164" s="3">
        <v>3207.24</v>
      </c>
      <c r="Y164" s="3">
        <v>182.81268</v>
      </c>
      <c r="Z164" s="30">
        <v>4310.5305599999992</v>
      </c>
      <c r="AA164" s="15"/>
      <c r="AB164" s="15"/>
    </row>
    <row r="165" spans="2:28" x14ac:dyDescent="0.2">
      <c r="B165" s="16">
        <v>2023</v>
      </c>
      <c r="C165" s="12" t="s">
        <v>10</v>
      </c>
      <c r="D165" s="13" t="s">
        <v>56</v>
      </c>
      <c r="E165" s="8" t="s">
        <v>61</v>
      </c>
      <c r="F165" s="8">
        <v>4200</v>
      </c>
      <c r="G165" s="8">
        <v>14574</v>
      </c>
      <c r="H165" s="29">
        <v>15594.18</v>
      </c>
      <c r="I165" s="14">
        <v>5538.12</v>
      </c>
      <c r="J165" s="17" t="s">
        <v>70</v>
      </c>
      <c r="Q165" s="16">
        <v>2023</v>
      </c>
      <c r="R165" s="12" t="s">
        <v>10</v>
      </c>
      <c r="S165" s="26" t="s">
        <v>89</v>
      </c>
      <c r="T165" s="26" t="s">
        <v>90</v>
      </c>
      <c r="U165" s="26" t="s">
        <v>96</v>
      </c>
      <c r="V165" s="26">
        <v>923</v>
      </c>
      <c r="W165" s="3">
        <v>1265</v>
      </c>
      <c r="X165" s="3">
        <v>5401.55</v>
      </c>
      <c r="Y165" s="3">
        <v>302.48680000000002</v>
      </c>
      <c r="Z165" s="30">
        <v>8226.5606500000013</v>
      </c>
      <c r="AA165" s="12"/>
      <c r="AB165" s="12"/>
    </row>
    <row r="166" spans="2:28" x14ac:dyDescent="0.2">
      <c r="B166" s="18">
        <v>2023</v>
      </c>
      <c r="C166" s="15" t="s">
        <v>11</v>
      </c>
      <c r="D166" s="13" t="s">
        <v>56</v>
      </c>
      <c r="E166" s="8" t="s">
        <v>61</v>
      </c>
      <c r="F166" s="8">
        <v>4757</v>
      </c>
      <c r="G166" s="8">
        <v>14746.7</v>
      </c>
      <c r="H166" s="29">
        <v>14156.832000000002</v>
      </c>
      <c r="I166" s="14">
        <v>5898.68</v>
      </c>
      <c r="J166" s="17" t="s">
        <v>70</v>
      </c>
      <c r="Q166" s="18">
        <v>2023</v>
      </c>
      <c r="R166" s="15" t="s">
        <v>11</v>
      </c>
      <c r="S166" s="26" t="s">
        <v>89</v>
      </c>
      <c r="T166" s="26" t="s">
        <v>90</v>
      </c>
      <c r="U166" s="26" t="s">
        <v>96</v>
      </c>
      <c r="V166" s="26">
        <v>588</v>
      </c>
      <c r="W166" s="3">
        <v>676</v>
      </c>
      <c r="X166" s="3">
        <v>2190.2399999999998</v>
      </c>
      <c r="Y166" s="3">
        <v>181.78992</v>
      </c>
      <c r="Z166" s="30">
        <v>3309.4526399999995</v>
      </c>
      <c r="AA166" s="15"/>
      <c r="AB166" s="15"/>
    </row>
    <row r="167" spans="2:28" x14ac:dyDescent="0.2">
      <c r="B167" s="16">
        <v>2023</v>
      </c>
      <c r="C167" s="12" t="s">
        <v>12</v>
      </c>
      <c r="D167" s="13" t="s">
        <v>56</v>
      </c>
      <c r="E167" s="8" t="s">
        <v>61</v>
      </c>
      <c r="F167" s="8">
        <v>4688</v>
      </c>
      <c r="G167" s="8">
        <v>13313.92</v>
      </c>
      <c r="H167" s="29">
        <v>15177.868800000002</v>
      </c>
      <c r="I167" s="14">
        <v>4393.5936000000002</v>
      </c>
      <c r="J167" s="17" t="s">
        <v>70</v>
      </c>
      <c r="Q167" s="16">
        <v>2023</v>
      </c>
      <c r="R167" s="12" t="s">
        <v>12</v>
      </c>
      <c r="S167" s="26" t="s">
        <v>89</v>
      </c>
      <c r="T167" s="26" t="s">
        <v>90</v>
      </c>
      <c r="U167" s="26" t="s">
        <v>96</v>
      </c>
      <c r="V167" s="26">
        <v>834</v>
      </c>
      <c r="W167" s="3">
        <v>859</v>
      </c>
      <c r="X167" s="3">
        <v>3058.04</v>
      </c>
      <c r="Y167" s="3">
        <v>214.06279999999998</v>
      </c>
      <c r="Z167" s="30">
        <v>4822.5290800000002</v>
      </c>
      <c r="AA167" s="12"/>
      <c r="AB167" s="12"/>
    </row>
    <row r="168" spans="2:28" x14ac:dyDescent="0.2">
      <c r="B168" s="18">
        <v>2023</v>
      </c>
      <c r="C168" s="15" t="s">
        <v>13</v>
      </c>
      <c r="D168" s="13" t="s">
        <v>56</v>
      </c>
      <c r="E168" s="8" t="s">
        <v>61</v>
      </c>
      <c r="F168" s="8">
        <v>4836</v>
      </c>
      <c r="G168" s="8">
        <v>12912.12</v>
      </c>
      <c r="H168" s="29">
        <v>14203.332000000002</v>
      </c>
      <c r="I168" s="14">
        <v>5293.9692000000005</v>
      </c>
      <c r="J168" s="17" t="s">
        <v>70</v>
      </c>
      <c r="Q168" s="18">
        <v>2023</v>
      </c>
      <c r="R168" s="15" t="s">
        <v>13</v>
      </c>
      <c r="S168" s="26" t="s">
        <v>89</v>
      </c>
      <c r="T168" s="26" t="s">
        <v>90</v>
      </c>
      <c r="U168" s="26" t="s">
        <v>96</v>
      </c>
      <c r="V168" s="26">
        <v>659</v>
      </c>
      <c r="W168" s="3">
        <v>784</v>
      </c>
      <c r="X168" s="3">
        <v>1505.28</v>
      </c>
      <c r="Y168" s="3">
        <v>103.86431999999999</v>
      </c>
      <c r="Z168" s="30">
        <v>1881.6</v>
      </c>
      <c r="AA168" s="15"/>
      <c r="AB168" s="15"/>
    </row>
    <row r="169" spans="2:28" x14ac:dyDescent="0.2">
      <c r="B169" s="16">
        <v>2023</v>
      </c>
      <c r="C169" s="12" t="s">
        <v>14</v>
      </c>
      <c r="D169" s="13" t="s">
        <v>56</v>
      </c>
      <c r="E169" s="8" t="s">
        <v>61</v>
      </c>
      <c r="F169" s="8">
        <v>4818</v>
      </c>
      <c r="G169" s="8">
        <v>5347.98</v>
      </c>
      <c r="H169" s="29">
        <v>7326.7325999999994</v>
      </c>
      <c r="I169" s="14">
        <v>2406.5909999999999</v>
      </c>
      <c r="J169" s="17" t="s">
        <v>70</v>
      </c>
      <c r="Q169" s="16">
        <v>2023</v>
      </c>
      <c r="R169" s="12" t="s">
        <v>14</v>
      </c>
      <c r="S169" s="26" t="s">
        <v>89</v>
      </c>
      <c r="T169" s="26" t="s">
        <v>90</v>
      </c>
      <c r="U169" s="26" t="s">
        <v>96</v>
      </c>
      <c r="V169" s="26">
        <v>798</v>
      </c>
      <c r="W169" s="3">
        <v>854</v>
      </c>
      <c r="X169" s="3">
        <v>2083.7600000000002</v>
      </c>
      <c r="Y169" s="3">
        <v>129.19312000000002</v>
      </c>
      <c r="Z169" s="30">
        <v>3008.9494400000003</v>
      </c>
      <c r="AA169" s="12"/>
      <c r="AB169" s="12"/>
    </row>
    <row r="170" spans="2:28" x14ac:dyDescent="0.2">
      <c r="B170" s="18">
        <v>2023</v>
      </c>
      <c r="C170" s="15" t="s">
        <v>15</v>
      </c>
      <c r="D170" s="13" t="s">
        <v>56</v>
      </c>
      <c r="E170" s="8" t="s">
        <v>61</v>
      </c>
      <c r="F170" s="8">
        <v>4004</v>
      </c>
      <c r="G170" s="8">
        <v>4524.5200000000004</v>
      </c>
      <c r="H170" s="29">
        <v>4524.5200000000004</v>
      </c>
      <c r="I170" s="14">
        <v>1493.0916</v>
      </c>
      <c r="J170" s="17" t="s">
        <v>70</v>
      </c>
      <c r="Q170" s="18">
        <v>2023</v>
      </c>
      <c r="R170" s="15" t="s">
        <v>15</v>
      </c>
      <c r="S170" s="26" t="s">
        <v>89</v>
      </c>
      <c r="T170" s="26" t="s">
        <v>90</v>
      </c>
      <c r="U170" s="26" t="s">
        <v>96</v>
      </c>
      <c r="V170" s="26">
        <v>930</v>
      </c>
      <c r="W170" s="3">
        <v>1051</v>
      </c>
      <c r="X170" s="3">
        <v>1587.01</v>
      </c>
      <c r="Y170" s="3">
        <v>115.85172999999999</v>
      </c>
      <c r="Z170" s="30">
        <v>2351.9488199999996</v>
      </c>
      <c r="AA170" s="15"/>
      <c r="AB170" s="15"/>
    </row>
    <row r="171" spans="2:28" x14ac:dyDescent="0.2">
      <c r="B171" s="16">
        <v>2023</v>
      </c>
      <c r="C171" s="12" t="s">
        <v>16</v>
      </c>
      <c r="D171" s="13" t="s">
        <v>56</v>
      </c>
      <c r="E171" s="8" t="s">
        <v>61</v>
      </c>
      <c r="F171" s="8">
        <v>4163</v>
      </c>
      <c r="G171" s="8">
        <v>13696.27</v>
      </c>
      <c r="H171" s="29">
        <v>19174.778000000002</v>
      </c>
      <c r="I171" s="14">
        <v>4930.6572000000006</v>
      </c>
      <c r="J171" s="17" t="s">
        <v>70</v>
      </c>
      <c r="Q171" s="16">
        <v>2023</v>
      </c>
      <c r="R171" s="12" t="s">
        <v>16</v>
      </c>
      <c r="S171" s="26" t="s">
        <v>89</v>
      </c>
      <c r="T171" s="26" t="s">
        <v>90</v>
      </c>
      <c r="U171" s="26" t="s">
        <v>96</v>
      </c>
      <c r="V171" s="26">
        <v>511</v>
      </c>
      <c r="W171" s="3">
        <v>644</v>
      </c>
      <c r="X171" s="3">
        <v>1861.16</v>
      </c>
      <c r="Y171" s="3">
        <v>132.14236000000002</v>
      </c>
      <c r="Z171" s="30">
        <v>2951.7997600000003</v>
      </c>
      <c r="AA171" s="12"/>
      <c r="AB171" s="12"/>
    </row>
    <row r="172" spans="2:28" x14ac:dyDescent="0.2">
      <c r="B172" s="18">
        <v>2023</v>
      </c>
      <c r="C172" s="15" t="s">
        <v>17</v>
      </c>
      <c r="D172" s="13" t="s">
        <v>56</v>
      </c>
      <c r="E172" s="8" t="s">
        <v>61</v>
      </c>
      <c r="F172" s="8">
        <v>4731</v>
      </c>
      <c r="G172" s="8">
        <v>15943.47</v>
      </c>
      <c r="H172" s="29">
        <v>16740.643499999998</v>
      </c>
      <c r="I172" s="14">
        <v>6855.6920999999993</v>
      </c>
      <c r="J172" s="17" t="s">
        <v>70</v>
      </c>
      <c r="Q172" s="18">
        <v>2023</v>
      </c>
      <c r="R172" s="15" t="s">
        <v>17</v>
      </c>
      <c r="S172" s="26" t="s">
        <v>89</v>
      </c>
      <c r="T172" s="26" t="s">
        <v>90</v>
      </c>
      <c r="U172" s="26" t="s">
        <v>96</v>
      </c>
      <c r="V172" s="26">
        <v>803</v>
      </c>
      <c r="W172" s="3">
        <v>811</v>
      </c>
      <c r="X172" s="3">
        <v>2700.63</v>
      </c>
      <c r="Y172" s="3">
        <v>261.96111000000002</v>
      </c>
      <c r="Z172" s="30">
        <v>4067.1487800000004</v>
      </c>
      <c r="AA172" s="15"/>
      <c r="AB172" s="15"/>
    </row>
    <row r="173" spans="2:28" x14ac:dyDescent="0.2">
      <c r="B173" s="16">
        <v>2024</v>
      </c>
      <c r="C173" s="12" t="s">
        <v>6</v>
      </c>
      <c r="D173" s="13" t="s">
        <v>56</v>
      </c>
      <c r="E173" s="8" t="s">
        <v>61</v>
      </c>
      <c r="F173" s="8">
        <v>4164</v>
      </c>
      <c r="G173" s="8">
        <v>10659.84</v>
      </c>
      <c r="H173" s="29">
        <v>11299.430400000001</v>
      </c>
      <c r="I173" s="14">
        <v>3517.7472000000002</v>
      </c>
      <c r="J173" s="17" t="s">
        <v>70</v>
      </c>
      <c r="Q173" s="16">
        <v>2024</v>
      </c>
      <c r="R173" s="12" t="s">
        <v>6</v>
      </c>
      <c r="S173" s="26" t="s">
        <v>89</v>
      </c>
      <c r="T173" s="26" t="s">
        <v>90</v>
      </c>
      <c r="U173" s="26" t="s">
        <v>96</v>
      </c>
      <c r="V173" s="26">
        <v>544</v>
      </c>
      <c r="W173" s="3">
        <v>811</v>
      </c>
      <c r="X173" s="3">
        <v>3462.97</v>
      </c>
      <c r="Y173" s="3">
        <v>761.85339999999985</v>
      </c>
      <c r="Z173" s="30">
        <v>3812.7299699999999</v>
      </c>
      <c r="AA173" s="12"/>
      <c r="AB173" s="12"/>
    </row>
    <row r="174" spans="2:28" x14ac:dyDescent="0.2">
      <c r="B174" s="18">
        <v>2024</v>
      </c>
      <c r="C174" s="15" t="s">
        <v>7</v>
      </c>
      <c r="D174" s="13" t="s">
        <v>56</v>
      </c>
      <c r="E174" s="8" t="s">
        <v>61</v>
      </c>
      <c r="F174" s="8">
        <v>5444</v>
      </c>
      <c r="G174" s="8">
        <v>7131.64</v>
      </c>
      <c r="H174" s="29">
        <v>6632.4252000000006</v>
      </c>
      <c r="I174" s="14">
        <v>3209.2379999999998</v>
      </c>
      <c r="J174" s="17" t="s">
        <v>70</v>
      </c>
      <c r="Q174" s="18">
        <v>2024</v>
      </c>
      <c r="R174" s="15" t="s">
        <v>7</v>
      </c>
      <c r="S174" s="26" t="s">
        <v>89</v>
      </c>
      <c r="T174" s="26" t="s">
        <v>90</v>
      </c>
      <c r="U174" s="26" t="s">
        <v>96</v>
      </c>
      <c r="V174" s="26">
        <v>928</v>
      </c>
      <c r="W174" s="3">
        <v>1058</v>
      </c>
      <c r="X174" s="3">
        <v>2676.74</v>
      </c>
      <c r="Y174" s="3">
        <v>610.29671999999994</v>
      </c>
      <c r="Z174" s="30">
        <v>3038.0998999999997</v>
      </c>
      <c r="AA174" s="15"/>
      <c r="AB174" s="15"/>
    </row>
    <row r="175" spans="2:28" x14ac:dyDescent="0.2">
      <c r="B175" s="16">
        <v>2024</v>
      </c>
      <c r="C175" s="12" t="s">
        <v>8</v>
      </c>
      <c r="D175" s="13" t="s">
        <v>56</v>
      </c>
      <c r="E175" s="8" t="s">
        <v>61</v>
      </c>
      <c r="F175" s="8">
        <v>5300</v>
      </c>
      <c r="G175" s="8">
        <v>14098</v>
      </c>
      <c r="H175" s="29">
        <v>17763.48</v>
      </c>
      <c r="I175" s="14">
        <v>6767.04</v>
      </c>
      <c r="J175" s="17" t="s">
        <v>70</v>
      </c>
      <c r="Q175" s="16">
        <v>2024</v>
      </c>
      <c r="R175" s="12" t="s">
        <v>8</v>
      </c>
      <c r="S175" s="26" t="s">
        <v>89</v>
      </c>
      <c r="T175" s="26" t="s">
        <v>90</v>
      </c>
      <c r="U175" s="26" t="s">
        <v>96</v>
      </c>
      <c r="V175" s="26">
        <v>597</v>
      </c>
      <c r="W175" s="3">
        <v>675</v>
      </c>
      <c r="X175" s="3">
        <v>1957.5</v>
      </c>
      <c r="Y175" s="3">
        <v>395.41500000000002</v>
      </c>
      <c r="Z175" s="30">
        <v>2180.6550000000002</v>
      </c>
      <c r="AA175" s="12"/>
      <c r="AB175" s="12"/>
    </row>
    <row r="176" spans="2:28" x14ac:dyDescent="0.2">
      <c r="B176" s="18">
        <v>2024</v>
      </c>
      <c r="C176" s="15" t="s">
        <v>9</v>
      </c>
      <c r="D176" s="13" t="s">
        <v>56</v>
      </c>
      <c r="E176" s="8" t="s">
        <v>61</v>
      </c>
      <c r="F176" s="8">
        <v>5084</v>
      </c>
      <c r="G176" s="8">
        <v>13574.28</v>
      </c>
      <c r="H176" s="29">
        <v>14388.736800000002</v>
      </c>
      <c r="I176" s="14">
        <v>6379.9116000000004</v>
      </c>
      <c r="J176" s="17" t="s">
        <v>70</v>
      </c>
      <c r="Q176" s="18">
        <v>2024</v>
      </c>
      <c r="R176" s="15" t="s">
        <v>9</v>
      </c>
      <c r="S176" s="26" t="s">
        <v>89</v>
      </c>
      <c r="T176" s="26" t="s">
        <v>90</v>
      </c>
      <c r="U176" s="26" t="s">
        <v>96</v>
      </c>
      <c r="V176" s="26">
        <v>722</v>
      </c>
      <c r="W176" s="3">
        <v>967</v>
      </c>
      <c r="X176" s="3">
        <v>1305.45</v>
      </c>
      <c r="Y176" s="3">
        <v>336.80610000000001</v>
      </c>
      <c r="Z176" s="30">
        <v>1317.1990499999999</v>
      </c>
      <c r="AA176" s="15"/>
      <c r="AB176" s="15"/>
    </row>
    <row r="177" spans="2:28" x14ac:dyDescent="0.2">
      <c r="B177" s="16">
        <v>2024</v>
      </c>
      <c r="C177" s="12" t="s">
        <v>10</v>
      </c>
      <c r="D177" s="13" t="s">
        <v>56</v>
      </c>
      <c r="E177" s="8" t="s">
        <v>61</v>
      </c>
      <c r="F177" s="8">
        <v>5807</v>
      </c>
      <c r="G177" s="8">
        <v>13356.1</v>
      </c>
      <c r="H177" s="29">
        <v>16828.686000000002</v>
      </c>
      <c r="I177" s="14">
        <v>4808.1959999999999</v>
      </c>
      <c r="J177" s="17" t="s">
        <v>70</v>
      </c>
      <c r="Q177" s="16">
        <v>2024</v>
      </c>
      <c r="R177" s="12" t="s">
        <v>10</v>
      </c>
      <c r="S177" s="26" t="s">
        <v>89</v>
      </c>
      <c r="T177" s="26" t="s">
        <v>90</v>
      </c>
      <c r="U177" s="26" t="s">
        <v>96</v>
      </c>
      <c r="V177" s="26">
        <v>757</v>
      </c>
      <c r="W177" s="3">
        <v>833</v>
      </c>
      <c r="X177" s="3">
        <v>3207.05</v>
      </c>
      <c r="Y177" s="3">
        <v>779.31315000000006</v>
      </c>
      <c r="Z177" s="30">
        <v>4066.5394000000006</v>
      </c>
      <c r="AA177" s="12"/>
      <c r="AB177" s="12"/>
    </row>
    <row r="178" spans="2:28" x14ac:dyDescent="0.2">
      <c r="B178" s="18">
        <v>2024</v>
      </c>
      <c r="C178" s="15" t="s">
        <v>11</v>
      </c>
      <c r="D178" s="13" t="s">
        <v>56</v>
      </c>
      <c r="E178" s="8" t="s">
        <v>61</v>
      </c>
      <c r="F178" s="8">
        <v>5768</v>
      </c>
      <c r="G178" s="8">
        <v>8709.68</v>
      </c>
      <c r="H178" s="29">
        <v>8448.3896000000004</v>
      </c>
      <c r="I178" s="14">
        <v>3309.6784000000002</v>
      </c>
      <c r="J178" s="17" t="s">
        <v>70</v>
      </c>
      <c r="Q178" s="18">
        <v>2024</v>
      </c>
      <c r="R178" s="15" t="s">
        <v>11</v>
      </c>
      <c r="S178" s="26" t="s">
        <v>89</v>
      </c>
      <c r="T178" s="26" t="s">
        <v>90</v>
      </c>
      <c r="U178" s="26" t="s">
        <v>96</v>
      </c>
      <c r="V178" s="26">
        <v>794</v>
      </c>
      <c r="W178" s="3">
        <v>1000</v>
      </c>
      <c r="X178" s="3">
        <v>3840</v>
      </c>
      <c r="Y178" s="3">
        <v>798.72</v>
      </c>
      <c r="Z178" s="30">
        <v>4957.4399999999996</v>
      </c>
      <c r="AA178" s="15"/>
      <c r="AB178" s="15"/>
    </row>
    <row r="179" spans="2:28" x14ac:dyDescent="0.2">
      <c r="B179" s="16">
        <v>2024</v>
      </c>
      <c r="C179" s="12" t="s">
        <v>12</v>
      </c>
      <c r="D179" s="13" t="s">
        <v>56</v>
      </c>
      <c r="E179" s="8" t="s">
        <v>61</v>
      </c>
      <c r="F179" s="8">
        <v>5070</v>
      </c>
      <c r="G179" s="8">
        <v>14804.4</v>
      </c>
      <c r="H179" s="29">
        <v>20133.984</v>
      </c>
      <c r="I179" s="14">
        <v>4885.4520000000002</v>
      </c>
      <c r="J179" s="17" t="s">
        <v>70</v>
      </c>
      <c r="Q179" s="16">
        <v>2024</v>
      </c>
      <c r="R179" s="12" t="s">
        <v>12</v>
      </c>
      <c r="S179" s="26" t="s">
        <v>89</v>
      </c>
      <c r="T179" s="26" t="s">
        <v>90</v>
      </c>
      <c r="U179" s="26" t="s">
        <v>96</v>
      </c>
      <c r="V179" s="26">
        <v>811</v>
      </c>
      <c r="W179" s="3">
        <v>1014</v>
      </c>
      <c r="X179" s="3">
        <v>1662.96</v>
      </c>
      <c r="Y179" s="3">
        <v>477.26952</v>
      </c>
      <c r="Z179" s="30">
        <v>2136.9036000000001</v>
      </c>
      <c r="AA179" s="12"/>
      <c r="AB179" s="12"/>
    </row>
    <row r="180" spans="2:28" x14ac:dyDescent="0.2">
      <c r="B180" s="18">
        <v>2024</v>
      </c>
      <c r="C180" s="15" t="s">
        <v>13</v>
      </c>
      <c r="D180" s="13" t="s">
        <v>56</v>
      </c>
      <c r="E180" s="8" t="s">
        <v>61</v>
      </c>
      <c r="F180" s="8">
        <v>5386</v>
      </c>
      <c r="G180" s="8">
        <v>17181.34</v>
      </c>
      <c r="H180" s="29">
        <v>22679.3688</v>
      </c>
      <c r="I180" s="14">
        <v>6528.9092000000001</v>
      </c>
      <c r="J180" s="17" t="s">
        <v>70</v>
      </c>
      <c r="Q180" s="18">
        <v>2024</v>
      </c>
      <c r="R180" s="15" t="s">
        <v>13</v>
      </c>
      <c r="S180" s="26" t="s">
        <v>89</v>
      </c>
      <c r="T180" s="26" t="s">
        <v>90</v>
      </c>
      <c r="U180" s="26" t="s">
        <v>96</v>
      </c>
      <c r="V180" s="26">
        <v>901</v>
      </c>
      <c r="W180" s="3">
        <v>982</v>
      </c>
      <c r="X180" s="3">
        <v>4036.02</v>
      </c>
      <c r="Y180" s="3">
        <v>1142.1936599999999</v>
      </c>
      <c r="Z180" s="30">
        <v>5065.2050999999992</v>
      </c>
      <c r="AA180" s="15"/>
      <c r="AB180" s="15"/>
    </row>
    <row r="181" spans="2:28" x14ac:dyDescent="0.2">
      <c r="B181" s="16">
        <v>2024</v>
      </c>
      <c r="C181" s="12" t="s">
        <v>14</v>
      </c>
      <c r="D181" s="13" t="s">
        <v>56</v>
      </c>
      <c r="E181" s="8" t="s">
        <v>61</v>
      </c>
      <c r="F181" s="8">
        <v>5967</v>
      </c>
      <c r="G181" s="8">
        <v>19512.09</v>
      </c>
      <c r="H181" s="29">
        <v>24194.991600000001</v>
      </c>
      <c r="I181" s="14">
        <v>7024.3523999999998</v>
      </c>
      <c r="J181" s="17" t="s">
        <v>70</v>
      </c>
      <c r="Q181" s="16">
        <v>2024</v>
      </c>
      <c r="R181" s="12" t="s">
        <v>14</v>
      </c>
      <c r="S181" s="26" t="s">
        <v>89</v>
      </c>
      <c r="T181" s="26" t="s">
        <v>90</v>
      </c>
      <c r="U181" s="26" t="s">
        <v>96</v>
      </c>
      <c r="V181" s="26">
        <v>851</v>
      </c>
      <c r="W181" s="3">
        <v>851</v>
      </c>
      <c r="X181" s="3">
        <v>2365.7800000000002</v>
      </c>
      <c r="Y181" s="3">
        <v>482.61912000000007</v>
      </c>
      <c r="Z181" s="30">
        <v>2526.6530400000001</v>
      </c>
      <c r="AA181" s="12"/>
      <c r="AB181" s="12"/>
    </row>
    <row r="182" spans="2:28" x14ac:dyDescent="0.2">
      <c r="B182" s="18">
        <v>2024</v>
      </c>
      <c r="C182" s="15" t="s">
        <v>15</v>
      </c>
      <c r="D182" s="13" t="s">
        <v>56</v>
      </c>
      <c r="E182" s="8" t="s">
        <v>61</v>
      </c>
      <c r="F182" s="8">
        <v>5451</v>
      </c>
      <c r="G182" s="8">
        <v>15480.84</v>
      </c>
      <c r="H182" s="29">
        <v>17957.774399999998</v>
      </c>
      <c r="I182" s="14">
        <v>6811.5695999999998</v>
      </c>
      <c r="J182" s="17" t="s">
        <v>70</v>
      </c>
      <c r="Q182" s="18">
        <v>2024</v>
      </c>
      <c r="R182" s="15" t="s">
        <v>15</v>
      </c>
      <c r="S182" s="26" t="s">
        <v>89</v>
      </c>
      <c r="T182" s="26" t="s">
        <v>90</v>
      </c>
      <c r="U182" s="26" t="s">
        <v>96</v>
      </c>
      <c r="V182" s="26">
        <v>928</v>
      </c>
      <c r="W182" s="3">
        <v>1299</v>
      </c>
      <c r="X182" s="3">
        <v>6339.12</v>
      </c>
      <c r="Y182" s="3">
        <v>1381.9281599999999</v>
      </c>
      <c r="Z182" s="30">
        <v>6757.5019199999997</v>
      </c>
      <c r="AA182" s="15"/>
      <c r="AB182" s="15"/>
    </row>
    <row r="183" spans="2:28" x14ac:dyDescent="0.2">
      <c r="B183" s="16">
        <v>2024</v>
      </c>
      <c r="C183" s="12" t="s">
        <v>16</v>
      </c>
      <c r="D183" s="13" t="s">
        <v>56</v>
      </c>
      <c r="E183" s="8" t="s">
        <v>61</v>
      </c>
      <c r="F183" s="8">
        <v>5647</v>
      </c>
      <c r="G183" s="8">
        <v>18973.919999999998</v>
      </c>
      <c r="H183" s="29">
        <v>20871.311999999998</v>
      </c>
      <c r="I183" s="14">
        <v>8917.7423999999992</v>
      </c>
      <c r="J183" s="17" t="s">
        <v>70</v>
      </c>
      <c r="Q183" s="16">
        <v>2024</v>
      </c>
      <c r="R183" s="12" t="s">
        <v>16</v>
      </c>
      <c r="S183" s="26" t="s">
        <v>89</v>
      </c>
      <c r="T183" s="26" t="s">
        <v>90</v>
      </c>
      <c r="U183" s="26" t="s">
        <v>96</v>
      </c>
      <c r="V183" s="26">
        <v>608</v>
      </c>
      <c r="W183" s="3">
        <v>614</v>
      </c>
      <c r="X183" s="3">
        <v>2990.18</v>
      </c>
      <c r="Y183" s="3">
        <v>633.91815999999994</v>
      </c>
      <c r="Z183" s="30">
        <v>3444.6873599999999</v>
      </c>
      <c r="AA183" s="12"/>
      <c r="AB183" s="12"/>
    </row>
    <row r="184" spans="2:28" x14ac:dyDescent="0.2">
      <c r="B184" s="18">
        <v>2024</v>
      </c>
      <c r="C184" s="15" t="s">
        <v>17</v>
      </c>
      <c r="D184" s="13" t="s">
        <v>56</v>
      </c>
      <c r="E184" s="8" t="s">
        <v>61</v>
      </c>
      <c r="F184" s="8">
        <v>5536</v>
      </c>
      <c r="G184" s="8">
        <v>17438.400000000001</v>
      </c>
      <c r="H184" s="29">
        <v>22495.536</v>
      </c>
      <c r="I184" s="14">
        <v>6975.36</v>
      </c>
      <c r="J184" s="17" t="s">
        <v>70</v>
      </c>
      <c r="Q184" s="18">
        <v>2024</v>
      </c>
      <c r="R184" s="15" t="s">
        <v>17</v>
      </c>
      <c r="S184" s="26" t="s">
        <v>89</v>
      </c>
      <c r="T184" s="26" t="s">
        <v>90</v>
      </c>
      <c r="U184" s="26" t="s">
        <v>96</v>
      </c>
      <c r="V184" s="26">
        <v>740</v>
      </c>
      <c r="W184" s="3">
        <v>844</v>
      </c>
      <c r="X184" s="3">
        <v>2228.16</v>
      </c>
      <c r="Y184" s="3">
        <v>597.14688000000001</v>
      </c>
      <c r="Z184" s="30">
        <v>2268.2668799999997</v>
      </c>
      <c r="AA184" s="15"/>
      <c r="AB184" s="15"/>
    </row>
    <row r="185" spans="2:28" x14ac:dyDescent="0.2">
      <c r="B185" s="16">
        <v>2020</v>
      </c>
      <c r="C185" s="12" t="s">
        <v>6</v>
      </c>
      <c r="D185" s="8" t="s">
        <v>82</v>
      </c>
      <c r="E185" s="13" t="s">
        <v>62</v>
      </c>
      <c r="F185" s="8">
        <v>11698</v>
      </c>
      <c r="G185" s="8">
        <v>32169.5</v>
      </c>
      <c r="H185" s="29">
        <v>44715.605000000003</v>
      </c>
      <c r="I185" s="14">
        <v>15119.665000000001</v>
      </c>
      <c r="J185" s="17" t="s">
        <v>71</v>
      </c>
      <c r="Q185" s="16">
        <v>2020</v>
      </c>
      <c r="R185" s="12" t="s">
        <v>6</v>
      </c>
      <c r="S185" s="26" t="s">
        <v>89</v>
      </c>
      <c r="T185" s="26" t="s">
        <v>91</v>
      </c>
      <c r="U185" s="26" t="s">
        <v>96</v>
      </c>
      <c r="V185" s="26">
        <v>920</v>
      </c>
      <c r="W185" s="3">
        <v>938</v>
      </c>
      <c r="X185" s="3">
        <v>3489.36</v>
      </c>
      <c r="Y185" s="3">
        <v>1008.4250400000001</v>
      </c>
      <c r="Z185" s="30">
        <v>3335.82816</v>
      </c>
      <c r="AA185" s="12"/>
      <c r="AB185" s="12"/>
    </row>
    <row r="186" spans="2:28" x14ac:dyDescent="0.2">
      <c r="B186" s="18">
        <v>2020</v>
      </c>
      <c r="C186" s="15" t="s">
        <v>7</v>
      </c>
      <c r="D186" s="8" t="s">
        <v>82</v>
      </c>
      <c r="E186" s="13" t="s">
        <v>62</v>
      </c>
      <c r="F186" s="8">
        <v>11865</v>
      </c>
      <c r="G186" s="8">
        <v>22306.2</v>
      </c>
      <c r="H186" s="29">
        <v>25206.006000000001</v>
      </c>
      <c r="I186" s="14">
        <v>10706.976000000001</v>
      </c>
      <c r="J186" s="17" t="s">
        <v>71</v>
      </c>
      <c r="Q186" s="18">
        <v>2020</v>
      </c>
      <c r="R186" s="15" t="s">
        <v>7</v>
      </c>
      <c r="S186" s="26" t="s">
        <v>89</v>
      </c>
      <c r="T186" s="26" t="s">
        <v>91</v>
      </c>
      <c r="U186" s="26" t="s">
        <v>96</v>
      </c>
      <c r="V186" s="26">
        <v>547</v>
      </c>
      <c r="W186" s="3">
        <v>793</v>
      </c>
      <c r="X186" s="3">
        <v>2719.99</v>
      </c>
      <c r="Y186" s="3">
        <v>495.03817999999995</v>
      </c>
      <c r="Z186" s="30">
        <v>2453.4309800000001</v>
      </c>
      <c r="AA186" s="15"/>
      <c r="AB186" s="15"/>
    </row>
    <row r="187" spans="2:28" x14ac:dyDescent="0.2">
      <c r="B187" s="16">
        <v>2020</v>
      </c>
      <c r="C187" s="12" t="s">
        <v>8</v>
      </c>
      <c r="D187" s="8" t="s">
        <v>82</v>
      </c>
      <c r="E187" s="13" t="s">
        <v>62</v>
      </c>
      <c r="F187" s="8">
        <v>10568</v>
      </c>
      <c r="G187" s="8">
        <v>35825.519999999997</v>
      </c>
      <c r="H187" s="29">
        <v>37258.540799999995</v>
      </c>
      <c r="I187" s="14">
        <v>10747.655999999999</v>
      </c>
      <c r="J187" s="17" t="s">
        <v>71</v>
      </c>
      <c r="Q187" s="16">
        <v>2020</v>
      </c>
      <c r="R187" s="12" t="s">
        <v>8</v>
      </c>
      <c r="S187" s="26" t="s">
        <v>89</v>
      </c>
      <c r="T187" s="26" t="s">
        <v>91</v>
      </c>
      <c r="U187" s="26" t="s">
        <v>96</v>
      </c>
      <c r="V187" s="26">
        <v>786</v>
      </c>
      <c r="W187" s="3">
        <v>825</v>
      </c>
      <c r="X187" s="3">
        <v>899.25</v>
      </c>
      <c r="Y187" s="3">
        <v>162.76425</v>
      </c>
      <c r="Z187" s="30">
        <v>1160.0325</v>
      </c>
      <c r="AA187" s="12"/>
      <c r="AB187" s="12"/>
    </row>
    <row r="188" spans="2:28" x14ac:dyDescent="0.2">
      <c r="B188" s="18">
        <v>2020</v>
      </c>
      <c r="C188" s="15" t="s">
        <v>9</v>
      </c>
      <c r="D188" s="8" t="s">
        <v>82</v>
      </c>
      <c r="E188" s="13" t="s">
        <v>62</v>
      </c>
      <c r="F188" s="8">
        <v>11691</v>
      </c>
      <c r="G188" s="8">
        <v>24784.92</v>
      </c>
      <c r="H188" s="29">
        <v>22554.277199999997</v>
      </c>
      <c r="I188" s="14">
        <v>10161.8172</v>
      </c>
      <c r="J188" s="17" t="s">
        <v>71</v>
      </c>
      <c r="Q188" s="18">
        <v>2020</v>
      </c>
      <c r="R188" s="15" t="s">
        <v>9</v>
      </c>
      <c r="S188" s="26" t="s">
        <v>89</v>
      </c>
      <c r="T188" s="26" t="s">
        <v>91</v>
      </c>
      <c r="U188" s="26" t="s">
        <v>96</v>
      </c>
      <c r="V188" s="26">
        <v>570</v>
      </c>
      <c r="W188" s="3">
        <v>713</v>
      </c>
      <c r="X188" s="3">
        <v>2167.52</v>
      </c>
      <c r="Y188" s="3">
        <v>440.00655999999998</v>
      </c>
      <c r="Z188" s="30">
        <v>2869.79648</v>
      </c>
      <c r="AA188" s="15"/>
      <c r="AB188" s="15"/>
    </row>
    <row r="189" spans="2:28" x14ac:dyDescent="0.2">
      <c r="B189" s="16">
        <v>2020</v>
      </c>
      <c r="C189" s="12" t="s">
        <v>10</v>
      </c>
      <c r="D189" s="8" t="s">
        <v>82</v>
      </c>
      <c r="E189" s="13" t="s">
        <v>62</v>
      </c>
      <c r="F189" s="8">
        <v>10834</v>
      </c>
      <c r="G189" s="8">
        <v>33152.04</v>
      </c>
      <c r="H189" s="29">
        <v>31494.438000000002</v>
      </c>
      <c r="I189" s="14">
        <v>11271.693600000001</v>
      </c>
      <c r="J189" s="17" t="s">
        <v>71</v>
      </c>
      <c r="Q189" s="16">
        <v>2020</v>
      </c>
      <c r="R189" s="12" t="s">
        <v>10</v>
      </c>
      <c r="S189" s="26" t="s">
        <v>89</v>
      </c>
      <c r="T189" s="26" t="s">
        <v>91</v>
      </c>
      <c r="U189" s="26" t="s">
        <v>96</v>
      </c>
      <c r="V189" s="26">
        <v>568</v>
      </c>
      <c r="W189" s="3">
        <v>619</v>
      </c>
      <c r="X189" s="3">
        <v>2011.75</v>
      </c>
      <c r="Y189" s="3">
        <v>500.92574999999999</v>
      </c>
      <c r="Z189" s="30">
        <v>1830.6925000000001</v>
      </c>
      <c r="AA189" s="12"/>
      <c r="AB189" s="12"/>
    </row>
    <row r="190" spans="2:28" x14ac:dyDescent="0.2">
      <c r="B190" s="18">
        <v>2020</v>
      </c>
      <c r="C190" s="15" t="s">
        <v>11</v>
      </c>
      <c r="D190" s="8" t="s">
        <v>82</v>
      </c>
      <c r="E190" s="13" t="s">
        <v>62</v>
      </c>
      <c r="F190" s="8">
        <v>10748</v>
      </c>
      <c r="G190" s="8">
        <v>15584.6</v>
      </c>
      <c r="H190" s="29">
        <v>14493.678</v>
      </c>
      <c r="I190" s="14">
        <v>4675.38</v>
      </c>
      <c r="J190" s="17" t="s">
        <v>71</v>
      </c>
      <c r="Q190" s="18">
        <v>2020</v>
      </c>
      <c r="R190" s="15" t="s">
        <v>11</v>
      </c>
      <c r="S190" s="26" t="s">
        <v>89</v>
      </c>
      <c r="T190" s="26" t="s">
        <v>91</v>
      </c>
      <c r="U190" s="26" t="s">
        <v>96</v>
      </c>
      <c r="V190" s="26">
        <v>645</v>
      </c>
      <c r="W190" s="3">
        <v>858</v>
      </c>
      <c r="X190" s="3">
        <v>4126.9799999999996</v>
      </c>
      <c r="Y190" s="3">
        <v>515.87249999999995</v>
      </c>
      <c r="Z190" s="30">
        <v>5327.9311799999996</v>
      </c>
      <c r="AA190" s="15"/>
      <c r="AB190" s="15"/>
    </row>
    <row r="191" spans="2:28" x14ac:dyDescent="0.2">
      <c r="B191" s="16">
        <v>2020</v>
      </c>
      <c r="C191" s="12" t="s">
        <v>12</v>
      </c>
      <c r="D191" s="8" t="s">
        <v>82</v>
      </c>
      <c r="E191" s="13" t="s">
        <v>62</v>
      </c>
      <c r="F191" s="8">
        <v>11568</v>
      </c>
      <c r="G191" s="8">
        <v>28110.240000000002</v>
      </c>
      <c r="H191" s="29">
        <v>33451.185599999997</v>
      </c>
      <c r="I191" s="14">
        <v>12368.5056</v>
      </c>
      <c r="J191" s="17" t="s">
        <v>71</v>
      </c>
      <c r="Q191" s="16">
        <v>2020</v>
      </c>
      <c r="R191" s="12" t="s">
        <v>12</v>
      </c>
      <c r="S191" s="26" t="s">
        <v>89</v>
      </c>
      <c r="T191" s="26" t="s">
        <v>91</v>
      </c>
      <c r="U191" s="26" t="s">
        <v>96</v>
      </c>
      <c r="V191" s="26">
        <v>561</v>
      </c>
      <c r="W191" s="3">
        <v>634</v>
      </c>
      <c r="X191" s="3">
        <v>1128.52</v>
      </c>
      <c r="Y191" s="3">
        <v>209.90472</v>
      </c>
      <c r="Z191" s="30">
        <v>1135.2911199999999</v>
      </c>
      <c r="AA191" s="12"/>
      <c r="AB191" s="12"/>
    </row>
    <row r="192" spans="2:28" x14ac:dyDescent="0.2">
      <c r="B192" s="18">
        <v>2020</v>
      </c>
      <c r="C192" s="15" t="s">
        <v>13</v>
      </c>
      <c r="D192" s="8" t="s">
        <v>82</v>
      </c>
      <c r="E192" s="13" t="s">
        <v>62</v>
      </c>
      <c r="F192" s="8">
        <v>10804</v>
      </c>
      <c r="G192" s="8">
        <v>31439.64</v>
      </c>
      <c r="H192" s="29">
        <v>29867.657999999999</v>
      </c>
      <c r="I192" s="14">
        <v>12890.252399999999</v>
      </c>
      <c r="J192" s="17" t="s">
        <v>71</v>
      </c>
      <c r="Q192" s="18">
        <v>2020</v>
      </c>
      <c r="R192" s="15" t="s">
        <v>13</v>
      </c>
      <c r="S192" s="26" t="s">
        <v>89</v>
      </c>
      <c r="T192" s="26" t="s">
        <v>91</v>
      </c>
      <c r="U192" s="26" t="s">
        <v>96</v>
      </c>
      <c r="V192" s="26">
        <v>626</v>
      </c>
      <c r="W192" s="3">
        <v>820</v>
      </c>
      <c r="X192" s="3">
        <v>4034.4</v>
      </c>
      <c r="Y192" s="3">
        <v>835.12080000000003</v>
      </c>
      <c r="Z192" s="30">
        <v>3937.5744</v>
      </c>
      <c r="AA192" s="15"/>
      <c r="AB192" s="15"/>
    </row>
    <row r="193" spans="2:28" x14ac:dyDescent="0.2">
      <c r="B193" s="16">
        <v>2020</v>
      </c>
      <c r="C193" s="12" t="s">
        <v>14</v>
      </c>
      <c r="D193" s="8" t="s">
        <v>82</v>
      </c>
      <c r="E193" s="13" t="s">
        <v>62</v>
      </c>
      <c r="F193" s="8">
        <v>10965</v>
      </c>
      <c r="G193" s="8">
        <v>13048.35</v>
      </c>
      <c r="H193" s="29">
        <v>15266.5695</v>
      </c>
      <c r="I193" s="14">
        <v>5088.8564999999999</v>
      </c>
      <c r="J193" s="17" t="s">
        <v>71</v>
      </c>
      <c r="Q193" s="16">
        <v>2020</v>
      </c>
      <c r="R193" s="12" t="s">
        <v>14</v>
      </c>
      <c r="S193" s="26" t="s">
        <v>89</v>
      </c>
      <c r="T193" s="26" t="s">
        <v>91</v>
      </c>
      <c r="U193" s="26" t="s">
        <v>96</v>
      </c>
      <c r="V193" s="26">
        <v>525</v>
      </c>
      <c r="W193" s="3">
        <v>693</v>
      </c>
      <c r="X193" s="3">
        <v>790.02</v>
      </c>
      <c r="Y193" s="3">
        <v>171.43433999999999</v>
      </c>
      <c r="Z193" s="30">
        <v>818.46071999999992</v>
      </c>
      <c r="AA193" s="12"/>
      <c r="AB193" s="12"/>
    </row>
    <row r="194" spans="2:28" x14ac:dyDescent="0.2">
      <c r="B194" s="18">
        <v>2020</v>
      </c>
      <c r="C194" s="15" t="s">
        <v>15</v>
      </c>
      <c r="D194" s="8" t="s">
        <v>82</v>
      </c>
      <c r="E194" s="13" t="s">
        <v>62</v>
      </c>
      <c r="F194" s="8">
        <v>11784</v>
      </c>
      <c r="G194" s="8">
        <v>22860.959999999999</v>
      </c>
      <c r="H194" s="29">
        <v>26061.4944</v>
      </c>
      <c r="I194" s="14">
        <v>10973.2608</v>
      </c>
      <c r="J194" s="17" t="s">
        <v>71</v>
      </c>
      <c r="Q194" s="18">
        <v>2020</v>
      </c>
      <c r="R194" s="15" t="s">
        <v>15</v>
      </c>
      <c r="S194" s="26" t="s">
        <v>89</v>
      </c>
      <c r="T194" s="26" t="s">
        <v>91</v>
      </c>
      <c r="U194" s="26" t="s">
        <v>96</v>
      </c>
      <c r="V194" s="26">
        <v>594</v>
      </c>
      <c r="W194" s="3">
        <v>600</v>
      </c>
      <c r="X194" s="3">
        <v>1920</v>
      </c>
      <c r="Y194" s="3">
        <v>280.32</v>
      </c>
      <c r="Z194" s="30">
        <v>2638.08</v>
      </c>
      <c r="AA194" s="15"/>
      <c r="AB194" s="15"/>
    </row>
    <row r="195" spans="2:28" x14ac:dyDescent="0.2">
      <c r="B195" s="16">
        <v>2020</v>
      </c>
      <c r="C195" s="12" t="s">
        <v>16</v>
      </c>
      <c r="D195" s="8" t="s">
        <v>82</v>
      </c>
      <c r="E195" s="13" t="s">
        <v>62</v>
      </c>
      <c r="F195" s="8">
        <v>10669</v>
      </c>
      <c r="G195" s="8">
        <v>25925.67</v>
      </c>
      <c r="H195" s="29">
        <v>26703.440099999996</v>
      </c>
      <c r="I195" s="14">
        <v>8296.2143999999989</v>
      </c>
      <c r="J195" s="17" t="s">
        <v>71</v>
      </c>
      <c r="Q195" s="16">
        <v>2020</v>
      </c>
      <c r="R195" s="12" t="s">
        <v>16</v>
      </c>
      <c r="S195" s="26" t="s">
        <v>89</v>
      </c>
      <c r="T195" s="26" t="s">
        <v>91</v>
      </c>
      <c r="U195" s="26" t="s">
        <v>96</v>
      </c>
      <c r="V195" s="26">
        <v>823</v>
      </c>
      <c r="W195" s="3">
        <v>1111</v>
      </c>
      <c r="X195" s="3">
        <v>1566.51</v>
      </c>
      <c r="Y195" s="3">
        <v>366.56334000000004</v>
      </c>
      <c r="Z195" s="30">
        <v>1536.74631</v>
      </c>
      <c r="AA195" s="12"/>
      <c r="AB195" s="12"/>
    </row>
    <row r="196" spans="2:28" x14ac:dyDescent="0.2">
      <c r="B196" s="18">
        <v>2020</v>
      </c>
      <c r="C196" s="15" t="s">
        <v>17</v>
      </c>
      <c r="D196" s="8" t="s">
        <v>82</v>
      </c>
      <c r="E196" s="13" t="s">
        <v>62</v>
      </c>
      <c r="F196" s="8">
        <v>10446</v>
      </c>
      <c r="G196" s="8">
        <v>20578.62</v>
      </c>
      <c r="H196" s="29">
        <v>20578.62</v>
      </c>
      <c r="I196" s="14">
        <v>6173.5859999999993</v>
      </c>
      <c r="J196" s="17" t="s">
        <v>71</v>
      </c>
      <c r="Q196" s="18">
        <v>2020</v>
      </c>
      <c r="R196" s="15" t="s">
        <v>17</v>
      </c>
      <c r="S196" s="26" t="s">
        <v>89</v>
      </c>
      <c r="T196" s="26" t="s">
        <v>91</v>
      </c>
      <c r="U196" s="26" t="s">
        <v>96</v>
      </c>
      <c r="V196" s="26">
        <v>910</v>
      </c>
      <c r="W196" s="3">
        <v>1247</v>
      </c>
      <c r="X196" s="3">
        <v>1820.62</v>
      </c>
      <c r="Y196" s="3">
        <v>273.09300000000002</v>
      </c>
      <c r="Z196" s="30">
        <v>2024.52944</v>
      </c>
      <c r="AA196" s="15"/>
      <c r="AB196" s="15"/>
    </row>
    <row r="197" spans="2:28" x14ac:dyDescent="0.2">
      <c r="B197" s="16">
        <v>2021</v>
      </c>
      <c r="C197" s="12" t="s">
        <v>6</v>
      </c>
      <c r="D197" s="8" t="s">
        <v>82</v>
      </c>
      <c r="E197" s="13" t="s">
        <v>62</v>
      </c>
      <c r="F197" s="8">
        <v>11757</v>
      </c>
      <c r="G197" s="8">
        <v>17870.64</v>
      </c>
      <c r="H197" s="29">
        <v>19836.410400000001</v>
      </c>
      <c r="I197" s="14">
        <v>6612.1367999999993</v>
      </c>
      <c r="J197" s="17" t="s">
        <v>71</v>
      </c>
      <c r="Q197" s="16">
        <v>2021</v>
      </c>
      <c r="R197" s="12" t="s">
        <v>6</v>
      </c>
      <c r="S197" s="26" t="s">
        <v>89</v>
      </c>
      <c r="T197" s="26" t="s">
        <v>91</v>
      </c>
      <c r="U197" s="26" t="s">
        <v>96</v>
      </c>
      <c r="V197" s="26">
        <v>888</v>
      </c>
      <c r="W197" s="3">
        <v>1252</v>
      </c>
      <c r="X197" s="3">
        <v>4707.5200000000004</v>
      </c>
      <c r="Y197" s="3">
        <v>729.66560000000004</v>
      </c>
      <c r="Z197" s="30">
        <v>6971.8371200000011</v>
      </c>
      <c r="AA197" s="12"/>
      <c r="AB197" s="12"/>
    </row>
    <row r="198" spans="2:28" x14ac:dyDescent="0.2">
      <c r="B198" s="18">
        <v>2021</v>
      </c>
      <c r="C198" s="15" t="s">
        <v>7</v>
      </c>
      <c r="D198" s="8" t="s">
        <v>82</v>
      </c>
      <c r="E198" s="13" t="s">
        <v>62</v>
      </c>
      <c r="F198" s="8">
        <v>10195</v>
      </c>
      <c r="G198" s="8">
        <v>35070.800000000003</v>
      </c>
      <c r="H198" s="29">
        <v>32615.844000000005</v>
      </c>
      <c r="I198" s="14">
        <v>16833.984</v>
      </c>
      <c r="J198" s="17" t="s">
        <v>71</v>
      </c>
      <c r="Q198" s="18">
        <v>2021</v>
      </c>
      <c r="R198" s="15" t="s">
        <v>7</v>
      </c>
      <c r="S198" s="26" t="s">
        <v>89</v>
      </c>
      <c r="T198" s="26" t="s">
        <v>91</v>
      </c>
      <c r="U198" s="26" t="s">
        <v>96</v>
      </c>
      <c r="V198" s="26">
        <v>531</v>
      </c>
      <c r="W198" s="3">
        <v>754</v>
      </c>
      <c r="X198" s="3">
        <v>1040.52</v>
      </c>
      <c r="Y198" s="3">
        <v>169.60476</v>
      </c>
      <c r="Z198" s="30">
        <v>1400.5399199999999</v>
      </c>
      <c r="AA198" s="15"/>
      <c r="AB198" s="15"/>
    </row>
    <row r="199" spans="2:28" x14ac:dyDescent="0.2">
      <c r="B199" s="16">
        <v>2021</v>
      </c>
      <c r="C199" s="12" t="s">
        <v>8</v>
      </c>
      <c r="D199" s="8" t="s">
        <v>82</v>
      </c>
      <c r="E199" s="13" t="s">
        <v>62</v>
      </c>
      <c r="F199" s="8">
        <v>11860</v>
      </c>
      <c r="G199" s="8">
        <v>12571.6</v>
      </c>
      <c r="H199" s="29">
        <v>13828.76</v>
      </c>
      <c r="I199" s="14">
        <v>5908.652000000001</v>
      </c>
      <c r="J199" s="17" t="s">
        <v>71</v>
      </c>
      <c r="Q199" s="16">
        <v>2021</v>
      </c>
      <c r="R199" s="12" t="s">
        <v>8</v>
      </c>
      <c r="S199" s="26" t="s">
        <v>89</v>
      </c>
      <c r="T199" s="26" t="s">
        <v>91</v>
      </c>
      <c r="U199" s="26" t="s">
        <v>96</v>
      </c>
      <c r="V199" s="26">
        <v>525</v>
      </c>
      <c r="W199" s="3">
        <v>630</v>
      </c>
      <c r="X199" s="3">
        <v>1896.3</v>
      </c>
      <c r="Y199" s="3">
        <v>348.91919999999999</v>
      </c>
      <c r="Z199" s="30">
        <v>2520.1826999999998</v>
      </c>
      <c r="AA199" s="12"/>
      <c r="AB199" s="12"/>
    </row>
    <row r="200" spans="2:28" x14ac:dyDescent="0.2">
      <c r="B200" s="18">
        <v>2021</v>
      </c>
      <c r="C200" s="15" t="s">
        <v>9</v>
      </c>
      <c r="D200" s="8" t="s">
        <v>82</v>
      </c>
      <c r="E200" s="13" t="s">
        <v>62</v>
      </c>
      <c r="F200" s="8">
        <v>11856</v>
      </c>
      <c r="G200" s="8">
        <v>39006.239999999998</v>
      </c>
      <c r="H200" s="29">
        <v>47197.5504</v>
      </c>
      <c r="I200" s="14">
        <v>14042.246399999998</v>
      </c>
      <c r="J200" s="17" t="s">
        <v>71</v>
      </c>
      <c r="Q200" s="18">
        <v>2021</v>
      </c>
      <c r="R200" s="15" t="s">
        <v>9</v>
      </c>
      <c r="S200" s="26" t="s">
        <v>89</v>
      </c>
      <c r="T200" s="26" t="s">
        <v>91</v>
      </c>
      <c r="U200" s="26" t="s">
        <v>96</v>
      </c>
      <c r="V200" s="26">
        <v>913</v>
      </c>
      <c r="W200" s="3">
        <v>931</v>
      </c>
      <c r="X200" s="3">
        <v>1126.51</v>
      </c>
      <c r="Y200" s="3">
        <v>156.58488999999997</v>
      </c>
      <c r="Z200" s="30">
        <v>1461.08347</v>
      </c>
      <c r="AA200" s="15"/>
      <c r="AB200" s="15"/>
    </row>
    <row r="201" spans="2:28" x14ac:dyDescent="0.2">
      <c r="B201" s="16">
        <v>2021</v>
      </c>
      <c r="C201" s="12" t="s">
        <v>10</v>
      </c>
      <c r="D201" s="8" t="s">
        <v>82</v>
      </c>
      <c r="E201" s="13" t="s">
        <v>62</v>
      </c>
      <c r="F201" s="8">
        <v>11956</v>
      </c>
      <c r="G201" s="8">
        <v>31922.52</v>
      </c>
      <c r="H201" s="29">
        <v>43414.627199999995</v>
      </c>
      <c r="I201" s="14">
        <v>15003.5844</v>
      </c>
      <c r="J201" s="17" t="s">
        <v>71</v>
      </c>
      <c r="Q201" s="16">
        <v>2021</v>
      </c>
      <c r="R201" s="12" t="s">
        <v>10</v>
      </c>
      <c r="S201" s="26" t="s">
        <v>89</v>
      </c>
      <c r="T201" s="26" t="s">
        <v>91</v>
      </c>
      <c r="U201" s="26" t="s">
        <v>96</v>
      </c>
      <c r="V201" s="26">
        <v>749</v>
      </c>
      <c r="W201" s="3">
        <v>854</v>
      </c>
      <c r="X201" s="3">
        <v>3100.02</v>
      </c>
      <c r="Y201" s="3">
        <v>486.70314000000002</v>
      </c>
      <c r="Z201" s="30">
        <v>4092.0263999999997</v>
      </c>
      <c r="AA201" s="12"/>
      <c r="AB201" s="12"/>
    </row>
    <row r="202" spans="2:28" x14ac:dyDescent="0.2">
      <c r="B202" s="18">
        <v>2021</v>
      </c>
      <c r="C202" s="15" t="s">
        <v>11</v>
      </c>
      <c r="D202" s="8" t="s">
        <v>82</v>
      </c>
      <c r="E202" s="13" t="s">
        <v>62</v>
      </c>
      <c r="F202" s="8">
        <v>10102</v>
      </c>
      <c r="G202" s="8">
        <v>30407.02</v>
      </c>
      <c r="H202" s="29">
        <v>41961.687599999997</v>
      </c>
      <c r="I202" s="14">
        <v>12466.878200000001</v>
      </c>
      <c r="J202" s="17" t="s">
        <v>71</v>
      </c>
      <c r="Q202" s="18">
        <v>2021</v>
      </c>
      <c r="R202" s="15" t="s">
        <v>11</v>
      </c>
      <c r="S202" s="26" t="s">
        <v>89</v>
      </c>
      <c r="T202" s="26" t="s">
        <v>91</v>
      </c>
      <c r="U202" s="26" t="s">
        <v>96</v>
      </c>
      <c r="V202" s="26">
        <v>549</v>
      </c>
      <c r="W202" s="3">
        <v>664</v>
      </c>
      <c r="X202" s="3">
        <v>3220.4</v>
      </c>
      <c r="Y202" s="3">
        <v>328.48079999999999</v>
      </c>
      <c r="Z202" s="30">
        <v>4643.8167999999996</v>
      </c>
      <c r="AA202" s="15"/>
      <c r="AB202" s="15"/>
    </row>
    <row r="203" spans="2:28" x14ac:dyDescent="0.2">
      <c r="B203" s="16">
        <v>2021</v>
      </c>
      <c r="C203" s="12" t="s">
        <v>12</v>
      </c>
      <c r="D203" s="8" t="s">
        <v>82</v>
      </c>
      <c r="E203" s="13" t="s">
        <v>62</v>
      </c>
      <c r="F203" s="8">
        <v>11131</v>
      </c>
      <c r="G203" s="8">
        <v>37177.54</v>
      </c>
      <c r="H203" s="29">
        <v>48702.577400000002</v>
      </c>
      <c r="I203" s="14">
        <v>15242.791400000002</v>
      </c>
      <c r="J203" s="17" t="s">
        <v>71</v>
      </c>
      <c r="Q203" s="16">
        <v>2021</v>
      </c>
      <c r="R203" s="12" t="s">
        <v>12</v>
      </c>
      <c r="S203" s="26" t="s">
        <v>89</v>
      </c>
      <c r="T203" s="26" t="s">
        <v>91</v>
      </c>
      <c r="U203" s="26" t="s">
        <v>96</v>
      </c>
      <c r="V203" s="26">
        <v>628</v>
      </c>
      <c r="W203" s="3">
        <v>735</v>
      </c>
      <c r="X203" s="3">
        <v>1925.7</v>
      </c>
      <c r="Y203" s="3">
        <v>275.37510000000003</v>
      </c>
      <c r="Z203" s="30">
        <v>2428.3077000000003</v>
      </c>
      <c r="AA203" s="12"/>
      <c r="AB203" s="12"/>
    </row>
    <row r="204" spans="2:28" x14ac:dyDescent="0.2">
      <c r="B204" s="18">
        <v>2021</v>
      </c>
      <c r="C204" s="15" t="s">
        <v>13</v>
      </c>
      <c r="D204" s="8" t="s">
        <v>82</v>
      </c>
      <c r="E204" s="13" t="s">
        <v>62</v>
      </c>
      <c r="F204" s="8">
        <v>10875</v>
      </c>
      <c r="G204" s="8">
        <v>33495</v>
      </c>
      <c r="H204" s="29">
        <v>35169.75</v>
      </c>
      <c r="I204" s="14">
        <v>15407.7</v>
      </c>
      <c r="J204" s="17" t="s">
        <v>71</v>
      </c>
      <c r="Q204" s="18">
        <v>2021</v>
      </c>
      <c r="R204" s="15" t="s">
        <v>13</v>
      </c>
      <c r="S204" s="26" t="s">
        <v>89</v>
      </c>
      <c r="T204" s="26" t="s">
        <v>91</v>
      </c>
      <c r="U204" s="26" t="s">
        <v>96</v>
      </c>
      <c r="V204" s="26">
        <v>943</v>
      </c>
      <c r="W204" s="3">
        <v>1235</v>
      </c>
      <c r="X204" s="3">
        <v>1938.95</v>
      </c>
      <c r="Y204" s="3">
        <v>370.33945</v>
      </c>
      <c r="Z204" s="30">
        <v>2388.7864</v>
      </c>
      <c r="AA204" s="15"/>
      <c r="AB204" s="15"/>
    </row>
    <row r="205" spans="2:28" x14ac:dyDescent="0.2">
      <c r="B205" s="16">
        <v>2021</v>
      </c>
      <c r="C205" s="12" t="s">
        <v>14</v>
      </c>
      <c r="D205" s="8" t="s">
        <v>82</v>
      </c>
      <c r="E205" s="13" t="s">
        <v>62</v>
      </c>
      <c r="F205" s="8">
        <v>11452</v>
      </c>
      <c r="G205" s="8">
        <v>12482.68</v>
      </c>
      <c r="H205" s="29">
        <v>14105.428400000001</v>
      </c>
      <c r="I205" s="14">
        <v>5117.8987999999999</v>
      </c>
      <c r="J205" s="17" t="s">
        <v>71</v>
      </c>
      <c r="Q205" s="16">
        <v>2021</v>
      </c>
      <c r="R205" s="12" t="s">
        <v>14</v>
      </c>
      <c r="S205" s="26" t="s">
        <v>89</v>
      </c>
      <c r="T205" s="26" t="s">
        <v>91</v>
      </c>
      <c r="U205" s="26" t="s">
        <v>96</v>
      </c>
      <c r="V205" s="26">
        <v>886</v>
      </c>
      <c r="W205" s="3">
        <v>1116</v>
      </c>
      <c r="X205" s="3">
        <v>4307.76</v>
      </c>
      <c r="Y205" s="3">
        <v>723.70368000000008</v>
      </c>
      <c r="Z205" s="30">
        <v>5608.7035200000009</v>
      </c>
      <c r="AA205" s="12"/>
      <c r="AB205" s="12"/>
    </row>
    <row r="206" spans="2:28" x14ac:dyDescent="0.2">
      <c r="B206" s="18">
        <v>2021</v>
      </c>
      <c r="C206" s="15" t="s">
        <v>15</v>
      </c>
      <c r="D206" s="8" t="s">
        <v>82</v>
      </c>
      <c r="E206" s="13" t="s">
        <v>62</v>
      </c>
      <c r="F206" s="8">
        <v>10464</v>
      </c>
      <c r="G206" s="8">
        <v>19881.599999999999</v>
      </c>
      <c r="H206" s="29">
        <v>22863.84</v>
      </c>
      <c r="I206" s="14">
        <v>7157.3760000000002</v>
      </c>
      <c r="J206" s="17" t="s">
        <v>71</v>
      </c>
      <c r="Q206" s="18">
        <v>2021</v>
      </c>
      <c r="R206" s="15" t="s">
        <v>15</v>
      </c>
      <c r="S206" s="26" t="s">
        <v>89</v>
      </c>
      <c r="T206" s="26" t="s">
        <v>91</v>
      </c>
      <c r="U206" s="26" t="s">
        <v>96</v>
      </c>
      <c r="V206" s="26">
        <v>529</v>
      </c>
      <c r="W206" s="3">
        <v>667</v>
      </c>
      <c r="X206" s="3">
        <v>3241.62</v>
      </c>
      <c r="Y206" s="3">
        <v>437.61869999999999</v>
      </c>
      <c r="Z206" s="30">
        <v>4171.9649399999998</v>
      </c>
      <c r="AA206" s="15"/>
      <c r="AB206" s="15"/>
    </row>
    <row r="207" spans="2:28" x14ac:dyDescent="0.2">
      <c r="B207" s="16">
        <v>2021</v>
      </c>
      <c r="C207" s="12" t="s">
        <v>16</v>
      </c>
      <c r="D207" s="8" t="s">
        <v>82</v>
      </c>
      <c r="E207" s="13" t="s">
        <v>62</v>
      </c>
      <c r="F207" s="8">
        <v>10727</v>
      </c>
      <c r="G207" s="8">
        <v>23599.4</v>
      </c>
      <c r="H207" s="29">
        <v>22655.424000000003</v>
      </c>
      <c r="I207" s="14">
        <v>10147.742</v>
      </c>
      <c r="J207" s="17" t="s">
        <v>71</v>
      </c>
      <c r="Q207" s="16">
        <v>2021</v>
      </c>
      <c r="R207" s="12" t="s">
        <v>16</v>
      </c>
      <c r="S207" s="26" t="s">
        <v>89</v>
      </c>
      <c r="T207" s="26" t="s">
        <v>91</v>
      </c>
      <c r="U207" s="26" t="s">
        <v>96</v>
      </c>
      <c r="V207" s="26">
        <v>666</v>
      </c>
      <c r="W207" s="3">
        <v>879</v>
      </c>
      <c r="X207" s="3">
        <v>2206.29</v>
      </c>
      <c r="Y207" s="3">
        <v>308.88059999999996</v>
      </c>
      <c r="Z207" s="30">
        <v>3252.0714600000001</v>
      </c>
      <c r="AA207" s="12"/>
      <c r="AB207" s="12"/>
    </row>
    <row r="208" spans="2:28" x14ac:dyDescent="0.2">
      <c r="B208" s="18">
        <v>2021</v>
      </c>
      <c r="C208" s="15" t="s">
        <v>17</v>
      </c>
      <c r="D208" s="8" t="s">
        <v>82</v>
      </c>
      <c r="E208" s="13" t="s">
        <v>62</v>
      </c>
      <c r="F208" s="8">
        <v>10634</v>
      </c>
      <c r="G208" s="8">
        <v>16801.72</v>
      </c>
      <c r="H208" s="29">
        <v>21842.236000000001</v>
      </c>
      <c r="I208" s="14">
        <v>7224.7396000000008</v>
      </c>
      <c r="J208" s="17" t="s">
        <v>71</v>
      </c>
      <c r="Q208" s="18">
        <v>2021</v>
      </c>
      <c r="R208" s="15" t="s">
        <v>17</v>
      </c>
      <c r="S208" s="26" t="s">
        <v>89</v>
      </c>
      <c r="T208" s="26" t="s">
        <v>91</v>
      </c>
      <c r="U208" s="26" t="s">
        <v>96</v>
      </c>
      <c r="V208" s="26">
        <v>985</v>
      </c>
      <c r="W208" s="3">
        <v>1133</v>
      </c>
      <c r="X208" s="3">
        <v>2345.31</v>
      </c>
      <c r="Y208" s="3">
        <v>243.91224</v>
      </c>
      <c r="Z208" s="30">
        <v>2969.16246</v>
      </c>
      <c r="AA208" s="15"/>
      <c r="AB208" s="15"/>
    </row>
    <row r="209" spans="2:28" x14ac:dyDescent="0.2">
      <c r="B209" s="16">
        <v>2022</v>
      </c>
      <c r="C209" s="12" t="s">
        <v>6</v>
      </c>
      <c r="D209" s="8" t="s">
        <v>82</v>
      </c>
      <c r="E209" s="13" t="s">
        <v>62</v>
      </c>
      <c r="F209" s="8">
        <v>7862</v>
      </c>
      <c r="G209" s="8">
        <v>18632.939999999999</v>
      </c>
      <c r="H209" s="29">
        <v>17887.622399999997</v>
      </c>
      <c r="I209" s="14">
        <v>7266.8465999999989</v>
      </c>
      <c r="J209" s="17" t="s">
        <v>71</v>
      </c>
      <c r="Q209" s="16">
        <v>2022</v>
      </c>
      <c r="R209" s="12" t="s">
        <v>6</v>
      </c>
      <c r="S209" s="26" t="s">
        <v>89</v>
      </c>
      <c r="T209" s="26" t="s">
        <v>91</v>
      </c>
      <c r="U209" s="26" t="s">
        <v>96</v>
      </c>
      <c r="V209" s="26">
        <v>935</v>
      </c>
      <c r="W209" s="3">
        <v>1085</v>
      </c>
      <c r="X209" s="3">
        <v>1670.9</v>
      </c>
      <c r="Y209" s="3">
        <v>581.47320000000002</v>
      </c>
      <c r="Z209" s="30">
        <v>2115.3593999999998</v>
      </c>
      <c r="AA209" s="12"/>
      <c r="AB209" s="12"/>
    </row>
    <row r="210" spans="2:28" x14ac:dyDescent="0.2">
      <c r="B210" s="18">
        <v>2022</v>
      </c>
      <c r="C210" s="15" t="s">
        <v>7</v>
      </c>
      <c r="D210" s="8" t="s">
        <v>82</v>
      </c>
      <c r="E210" s="13" t="s">
        <v>62</v>
      </c>
      <c r="F210" s="8">
        <v>8243</v>
      </c>
      <c r="G210" s="8">
        <v>21266.94</v>
      </c>
      <c r="H210" s="29">
        <v>24669.650399999999</v>
      </c>
      <c r="I210" s="14">
        <v>6805.4207999999999</v>
      </c>
      <c r="J210" s="17" t="s">
        <v>71</v>
      </c>
      <c r="Q210" s="18">
        <v>2022</v>
      </c>
      <c r="R210" s="15" t="s">
        <v>7</v>
      </c>
      <c r="S210" s="26" t="s">
        <v>89</v>
      </c>
      <c r="T210" s="26" t="s">
        <v>91</v>
      </c>
      <c r="U210" s="26" t="s">
        <v>96</v>
      </c>
      <c r="V210" s="26">
        <v>933</v>
      </c>
      <c r="W210" s="3">
        <v>1064</v>
      </c>
      <c r="X210" s="3">
        <v>1947.12</v>
      </c>
      <c r="Y210" s="3">
        <v>734.06424000000004</v>
      </c>
      <c r="Z210" s="30">
        <v>1935.4372799999999</v>
      </c>
      <c r="AA210" s="15"/>
      <c r="AB210" s="15"/>
    </row>
    <row r="211" spans="2:28" x14ac:dyDescent="0.2">
      <c r="B211" s="16">
        <v>2022</v>
      </c>
      <c r="C211" s="12" t="s">
        <v>8</v>
      </c>
      <c r="D211" s="8" t="s">
        <v>82</v>
      </c>
      <c r="E211" s="13" t="s">
        <v>62</v>
      </c>
      <c r="F211" s="8">
        <v>7558</v>
      </c>
      <c r="G211" s="8">
        <v>13679.98</v>
      </c>
      <c r="H211" s="29">
        <v>14227.179199999999</v>
      </c>
      <c r="I211" s="14">
        <v>6019.1912000000002</v>
      </c>
      <c r="J211" s="17" t="s">
        <v>71</v>
      </c>
      <c r="Q211" s="16">
        <v>2022</v>
      </c>
      <c r="R211" s="12" t="s">
        <v>8</v>
      </c>
      <c r="S211" s="26" t="s">
        <v>89</v>
      </c>
      <c r="T211" s="26" t="s">
        <v>91</v>
      </c>
      <c r="U211" s="26" t="s">
        <v>96</v>
      </c>
      <c r="V211" s="26">
        <v>581</v>
      </c>
      <c r="W211" s="3">
        <v>842</v>
      </c>
      <c r="X211" s="3">
        <v>2551.2600000000002</v>
      </c>
      <c r="Y211" s="3">
        <v>992.44014000000016</v>
      </c>
      <c r="Z211" s="30">
        <v>2617.5927600000005</v>
      </c>
      <c r="AA211" s="12"/>
      <c r="AB211" s="12"/>
    </row>
    <row r="212" spans="2:28" x14ac:dyDescent="0.2">
      <c r="B212" s="18">
        <v>2022</v>
      </c>
      <c r="C212" s="15" t="s">
        <v>9</v>
      </c>
      <c r="D212" s="8" t="s">
        <v>82</v>
      </c>
      <c r="E212" s="13" t="s">
        <v>62</v>
      </c>
      <c r="F212" s="8">
        <v>7519</v>
      </c>
      <c r="G212" s="8">
        <v>16316.23</v>
      </c>
      <c r="H212" s="29">
        <v>19089.989099999999</v>
      </c>
      <c r="I212" s="14">
        <v>7505.4657999999999</v>
      </c>
      <c r="J212" s="17" t="s">
        <v>71</v>
      </c>
      <c r="Q212" s="18">
        <v>2022</v>
      </c>
      <c r="R212" s="15" t="s">
        <v>9</v>
      </c>
      <c r="S212" s="26" t="s">
        <v>89</v>
      </c>
      <c r="T212" s="26" t="s">
        <v>91</v>
      </c>
      <c r="U212" s="26" t="s">
        <v>96</v>
      </c>
      <c r="V212" s="26">
        <v>801</v>
      </c>
      <c r="W212" s="3">
        <v>993</v>
      </c>
      <c r="X212" s="3">
        <v>3654.24</v>
      </c>
      <c r="Y212" s="3">
        <v>1096.2719999999999</v>
      </c>
      <c r="Z212" s="30">
        <v>3566.5382399999999</v>
      </c>
      <c r="AA212" s="15"/>
      <c r="AB212" s="15"/>
    </row>
    <row r="213" spans="2:28" x14ac:dyDescent="0.2">
      <c r="B213" s="16">
        <v>2022</v>
      </c>
      <c r="C213" s="12" t="s">
        <v>10</v>
      </c>
      <c r="D213" s="8" t="s">
        <v>82</v>
      </c>
      <c r="E213" s="13" t="s">
        <v>62</v>
      </c>
      <c r="F213" s="8">
        <v>8464</v>
      </c>
      <c r="G213" s="8">
        <v>18620.8</v>
      </c>
      <c r="H213" s="29">
        <v>24951.871999999996</v>
      </c>
      <c r="I213" s="14">
        <v>7448.32</v>
      </c>
      <c r="J213" s="17" t="s">
        <v>71</v>
      </c>
      <c r="Q213" s="16">
        <v>2022</v>
      </c>
      <c r="R213" s="12" t="s">
        <v>10</v>
      </c>
      <c r="S213" s="26" t="s">
        <v>89</v>
      </c>
      <c r="T213" s="26" t="s">
        <v>91</v>
      </c>
      <c r="U213" s="26" t="s">
        <v>96</v>
      </c>
      <c r="V213" s="26">
        <v>561</v>
      </c>
      <c r="W213" s="3">
        <v>718</v>
      </c>
      <c r="X213" s="3">
        <v>1952.96</v>
      </c>
      <c r="Y213" s="3">
        <v>744.07776000000001</v>
      </c>
      <c r="Z213" s="30">
        <v>2232.2332800000004</v>
      </c>
      <c r="AA213" s="12"/>
      <c r="AB213" s="12"/>
    </row>
    <row r="214" spans="2:28" x14ac:dyDescent="0.2">
      <c r="B214" s="18">
        <v>2022</v>
      </c>
      <c r="C214" s="15" t="s">
        <v>11</v>
      </c>
      <c r="D214" s="8" t="s">
        <v>82</v>
      </c>
      <c r="E214" s="13" t="s">
        <v>62</v>
      </c>
      <c r="F214" s="8">
        <v>7678</v>
      </c>
      <c r="G214" s="8">
        <v>15048.88</v>
      </c>
      <c r="H214" s="29">
        <v>16553.767999999996</v>
      </c>
      <c r="I214" s="14">
        <v>4815.6415999999999</v>
      </c>
      <c r="J214" s="17" t="s">
        <v>71</v>
      </c>
      <c r="Q214" s="18">
        <v>2022</v>
      </c>
      <c r="R214" s="15" t="s">
        <v>11</v>
      </c>
      <c r="S214" s="26" t="s">
        <v>89</v>
      </c>
      <c r="T214" s="26" t="s">
        <v>91</v>
      </c>
      <c r="U214" s="26" t="s">
        <v>96</v>
      </c>
      <c r="V214" s="26">
        <v>881</v>
      </c>
      <c r="W214" s="3">
        <v>1040</v>
      </c>
      <c r="X214" s="3">
        <v>4784</v>
      </c>
      <c r="Y214" s="3">
        <v>1554.8</v>
      </c>
      <c r="Z214" s="30">
        <v>5984.7839999999997</v>
      </c>
      <c r="AA214" s="15"/>
      <c r="AB214" s="15"/>
    </row>
    <row r="215" spans="2:28" x14ac:dyDescent="0.2">
      <c r="B215" s="16">
        <v>2022</v>
      </c>
      <c r="C215" s="12" t="s">
        <v>12</v>
      </c>
      <c r="D215" s="8" t="s">
        <v>82</v>
      </c>
      <c r="E215" s="13" t="s">
        <v>62</v>
      </c>
      <c r="F215" s="8">
        <v>8653</v>
      </c>
      <c r="G215" s="8">
        <v>10037.48</v>
      </c>
      <c r="H215" s="29">
        <v>12747.5996</v>
      </c>
      <c r="I215" s="14">
        <v>3011.2439999999997</v>
      </c>
      <c r="J215" s="17" t="s">
        <v>71</v>
      </c>
      <c r="Q215" s="16">
        <v>2022</v>
      </c>
      <c r="R215" s="12" t="s">
        <v>12</v>
      </c>
      <c r="S215" s="26" t="s">
        <v>89</v>
      </c>
      <c r="T215" s="26" t="s">
        <v>91</v>
      </c>
      <c r="U215" s="26" t="s">
        <v>96</v>
      </c>
      <c r="V215" s="26">
        <v>670</v>
      </c>
      <c r="W215" s="3">
        <v>898</v>
      </c>
      <c r="X215" s="3">
        <v>1571.5</v>
      </c>
      <c r="Y215" s="3">
        <v>499.73700000000002</v>
      </c>
      <c r="Z215" s="30">
        <v>1766.366</v>
      </c>
      <c r="AA215" s="12"/>
      <c r="AB215" s="12"/>
    </row>
    <row r="216" spans="2:28" x14ac:dyDescent="0.2">
      <c r="B216" s="18">
        <v>2022</v>
      </c>
      <c r="C216" s="15" t="s">
        <v>13</v>
      </c>
      <c r="D216" s="8" t="s">
        <v>82</v>
      </c>
      <c r="E216" s="13" t="s">
        <v>62</v>
      </c>
      <c r="F216" s="8">
        <v>8293</v>
      </c>
      <c r="G216" s="8">
        <v>9454.02</v>
      </c>
      <c r="H216" s="29">
        <v>10777.5828</v>
      </c>
      <c r="I216" s="14">
        <v>3025.2864</v>
      </c>
      <c r="J216" s="17" t="s">
        <v>71</v>
      </c>
      <c r="Q216" s="18">
        <v>2022</v>
      </c>
      <c r="R216" s="15" t="s">
        <v>13</v>
      </c>
      <c r="S216" s="26" t="s">
        <v>89</v>
      </c>
      <c r="T216" s="26" t="s">
        <v>91</v>
      </c>
      <c r="U216" s="26" t="s">
        <v>96</v>
      </c>
      <c r="V216" s="26">
        <v>532</v>
      </c>
      <c r="W216" s="3">
        <v>564</v>
      </c>
      <c r="X216" s="3">
        <v>2408.2800000000002</v>
      </c>
      <c r="Y216" s="3">
        <v>799.54896000000008</v>
      </c>
      <c r="Z216" s="30">
        <v>2499.7946400000001</v>
      </c>
      <c r="AA216" s="15"/>
      <c r="AB216" s="15"/>
    </row>
    <row r="217" spans="2:28" x14ac:dyDescent="0.2">
      <c r="B217" s="16">
        <v>2022</v>
      </c>
      <c r="C217" s="12" t="s">
        <v>14</v>
      </c>
      <c r="D217" s="8" t="s">
        <v>82</v>
      </c>
      <c r="E217" s="13" t="s">
        <v>62</v>
      </c>
      <c r="F217" s="8">
        <v>8551</v>
      </c>
      <c r="G217" s="8">
        <v>14365.68</v>
      </c>
      <c r="H217" s="29">
        <v>13360.082399999999</v>
      </c>
      <c r="I217" s="14">
        <v>6608.2128000000002</v>
      </c>
      <c r="J217" s="17" t="s">
        <v>71</v>
      </c>
      <c r="Q217" s="16">
        <v>2022</v>
      </c>
      <c r="R217" s="12" t="s">
        <v>14</v>
      </c>
      <c r="S217" s="26" t="s">
        <v>89</v>
      </c>
      <c r="T217" s="26" t="s">
        <v>91</v>
      </c>
      <c r="U217" s="26" t="s">
        <v>96</v>
      </c>
      <c r="V217" s="26">
        <v>672</v>
      </c>
      <c r="W217" s="3">
        <v>820</v>
      </c>
      <c r="X217" s="3">
        <v>2960.2</v>
      </c>
      <c r="Y217" s="3">
        <v>1130.7963999999999</v>
      </c>
      <c r="Z217" s="30">
        <v>3392.3891999999996</v>
      </c>
      <c r="AA217" s="12"/>
      <c r="AB217" s="12"/>
    </row>
    <row r="218" spans="2:28" x14ac:dyDescent="0.2">
      <c r="B218" s="18">
        <v>2022</v>
      </c>
      <c r="C218" s="15" t="s">
        <v>15</v>
      </c>
      <c r="D218" s="8" t="s">
        <v>82</v>
      </c>
      <c r="E218" s="13" t="s">
        <v>62</v>
      </c>
      <c r="F218" s="8">
        <v>8620</v>
      </c>
      <c r="G218" s="8">
        <v>14481.6</v>
      </c>
      <c r="H218" s="29">
        <v>20274.240000000002</v>
      </c>
      <c r="I218" s="14">
        <v>5647.8240000000005</v>
      </c>
      <c r="J218" s="17" t="s">
        <v>71</v>
      </c>
      <c r="Q218" s="18">
        <v>2022</v>
      </c>
      <c r="R218" s="15" t="s">
        <v>15</v>
      </c>
      <c r="S218" s="26" t="s">
        <v>89</v>
      </c>
      <c r="T218" s="26" t="s">
        <v>91</v>
      </c>
      <c r="U218" s="26" t="s">
        <v>96</v>
      </c>
      <c r="V218" s="26">
        <v>516</v>
      </c>
      <c r="W218" s="3">
        <v>537</v>
      </c>
      <c r="X218" s="3">
        <v>1766.73</v>
      </c>
      <c r="Y218" s="3">
        <v>544.15283999999997</v>
      </c>
      <c r="Z218" s="30">
        <v>2095.3417800000002</v>
      </c>
      <c r="AA218" s="15"/>
      <c r="AB218" s="15"/>
    </row>
    <row r="219" spans="2:28" x14ac:dyDescent="0.2">
      <c r="B219" s="16">
        <v>2022</v>
      </c>
      <c r="C219" s="12" t="s">
        <v>16</v>
      </c>
      <c r="D219" s="8" t="s">
        <v>82</v>
      </c>
      <c r="E219" s="13" t="s">
        <v>62</v>
      </c>
      <c r="F219" s="8">
        <v>8565</v>
      </c>
      <c r="G219" s="8">
        <v>28607.1</v>
      </c>
      <c r="H219" s="29">
        <v>28893.170999999995</v>
      </c>
      <c r="I219" s="14">
        <v>13159.265999999998</v>
      </c>
      <c r="J219" s="17" t="s">
        <v>71</v>
      </c>
      <c r="Q219" s="16">
        <v>2022</v>
      </c>
      <c r="R219" s="12" t="s">
        <v>16</v>
      </c>
      <c r="S219" s="26" t="s">
        <v>89</v>
      </c>
      <c r="T219" s="26" t="s">
        <v>91</v>
      </c>
      <c r="U219" s="26" t="s">
        <v>96</v>
      </c>
      <c r="V219" s="26">
        <v>863</v>
      </c>
      <c r="W219" s="3">
        <v>984</v>
      </c>
      <c r="X219" s="3">
        <v>3739.2</v>
      </c>
      <c r="Y219" s="3">
        <v>1252.6320000000001</v>
      </c>
      <c r="Z219" s="30">
        <v>4573.0415999999996</v>
      </c>
      <c r="AA219" s="12"/>
      <c r="AB219" s="12"/>
    </row>
    <row r="220" spans="2:28" x14ac:dyDescent="0.2">
      <c r="B220" s="18">
        <v>2022</v>
      </c>
      <c r="C220" s="15" t="s">
        <v>17</v>
      </c>
      <c r="D220" s="8" t="s">
        <v>82</v>
      </c>
      <c r="E220" s="13" t="s">
        <v>62</v>
      </c>
      <c r="F220" s="8">
        <v>8054</v>
      </c>
      <c r="G220" s="8">
        <v>25450.639999999999</v>
      </c>
      <c r="H220" s="29">
        <v>31304.287199999999</v>
      </c>
      <c r="I220" s="14">
        <v>9416.7367999999988</v>
      </c>
      <c r="J220" s="17" t="s">
        <v>71</v>
      </c>
      <c r="Q220" s="18">
        <v>2022</v>
      </c>
      <c r="R220" s="15" t="s">
        <v>17</v>
      </c>
      <c r="S220" s="26" t="s">
        <v>89</v>
      </c>
      <c r="T220" s="26" t="s">
        <v>91</v>
      </c>
      <c r="U220" s="26" t="s">
        <v>96</v>
      </c>
      <c r="V220" s="26">
        <v>939</v>
      </c>
      <c r="W220" s="3">
        <v>1183</v>
      </c>
      <c r="X220" s="3">
        <v>5358.99</v>
      </c>
      <c r="Y220" s="3">
        <v>1677.3638699999999</v>
      </c>
      <c r="Z220" s="30">
        <v>5873.4530400000003</v>
      </c>
      <c r="AA220" s="15"/>
      <c r="AB220" s="15"/>
    </row>
    <row r="221" spans="2:28" x14ac:dyDescent="0.2">
      <c r="B221" s="16">
        <v>2023</v>
      </c>
      <c r="C221" s="12" t="s">
        <v>6</v>
      </c>
      <c r="D221" s="8" t="s">
        <v>82</v>
      </c>
      <c r="E221" s="13" t="s">
        <v>62</v>
      </c>
      <c r="F221" s="8">
        <v>9586</v>
      </c>
      <c r="G221" s="8">
        <v>16487.919999999998</v>
      </c>
      <c r="H221" s="29">
        <v>21104.537599999996</v>
      </c>
      <c r="I221" s="14">
        <v>6430.2887999999984</v>
      </c>
      <c r="J221" s="17" t="s">
        <v>71</v>
      </c>
      <c r="Q221" s="16">
        <v>2023</v>
      </c>
      <c r="R221" s="12" t="s">
        <v>6</v>
      </c>
      <c r="S221" s="26" t="s">
        <v>89</v>
      </c>
      <c r="T221" s="26" t="s">
        <v>91</v>
      </c>
      <c r="U221" s="26" t="s">
        <v>96</v>
      </c>
      <c r="V221" s="26">
        <v>913</v>
      </c>
      <c r="W221" s="3">
        <v>1324</v>
      </c>
      <c r="X221" s="3">
        <v>4501.6000000000004</v>
      </c>
      <c r="Y221" s="3">
        <v>346.6232</v>
      </c>
      <c r="Z221" s="30">
        <v>5437.9328000000005</v>
      </c>
      <c r="AA221" s="12"/>
      <c r="AB221" s="12"/>
    </row>
    <row r="222" spans="2:28" x14ac:dyDescent="0.2">
      <c r="B222" s="18">
        <v>2023</v>
      </c>
      <c r="C222" s="15" t="s">
        <v>7</v>
      </c>
      <c r="D222" s="8" t="s">
        <v>82</v>
      </c>
      <c r="E222" s="13" t="s">
        <v>62</v>
      </c>
      <c r="F222" s="8">
        <v>9261</v>
      </c>
      <c r="G222" s="8">
        <v>10279.709999999999</v>
      </c>
      <c r="H222" s="29">
        <v>13672.014299999999</v>
      </c>
      <c r="I222" s="14">
        <v>4523.0724</v>
      </c>
      <c r="J222" s="17" t="s">
        <v>71</v>
      </c>
      <c r="Q222" s="18">
        <v>2023</v>
      </c>
      <c r="R222" s="15" t="s">
        <v>7</v>
      </c>
      <c r="S222" s="26" t="s">
        <v>89</v>
      </c>
      <c r="T222" s="26" t="s">
        <v>91</v>
      </c>
      <c r="U222" s="26" t="s">
        <v>96</v>
      </c>
      <c r="V222" s="26">
        <v>539</v>
      </c>
      <c r="W222" s="3">
        <v>631</v>
      </c>
      <c r="X222" s="3">
        <v>1350.34</v>
      </c>
      <c r="Y222" s="3">
        <v>74.268699999999995</v>
      </c>
      <c r="Z222" s="30">
        <v>1782.4487999999999</v>
      </c>
      <c r="AA222" s="15"/>
      <c r="AB222" s="15"/>
    </row>
    <row r="223" spans="2:28" x14ac:dyDescent="0.2">
      <c r="B223" s="16">
        <v>2023</v>
      </c>
      <c r="C223" s="12" t="s">
        <v>8</v>
      </c>
      <c r="D223" s="8" t="s">
        <v>82</v>
      </c>
      <c r="E223" s="13" t="s">
        <v>62</v>
      </c>
      <c r="F223" s="8">
        <v>9882</v>
      </c>
      <c r="G223" s="8">
        <v>22234.5</v>
      </c>
      <c r="H223" s="29">
        <v>26459.055</v>
      </c>
      <c r="I223" s="14">
        <v>7782.0749999999998</v>
      </c>
      <c r="J223" s="17" t="s">
        <v>71</v>
      </c>
      <c r="Q223" s="16">
        <v>2023</v>
      </c>
      <c r="R223" s="12" t="s">
        <v>8</v>
      </c>
      <c r="S223" s="26" t="s">
        <v>89</v>
      </c>
      <c r="T223" s="26" t="s">
        <v>91</v>
      </c>
      <c r="U223" s="26" t="s">
        <v>96</v>
      </c>
      <c r="V223" s="26">
        <v>996</v>
      </c>
      <c r="W223" s="3">
        <v>1175</v>
      </c>
      <c r="X223" s="3">
        <v>1457</v>
      </c>
      <c r="Y223" s="3">
        <v>118.017</v>
      </c>
      <c r="Z223" s="30">
        <v>2151.989</v>
      </c>
      <c r="AA223" s="12"/>
      <c r="AB223" s="12"/>
    </row>
    <row r="224" spans="2:28" x14ac:dyDescent="0.2">
      <c r="B224" s="18">
        <v>2023</v>
      </c>
      <c r="C224" s="15" t="s">
        <v>9</v>
      </c>
      <c r="D224" s="8" t="s">
        <v>82</v>
      </c>
      <c r="E224" s="13" t="s">
        <v>62</v>
      </c>
      <c r="F224" s="8">
        <v>9598</v>
      </c>
      <c r="G224" s="8">
        <v>22171.38</v>
      </c>
      <c r="H224" s="29">
        <v>29931.363000000001</v>
      </c>
      <c r="I224" s="14">
        <v>10863.976200000001</v>
      </c>
      <c r="J224" s="17" t="s">
        <v>71</v>
      </c>
      <c r="Q224" s="18">
        <v>2023</v>
      </c>
      <c r="R224" s="15" t="s">
        <v>9</v>
      </c>
      <c r="S224" s="26" t="s">
        <v>89</v>
      </c>
      <c r="T224" s="26" t="s">
        <v>91</v>
      </c>
      <c r="U224" s="26" t="s">
        <v>96</v>
      </c>
      <c r="V224" s="26">
        <v>523</v>
      </c>
      <c r="W224" s="3">
        <v>769</v>
      </c>
      <c r="X224" s="3">
        <v>2653.05</v>
      </c>
      <c r="Y224" s="3">
        <v>228.16230000000002</v>
      </c>
      <c r="Z224" s="30">
        <v>3098.7624000000005</v>
      </c>
      <c r="AA224" s="15"/>
      <c r="AB224" s="15"/>
    </row>
    <row r="225" spans="2:28" x14ac:dyDescent="0.2">
      <c r="B225" s="16">
        <v>2023</v>
      </c>
      <c r="C225" s="12" t="s">
        <v>10</v>
      </c>
      <c r="D225" s="8" t="s">
        <v>82</v>
      </c>
      <c r="E225" s="13" t="s">
        <v>62</v>
      </c>
      <c r="F225" s="8">
        <v>9954</v>
      </c>
      <c r="G225" s="8">
        <v>28269.360000000001</v>
      </c>
      <c r="H225" s="29">
        <v>26007.8112</v>
      </c>
      <c r="I225" s="14">
        <v>10459.663200000001</v>
      </c>
      <c r="J225" s="17" t="s">
        <v>71</v>
      </c>
      <c r="Q225" s="16">
        <v>2023</v>
      </c>
      <c r="R225" s="12" t="s">
        <v>10</v>
      </c>
      <c r="S225" s="26" t="s">
        <v>89</v>
      </c>
      <c r="T225" s="26" t="s">
        <v>91</v>
      </c>
      <c r="U225" s="26" t="s">
        <v>96</v>
      </c>
      <c r="V225" s="26">
        <v>536</v>
      </c>
      <c r="W225" s="3">
        <v>622</v>
      </c>
      <c r="X225" s="3">
        <v>1044.96</v>
      </c>
      <c r="Y225" s="3">
        <v>59.562719999999999</v>
      </c>
      <c r="Z225" s="30">
        <v>1436.82</v>
      </c>
      <c r="AA225" s="12"/>
      <c r="AB225" s="12"/>
    </row>
    <row r="226" spans="2:28" x14ac:dyDescent="0.2">
      <c r="B226" s="18">
        <v>2023</v>
      </c>
      <c r="C226" s="15" t="s">
        <v>11</v>
      </c>
      <c r="D226" s="8" t="s">
        <v>82</v>
      </c>
      <c r="E226" s="13" t="s">
        <v>62</v>
      </c>
      <c r="F226" s="8">
        <v>9283</v>
      </c>
      <c r="G226" s="8">
        <v>28777.3</v>
      </c>
      <c r="H226" s="29">
        <v>36547.171000000002</v>
      </c>
      <c r="I226" s="14">
        <v>9496.509</v>
      </c>
      <c r="J226" s="17" t="s">
        <v>71</v>
      </c>
      <c r="Q226" s="18">
        <v>2023</v>
      </c>
      <c r="R226" s="15" t="s">
        <v>11</v>
      </c>
      <c r="S226" s="26" t="s">
        <v>89</v>
      </c>
      <c r="T226" s="26" t="s">
        <v>91</v>
      </c>
      <c r="U226" s="26" t="s">
        <v>96</v>
      </c>
      <c r="V226" s="26">
        <v>919</v>
      </c>
      <c r="W226" s="3">
        <v>1075</v>
      </c>
      <c r="X226" s="3">
        <v>1709.25</v>
      </c>
      <c r="Y226" s="3">
        <v>158.96025</v>
      </c>
      <c r="Z226" s="30">
        <v>2177.5844999999999</v>
      </c>
      <c r="AA226" s="15"/>
      <c r="AB226" s="15"/>
    </row>
    <row r="227" spans="2:28" x14ac:dyDescent="0.2">
      <c r="B227" s="16">
        <v>2023</v>
      </c>
      <c r="C227" s="12" t="s">
        <v>12</v>
      </c>
      <c r="D227" s="8" t="s">
        <v>82</v>
      </c>
      <c r="E227" s="13" t="s">
        <v>62</v>
      </c>
      <c r="F227" s="8">
        <v>9858</v>
      </c>
      <c r="G227" s="8">
        <v>11928.18</v>
      </c>
      <c r="H227" s="29">
        <v>10854.643800000002</v>
      </c>
      <c r="I227" s="14">
        <v>4890.5537999999997</v>
      </c>
      <c r="J227" s="17" t="s">
        <v>71</v>
      </c>
      <c r="Q227" s="16">
        <v>2023</v>
      </c>
      <c r="R227" s="12" t="s">
        <v>12</v>
      </c>
      <c r="S227" s="26" t="s">
        <v>89</v>
      </c>
      <c r="T227" s="26" t="s">
        <v>91</v>
      </c>
      <c r="U227" s="26" t="s">
        <v>96</v>
      </c>
      <c r="V227" s="26">
        <v>925</v>
      </c>
      <c r="W227" s="3">
        <v>1110</v>
      </c>
      <c r="X227" s="3">
        <v>3163.5</v>
      </c>
      <c r="Y227" s="3">
        <v>303.69600000000003</v>
      </c>
      <c r="Z227" s="30">
        <v>4131.5309999999999</v>
      </c>
      <c r="AA227" s="12"/>
      <c r="AB227" s="12"/>
    </row>
    <row r="228" spans="2:28" x14ac:dyDescent="0.2">
      <c r="B228" s="18">
        <v>2023</v>
      </c>
      <c r="C228" s="15" t="s">
        <v>13</v>
      </c>
      <c r="D228" s="8" t="s">
        <v>82</v>
      </c>
      <c r="E228" s="13" t="s">
        <v>62</v>
      </c>
      <c r="F228" s="8">
        <v>9859</v>
      </c>
      <c r="G228" s="8">
        <v>15675.81</v>
      </c>
      <c r="H228" s="29">
        <v>18027.181499999999</v>
      </c>
      <c r="I228" s="14">
        <v>5956.8078000000005</v>
      </c>
      <c r="J228" s="17" t="s">
        <v>71</v>
      </c>
      <c r="Q228" s="18">
        <v>2023</v>
      </c>
      <c r="R228" s="15" t="s">
        <v>13</v>
      </c>
      <c r="S228" s="26" t="s">
        <v>89</v>
      </c>
      <c r="T228" s="26" t="s">
        <v>91</v>
      </c>
      <c r="U228" s="26" t="s">
        <v>96</v>
      </c>
      <c r="V228" s="26">
        <v>996</v>
      </c>
      <c r="W228" s="3">
        <v>1255</v>
      </c>
      <c r="X228" s="3">
        <v>4643.5</v>
      </c>
      <c r="Y228" s="3">
        <v>325.04500000000002</v>
      </c>
      <c r="Z228" s="30">
        <v>6904.8845000000001</v>
      </c>
      <c r="AA228" s="15"/>
      <c r="AB228" s="15"/>
    </row>
    <row r="229" spans="2:28" x14ac:dyDescent="0.2">
      <c r="B229" s="16">
        <v>2023</v>
      </c>
      <c r="C229" s="12" t="s">
        <v>14</v>
      </c>
      <c r="D229" s="8" t="s">
        <v>82</v>
      </c>
      <c r="E229" s="13" t="s">
        <v>62</v>
      </c>
      <c r="F229" s="8">
        <v>9287</v>
      </c>
      <c r="G229" s="8">
        <v>22938.89</v>
      </c>
      <c r="H229" s="29">
        <v>28903.001400000001</v>
      </c>
      <c r="I229" s="14">
        <v>10322.5005</v>
      </c>
      <c r="J229" s="17" t="s">
        <v>71</v>
      </c>
      <c r="Q229" s="16">
        <v>2023</v>
      </c>
      <c r="R229" s="12" t="s">
        <v>14</v>
      </c>
      <c r="S229" s="26" t="s">
        <v>89</v>
      </c>
      <c r="T229" s="26" t="s">
        <v>91</v>
      </c>
      <c r="U229" s="26" t="s">
        <v>96</v>
      </c>
      <c r="V229" s="26">
        <v>578</v>
      </c>
      <c r="W229" s="3">
        <v>821</v>
      </c>
      <c r="X229" s="3">
        <v>2003.24</v>
      </c>
      <c r="Y229" s="3">
        <v>126.20411999999999</v>
      </c>
      <c r="Z229" s="30">
        <v>2351.8037600000002</v>
      </c>
      <c r="AA229" s="12"/>
      <c r="AB229" s="12"/>
    </row>
    <row r="230" spans="2:28" x14ac:dyDescent="0.2">
      <c r="B230" s="18">
        <v>2023</v>
      </c>
      <c r="C230" s="15" t="s">
        <v>15</v>
      </c>
      <c r="D230" s="8" t="s">
        <v>82</v>
      </c>
      <c r="E230" s="13" t="s">
        <v>62</v>
      </c>
      <c r="F230" s="8">
        <v>9711</v>
      </c>
      <c r="G230" s="8">
        <v>13692.51</v>
      </c>
      <c r="H230" s="29">
        <v>18895.663800000002</v>
      </c>
      <c r="I230" s="14">
        <v>6572.4048000000003</v>
      </c>
      <c r="J230" s="17" t="s">
        <v>71</v>
      </c>
      <c r="Q230" s="18">
        <v>2023</v>
      </c>
      <c r="R230" s="15" t="s">
        <v>15</v>
      </c>
      <c r="S230" s="26" t="s">
        <v>89</v>
      </c>
      <c r="T230" s="26" t="s">
        <v>91</v>
      </c>
      <c r="U230" s="26" t="s">
        <v>96</v>
      </c>
      <c r="V230" s="26">
        <v>552</v>
      </c>
      <c r="W230" s="3">
        <v>800</v>
      </c>
      <c r="X230" s="3">
        <v>2296</v>
      </c>
      <c r="Y230" s="3">
        <v>197.45599999999999</v>
      </c>
      <c r="Z230" s="30">
        <v>2661.0639999999999</v>
      </c>
      <c r="AA230" s="15"/>
      <c r="AB230" s="15"/>
    </row>
    <row r="231" spans="2:28" x14ac:dyDescent="0.2">
      <c r="B231" s="16">
        <v>2023</v>
      </c>
      <c r="C231" s="12" t="s">
        <v>16</v>
      </c>
      <c r="D231" s="8" t="s">
        <v>82</v>
      </c>
      <c r="E231" s="13" t="s">
        <v>62</v>
      </c>
      <c r="F231" s="8">
        <v>9953</v>
      </c>
      <c r="G231" s="8">
        <v>30058.06</v>
      </c>
      <c r="H231" s="29">
        <v>39376.058600000004</v>
      </c>
      <c r="I231" s="14">
        <v>10820.901600000001</v>
      </c>
      <c r="J231" s="17" t="s">
        <v>71</v>
      </c>
      <c r="Q231" s="16">
        <v>2023</v>
      </c>
      <c r="R231" s="12" t="s">
        <v>16</v>
      </c>
      <c r="S231" s="26" t="s">
        <v>89</v>
      </c>
      <c r="T231" s="26" t="s">
        <v>91</v>
      </c>
      <c r="U231" s="26" t="s">
        <v>96</v>
      </c>
      <c r="V231" s="26">
        <v>585</v>
      </c>
      <c r="W231" s="3">
        <v>667</v>
      </c>
      <c r="X231" s="3">
        <v>940.47</v>
      </c>
      <c r="Y231" s="3">
        <v>51.725850000000001</v>
      </c>
      <c r="Z231" s="30">
        <v>1318.5389399999999</v>
      </c>
      <c r="AA231" s="12"/>
      <c r="AB231" s="12"/>
    </row>
    <row r="232" spans="2:28" x14ac:dyDescent="0.2">
      <c r="B232" s="18">
        <v>2023</v>
      </c>
      <c r="C232" s="15" t="s">
        <v>17</v>
      </c>
      <c r="D232" s="8" t="s">
        <v>82</v>
      </c>
      <c r="E232" s="13" t="s">
        <v>62</v>
      </c>
      <c r="F232" s="8">
        <v>9304</v>
      </c>
      <c r="G232" s="8">
        <v>31912.720000000001</v>
      </c>
      <c r="H232" s="29">
        <v>36061.373600000006</v>
      </c>
      <c r="I232" s="14">
        <v>11807.706400000001</v>
      </c>
      <c r="J232" s="17" t="s">
        <v>71</v>
      </c>
      <c r="Q232" s="18">
        <v>2023</v>
      </c>
      <c r="R232" s="15" t="s">
        <v>17</v>
      </c>
      <c r="S232" s="26" t="s">
        <v>89</v>
      </c>
      <c r="T232" s="26" t="s">
        <v>91</v>
      </c>
      <c r="U232" s="26" t="s">
        <v>96</v>
      </c>
      <c r="V232" s="26">
        <v>912</v>
      </c>
      <c r="W232" s="3">
        <v>1021</v>
      </c>
      <c r="X232" s="3">
        <v>2205.36</v>
      </c>
      <c r="Y232" s="3">
        <v>154.37520000000001</v>
      </c>
      <c r="Z232" s="30">
        <v>2796.3964799999999</v>
      </c>
      <c r="AA232" s="15"/>
      <c r="AB232" s="15"/>
    </row>
    <row r="233" spans="2:28" x14ac:dyDescent="0.2">
      <c r="B233" s="16">
        <v>2024</v>
      </c>
      <c r="C233" s="12" t="s">
        <v>6</v>
      </c>
      <c r="D233" s="8" t="s">
        <v>82</v>
      </c>
      <c r="E233" s="13" t="s">
        <v>62</v>
      </c>
      <c r="F233" s="8">
        <v>10625</v>
      </c>
      <c r="G233" s="8">
        <v>35700</v>
      </c>
      <c r="H233" s="29">
        <v>39270</v>
      </c>
      <c r="I233" s="14">
        <v>13209</v>
      </c>
      <c r="J233" s="17" t="s">
        <v>71</v>
      </c>
      <c r="Q233" s="16">
        <v>2024</v>
      </c>
      <c r="R233" s="12" t="s">
        <v>6</v>
      </c>
      <c r="S233" s="26" t="s">
        <v>89</v>
      </c>
      <c r="T233" s="26" t="s">
        <v>91</v>
      </c>
      <c r="U233" s="26" t="s">
        <v>96</v>
      </c>
      <c r="V233" s="26">
        <v>590</v>
      </c>
      <c r="W233" s="3">
        <v>791</v>
      </c>
      <c r="X233" s="3">
        <v>1368.43</v>
      </c>
      <c r="Y233" s="3">
        <v>395.47627</v>
      </c>
      <c r="Z233" s="30">
        <v>1386.2195900000002</v>
      </c>
      <c r="AA233" s="12"/>
      <c r="AB233" s="12"/>
    </row>
    <row r="234" spans="2:28" x14ac:dyDescent="0.2">
      <c r="B234" s="18">
        <v>2024</v>
      </c>
      <c r="C234" s="15" t="s">
        <v>7</v>
      </c>
      <c r="D234" s="8" t="s">
        <v>82</v>
      </c>
      <c r="E234" s="13" t="s">
        <v>62</v>
      </c>
      <c r="F234" s="8">
        <v>10948</v>
      </c>
      <c r="G234" s="8">
        <v>22443.4</v>
      </c>
      <c r="H234" s="29">
        <v>21321.23</v>
      </c>
      <c r="I234" s="14">
        <v>8752.9260000000013</v>
      </c>
      <c r="J234" s="17" t="s">
        <v>71</v>
      </c>
      <c r="Q234" s="18">
        <v>2024</v>
      </c>
      <c r="R234" s="15" t="s">
        <v>7</v>
      </c>
      <c r="S234" s="26" t="s">
        <v>89</v>
      </c>
      <c r="T234" s="26" t="s">
        <v>91</v>
      </c>
      <c r="U234" s="26" t="s">
        <v>96</v>
      </c>
      <c r="V234" s="26">
        <v>986</v>
      </c>
      <c r="W234" s="3">
        <v>1045</v>
      </c>
      <c r="X234" s="3">
        <v>4692.05</v>
      </c>
      <c r="Y234" s="3">
        <v>1121.39995</v>
      </c>
      <c r="Z234" s="30">
        <v>5930.7512000000006</v>
      </c>
      <c r="AA234" s="15"/>
      <c r="AB234" s="15"/>
    </row>
    <row r="235" spans="2:28" x14ac:dyDescent="0.2">
      <c r="B235" s="16">
        <v>2024</v>
      </c>
      <c r="C235" s="12" t="s">
        <v>8</v>
      </c>
      <c r="D235" s="8" t="s">
        <v>82</v>
      </c>
      <c r="E235" s="13" t="s">
        <v>62</v>
      </c>
      <c r="F235" s="8">
        <v>10671</v>
      </c>
      <c r="G235" s="8">
        <v>28171.439999999999</v>
      </c>
      <c r="H235" s="29">
        <v>35496.0144</v>
      </c>
      <c r="I235" s="14">
        <v>11550.2904</v>
      </c>
      <c r="J235" s="17" t="s">
        <v>71</v>
      </c>
      <c r="Q235" s="16">
        <v>2024</v>
      </c>
      <c r="R235" s="12" t="s">
        <v>8</v>
      </c>
      <c r="S235" s="26" t="s">
        <v>89</v>
      </c>
      <c r="T235" s="26" t="s">
        <v>91</v>
      </c>
      <c r="U235" s="26" t="s">
        <v>96</v>
      </c>
      <c r="V235" s="26">
        <v>828</v>
      </c>
      <c r="W235" s="3">
        <v>1225</v>
      </c>
      <c r="X235" s="3">
        <v>3932.25</v>
      </c>
      <c r="Y235" s="3">
        <v>904.41750000000002</v>
      </c>
      <c r="Z235" s="30">
        <v>4852.3964999999998</v>
      </c>
      <c r="AA235" s="12"/>
      <c r="AB235" s="12"/>
    </row>
    <row r="236" spans="2:28" x14ac:dyDescent="0.2">
      <c r="B236" s="18">
        <v>2024</v>
      </c>
      <c r="C236" s="15" t="s">
        <v>9</v>
      </c>
      <c r="D236" s="8" t="s">
        <v>82</v>
      </c>
      <c r="E236" s="13" t="s">
        <v>62</v>
      </c>
      <c r="F236" s="8">
        <v>10045</v>
      </c>
      <c r="G236" s="8">
        <v>31039.05</v>
      </c>
      <c r="H236" s="29">
        <v>29487.0975</v>
      </c>
      <c r="I236" s="14">
        <v>9932.4959999999992</v>
      </c>
      <c r="J236" s="17" t="s">
        <v>71</v>
      </c>
      <c r="Q236" s="18">
        <v>2024</v>
      </c>
      <c r="R236" s="15" t="s">
        <v>9</v>
      </c>
      <c r="S236" s="26" t="s">
        <v>89</v>
      </c>
      <c r="T236" s="26" t="s">
        <v>91</v>
      </c>
      <c r="U236" s="26" t="s">
        <v>96</v>
      </c>
      <c r="V236" s="26">
        <v>536</v>
      </c>
      <c r="W236" s="3">
        <v>804</v>
      </c>
      <c r="X236" s="3">
        <v>2307.48</v>
      </c>
      <c r="Y236" s="3">
        <v>535.33536000000004</v>
      </c>
      <c r="Z236" s="30">
        <v>2420.5465199999999</v>
      </c>
      <c r="AA236" s="15"/>
      <c r="AB236" s="15"/>
    </row>
    <row r="237" spans="2:28" x14ac:dyDescent="0.2">
      <c r="B237" s="16">
        <v>2024</v>
      </c>
      <c r="C237" s="12" t="s">
        <v>10</v>
      </c>
      <c r="D237" s="8" t="s">
        <v>82</v>
      </c>
      <c r="E237" s="13" t="s">
        <v>62</v>
      </c>
      <c r="F237" s="8">
        <v>10253</v>
      </c>
      <c r="G237" s="8">
        <v>31681.77</v>
      </c>
      <c r="H237" s="29">
        <v>34849.947</v>
      </c>
      <c r="I237" s="14">
        <v>13306.343400000002</v>
      </c>
      <c r="J237" s="17" t="s">
        <v>71</v>
      </c>
      <c r="Q237" s="16">
        <v>2024</v>
      </c>
      <c r="R237" s="12" t="s">
        <v>10</v>
      </c>
      <c r="S237" s="26" t="s">
        <v>89</v>
      </c>
      <c r="T237" s="26" t="s">
        <v>91</v>
      </c>
      <c r="U237" s="26" t="s">
        <v>96</v>
      </c>
      <c r="V237" s="26">
        <v>886</v>
      </c>
      <c r="W237" s="3">
        <v>913</v>
      </c>
      <c r="X237" s="3">
        <v>2620.31</v>
      </c>
      <c r="Y237" s="3">
        <v>610.53223000000003</v>
      </c>
      <c r="Z237" s="30">
        <v>3120.7892099999999</v>
      </c>
      <c r="AA237" s="12"/>
      <c r="AB237" s="12"/>
    </row>
    <row r="238" spans="2:28" x14ac:dyDescent="0.2">
      <c r="B238" s="18">
        <v>2024</v>
      </c>
      <c r="C238" s="15" t="s">
        <v>11</v>
      </c>
      <c r="D238" s="8" t="s">
        <v>82</v>
      </c>
      <c r="E238" s="13" t="s">
        <v>62</v>
      </c>
      <c r="F238" s="8">
        <v>10682</v>
      </c>
      <c r="G238" s="8">
        <v>28627.759999999998</v>
      </c>
      <c r="H238" s="29">
        <v>29486.592799999999</v>
      </c>
      <c r="I238" s="14">
        <v>10305.9936</v>
      </c>
      <c r="J238" s="17" t="s">
        <v>71</v>
      </c>
      <c r="Q238" s="18">
        <v>2024</v>
      </c>
      <c r="R238" s="15" t="s">
        <v>11</v>
      </c>
      <c r="S238" s="26" t="s">
        <v>89</v>
      </c>
      <c r="T238" s="26" t="s">
        <v>91</v>
      </c>
      <c r="U238" s="26" t="s">
        <v>96</v>
      </c>
      <c r="V238" s="26">
        <v>807</v>
      </c>
      <c r="W238" s="3">
        <v>976</v>
      </c>
      <c r="X238" s="3">
        <v>3328.16</v>
      </c>
      <c r="Y238" s="3">
        <v>855.33712000000003</v>
      </c>
      <c r="Z238" s="30">
        <v>3677.6167999999998</v>
      </c>
      <c r="AA238" s="15"/>
      <c r="AB238" s="15"/>
    </row>
    <row r="239" spans="2:28" x14ac:dyDescent="0.2">
      <c r="B239" s="16">
        <v>2024</v>
      </c>
      <c r="C239" s="12" t="s">
        <v>12</v>
      </c>
      <c r="D239" s="8" t="s">
        <v>82</v>
      </c>
      <c r="E239" s="13" t="s">
        <v>62</v>
      </c>
      <c r="F239" s="8">
        <v>10417</v>
      </c>
      <c r="G239" s="8">
        <v>15312.99</v>
      </c>
      <c r="H239" s="29">
        <v>18681.8478</v>
      </c>
      <c r="I239" s="14">
        <v>5972.0661</v>
      </c>
      <c r="J239" s="17" t="s">
        <v>71</v>
      </c>
      <c r="Q239" s="16">
        <v>2024</v>
      </c>
      <c r="R239" s="12" t="s">
        <v>12</v>
      </c>
      <c r="S239" s="26" t="s">
        <v>89</v>
      </c>
      <c r="T239" s="26" t="s">
        <v>91</v>
      </c>
      <c r="U239" s="26" t="s">
        <v>96</v>
      </c>
      <c r="V239" s="26">
        <v>978</v>
      </c>
      <c r="W239" s="3">
        <v>1144</v>
      </c>
      <c r="X239" s="3">
        <v>3248.96</v>
      </c>
      <c r="Y239" s="3">
        <v>899.96192000000008</v>
      </c>
      <c r="Z239" s="30">
        <v>3362.6736000000001</v>
      </c>
      <c r="AA239" s="12"/>
      <c r="AB239" s="12"/>
    </row>
    <row r="240" spans="2:28" x14ac:dyDescent="0.2">
      <c r="B240" s="18">
        <v>2024</v>
      </c>
      <c r="C240" s="15" t="s">
        <v>13</v>
      </c>
      <c r="D240" s="8" t="s">
        <v>82</v>
      </c>
      <c r="E240" s="13" t="s">
        <v>62</v>
      </c>
      <c r="F240" s="8">
        <v>10676</v>
      </c>
      <c r="G240" s="8">
        <v>9608.4</v>
      </c>
      <c r="H240" s="29">
        <v>12010.5</v>
      </c>
      <c r="I240" s="14">
        <v>3651.192</v>
      </c>
      <c r="J240" s="17" t="s">
        <v>71</v>
      </c>
      <c r="Q240" s="18">
        <v>2024</v>
      </c>
      <c r="R240" s="15" t="s">
        <v>13</v>
      </c>
      <c r="S240" s="26" t="s">
        <v>89</v>
      </c>
      <c r="T240" s="26" t="s">
        <v>91</v>
      </c>
      <c r="U240" s="26" t="s">
        <v>96</v>
      </c>
      <c r="V240" s="26">
        <v>501</v>
      </c>
      <c r="W240" s="3">
        <v>626</v>
      </c>
      <c r="X240" s="3">
        <v>2691.8</v>
      </c>
      <c r="Y240" s="3">
        <v>557.20260000000007</v>
      </c>
      <c r="Z240" s="30">
        <v>3283.9960000000001</v>
      </c>
      <c r="AA240" s="15"/>
      <c r="AB240" s="15"/>
    </row>
    <row r="241" spans="2:28" x14ac:dyDescent="0.2">
      <c r="B241" s="16">
        <v>2024</v>
      </c>
      <c r="C241" s="12" t="s">
        <v>14</v>
      </c>
      <c r="D241" s="8" t="s">
        <v>82</v>
      </c>
      <c r="E241" s="13" t="s">
        <v>62</v>
      </c>
      <c r="F241" s="8">
        <v>10863</v>
      </c>
      <c r="G241" s="8">
        <v>33023.519999999997</v>
      </c>
      <c r="H241" s="29">
        <v>46232.928</v>
      </c>
      <c r="I241" s="14">
        <v>15851.2896</v>
      </c>
      <c r="J241" s="17" t="s">
        <v>71</v>
      </c>
      <c r="Q241" s="16">
        <v>2024</v>
      </c>
      <c r="R241" s="12" t="s">
        <v>14</v>
      </c>
      <c r="S241" s="26" t="s">
        <v>89</v>
      </c>
      <c r="T241" s="26" t="s">
        <v>91</v>
      </c>
      <c r="U241" s="26" t="s">
        <v>96</v>
      </c>
      <c r="V241" s="26">
        <v>687</v>
      </c>
      <c r="W241" s="3">
        <v>962</v>
      </c>
      <c r="X241" s="3">
        <v>4126.9799999999996</v>
      </c>
      <c r="Y241" s="3">
        <v>973.96727999999996</v>
      </c>
      <c r="Z241" s="30">
        <v>4168.2497999999996</v>
      </c>
      <c r="AA241" s="12"/>
      <c r="AB241" s="12"/>
    </row>
    <row r="242" spans="2:28" x14ac:dyDescent="0.2">
      <c r="B242" s="18">
        <v>2024</v>
      </c>
      <c r="C242" s="15" t="s">
        <v>15</v>
      </c>
      <c r="D242" s="8" t="s">
        <v>82</v>
      </c>
      <c r="E242" s="13" t="s">
        <v>62</v>
      </c>
      <c r="F242" s="8">
        <v>10784</v>
      </c>
      <c r="G242" s="8">
        <v>10460.48</v>
      </c>
      <c r="H242" s="29">
        <v>13389.4144</v>
      </c>
      <c r="I242" s="14">
        <v>4811.8207999999995</v>
      </c>
      <c r="J242" s="17" t="s">
        <v>71</v>
      </c>
      <c r="Q242" s="18">
        <v>2024</v>
      </c>
      <c r="R242" s="15" t="s">
        <v>15</v>
      </c>
      <c r="S242" s="26" t="s">
        <v>89</v>
      </c>
      <c r="T242" s="26" t="s">
        <v>91</v>
      </c>
      <c r="U242" s="26" t="s">
        <v>96</v>
      </c>
      <c r="V242" s="26">
        <v>886</v>
      </c>
      <c r="W242" s="3">
        <v>895</v>
      </c>
      <c r="X242" s="3">
        <v>3651.6</v>
      </c>
      <c r="Y242" s="3">
        <v>748.57799999999997</v>
      </c>
      <c r="Z242" s="30">
        <v>4210.2947999999997</v>
      </c>
      <c r="AA242" s="15"/>
      <c r="AB242" s="15"/>
    </row>
    <row r="243" spans="2:28" x14ac:dyDescent="0.2">
      <c r="B243" s="16">
        <v>2024</v>
      </c>
      <c r="C243" s="12" t="s">
        <v>16</v>
      </c>
      <c r="D243" s="8" t="s">
        <v>82</v>
      </c>
      <c r="E243" s="13" t="s">
        <v>62</v>
      </c>
      <c r="F243" s="8">
        <v>10023</v>
      </c>
      <c r="G243" s="8">
        <v>33977.97</v>
      </c>
      <c r="H243" s="29">
        <v>34657.529399999999</v>
      </c>
      <c r="I243" s="14">
        <v>14610.527099999999</v>
      </c>
      <c r="J243" s="17" t="s">
        <v>71</v>
      </c>
      <c r="Q243" s="16">
        <v>2024</v>
      </c>
      <c r="R243" s="12" t="s">
        <v>16</v>
      </c>
      <c r="S243" s="26" t="s">
        <v>89</v>
      </c>
      <c r="T243" s="26" t="s">
        <v>91</v>
      </c>
      <c r="U243" s="26" t="s">
        <v>96</v>
      </c>
      <c r="V243" s="26">
        <v>594</v>
      </c>
      <c r="W243" s="3">
        <v>843</v>
      </c>
      <c r="X243" s="3">
        <v>3869.37</v>
      </c>
      <c r="Y243" s="3">
        <v>851.26139999999998</v>
      </c>
      <c r="Z243" s="30">
        <v>4364.6493600000003</v>
      </c>
      <c r="AA243" s="12"/>
      <c r="AB243" s="12"/>
    </row>
    <row r="244" spans="2:28" x14ac:dyDescent="0.2">
      <c r="B244" s="18">
        <v>2024</v>
      </c>
      <c r="C244" s="15" t="s">
        <v>17</v>
      </c>
      <c r="D244" s="8" t="s">
        <v>82</v>
      </c>
      <c r="E244" s="13" t="s">
        <v>62</v>
      </c>
      <c r="F244" s="8">
        <v>10941</v>
      </c>
      <c r="G244" s="8">
        <v>14660.94</v>
      </c>
      <c r="H244" s="29">
        <v>19205.831400000003</v>
      </c>
      <c r="I244" s="14">
        <v>7183.8606000000009</v>
      </c>
      <c r="J244" s="17" t="s">
        <v>71</v>
      </c>
      <c r="Q244" s="18">
        <v>2024</v>
      </c>
      <c r="R244" s="15" t="s">
        <v>17</v>
      </c>
      <c r="S244" s="26" t="s">
        <v>89</v>
      </c>
      <c r="T244" s="26" t="s">
        <v>91</v>
      </c>
      <c r="U244" s="26" t="s">
        <v>96</v>
      </c>
      <c r="V244" s="26">
        <v>770</v>
      </c>
      <c r="W244" s="3">
        <v>1009</v>
      </c>
      <c r="X244" s="3">
        <v>2966.46</v>
      </c>
      <c r="Y244" s="3">
        <v>738.64854000000003</v>
      </c>
      <c r="Z244" s="30">
        <v>3728.84022</v>
      </c>
      <c r="AA244" s="15"/>
      <c r="AB244" s="15"/>
    </row>
    <row r="245" spans="2:28" x14ac:dyDescent="0.2">
      <c r="B245" s="16">
        <v>2020</v>
      </c>
      <c r="C245" s="12" t="s">
        <v>6</v>
      </c>
      <c r="D245" s="8" t="s">
        <v>82</v>
      </c>
      <c r="E245" s="13" t="s">
        <v>57</v>
      </c>
      <c r="F245" s="8">
        <v>4342</v>
      </c>
      <c r="G245" s="8">
        <v>10116.86</v>
      </c>
      <c r="H245" s="29">
        <v>10622.703000000001</v>
      </c>
      <c r="I245" s="14">
        <v>4653.7556000000004</v>
      </c>
      <c r="J245" s="17" t="s">
        <v>71</v>
      </c>
      <c r="Q245" s="16">
        <v>2020</v>
      </c>
      <c r="R245" s="12" t="s">
        <v>6</v>
      </c>
      <c r="S245" s="26" t="s">
        <v>89</v>
      </c>
      <c r="T245" s="26" t="s">
        <v>90</v>
      </c>
      <c r="U245" s="26" t="s">
        <v>97</v>
      </c>
      <c r="V245" s="26">
        <v>592</v>
      </c>
      <c r="W245" s="3">
        <v>1456</v>
      </c>
      <c r="X245" s="3">
        <v>8139.04</v>
      </c>
      <c r="Y245" s="3">
        <v>1334.8025600000001</v>
      </c>
      <c r="Z245" s="30">
        <v>10759.810880000001</v>
      </c>
      <c r="AA245" s="12"/>
      <c r="AB245" s="12"/>
    </row>
    <row r="246" spans="2:28" x14ac:dyDescent="0.2">
      <c r="B246" s="18">
        <v>2020</v>
      </c>
      <c r="C246" s="15" t="s">
        <v>7</v>
      </c>
      <c r="D246" s="8" t="s">
        <v>82</v>
      </c>
      <c r="E246" s="13" t="s">
        <v>57</v>
      </c>
      <c r="F246" s="8">
        <v>2648</v>
      </c>
      <c r="G246" s="8">
        <v>7944</v>
      </c>
      <c r="H246" s="29">
        <v>8023.44</v>
      </c>
      <c r="I246" s="14">
        <v>3495.36</v>
      </c>
      <c r="J246" s="17" t="s">
        <v>71</v>
      </c>
      <c r="Q246" s="18">
        <v>2020</v>
      </c>
      <c r="R246" s="15" t="s">
        <v>7</v>
      </c>
      <c r="S246" s="26" t="s">
        <v>89</v>
      </c>
      <c r="T246" s="26" t="s">
        <v>90</v>
      </c>
      <c r="U246" s="26" t="s">
        <v>97</v>
      </c>
      <c r="V246" s="26">
        <v>430</v>
      </c>
      <c r="W246" s="3">
        <v>705</v>
      </c>
      <c r="X246" s="3">
        <v>9087.4500000000007</v>
      </c>
      <c r="Y246" s="3">
        <v>2280.9499500000002</v>
      </c>
      <c r="Z246" s="30">
        <v>11704.635600000001</v>
      </c>
      <c r="AA246" s="15"/>
      <c r="AB246" s="15"/>
    </row>
    <row r="247" spans="2:28" x14ac:dyDescent="0.2">
      <c r="B247" s="16">
        <v>2020</v>
      </c>
      <c r="C247" s="12" t="s">
        <v>8</v>
      </c>
      <c r="D247" s="8" t="s">
        <v>82</v>
      </c>
      <c r="E247" s="13" t="s">
        <v>57</v>
      </c>
      <c r="F247" s="8">
        <v>4169</v>
      </c>
      <c r="G247" s="8">
        <v>13924.46</v>
      </c>
      <c r="H247" s="29">
        <v>14342.193799999999</v>
      </c>
      <c r="I247" s="14">
        <v>6405.2515999999996</v>
      </c>
      <c r="J247" s="17" t="s">
        <v>71</v>
      </c>
      <c r="Q247" s="16">
        <v>2020</v>
      </c>
      <c r="R247" s="12" t="s">
        <v>8</v>
      </c>
      <c r="S247" s="26" t="s">
        <v>89</v>
      </c>
      <c r="T247" s="26" t="s">
        <v>90</v>
      </c>
      <c r="U247" s="26" t="s">
        <v>97</v>
      </c>
      <c r="V247" s="26">
        <v>394</v>
      </c>
      <c r="W247" s="3">
        <v>902</v>
      </c>
      <c r="X247" s="3">
        <v>8731.36</v>
      </c>
      <c r="Y247" s="3">
        <v>1685.1524800000002</v>
      </c>
      <c r="Z247" s="30">
        <v>9997.4072000000015</v>
      </c>
      <c r="AA247" s="12"/>
      <c r="AB247" s="12"/>
    </row>
    <row r="248" spans="2:28" x14ac:dyDescent="0.2">
      <c r="B248" s="18">
        <v>2020</v>
      </c>
      <c r="C248" s="15" t="s">
        <v>9</v>
      </c>
      <c r="D248" s="8" t="s">
        <v>82</v>
      </c>
      <c r="E248" s="13" t="s">
        <v>57</v>
      </c>
      <c r="F248" s="8">
        <v>3940</v>
      </c>
      <c r="G248" s="8">
        <v>13041.4</v>
      </c>
      <c r="H248" s="29">
        <v>12650.158000000001</v>
      </c>
      <c r="I248" s="14">
        <v>4303.6620000000003</v>
      </c>
      <c r="J248" s="17" t="s">
        <v>71</v>
      </c>
      <c r="Q248" s="18">
        <v>2020</v>
      </c>
      <c r="R248" s="15" t="s">
        <v>9</v>
      </c>
      <c r="S248" s="26" t="s">
        <v>89</v>
      </c>
      <c r="T248" s="26" t="s">
        <v>90</v>
      </c>
      <c r="U248" s="26" t="s">
        <v>97</v>
      </c>
      <c r="V248" s="26">
        <v>345</v>
      </c>
      <c r="W248" s="3">
        <v>624</v>
      </c>
      <c r="X248" s="3">
        <v>8442.7199999999993</v>
      </c>
      <c r="Y248" s="3">
        <v>1165.0953599999998</v>
      </c>
      <c r="Z248" s="30">
        <v>7733.5315199999995</v>
      </c>
      <c r="AA248" s="15"/>
      <c r="AB248" s="15"/>
    </row>
    <row r="249" spans="2:28" x14ac:dyDescent="0.2">
      <c r="B249" s="16">
        <v>2020</v>
      </c>
      <c r="C249" s="12" t="s">
        <v>10</v>
      </c>
      <c r="D249" s="8" t="s">
        <v>82</v>
      </c>
      <c r="E249" s="13" t="s">
        <v>57</v>
      </c>
      <c r="F249" s="8">
        <v>2007</v>
      </c>
      <c r="G249" s="8">
        <v>6141.42</v>
      </c>
      <c r="H249" s="29">
        <v>6018.5916000000007</v>
      </c>
      <c r="I249" s="14">
        <v>2517.9821999999999</v>
      </c>
      <c r="J249" s="17" t="s">
        <v>71</v>
      </c>
      <c r="Q249" s="16">
        <v>2020</v>
      </c>
      <c r="R249" s="12" t="s">
        <v>10</v>
      </c>
      <c r="S249" s="26" t="s">
        <v>89</v>
      </c>
      <c r="T249" s="26" t="s">
        <v>90</v>
      </c>
      <c r="U249" s="26" t="s">
        <v>97</v>
      </c>
      <c r="V249" s="26">
        <v>347</v>
      </c>
      <c r="W249" s="3">
        <v>632</v>
      </c>
      <c r="X249" s="3">
        <v>6459.04</v>
      </c>
      <c r="Y249" s="3">
        <v>1014.06928</v>
      </c>
      <c r="Z249" s="30">
        <v>8144.84944</v>
      </c>
      <c r="AA249" s="12"/>
      <c r="AB249" s="12"/>
    </row>
    <row r="250" spans="2:28" x14ac:dyDescent="0.2">
      <c r="B250" s="18">
        <v>2020</v>
      </c>
      <c r="C250" s="15" t="s">
        <v>11</v>
      </c>
      <c r="D250" s="8" t="s">
        <v>82</v>
      </c>
      <c r="E250" s="13" t="s">
        <v>57</v>
      </c>
      <c r="F250" s="8">
        <v>2150</v>
      </c>
      <c r="G250" s="8">
        <v>2687.5</v>
      </c>
      <c r="H250" s="29">
        <v>2526.25</v>
      </c>
      <c r="I250" s="14">
        <v>1236.25</v>
      </c>
      <c r="J250" s="17" t="s">
        <v>71</v>
      </c>
      <c r="Q250" s="18">
        <v>2020</v>
      </c>
      <c r="R250" s="15" t="s">
        <v>11</v>
      </c>
      <c r="S250" s="26" t="s">
        <v>89</v>
      </c>
      <c r="T250" s="26" t="s">
        <v>90</v>
      </c>
      <c r="U250" s="26" t="s">
        <v>97</v>
      </c>
      <c r="V250" s="26">
        <v>392</v>
      </c>
      <c r="W250" s="3">
        <v>792</v>
      </c>
      <c r="X250" s="3">
        <v>8910</v>
      </c>
      <c r="Y250" s="3">
        <v>1514.7</v>
      </c>
      <c r="Z250" s="30">
        <v>8036.82</v>
      </c>
      <c r="AA250" s="15"/>
      <c r="AB250" s="15"/>
    </row>
    <row r="251" spans="2:28" x14ac:dyDescent="0.2">
      <c r="B251" s="16">
        <v>2020</v>
      </c>
      <c r="C251" s="12" t="s">
        <v>12</v>
      </c>
      <c r="D251" s="8" t="s">
        <v>82</v>
      </c>
      <c r="E251" s="13" t="s">
        <v>57</v>
      </c>
      <c r="F251" s="8">
        <v>2906</v>
      </c>
      <c r="G251" s="8">
        <v>5230.8</v>
      </c>
      <c r="H251" s="29">
        <v>5387.7240000000002</v>
      </c>
      <c r="I251" s="14">
        <v>2406.1680000000001</v>
      </c>
      <c r="J251" s="17" t="s">
        <v>71</v>
      </c>
      <c r="Q251" s="16">
        <v>2020</v>
      </c>
      <c r="R251" s="12" t="s">
        <v>12</v>
      </c>
      <c r="S251" s="26" t="s">
        <v>89</v>
      </c>
      <c r="T251" s="26" t="s">
        <v>90</v>
      </c>
      <c r="U251" s="26" t="s">
        <v>97</v>
      </c>
      <c r="V251" s="26">
        <v>401</v>
      </c>
      <c r="W251" s="3">
        <v>934</v>
      </c>
      <c r="X251" s="3">
        <v>17923.46</v>
      </c>
      <c r="Y251" s="3">
        <v>4552.5588399999997</v>
      </c>
      <c r="Z251" s="30">
        <v>22529.789219999999</v>
      </c>
      <c r="AA251" s="12"/>
      <c r="AB251" s="12"/>
    </row>
    <row r="252" spans="2:28" x14ac:dyDescent="0.2">
      <c r="B252" s="18">
        <v>2020</v>
      </c>
      <c r="C252" s="15" t="s">
        <v>13</v>
      </c>
      <c r="D252" s="8" t="s">
        <v>82</v>
      </c>
      <c r="E252" s="13" t="s">
        <v>57</v>
      </c>
      <c r="F252" s="8">
        <v>2566</v>
      </c>
      <c r="G252" s="8">
        <v>4131.26</v>
      </c>
      <c r="H252" s="29">
        <v>5164.0749999999998</v>
      </c>
      <c r="I252" s="14">
        <v>1487.2536000000002</v>
      </c>
      <c r="J252" s="17" t="s">
        <v>71</v>
      </c>
      <c r="Q252" s="18">
        <v>2020</v>
      </c>
      <c r="R252" s="15" t="s">
        <v>13</v>
      </c>
      <c r="S252" s="26" t="s">
        <v>89</v>
      </c>
      <c r="T252" s="26" t="s">
        <v>90</v>
      </c>
      <c r="U252" s="26" t="s">
        <v>97</v>
      </c>
      <c r="V252" s="26">
        <v>308</v>
      </c>
      <c r="W252" s="3">
        <v>622</v>
      </c>
      <c r="X252" s="3">
        <v>9989.32</v>
      </c>
      <c r="Y252" s="3">
        <v>1378.5261599999999</v>
      </c>
      <c r="Z252" s="30">
        <v>11947.226719999999</v>
      </c>
      <c r="AA252" s="15"/>
      <c r="AB252" s="15"/>
    </row>
    <row r="253" spans="2:28" x14ac:dyDescent="0.2">
      <c r="B253" s="16">
        <v>2020</v>
      </c>
      <c r="C253" s="12" t="s">
        <v>14</v>
      </c>
      <c r="D253" s="8" t="s">
        <v>82</v>
      </c>
      <c r="E253" s="13" t="s">
        <v>57</v>
      </c>
      <c r="F253" s="8">
        <v>3915</v>
      </c>
      <c r="G253" s="8">
        <v>13585.05</v>
      </c>
      <c r="H253" s="29">
        <v>12769.947</v>
      </c>
      <c r="I253" s="14">
        <v>4211.3654999999999</v>
      </c>
      <c r="J253" s="17" t="s">
        <v>71</v>
      </c>
      <c r="Q253" s="16">
        <v>2020</v>
      </c>
      <c r="R253" s="12" t="s">
        <v>14</v>
      </c>
      <c r="S253" s="26" t="s">
        <v>89</v>
      </c>
      <c r="T253" s="26" t="s">
        <v>90</v>
      </c>
      <c r="U253" s="26" t="s">
        <v>97</v>
      </c>
      <c r="V253" s="26">
        <v>490</v>
      </c>
      <c r="W253" s="3">
        <v>1039</v>
      </c>
      <c r="X253" s="3">
        <v>7366.51</v>
      </c>
      <c r="Y253" s="3">
        <v>1259.6732099999999</v>
      </c>
      <c r="Z253" s="30">
        <v>9281.8025999999991</v>
      </c>
      <c r="AA253" s="12"/>
      <c r="AB253" s="12"/>
    </row>
    <row r="254" spans="2:28" x14ac:dyDescent="0.2">
      <c r="B254" s="18">
        <v>2020</v>
      </c>
      <c r="C254" s="15" t="s">
        <v>15</v>
      </c>
      <c r="D254" s="8" t="s">
        <v>82</v>
      </c>
      <c r="E254" s="13" t="s">
        <v>57</v>
      </c>
      <c r="F254" s="8">
        <v>4078</v>
      </c>
      <c r="G254" s="8">
        <v>10154.219999999999</v>
      </c>
      <c r="H254" s="29">
        <v>10052.677799999999</v>
      </c>
      <c r="I254" s="14">
        <v>4975.5677999999998</v>
      </c>
      <c r="J254" s="17" t="s">
        <v>71</v>
      </c>
      <c r="Q254" s="18">
        <v>2020</v>
      </c>
      <c r="R254" s="15" t="s">
        <v>15</v>
      </c>
      <c r="S254" s="26" t="s">
        <v>89</v>
      </c>
      <c r="T254" s="26" t="s">
        <v>90</v>
      </c>
      <c r="U254" s="26" t="s">
        <v>97</v>
      </c>
      <c r="V254" s="26">
        <v>452</v>
      </c>
      <c r="W254" s="3">
        <v>949</v>
      </c>
      <c r="X254" s="3">
        <v>11520.86</v>
      </c>
      <c r="Y254" s="3">
        <v>1993.10878</v>
      </c>
      <c r="Z254" s="30">
        <v>11912.569240000001</v>
      </c>
      <c r="AA254" s="15"/>
      <c r="AB254" s="15"/>
    </row>
    <row r="255" spans="2:28" x14ac:dyDescent="0.2">
      <c r="B255" s="16">
        <v>2020</v>
      </c>
      <c r="C255" s="12" t="s">
        <v>16</v>
      </c>
      <c r="D255" s="8" t="s">
        <v>82</v>
      </c>
      <c r="E255" s="13" t="s">
        <v>57</v>
      </c>
      <c r="F255" s="8">
        <v>3903</v>
      </c>
      <c r="G255" s="8">
        <v>10460.040000000001</v>
      </c>
      <c r="H255" s="29">
        <v>13911.853200000001</v>
      </c>
      <c r="I255" s="14">
        <v>3138.0120000000002</v>
      </c>
      <c r="J255" s="17" t="s">
        <v>71</v>
      </c>
      <c r="Q255" s="16">
        <v>2020</v>
      </c>
      <c r="R255" s="12" t="s">
        <v>16</v>
      </c>
      <c r="S255" s="26" t="s">
        <v>89</v>
      </c>
      <c r="T255" s="26" t="s">
        <v>90</v>
      </c>
      <c r="U255" s="26" t="s">
        <v>97</v>
      </c>
      <c r="V255" s="26">
        <v>303</v>
      </c>
      <c r="W255" s="3">
        <v>579</v>
      </c>
      <c r="X255" s="3">
        <v>8488.14</v>
      </c>
      <c r="Y255" s="3">
        <v>1256.2447199999999</v>
      </c>
      <c r="Z255" s="30">
        <v>11144.927819999999</v>
      </c>
      <c r="AA255" s="12"/>
      <c r="AB255" s="12"/>
    </row>
    <row r="256" spans="2:28" x14ac:dyDescent="0.2">
      <c r="B256" s="18">
        <v>2020</v>
      </c>
      <c r="C256" s="15" t="s">
        <v>17</v>
      </c>
      <c r="D256" s="8" t="s">
        <v>82</v>
      </c>
      <c r="E256" s="13" t="s">
        <v>57</v>
      </c>
      <c r="F256" s="8">
        <v>2245</v>
      </c>
      <c r="G256" s="8">
        <v>4647.1499999999996</v>
      </c>
      <c r="H256" s="29">
        <v>5948.3519999999999</v>
      </c>
      <c r="I256" s="14">
        <v>1998.2744999999998</v>
      </c>
      <c r="J256" s="17" t="s">
        <v>71</v>
      </c>
      <c r="Q256" s="18">
        <v>2020</v>
      </c>
      <c r="R256" s="15" t="s">
        <v>17</v>
      </c>
      <c r="S256" s="26" t="s">
        <v>89</v>
      </c>
      <c r="T256" s="26" t="s">
        <v>90</v>
      </c>
      <c r="U256" s="26" t="s">
        <v>97</v>
      </c>
      <c r="V256" s="26">
        <v>386</v>
      </c>
      <c r="W256" s="3">
        <v>741</v>
      </c>
      <c r="X256" s="3">
        <v>9610.77</v>
      </c>
      <c r="Y256" s="3">
        <v>1624.2201300000002</v>
      </c>
      <c r="Z256" s="30">
        <v>9860.6500199999991</v>
      </c>
      <c r="AA256" s="15"/>
      <c r="AB256" s="15"/>
    </row>
    <row r="257" spans="2:28" x14ac:dyDescent="0.2">
      <c r="B257" s="16">
        <v>2021</v>
      </c>
      <c r="C257" s="12" t="s">
        <v>6</v>
      </c>
      <c r="D257" s="8" t="s">
        <v>82</v>
      </c>
      <c r="E257" s="13" t="s">
        <v>57</v>
      </c>
      <c r="F257" s="8">
        <v>4351</v>
      </c>
      <c r="G257" s="8">
        <v>13488.1</v>
      </c>
      <c r="H257" s="29">
        <v>12543.933000000001</v>
      </c>
      <c r="I257" s="14">
        <v>5530.1210000000001</v>
      </c>
      <c r="J257" s="17" t="s">
        <v>71</v>
      </c>
      <c r="Q257" s="16">
        <v>2021</v>
      </c>
      <c r="R257" s="12" t="s">
        <v>6</v>
      </c>
      <c r="S257" s="26" t="s">
        <v>89</v>
      </c>
      <c r="T257" s="26" t="s">
        <v>90</v>
      </c>
      <c r="U257" s="26" t="s">
        <v>97</v>
      </c>
      <c r="V257" s="26">
        <v>699</v>
      </c>
      <c r="W257" s="3">
        <v>1104</v>
      </c>
      <c r="X257" s="3">
        <v>18028.32</v>
      </c>
      <c r="Y257" s="3">
        <v>3515.5223999999998</v>
      </c>
      <c r="Z257" s="30">
        <v>26663.885280000002</v>
      </c>
      <c r="AA257" s="12"/>
      <c r="AB257" s="12"/>
    </row>
    <row r="258" spans="2:28" x14ac:dyDescent="0.2">
      <c r="B258" s="18">
        <v>2021</v>
      </c>
      <c r="C258" s="15" t="s">
        <v>7</v>
      </c>
      <c r="D258" s="8" t="s">
        <v>82</v>
      </c>
      <c r="E258" s="13" t="s">
        <v>57</v>
      </c>
      <c r="F258" s="8">
        <v>3119</v>
      </c>
      <c r="G258" s="8">
        <v>7828.69</v>
      </c>
      <c r="H258" s="29">
        <v>10177.296999999999</v>
      </c>
      <c r="I258" s="14">
        <v>2818.3283999999999</v>
      </c>
      <c r="J258" s="17" t="s">
        <v>71</v>
      </c>
      <c r="Q258" s="18">
        <v>2021</v>
      </c>
      <c r="R258" s="15" t="s">
        <v>7</v>
      </c>
      <c r="S258" s="26" t="s">
        <v>89</v>
      </c>
      <c r="T258" s="26" t="s">
        <v>90</v>
      </c>
      <c r="U258" s="26" t="s">
        <v>97</v>
      </c>
      <c r="V258" s="26">
        <v>678</v>
      </c>
      <c r="W258" s="3">
        <v>1112</v>
      </c>
      <c r="X258" s="3">
        <v>9151.76</v>
      </c>
      <c r="Y258" s="3">
        <v>1720.53088</v>
      </c>
      <c r="Z258" s="30">
        <v>11091.933120000002</v>
      </c>
      <c r="AA258" s="15"/>
      <c r="AB258" s="15"/>
    </row>
    <row r="259" spans="2:28" x14ac:dyDescent="0.2">
      <c r="B259" s="16">
        <v>2021</v>
      </c>
      <c r="C259" s="12" t="s">
        <v>8</v>
      </c>
      <c r="D259" s="8" t="s">
        <v>82</v>
      </c>
      <c r="E259" s="13" t="s">
        <v>57</v>
      </c>
      <c r="F259" s="8">
        <v>3665</v>
      </c>
      <c r="G259" s="8">
        <v>11764.65</v>
      </c>
      <c r="H259" s="29">
        <v>15294.045</v>
      </c>
      <c r="I259" s="14">
        <v>3647.0414999999998</v>
      </c>
      <c r="J259" s="17" t="s">
        <v>71</v>
      </c>
      <c r="Q259" s="16">
        <v>2021</v>
      </c>
      <c r="R259" s="12" t="s">
        <v>8</v>
      </c>
      <c r="S259" s="26" t="s">
        <v>89</v>
      </c>
      <c r="T259" s="26" t="s">
        <v>90</v>
      </c>
      <c r="U259" s="26" t="s">
        <v>97</v>
      </c>
      <c r="V259" s="26">
        <v>790</v>
      </c>
      <c r="W259" s="3">
        <v>1501</v>
      </c>
      <c r="X259" s="3">
        <v>13599.06</v>
      </c>
      <c r="Y259" s="3">
        <v>2230.24584</v>
      </c>
      <c r="Z259" s="30">
        <v>20194.604099999997</v>
      </c>
      <c r="AA259" s="12"/>
      <c r="AB259" s="12"/>
    </row>
    <row r="260" spans="2:28" x14ac:dyDescent="0.2">
      <c r="B260" s="18">
        <v>2021</v>
      </c>
      <c r="C260" s="15" t="s">
        <v>9</v>
      </c>
      <c r="D260" s="8" t="s">
        <v>82</v>
      </c>
      <c r="E260" s="13" t="s">
        <v>57</v>
      </c>
      <c r="F260" s="8">
        <v>2966</v>
      </c>
      <c r="G260" s="8">
        <v>3321.92</v>
      </c>
      <c r="H260" s="29">
        <v>3521.2352000000001</v>
      </c>
      <c r="I260" s="14">
        <v>1494.864</v>
      </c>
      <c r="J260" s="17" t="s">
        <v>71</v>
      </c>
      <c r="Q260" s="18">
        <v>2021</v>
      </c>
      <c r="R260" s="15" t="s">
        <v>9</v>
      </c>
      <c r="S260" s="26" t="s">
        <v>89</v>
      </c>
      <c r="T260" s="26" t="s">
        <v>90</v>
      </c>
      <c r="U260" s="26" t="s">
        <v>97</v>
      </c>
      <c r="V260" s="26">
        <v>717</v>
      </c>
      <c r="W260" s="3">
        <v>1169</v>
      </c>
      <c r="X260" s="3">
        <v>5985.28</v>
      </c>
      <c r="Y260" s="3">
        <v>1131.2179199999998</v>
      </c>
      <c r="Z260" s="30">
        <v>8959.9641599999995</v>
      </c>
      <c r="AA260" s="15"/>
      <c r="AB260" s="15"/>
    </row>
    <row r="261" spans="2:28" x14ac:dyDescent="0.2">
      <c r="B261" s="16">
        <v>2021</v>
      </c>
      <c r="C261" s="12" t="s">
        <v>10</v>
      </c>
      <c r="D261" s="8" t="s">
        <v>82</v>
      </c>
      <c r="E261" s="13" t="s">
        <v>57</v>
      </c>
      <c r="F261" s="8">
        <v>3624</v>
      </c>
      <c r="G261" s="8">
        <v>12539.04</v>
      </c>
      <c r="H261" s="29">
        <v>15799.190399999999</v>
      </c>
      <c r="I261" s="14">
        <v>4764.8352000000004</v>
      </c>
      <c r="J261" s="17" t="s">
        <v>71</v>
      </c>
      <c r="Q261" s="16">
        <v>2021</v>
      </c>
      <c r="R261" s="12" t="s">
        <v>10</v>
      </c>
      <c r="S261" s="26" t="s">
        <v>89</v>
      </c>
      <c r="T261" s="26" t="s">
        <v>90</v>
      </c>
      <c r="U261" s="26" t="s">
        <v>97</v>
      </c>
      <c r="V261" s="26">
        <v>780</v>
      </c>
      <c r="W261" s="3">
        <v>1622</v>
      </c>
      <c r="X261" s="3">
        <v>31937.18</v>
      </c>
      <c r="Y261" s="3">
        <v>5716.75522</v>
      </c>
      <c r="Z261" s="30">
        <v>47554.461020000002</v>
      </c>
      <c r="AA261" s="12"/>
      <c r="AB261" s="12"/>
    </row>
    <row r="262" spans="2:28" x14ac:dyDescent="0.2">
      <c r="B262" s="18">
        <v>2021</v>
      </c>
      <c r="C262" s="15" t="s">
        <v>11</v>
      </c>
      <c r="D262" s="8" t="s">
        <v>82</v>
      </c>
      <c r="E262" s="13" t="s">
        <v>57</v>
      </c>
      <c r="F262" s="8">
        <v>4886</v>
      </c>
      <c r="G262" s="8">
        <v>15048.88</v>
      </c>
      <c r="H262" s="29">
        <v>19714.032799999997</v>
      </c>
      <c r="I262" s="14">
        <v>7373.9511999999995</v>
      </c>
      <c r="J262" s="17" t="s">
        <v>71</v>
      </c>
      <c r="Q262" s="18">
        <v>2021</v>
      </c>
      <c r="R262" s="15" t="s">
        <v>11</v>
      </c>
      <c r="S262" s="26" t="s">
        <v>89</v>
      </c>
      <c r="T262" s="26" t="s">
        <v>90</v>
      </c>
      <c r="U262" s="26" t="s">
        <v>97</v>
      </c>
      <c r="V262" s="26">
        <v>728</v>
      </c>
      <c r="W262" s="3">
        <v>1390</v>
      </c>
      <c r="X262" s="3">
        <v>20460.8</v>
      </c>
      <c r="Y262" s="3">
        <v>2700.8256000000001</v>
      </c>
      <c r="Z262" s="30">
        <v>27294.707200000001</v>
      </c>
      <c r="AA262" s="15"/>
      <c r="AB262" s="15"/>
    </row>
    <row r="263" spans="2:28" x14ac:dyDescent="0.2">
      <c r="B263" s="16">
        <v>2021</v>
      </c>
      <c r="C263" s="12" t="s">
        <v>12</v>
      </c>
      <c r="D263" s="8" t="s">
        <v>82</v>
      </c>
      <c r="E263" s="13" t="s">
        <v>57</v>
      </c>
      <c r="F263" s="8">
        <v>2068</v>
      </c>
      <c r="G263" s="8">
        <v>5252.72</v>
      </c>
      <c r="H263" s="29">
        <v>6933.5904</v>
      </c>
      <c r="I263" s="14">
        <v>2468.7784000000001</v>
      </c>
      <c r="J263" s="17" t="s">
        <v>71</v>
      </c>
      <c r="Q263" s="16">
        <v>2021</v>
      </c>
      <c r="R263" s="12" t="s">
        <v>12</v>
      </c>
      <c r="S263" s="26" t="s">
        <v>89</v>
      </c>
      <c r="T263" s="26" t="s">
        <v>90</v>
      </c>
      <c r="U263" s="26" t="s">
        <v>97</v>
      </c>
      <c r="V263" s="26">
        <v>623</v>
      </c>
      <c r="W263" s="3">
        <v>1302</v>
      </c>
      <c r="X263" s="3">
        <v>8241.66</v>
      </c>
      <c r="Y263" s="3">
        <v>881.85762</v>
      </c>
      <c r="Z263" s="30">
        <v>11942.16534</v>
      </c>
      <c r="AA263" s="12"/>
      <c r="AB263" s="12"/>
    </row>
    <row r="264" spans="2:28" x14ac:dyDescent="0.2">
      <c r="B264" s="18">
        <v>2021</v>
      </c>
      <c r="C264" s="15" t="s">
        <v>13</v>
      </c>
      <c r="D264" s="8" t="s">
        <v>82</v>
      </c>
      <c r="E264" s="13" t="s">
        <v>57</v>
      </c>
      <c r="F264" s="8">
        <v>2306</v>
      </c>
      <c r="G264" s="8">
        <v>4911.78</v>
      </c>
      <c r="H264" s="29">
        <v>5943.2538000000004</v>
      </c>
      <c r="I264" s="14">
        <v>2455.89</v>
      </c>
      <c r="J264" s="17" t="s">
        <v>71</v>
      </c>
      <c r="Q264" s="18">
        <v>2021</v>
      </c>
      <c r="R264" s="15" t="s">
        <v>13</v>
      </c>
      <c r="S264" s="26" t="s">
        <v>89</v>
      </c>
      <c r="T264" s="26" t="s">
        <v>90</v>
      </c>
      <c r="U264" s="26" t="s">
        <v>97</v>
      </c>
      <c r="V264" s="26">
        <v>809</v>
      </c>
      <c r="W264" s="3">
        <v>1529</v>
      </c>
      <c r="X264" s="3">
        <v>10076.11</v>
      </c>
      <c r="Y264" s="3">
        <v>1471.1120600000002</v>
      </c>
      <c r="Z264" s="30">
        <v>15053.708340000001</v>
      </c>
      <c r="AA264" s="15"/>
      <c r="AB264" s="15"/>
    </row>
    <row r="265" spans="2:28" x14ac:dyDescent="0.2">
      <c r="B265" s="16">
        <v>2021</v>
      </c>
      <c r="C265" s="12" t="s">
        <v>14</v>
      </c>
      <c r="D265" s="8" t="s">
        <v>82</v>
      </c>
      <c r="E265" s="13" t="s">
        <v>57</v>
      </c>
      <c r="F265" s="8">
        <v>4598</v>
      </c>
      <c r="G265" s="8">
        <v>13656.06</v>
      </c>
      <c r="H265" s="29">
        <v>17206.635599999998</v>
      </c>
      <c r="I265" s="14">
        <v>6145.2269999999999</v>
      </c>
      <c r="J265" s="17" t="s">
        <v>71</v>
      </c>
      <c r="Q265" s="16">
        <v>2021</v>
      </c>
      <c r="R265" s="12" t="s">
        <v>14</v>
      </c>
      <c r="S265" s="26" t="s">
        <v>89</v>
      </c>
      <c r="T265" s="26" t="s">
        <v>90</v>
      </c>
      <c r="U265" s="26" t="s">
        <v>97</v>
      </c>
      <c r="V265" s="26">
        <v>876</v>
      </c>
      <c r="W265" s="3">
        <v>1822</v>
      </c>
      <c r="X265" s="3">
        <v>29042.68</v>
      </c>
      <c r="Y265" s="3">
        <v>5692.36528</v>
      </c>
      <c r="Z265" s="30">
        <v>40950.178799999994</v>
      </c>
      <c r="AA265" s="12"/>
      <c r="AB265" s="12"/>
    </row>
    <row r="266" spans="2:28" x14ac:dyDescent="0.2">
      <c r="B266" s="18">
        <v>2021</v>
      </c>
      <c r="C266" s="15" t="s">
        <v>15</v>
      </c>
      <c r="D266" s="8" t="s">
        <v>82</v>
      </c>
      <c r="E266" s="13" t="s">
        <v>57</v>
      </c>
      <c r="F266" s="8">
        <v>3176</v>
      </c>
      <c r="G266" s="8">
        <v>3271.28</v>
      </c>
      <c r="H266" s="29">
        <v>4579.7920000000004</v>
      </c>
      <c r="I266" s="14">
        <v>1602.9272000000001</v>
      </c>
      <c r="J266" s="17" t="s">
        <v>71</v>
      </c>
      <c r="Q266" s="18">
        <v>2021</v>
      </c>
      <c r="R266" s="15" t="s">
        <v>15</v>
      </c>
      <c r="S266" s="26" t="s">
        <v>89</v>
      </c>
      <c r="T266" s="26" t="s">
        <v>90</v>
      </c>
      <c r="U266" s="26" t="s">
        <v>97</v>
      </c>
      <c r="V266" s="26">
        <v>887</v>
      </c>
      <c r="W266" s="3">
        <v>1401</v>
      </c>
      <c r="X266" s="3">
        <v>16083.48</v>
      </c>
      <c r="Y266" s="3">
        <v>1688.7654</v>
      </c>
      <c r="Z266" s="30">
        <v>21841.365839999999</v>
      </c>
      <c r="AA266" s="15"/>
      <c r="AB266" s="15"/>
    </row>
    <row r="267" spans="2:28" x14ac:dyDescent="0.2">
      <c r="B267" s="16">
        <v>2021</v>
      </c>
      <c r="C267" s="12" t="s">
        <v>16</v>
      </c>
      <c r="D267" s="8" t="s">
        <v>82</v>
      </c>
      <c r="E267" s="13" t="s">
        <v>57</v>
      </c>
      <c r="F267" s="8">
        <v>3986</v>
      </c>
      <c r="G267" s="8">
        <v>13353.1</v>
      </c>
      <c r="H267" s="29">
        <v>14688.41</v>
      </c>
      <c r="I267" s="14">
        <v>5341.24</v>
      </c>
      <c r="J267" s="17" t="s">
        <v>71</v>
      </c>
      <c r="Q267" s="16">
        <v>2021</v>
      </c>
      <c r="R267" s="12" t="s">
        <v>16</v>
      </c>
      <c r="S267" s="26" t="s">
        <v>89</v>
      </c>
      <c r="T267" s="26" t="s">
        <v>90</v>
      </c>
      <c r="U267" s="26" t="s">
        <v>97</v>
      </c>
      <c r="V267" s="26">
        <v>781</v>
      </c>
      <c r="W267" s="3">
        <v>1929</v>
      </c>
      <c r="X267" s="3">
        <v>11381.1</v>
      </c>
      <c r="Y267" s="3">
        <v>1217.7776999999999</v>
      </c>
      <c r="Z267" s="30">
        <v>16821.265800000001</v>
      </c>
      <c r="AA267" s="12"/>
      <c r="AB267" s="12"/>
    </row>
    <row r="268" spans="2:28" x14ac:dyDescent="0.2">
      <c r="B268" s="18">
        <v>2021</v>
      </c>
      <c r="C268" s="15" t="s">
        <v>17</v>
      </c>
      <c r="D268" s="8" t="s">
        <v>82</v>
      </c>
      <c r="E268" s="13" t="s">
        <v>57</v>
      </c>
      <c r="F268" s="8">
        <v>2524</v>
      </c>
      <c r="G268" s="8">
        <v>5451.84</v>
      </c>
      <c r="H268" s="29">
        <v>5397.3216000000002</v>
      </c>
      <c r="I268" s="14">
        <v>1690.0704000000001</v>
      </c>
      <c r="J268" s="17" t="s">
        <v>71</v>
      </c>
      <c r="Q268" s="18">
        <v>2021</v>
      </c>
      <c r="R268" s="15" t="s">
        <v>17</v>
      </c>
      <c r="S268" s="26" t="s">
        <v>89</v>
      </c>
      <c r="T268" s="26" t="s">
        <v>90</v>
      </c>
      <c r="U268" s="26" t="s">
        <v>97</v>
      </c>
      <c r="V268" s="26">
        <v>892</v>
      </c>
      <c r="W268" s="3">
        <v>1891</v>
      </c>
      <c r="X268" s="3">
        <v>26852.2</v>
      </c>
      <c r="Y268" s="3">
        <v>3813.0124000000001</v>
      </c>
      <c r="Z268" s="30">
        <v>33377.284599999999</v>
      </c>
      <c r="AA268" s="15"/>
      <c r="AB268" s="15"/>
    </row>
    <row r="269" spans="2:28" x14ac:dyDescent="0.2">
      <c r="B269" s="16">
        <v>2022</v>
      </c>
      <c r="C269" s="12" t="s">
        <v>6</v>
      </c>
      <c r="D269" s="8" t="s">
        <v>82</v>
      </c>
      <c r="E269" s="13" t="s">
        <v>57</v>
      </c>
      <c r="F269" s="8">
        <v>6032</v>
      </c>
      <c r="G269" s="8">
        <v>16527.68</v>
      </c>
      <c r="H269" s="29">
        <v>19006.831999999999</v>
      </c>
      <c r="I269" s="14">
        <v>4958.3040000000001</v>
      </c>
      <c r="J269" s="17" t="s">
        <v>71</v>
      </c>
      <c r="Q269" s="16">
        <v>2022</v>
      </c>
      <c r="R269" s="12" t="s">
        <v>6</v>
      </c>
      <c r="S269" s="26" t="s">
        <v>89</v>
      </c>
      <c r="T269" s="26" t="s">
        <v>90</v>
      </c>
      <c r="U269" s="26" t="s">
        <v>97</v>
      </c>
      <c r="V269" s="26">
        <v>497</v>
      </c>
      <c r="W269" s="3">
        <v>780</v>
      </c>
      <c r="X269" s="3">
        <v>6232.2</v>
      </c>
      <c r="Y269" s="3">
        <v>2056.6260000000002</v>
      </c>
      <c r="Z269" s="30">
        <v>7304.1383999999998</v>
      </c>
      <c r="AA269" s="12"/>
      <c r="AB269" s="12"/>
    </row>
    <row r="270" spans="2:28" x14ac:dyDescent="0.2">
      <c r="B270" s="18">
        <v>2022</v>
      </c>
      <c r="C270" s="15" t="s">
        <v>7</v>
      </c>
      <c r="D270" s="8" t="s">
        <v>82</v>
      </c>
      <c r="E270" s="13" t="s">
        <v>57</v>
      </c>
      <c r="F270" s="8">
        <v>6869</v>
      </c>
      <c r="G270" s="8">
        <v>8861.01</v>
      </c>
      <c r="H270" s="29">
        <v>9569.890800000001</v>
      </c>
      <c r="I270" s="14">
        <v>3012.7434000000003</v>
      </c>
      <c r="J270" s="17" t="s">
        <v>71</v>
      </c>
      <c r="Q270" s="18">
        <v>2022</v>
      </c>
      <c r="R270" s="15" t="s">
        <v>7</v>
      </c>
      <c r="S270" s="26" t="s">
        <v>89</v>
      </c>
      <c r="T270" s="26" t="s">
        <v>90</v>
      </c>
      <c r="U270" s="26" t="s">
        <v>97</v>
      </c>
      <c r="V270" s="26">
        <v>506</v>
      </c>
      <c r="W270" s="3">
        <v>891</v>
      </c>
      <c r="X270" s="3">
        <v>5141.07</v>
      </c>
      <c r="Y270" s="3">
        <v>1876.4905499999998</v>
      </c>
      <c r="Z270" s="30">
        <v>5562.6377399999992</v>
      </c>
      <c r="AA270" s="15"/>
      <c r="AB270" s="15"/>
    </row>
    <row r="271" spans="2:28" x14ac:dyDescent="0.2">
      <c r="B271" s="16">
        <v>2022</v>
      </c>
      <c r="C271" s="12" t="s">
        <v>8</v>
      </c>
      <c r="D271" s="8" t="s">
        <v>82</v>
      </c>
      <c r="E271" s="13" t="s">
        <v>57</v>
      </c>
      <c r="F271" s="8">
        <v>5732</v>
      </c>
      <c r="G271" s="8">
        <v>14387.32</v>
      </c>
      <c r="H271" s="29">
        <v>19135.135600000001</v>
      </c>
      <c r="I271" s="14">
        <v>7193.66</v>
      </c>
      <c r="J271" s="17" t="s">
        <v>71</v>
      </c>
      <c r="Q271" s="16">
        <v>2022</v>
      </c>
      <c r="R271" s="12" t="s">
        <v>8</v>
      </c>
      <c r="S271" s="26" t="s">
        <v>89</v>
      </c>
      <c r="T271" s="26" t="s">
        <v>90</v>
      </c>
      <c r="U271" s="26" t="s">
        <v>97</v>
      </c>
      <c r="V271" s="26">
        <v>531</v>
      </c>
      <c r="W271" s="3">
        <v>1126</v>
      </c>
      <c r="X271" s="3">
        <v>22002.04</v>
      </c>
      <c r="Y271" s="3">
        <v>7744.7180799999996</v>
      </c>
      <c r="Z271" s="30">
        <v>23058.137920000001</v>
      </c>
      <c r="AA271" s="12"/>
      <c r="AB271" s="12"/>
    </row>
    <row r="272" spans="2:28" x14ac:dyDescent="0.2">
      <c r="B272" s="18">
        <v>2022</v>
      </c>
      <c r="C272" s="15" t="s">
        <v>9</v>
      </c>
      <c r="D272" s="8" t="s">
        <v>82</v>
      </c>
      <c r="E272" s="13" t="s">
        <v>57</v>
      </c>
      <c r="F272" s="8">
        <v>6015</v>
      </c>
      <c r="G272" s="8">
        <v>6917.25</v>
      </c>
      <c r="H272" s="29">
        <v>8369.8724999999995</v>
      </c>
      <c r="I272" s="14">
        <v>2351.8649999999998</v>
      </c>
      <c r="J272" s="17" t="s">
        <v>71</v>
      </c>
      <c r="Q272" s="18">
        <v>2022</v>
      </c>
      <c r="R272" s="15" t="s">
        <v>9</v>
      </c>
      <c r="S272" s="26" t="s">
        <v>89</v>
      </c>
      <c r="T272" s="26" t="s">
        <v>90</v>
      </c>
      <c r="U272" s="26" t="s">
        <v>97</v>
      </c>
      <c r="V272" s="26">
        <v>403</v>
      </c>
      <c r="W272" s="3">
        <v>653</v>
      </c>
      <c r="X272" s="3">
        <v>9390.14</v>
      </c>
      <c r="Y272" s="3">
        <v>3389.8405399999997</v>
      </c>
      <c r="Z272" s="30">
        <v>9878.4272799999999</v>
      </c>
      <c r="AA272" s="15"/>
      <c r="AB272" s="15"/>
    </row>
    <row r="273" spans="2:28" x14ac:dyDescent="0.2">
      <c r="B273" s="16">
        <v>2022</v>
      </c>
      <c r="C273" s="12" t="s">
        <v>10</v>
      </c>
      <c r="D273" s="8" t="s">
        <v>82</v>
      </c>
      <c r="E273" s="13" t="s">
        <v>57</v>
      </c>
      <c r="F273" s="8">
        <v>6147</v>
      </c>
      <c r="G273" s="8">
        <v>16965.72</v>
      </c>
      <c r="H273" s="29">
        <v>18322.977600000002</v>
      </c>
      <c r="I273" s="14">
        <v>7973.8884000000007</v>
      </c>
      <c r="J273" s="17" t="s">
        <v>71</v>
      </c>
      <c r="Q273" s="16">
        <v>2022</v>
      </c>
      <c r="R273" s="12" t="s">
        <v>10</v>
      </c>
      <c r="S273" s="26" t="s">
        <v>89</v>
      </c>
      <c r="T273" s="26" t="s">
        <v>90</v>
      </c>
      <c r="U273" s="26" t="s">
        <v>97</v>
      </c>
      <c r="V273" s="26">
        <v>335</v>
      </c>
      <c r="W273" s="3">
        <v>570</v>
      </c>
      <c r="X273" s="3">
        <v>3231.9</v>
      </c>
      <c r="Y273" s="3">
        <v>1005.1209</v>
      </c>
      <c r="Z273" s="30">
        <v>3315.9294</v>
      </c>
      <c r="AA273" s="12"/>
      <c r="AB273" s="12"/>
    </row>
    <row r="274" spans="2:28" x14ac:dyDescent="0.2">
      <c r="B274" s="18">
        <v>2022</v>
      </c>
      <c r="C274" s="15" t="s">
        <v>11</v>
      </c>
      <c r="D274" s="8" t="s">
        <v>82</v>
      </c>
      <c r="E274" s="13" t="s">
        <v>57</v>
      </c>
      <c r="F274" s="8">
        <v>6333</v>
      </c>
      <c r="G274" s="8">
        <v>6902.97</v>
      </c>
      <c r="H274" s="29">
        <v>9457.0689000000002</v>
      </c>
      <c r="I274" s="14">
        <v>2277.9801000000002</v>
      </c>
      <c r="J274" s="17" t="s">
        <v>71</v>
      </c>
      <c r="Q274" s="18">
        <v>2022</v>
      </c>
      <c r="R274" s="15" t="s">
        <v>11</v>
      </c>
      <c r="S274" s="26" t="s">
        <v>89</v>
      </c>
      <c r="T274" s="26" t="s">
        <v>90</v>
      </c>
      <c r="U274" s="26" t="s">
        <v>97</v>
      </c>
      <c r="V274" s="26">
        <v>380</v>
      </c>
      <c r="W274" s="3">
        <v>760</v>
      </c>
      <c r="X274" s="3">
        <v>4902</v>
      </c>
      <c r="Y274" s="3">
        <v>1892.172</v>
      </c>
      <c r="Z274" s="30">
        <v>5789.2619999999997</v>
      </c>
      <c r="AA274" s="15"/>
      <c r="AB274" s="15"/>
    </row>
    <row r="275" spans="2:28" x14ac:dyDescent="0.2">
      <c r="B275" s="16">
        <v>2022</v>
      </c>
      <c r="C275" s="12" t="s">
        <v>12</v>
      </c>
      <c r="D275" s="8" t="s">
        <v>82</v>
      </c>
      <c r="E275" s="13" t="s">
        <v>57</v>
      </c>
      <c r="F275" s="8">
        <v>5847</v>
      </c>
      <c r="G275" s="8">
        <v>17307.12</v>
      </c>
      <c r="H275" s="29">
        <v>18345.547200000001</v>
      </c>
      <c r="I275" s="14">
        <v>8480.4887999999992</v>
      </c>
      <c r="J275" s="17" t="s">
        <v>71</v>
      </c>
      <c r="Q275" s="16">
        <v>2022</v>
      </c>
      <c r="R275" s="12" t="s">
        <v>12</v>
      </c>
      <c r="S275" s="26" t="s">
        <v>89</v>
      </c>
      <c r="T275" s="26" t="s">
        <v>90</v>
      </c>
      <c r="U275" s="26" t="s">
        <v>97</v>
      </c>
      <c r="V275" s="26">
        <v>401</v>
      </c>
      <c r="W275" s="3">
        <v>814</v>
      </c>
      <c r="X275" s="3">
        <v>10313.379999999999</v>
      </c>
      <c r="Y275" s="3">
        <v>3836.5773599999998</v>
      </c>
      <c r="Z275" s="30">
        <v>12664.830639999998</v>
      </c>
      <c r="AA275" s="12"/>
      <c r="AB275" s="12"/>
    </row>
    <row r="276" spans="2:28" x14ac:dyDescent="0.2">
      <c r="B276" s="18">
        <v>2022</v>
      </c>
      <c r="C276" s="15" t="s">
        <v>13</v>
      </c>
      <c r="D276" s="8" t="s">
        <v>82</v>
      </c>
      <c r="E276" s="13" t="s">
        <v>57</v>
      </c>
      <c r="F276" s="8">
        <v>5671</v>
      </c>
      <c r="G276" s="8">
        <v>16786.16</v>
      </c>
      <c r="H276" s="29">
        <v>20646.9768</v>
      </c>
      <c r="I276" s="14">
        <v>6043.0176000000001</v>
      </c>
      <c r="J276" s="17" t="s">
        <v>71</v>
      </c>
      <c r="Q276" s="18">
        <v>2022</v>
      </c>
      <c r="R276" s="15" t="s">
        <v>13</v>
      </c>
      <c r="S276" s="26" t="s">
        <v>89</v>
      </c>
      <c r="T276" s="26" t="s">
        <v>90</v>
      </c>
      <c r="U276" s="26" t="s">
        <v>97</v>
      </c>
      <c r="V276" s="26">
        <v>546</v>
      </c>
      <c r="W276" s="3">
        <v>1092</v>
      </c>
      <c r="X276" s="3">
        <v>9227.4</v>
      </c>
      <c r="Y276" s="3">
        <v>3091.1790000000001</v>
      </c>
      <c r="Z276" s="30">
        <v>11783.389799999999</v>
      </c>
      <c r="AA276" s="15"/>
      <c r="AB276" s="15"/>
    </row>
    <row r="277" spans="2:28" x14ac:dyDescent="0.2">
      <c r="B277" s="16">
        <v>2022</v>
      </c>
      <c r="C277" s="12" t="s">
        <v>14</v>
      </c>
      <c r="D277" s="8" t="s">
        <v>82</v>
      </c>
      <c r="E277" s="13" t="s">
        <v>57</v>
      </c>
      <c r="F277" s="8">
        <v>6250</v>
      </c>
      <c r="G277" s="8">
        <v>10750</v>
      </c>
      <c r="H277" s="29">
        <v>11502.5</v>
      </c>
      <c r="I277" s="14">
        <v>3332.5</v>
      </c>
      <c r="J277" s="17" t="s">
        <v>71</v>
      </c>
      <c r="Q277" s="16">
        <v>2022</v>
      </c>
      <c r="R277" s="12" t="s">
        <v>14</v>
      </c>
      <c r="S277" s="26" t="s">
        <v>89</v>
      </c>
      <c r="T277" s="26" t="s">
        <v>90</v>
      </c>
      <c r="U277" s="26" t="s">
        <v>97</v>
      </c>
      <c r="V277" s="26">
        <v>589</v>
      </c>
      <c r="W277" s="3">
        <v>1249</v>
      </c>
      <c r="X277" s="3">
        <v>7643.88</v>
      </c>
      <c r="Y277" s="3">
        <v>2514.8365199999998</v>
      </c>
      <c r="Z277" s="30">
        <v>9042.7100400000018</v>
      </c>
      <c r="AA277" s="12"/>
      <c r="AB277" s="12"/>
    </row>
    <row r="278" spans="2:28" x14ac:dyDescent="0.2">
      <c r="B278" s="18">
        <v>2022</v>
      </c>
      <c r="C278" s="15" t="s">
        <v>15</v>
      </c>
      <c r="D278" s="8" t="s">
        <v>82</v>
      </c>
      <c r="E278" s="13" t="s">
        <v>57</v>
      </c>
      <c r="F278" s="8">
        <v>6284</v>
      </c>
      <c r="G278" s="8">
        <v>16149.88</v>
      </c>
      <c r="H278" s="29">
        <v>22286.8344</v>
      </c>
      <c r="I278" s="14">
        <v>5813.956799999999</v>
      </c>
      <c r="J278" s="17" t="s">
        <v>71</v>
      </c>
      <c r="Q278" s="18">
        <v>2022</v>
      </c>
      <c r="R278" s="15" t="s">
        <v>15</v>
      </c>
      <c r="S278" s="26" t="s">
        <v>89</v>
      </c>
      <c r="T278" s="26" t="s">
        <v>90</v>
      </c>
      <c r="U278" s="26" t="s">
        <v>97</v>
      </c>
      <c r="V278" s="26">
        <v>359</v>
      </c>
      <c r="W278" s="3">
        <v>862</v>
      </c>
      <c r="X278" s="3">
        <v>6646.02</v>
      </c>
      <c r="Y278" s="3">
        <v>2651.7619799999998</v>
      </c>
      <c r="Z278" s="30">
        <v>7742.6133000000009</v>
      </c>
      <c r="AA278" s="15"/>
      <c r="AB278" s="15"/>
    </row>
    <row r="279" spans="2:28" x14ac:dyDescent="0.2">
      <c r="B279" s="16">
        <v>2022</v>
      </c>
      <c r="C279" s="12" t="s">
        <v>16</v>
      </c>
      <c r="D279" s="8" t="s">
        <v>82</v>
      </c>
      <c r="E279" s="13" t="s">
        <v>57</v>
      </c>
      <c r="F279" s="8">
        <v>6397</v>
      </c>
      <c r="G279" s="8">
        <v>10874.9</v>
      </c>
      <c r="H279" s="29">
        <v>9896.1589999999997</v>
      </c>
      <c r="I279" s="14">
        <v>4349.96</v>
      </c>
      <c r="J279" s="17" t="s">
        <v>71</v>
      </c>
      <c r="Q279" s="16">
        <v>2022</v>
      </c>
      <c r="R279" s="12" t="s">
        <v>16</v>
      </c>
      <c r="S279" s="26" t="s">
        <v>89</v>
      </c>
      <c r="T279" s="26" t="s">
        <v>90</v>
      </c>
      <c r="U279" s="26" t="s">
        <v>97</v>
      </c>
      <c r="V279" s="26">
        <v>440</v>
      </c>
      <c r="W279" s="3">
        <v>700</v>
      </c>
      <c r="X279" s="3">
        <v>5698</v>
      </c>
      <c r="Y279" s="3">
        <v>2085.4679999999998</v>
      </c>
      <c r="Z279" s="30">
        <v>6706.5460000000003</v>
      </c>
      <c r="AA279" s="12"/>
      <c r="AB279" s="12"/>
    </row>
    <row r="280" spans="2:28" x14ac:dyDescent="0.2">
      <c r="B280" s="18">
        <v>2022</v>
      </c>
      <c r="C280" s="15" t="s">
        <v>17</v>
      </c>
      <c r="D280" s="8" t="s">
        <v>82</v>
      </c>
      <c r="E280" s="13" t="s">
        <v>57</v>
      </c>
      <c r="F280" s="8">
        <v>6995</v>
      </c>
      <c r="G280" s="8">
        <v>12591</v>
      </c>
      <c r="H280" s="29">
        <v>14101.92</v>
      </c>
      <c r="I280" s="14">
        <v>4406.8500000000004</v>
      </c>
      <c r="J280" s="17" t="s">
        <v>71</v>
      </c>
      <c r="Q280" s="18">
        <v>2022</v>
      </c>
      <c r="R280" s="15" t="s">
        <v>17</v>
      </c>
      <c r="S280" s="26" t="s">
        <v>89</v>
      </c>
      <c r="T280" s="26" t="s">
        <v>90</v>
      </c>
      <c r="U280" s="26" t="s">
        <v>97</v>
      </c>
      <c r="V280" s="26">
        <v>524</v>
      </c>
      <c r="W280" s="3">
        <v>959</v>
      </c>
      <c r="X280" s="3">
        <v>7096.6</v>
      </c>
      <c r="Y280" s="3">
        <v>2292.2018000000003</v>
      </c>
      <c r="Z280" s="30">
        <v>7160.4694</v>
      </c>
      <c r="AA280" s="15"/>
      <c r="AB280" s="15"/>
    </row>
    <row r="281" spans="2:28" x14ac:dyDescent="0.2">
      <c r="B281" s="16">
        <v>2023</v>
      </c>
      <c r="C281" s="12" t="s">
        <v>6</v>
      </c>
      <c r="D281" s="8" t="s">
        <v>82</v>
      </c>
      <c r="E281" s="13" t="s">
        <v>57</v>
      </c>
      <c r="F281" s="8">
        <v>5724</v>
      </c>
      <c r="G281" s="8">
        <v>17458.2</v>
      </c>
      <c r="H281" s="29">
        <v>16410.707999999999</v>
      </c>
      <c r="I281" s="14">
        <v>6983.28</v>
      </c>
      <c r="J281" s="17" t="s">
        <v>71</v>
      </c>
      <c r="Q281" s="16">
        <v>2023</v>
      </c>
      <c r="R281" s="12" t="s">
        <v>6</v>
      </c>
      <c r="S281" s="26" t="s">
        <v>89</v>
      </c>
      <c r="T281" s="26" t="s">
        <v>90</v>
      </c>
      <c r="U281" s="26" t="s">
        <v>97</v>
      </c>
      <c r="V281" s="26">
        <v>359</v>
      </c>
      <c r="W281" s="3">
        <v>564</v>
      </c>
      <c r="X281" s="3">
        <v>9683.8799999999992</v>
      </c>
      <c r="Y281" s="3">
        <v>939.3363599999999</v>
      </c>
      <c r="Z281" s="30">
        <v>13121.657399999998</v>
      </c>
      <c r="AA281" s="12"/>
      <c r="AB281" s="12"/>
    </row>
    <row r="282" spans="2:28" x14ac:dyDescent="0.2">
      <c r="B282" s="18">
        <v>2023</v>
      </c>
      <c r="C282" s="15" t="s">
        <v>7</v>
      </c>
      <c r="D282" s="8" t="s">
        <v>82</v>
      </c>
      <c r="E282" s="13" t="s">
        <v>57</v>
      </c>
      <c r="F282" s="8">
        <v>5447</v>
      </c>
      <c r="G282" s="8">
        <v>15850.77</v>
      </c>
      <c r="H282" s="29">
        <v>16326.293100000001</v>
      </c>
      <c r="I282" s="14">
        <v>7766.8773000000001</v>
      </c>
      <c r="J282" s="17" t="s">
        <v>71</v>
      </c>
      <c r="Q282" s="18">
        <v>2023</v>
      </c>
      <c r="R282" s="15" t="s">
        <v>7</v>
      </c>
      <c r="S282" s="26" t="s">
        <v>89</v>
      </c>
      <c r="T282" s="26" t="s">
        <v>90</v>
      </c>
      <c r="U282" s="26" t="s">
        <v>97</v>
      </c>
      <c r="V282" s="26">
        <v>428</v>
      </c>
      <c r="W282" s="3">
        <v>668</v>
      </c>
      <c r="X282" s="3">
        <v>12932.48</v>
      </c>
      <c r="Y282" s="3">
        <v>698.3539199999999</v>
      </c>
      <c r="Z282" s="30">
        <v>14264.525439999999</v>
      </c>
      <c r="AA282" s="15"/>
      <c r="AB282" s="15"/>
    </row>
    <row r="283" spans="2:28" x14ac:dyDescent="0.2">
      <c r="B283" s="16">
        <v>2023</v>
      </c>
      <c r="C283" s="12" t="s">
        <v>8</v>
      </c>
      <c r="D283" s="8" t="s">
        <v>82</v>
      </c>
      <c r="E283" s="13" t="s">
        <v>57</v>
      </c>
      <c r="F283" s="8">
        <v>6111</v>
      </c>
      <c r="G283" s="8">
        <v>11427.57</v>
      </c>
      <c r="H283" s="29">
        <v>14170.186799999999</v>
      </c>
      <c r="I283" s="14">
        <v>3428.2709999999997</v>
      </c>
      <c r="J283" s="17" t="s">
        <v>71</v>
      </c>
      <c r="Q283" s="16">
        <v>2023</v>
      </c>
      <c r="R283" s="12" t="s">
        <v>8</v>
      </c>
      <c r="S283" s="26" t="s">
        <v>89</v>
      </c>
      <c r="T283" s="26" t="s">
        <v>90</v>
      </c>
      <c r="U283" s="26" t="s">
        <v>97</v>
      </c>
      <c r="V283" s="26">
        <v>585</v>
      </c>
      <c r="W283" s="3">
        <v>1053</v>
      </c>
      <c r="X283" s="3">
        <v>16110.9</v>
      </c>
      <c r="Y283" s="3">
        <v>1143.8738999999998</v>
      </c>
      <c r="Z283" s="30">
        <v>23441.359499999999</v>
      </c>
      <c r="AA283" s="12"/>
      <c r="AB283" s="12"/>
    </row>
    <row r="284" spans="2:28" x14ac:dyDescent="0.2">
      <c r="B284" s="18">
        <v>2023</v>
      </c>
      <c r="C284" s="15" t="s">
        <v>9</v>
      </c>
      <c r="D284" s="8" t="s">
        <v>82</v>
      </c>
      <c r="E284" s="13" t="s">
        <v>57</v>
      </c>
      <c r="F284" s="8">
        <v>5075</v>
      </c>
      <c r="G284" s="8">
        <v>10403.75</v>
      </c>
      <c r="H284" s="29">
        <v>14149.1</v>
      </c>
      <c r="I284" s="14">
        <v>5097.8374999999996</v>
      </c>
      <c r="J284" s="17" t="s">
        <v>71</v>
      </c>
      <c r="Q284" s="18">
        <v>2023</v>
      </c>
      <c r="R284" s="15" t="s">
        <v>9</v>
      </c>
      <c r="S284" s="26" t="s">
        <v>89</v>
      </c>
      <c r="T284" s="26" t="s">
        <v>90</v>
      </c>
      <c r="U284" s="26" t="s">
        <v>97</v>
      </c>
      <c r="V284" s="26">
        <v>484</v>
      </c>
      <c r="W284" s="3">
        <v>1171</v>
      </c>
      <c r="X284" s="3">
        <v>18314.439999999999</v>
      </c>
      <c r="Y284" s="3">
        <v>1483.4696399999998</v>
      </c>
      <c r="Z284" s="30">
        <v>26794.025719999998</v>
      </c>
      <c r="AA284" s="15"/>
      <c r="AB284" s="15"/>
    </row>
    <row r="285" spans="2:28" x14ac:dyDescent="0.2">
      <c r="B285" s="16">
        <v>2023</v>
      </c>
      <c r="C285" s="12" t="s">
        <v>10</v>
      </c>
      <c r="D285" s="8" t="s">
        <v>82</v>
      </c>
      <c r="E285" s="13" t="s">
        <v>57</v>
      </c>
      <c r="F285" s="8">
        <v>5133</v>
      </c>
      <c r="G285" s="8">
        <v>11241.27</v>
      </c>
      <c r="H285" s="29">
        <v>12140.571600000001</v>
      </c>
      <c r="I285" s="14">
        <v>4271.6826000000001</v>
      </c>
      <c r="J285" s="17" t="s">
        <v>71</v>
      </c>
      <c r="Q285" s="16">
        <v>2023</v>
      </c>
      <c r="R285" s="12" t="s">
        <v>10</v>
      </c>
      <c r="S285" s="26" t="s">
        <v>89</v>
      </c>
      <c r="T285" s="26" t="s">
        <v>90</v>
      </c>
      <c r="U285" s="26" t="s">
        <v>97</v>
      </c>
      <c r="V285" s="26">
        <v>438</v>
      </c>
      <c r="W285" s="3">
        <v>902</v>
      </c>
      <c r="X285" s="3">
        <v>9994.16</v>
      </c>
      <c r="Y285" s="3">
        <v>909.46855999999991</v>
      </c>
      <c r="Z285" s="30">
        <v>14941.269199999999</v>
      </c>
      <c r="AA285" s="12"/>
      <c r="AB285" s="12"/>
    </row>
    <row r="286" spans="2:28" x14ac:dyDescent="0.2">
      <c r="B286" s="18">
        <v>2023</v>
      </c>
      <c r="C286" s="15" t="s">
        <v>11</v>
      </c>
      <c r="D286" s="8" t="s">
        <v>82</v>
      </c>
      <c r="E286" s="13" t="s">
        <v>57</v>
      </c>
      <c r="F286" s="8">
        <v>5778</v>
      </c>
      <c r="G286" s="8">
        <v>18489.599999999999</v>
      </c>
      <c r="H286" s="29">
        <v>22372.415999999997</v>
      </c>
      <c r="I286" s="14">
        <v>9244.7999999999993</v>
      </c>
      <c r="J286" s="17" t="s">
        <v>71</v>
      </c>
      <c r="Q286" s="18">
        <v>2023</v>
      </c>
      <c r="R286" s="15" t="s">
        <v>11</v>
      </c>
      <c r="S286" s="26" t="s">
        <v>89</v>
      </c>
      <c r="T286" s="26" t="s">
        <v>90</v>
      </c>
      <c r="U286" s="26" t="s">
        <v>97</v>
      </c>
      <c r="V286" s="26">
        <v>348</v>
      </c>
      <c r="W286" s="3">
        <v>619</v>
      </c>
      <c r="X286" s="3">
        <v>5824.79</v>
      </c>
      <c r="Y286" s="3">
        <v>384.43614000000002</v>
      </c>
      <c r="Z286" s="30">
        <v>7613.0005300000003</v>
      </c>
      <c r="AA286" s="15"/>
      <c r="AB286" s="15"/>
    </row>
    <row r="287" spans="2:28" x14ac:dyDescent="0.2">
      <c r="B287" s="16">
        <v>2023</v>
      </c>
      <c r="C287" s="12" t="s">
        <v>12</v>
      </c>
      <c r="D287" s="8" t="s">
        <v>82</v>
      </c>
      <c r="E287" s="13" t="s">
        <v>57</v>
      </c>
      <c r="F287" s="8">
        <v>6411</v>
      </c>
      <c r="G287" s="8">
        <v>18014.91</v>
      </c>
      <c r="H287" s="29">
        <v>18375.208200000001</v>
      </c>
      <c r="I287" s="14">
        <v>6485.3676000000005</v>
      </c>
      <c r="J287" s="17" t="s">
        <v>71</v>
      </c>
      <c r="Q287" s="16">
        <v>2023</v>
      </c>
      <c r="R287" s="12" t="s">
        <v>12</v>
      </c>
      <c r="S287" s="26" t="s">
        <v>89</v>
      </c>
      <c r="T287" s="26" t="s">
        <v>90</v>
      </c>
      <c r="U287" s="26" t="s">
        <v>97</v>
      </c>
      <c r="V287" s="26">
        <v>316</v>
      </c>
      <c r="W287" s="3">
        <v>553</v>
      </c>
      <c r="X287" s="3">
        <v>2953.02</v>
      </c>
      <c r="Y287" s="3">
        <v>156.51006000000001</v>
      </c>
      <c r="Z287" s="30">
        <v>4211.0065199999999</v>
      </c>
      <c r="AA287" s="12"/>
      <c r="AB287" s="12"/>
    </row>
    <row r="288" spans="2:28" x14ac:dyDescent="0.2">
      <c r="B288" s="18">
        <v>2023</v>
      </c>
      <c r="C288" s="15" t="s">
        <v>13</v>
      </c>
      <c r="D288" s="8" t="s">
        <v>82</v>
      </c>
      <c r="E288" s="13" t="s">
        <v>57</v>
      </c>
      <c r="F288" s="8">
        <v>6284</v>
      </c>
      <c r="G288" s="8">
        <v>10619.96</v>
      </c>
      <c r="H288" s="29">
        <v>10513.760399999997</v>
      </c>
      <c r="I288" s="14">
        <v>3398.3871999999997</v>
      </c>
      <c r="J288" s="17" t="s">
        <v>71</v>
      </c>
      <c r="Q288" s="18">
        <v>2023</v>
      </c>
      <c r="R288" s="15" t="s">
        <v>13</v>
      </c>
      <c r="S288" s="26" t="s">
        <v>89</v>
      </c>
      <c r="T288" s="26" t="s">
        <v>90</v>
      </c>
      <c r="U288" s="26" t="s">
        <v>97</v>
      </c>
      <c r="V288" s="26">
        <v>587</v>
      </c>
      <c r="W288" s="3">
        <v>974</v>
      </c>
      <c r="X288" s="3">
        <v>13110.04</v>
      </c>
      <c r="Y288" s="3">
        <v>1311.0039999999999</v>
      </c>
      <c r="Z288" s="30">
        <v>14630.80464</v>
      </c>
      <c r="AA288" s="15"/>
      <c r="AB288" s="15"/>
    </row>
    <row r="289" spans="2:28" x14ac:dyDescent="0.2">
      <c r="B289" s="16">
        <v>2023</v>
      </c>
      <c r="C289" s="12" t="s">
        <v>14</v>
      </c>
      <c r="D289" s="8" t="s">
        <v>82</v>
      </c>
      <c r="E289" s="13" t="s">
        <v>57</v>
      </c>
      <c r="F289" s="8">
        <v>6851</v>
      </c>
      <c r="G289" s="8">
        <v>13085.41</v>
      </c>
      <c r="H289" s="29">
        <v>12561.993599999998</v>
      </c>
      <c r="I289" s="14">
        <v>5626.7263000000003</v>
      </c>
      <c r="J289" s="17" t="s">
        <v>71</v>
      </c>
      <c r="Q289" s="16">
        <v>2023</v>
      </c>
      <c r="R289" s="12" t="s">
        <v>14</v>
      </c>
      <c r="S289" s="26" t="s">
        <v>89</v>
      </c>
      <c r="T289" s="26" t="s">
        <v>90</v>
      </c>
      <c r="U289" s="26" t="s">
        <v>97</v>
      </c>
      <c r="V289" s="26">
        <v>597</v>
      </c>
      <c r="W289" s="3">
        <v>1433</v>
      </c>
      <c r="X289" s="3">
        <v>18227.759999999998</v>
      </c>
      <c r="Y289" s="3">
        <v>911.38799999999992</v>
      </c>
      <c r="Z289" s="30">
        <v>23167.482959999998</v>
      </c>
      <c r="AA289" s="12"/>
      <c r="AB289" s="12"/>
    </row>
    <row r="290" spans="2:28" x14ac:dyDescent="0.2">
      <c r="B290" s="18">
        <v>2023</v>
      </c>
      <c r="C290" s="15" t="s">
        <v>15</v>
      </c>
      <c r="D290" s="8" t="s">
        <v>82</v>
      </c>
      <c r="E290" s="13" t="s">
        <v>57</v>
      </c>
      <c r="F290" s="8">
        <v>6243</v>
      </c>
      <c r="G290" s="8">
        <v>12111.42</v>
      </c>
      <c r="H290" s="29">
        <v>15381.503400000001</v>
      </c>
      <c r="I290" s="14">
        <v>3996.7685999999999</v>
      </c>
      <c r="J290" s="17" t="s">
        <v>71</v>
      </c>
      <c r="Q290" s="18">
        <v>2023</v>
      </c>
      <c r="R290" s="15" t="s">
        <v>15</v>
      </c>
      <c r="S290" s="26" t="s">
        <v>89</v>
      </c>
      <c r="T290" s="26" t="s">
        <v>90</v>
      </c>
      <c r="U290" s="26" t="s">
        <v>97</v>
      </c>
      <c r="V290" s="26">
        <v>552</v>
      </c>
      <c r="W290" s="3">
        <v>1165</v>
      </c>
      <c r="X290" s="3">
        <v>9541.35</v>
      </c>
      <c r="Y290" s="3">
        <v>877.80420000000004</v>
      </c>
      <c r="Z290" s="30">
        <v>11363.74785</v>
      </c>
      <c r="AA290" s="15"/>
      <c r="AB290" s="15"/>
    </row>
    <row r="291" spans="2:28" x14ac:dyDescent="0.2">
      <c r="B291" s="16">
        <v>2023</v>
      </c>
      <c r="C291" s="12" t="s">
        <v>16</v>
      </c>
      <c r="D291" s="8" t="s">
        <v>82</v>
      </c>
      <c r="E291" s="13" t="s">
        <v>57</v>
      </c>
      <c r="F291" s="8">
        <v>5900</v>
      </c>
      <c r="G291" s="8">
        <v>10443</v>
      </c>
      <c r="H291" s="29">
        <v>13053.75</v>
      </c>
      <c r="I291" s="14">
        <v>3341.76</v>
      </c>
      <c r="J291" s="17" t="s">
        <v>71</v>
      </c>
      <c r="Q291" s="16">
        <v>2023</v>
      </c>
      <c r="R291" s="12" t="s">
        <v>16</v>
      </c>
      <c r="S291" s="26" t="s">
        <v>89</v>
      </c>
      <c r="T291" s="26" t="s">
        <v>90</v>
      </c>
      <c r="U291" s="26" t="s">
        <v>97</v>
      </c>
      <c r="V291" s="26">
        <v>383</v>
      </c>
      <c r="W291" s="3">
        <v>812</v>
      </c>
      <c r="X291" s="3">
        <v>8022.56</v>
      </c>
      <c r="Y291" s="3">
        <v>738.07551999999998</v>
      </c>
      <c r="Z291" s="30">
        <v>11215.53888</v>
      </c>
      <c r="AA291" s="12"/>
      <c r="AB291" s="12"/>
    </row>
    <row r="292" spans="2:28" x14ac:dyDescent="0.2">
      <c r="B292" s="18">
        <v>2023</v>
      </c>
      <c r="C292" s="15" t="s">
        <v>17</v>
      </c>
      <c r="D292" s="8" t="s">
        <v>82</v>
      </c>
      <c r="E292" s="13" t="s">
        <v>57</v>
      </c>
      <c r="F292" s="8">
        <v>6092</v>
      </c>
      <c r="G292" s="8">
        <v>15778.28</v>
      </c>
      <c r="H292" s="29">
        <v>15778.28</v>
      </c>
      <c r="I292" s="14">
        <v>6311.3120000000008</v>
      </c>
      <c r="J292" s="17" t="s">
        <v>71</v>
      </c>
      <c r="Q292" s="18">
        <v>2023</v>
      </c>
      <c r="R292" s="15" t="s">
        <v>17</v>
      </c>
      <c r="S292" s="26" t="s">
        <v>89</v>
      </c>
      <c r="T292" s="26" t="s">
        <v>90</v>
      </c>
      <c r="U292" s="26" t="s">
        <v>97</v>
      </c>
      <c r="V292" s="26">
        <v>582</v>
      </c>
      <c r="W292" s="3">
        <v>1083</v>
      </c>
      <c r="X292" s="3">
        <v>14761.29</v>
      </c>
      <c r="Y292" s="3">
        <v>1121.8580400000001</v>
      </c>
      <c r="Z292" s="30">
        <v>16916.438340000001</v>
      </c>
      <c r="AA292" s="15"/>
      <c r="AB292" s="15"/>
    </row>
    <row r="293" spans="2:28" x14ac:dyDescent="0.2">
      <c r="B293" s="16">
        <v>2024</v>
      </c>
      <c r="C293" s="12" t="s">
        <v>6</v>
      </c>
      <c r="D293" s="8" t="s">
        <v>82</v>
      </c>
      <c r="E293" s="13" t="s">
        <v>57</v>
      </c>
      <c r="F293" s="8">
        <v>6872</v>
      </c>
      <c r="G293" s="8">
        <v>22815.040000000001</v>
      </c>
      <c r="H293" s="29">
        <v>24868.393599999999</v>
      </c>
      <c r="I293" s="14">
        <v>7757.1135999999997</v>
      </c>
      <c r="J293" s="17" t="s">
        <v>71</v>
      </c>
      <c r="Q293" s="16">
        <v>2024</v>
      </c>
      <c r="R293" s="12" t="s">
        <v>6</v>
      </c>
      <c r="S293" s="26" t="s">
        <v>89</v>
      </c>
      <c r="T293" s="26" t="s">
        <v>90</v>
      </c>
      <c r="U293" s="26" t="s">
        <v>97</v>
      </c>
      <c r="V293" s="26">
        <v>484</v>
      </c>
      <c r="W293" s="3">
        <v>789</v>
      </c>
      <c r="X293" s="3">
        <v>13578.69</v>
      </c>
      <c r="Y293" s="3">
        <v>3218.1495300000001</v>
      </c>
      <c r="Z293" s="30">
        <v>15425.39184</v>
      </c>
      <c r="AA293" s="12"/>
      <c r="AB293" s="12"/>
    </row>
    <row r="294" spans="2:28" x14ac:dyDescent="0.2">
      <c r="B294" s="18">
        <v>2024</v>
      </c>
      <c r="C294" s="15" t="s">
        <v>7</v>
      </c>
      <c r="D294" s="8" t="s">
        <v>82</v>
      </c>
      <c r="E294" s="13" t="s">
        <v>57</v>
      </c>
      <c r="F294" s="8">
        <v>5922</v>
      </c>
      <c r="G294" s="8">
        <v>7520.94</v>
      </c>
      <c r="H294" s="29">
        <v>8498.6621999999988</v>
      </c>
      <c r="I294" s="14">
        <v>2933.1665999999996</v>
      </c>
      <c r="J294" s="17" t="s">
        <v>71</v>
      </c>
      <c r="Q294" s="18">
        <v>2024</v>
      </c>
      <c r="R294" s="15" t="s">
        <v>7</v>
      </c>
      <c r="S294" s="26" t="s">
        <v>89</v>
      </c>
      <c r="T294" s="26" t="s">
        <v>90</v>
      </c>
      <c r="U294" s="26" t="s">
        <v>97</v>
      </c>
      <c r="V294" s="26">
        <v>440</v>
      </c>
      <c r="W294" s="3">
        <v>1016</v>
      </c>
      <c r="X294" s="3">
        <v>18775.68</v>
      </c>
      <c r="Y294" s="3">
        <v>5106.9849599999998</v>
      </c>
      <c r="Z294" s="30">
        <v>22061.423999999999</v>
      </c>
      <c r="AA294" s="15"/>
      <c r="AB294" s="15"/>
    </row>
    <row r="295" spans="2:28" x14ac:dyDescent="0.2">
      <c r="B295" s="16">
        <v>2024</v>
      </c>
      <c r="C295" s="12" t="s">
        <v>8</v>
      </c>
      <c r="D295" s="8" t="s">
        <v>82</v>
      </c>
      <c r="E295" s="13" t="s">
        <v>57</v>
      </c>
      <c r="F295" s="8">
        <v>5765</v>
      </c>
      <c r="G295" s="8">
        <v>12625.35</v>
      </c>
      <c r="H295" s="29">
        <v>13382.871000000001</v>
      </c>
      <c r="I295" s="14">
        <v>5302.6470000000008</v>
      </c>
      <c r="J295" s="17" t="s">
        <v>71</v>
      </c>
      <c r="Q295" s="16">
        <v>2024</v>
      </c>
      <c r="R295" s="12" t="s">
        <v>8</v>
      </c>
      <c r="S295" s="26" t="s">
        <v>89</v>
      </c>
      <c r="T295" s="26" t="s">
        <v>90</v>
      </c>
      <c r="U295" s="26" t="s">
        <v>97</v>
      </c>
      <c r="V295" s="26">
        <v>309</v>
      </c>
      <c r="W295" s="3">
        <v>677</v>
      </c>
      <c r="X295" s="3">
        <v>12883.31</v>
      </c>
      <c r="Y295" s="3">
        <v>3414.0771500000001</v>
      </c>
      <c r="Z295" s="30">
        <v>15833.58799</v>
      </c>
      <c r="AA295" s="12"/>
      <c r="AB295" s="12"/>
    </row>
    <row r="296" spans="2:28" x14ac:dyDescent="0.2">
      <c r="B296" s="18">
        <v>2024</v>
      </c>
      <c r="C296" s="15" t="s">
        <v>9</v>
      </c>
      <c r="D296" s="8" t="s">
        <v>82</v>
      </c>
      <c r="E296" s="13" t="s">
        <v>57</v>
      </c>
      <c r="F296" s="8">
        <v>6257</v>
      </c>
      <c r="G296" s="8">
        <v>17457.03</v>
      </c>
      <c r="H296" s="29">
        <v>21297.576599999997</v>
      </c>
      <c r="I296" s="14">
        <v>7855.6634999999997</v>
      </c>
      <c r="J296" s="17" t="s">
        <v>71</v>
      </c>
      <c r="Q296" s="18">
        <v>2024</v>
      </c>
      <c r="R296" s="15" t="s">
        <v>9</v>
      </c>
      <c r="S296" s="26" t="s">
        <v>89</v>
      </c>
      <c r="T296" s="26" t="s">
        <v>90</v>
      </c>
      <c r="U296" s="26" t="s">
        <v>97</v>
      </c>
      <c r="V296" s="26">
        <v>510</v>
      </c>
      <c r="W296" s="3">
        <v>1097</v>
      </c>
      <c r="X296" s="3">
        <v>9598.75</v>
      </c>
      <c r="Y296" s="3">
        <v>2274.9037499999999</v>
      </c>
      <c r="Z296" s="30">
        <v>10654.612499999999</v>
      </c>
      <c r="AA296" s="15"/>
      <c r="AB296" s="15"/>
    </row>
    <row r="297" spans="2:28" x14ac:dyDescent="0.2">
      <c r="B297" s="16">
        <v>2024</v>
      </c>
      <c r="C297" s="12" t="s">
        <v>10</v>
      </c>
      <c r="D297" s="8" t="s">
        <v>82</v>
      </c>
      <c r="E297" s="13" t="s">
        <v>57</v>
      </c>
      <c r="F297" s="8">
        <v>5287</v>
      </c>
      <c r="G297" s="8">
        <v>17499.97</v>
      </c>
      <c r="H297" s="29">
        <v>20999.964000000004</v>
      </c>
      <c r="I297" s="14">
        <v>6124.9895000000006</v>
      </c>
      <c r="J297" s="17" t="s">
        <v>71</v>
      </c>
      <c r="Q297" s="16">
        <v>2024</v>
      </c>
      <c r="R297" s="12" t="s">
        <v>10</v>
      </c>
      <c r="S297" s="26" t="s">
        <v>89</v>
      </c>
      <c r="T297" s="26" t="s">
        <v>90</v>
      </c>
      <c r="U297" s="26" t="s">
        <v>97</v>
      </c>
      <c r="V297" s="26">
        <v>592</v>
      </c>
      <c r="W297" s="3">
        <v>1119</v>
      </c>
      <c r="X297" s="3">
        <v>10831.92</v>
      </c>
      <c r="Y297" s="3">
        <v>2166.384</v>
      </c>
      <c r="Z297" s="30">
        <v>13702.3788</v>
      </c>
      <c r="AA297" s="12"/>
      <c r="AB297" s="12"/>
    </row>
    <row r="298" spans="2:28" x14ac:dyDescent="0.2">
      <c r="B298" s="18">
        <v>2024</v>
      </c>
      <c r="C298" s="15" t="s">
        <v>11</v>
      </c>
      <c r="D298" s="8" t="s">
        <v>82</v>
      </c>
      <c r="E298" s="13" t="s">
        <v>57</v>
      </c>
      <c r="F298" s="8">
        <v>6336</v>
      </c>
      <c r="G298" s="8">
        <v>8236.7999999999993</v>
      </c>
      <c r="H298" s="29">
        <v>9472.32</v>
      </c>
      <c r="I298" s="14">
        <v>2882.88</v>
      </c>
      <c r="J298" s="17" t="s">
        <v>71</v>
      </c>
      <c r="Q298" s="18">
        <v>2024</v>
      </c>
      <c r="R298" s="15" t="s">
        <v>11</v>
      </c>
      <c r="S298" s="26" t="s">
        <v>89</v>
      </c>
      <c r="T298" s="26" t="s">
        <v>90</v>
      </c>
      <c r="U298" s="26" t="s">
        <v>97</v>
      </c>
      <c r="V298" s="26">
        <v>381</v>
      </c>
      <c r="W298" s="3">
        <v>869</v>
      </c>
      <c r="X298" s="3">
        <v>7621.13</v>
      </c>
      <c r="Y298" s="3">
        <v>2248.23335</v>
      </c>
      <c r="Z298" s="30">
        <v>9373.9899000000005</v>
      </c>
      <c r="AA298" s="15"/>
      <c r="AB298" s="15"/>
    </row>
    <row r="299" spans="2:28" x14ac:dyDescent="0.2">
      <c r="B299" s="16">
        <v>2024</v>
      </c>
      <c r="C299" s="12" t="s">
        <v>12</v>
      </c>
      <c r="D299" s="8" t="s">
        <v>82</v>
      </c>
      <c r="E299" s="13" t="s">
        <v>57</v>
      </c>
      <c r="F299" s="8">
        <v>6880</v>
      </c>
      <c r="G299" s="8">
        <v>15686.4</v>
      </c>
      <c r="H299" s="29">
        <v>18509.952000000001</v>
      </c>
      <c r="I299" s="14">
        <v>6902.0159999999996</v>
      </c>
      <c r="J299" s="17" t="s">
        <v>71</v>
      </c>
      <c r="Q299" s="16">
        <v>2024</v>
      </c>
      <c r="R299" s="12" t="s">
        <v>12</v>
      </c>
      <c r="S299" s="26" t="s">
        <v>89</v>
      </c>
      <c r="T299" s="26" t="s">
        <v>90</v>
      </c>
      <c r="U299" s="26" t="s">
        <v>97</v>
      </c>
      <c r="V299" s="26">
        <v>406</v>
      </c>
      <c r="W299" s="3">
        <v>987</v>
      </c>
      <c r="X299" s="3">
        <v>7787.43</v>
      </c>
      <c r="Y299" s="3">
        <v>2079.2438099999999</v>
      </c>
      <c r="Z299" s="30">
        <v>9126.8679600000014</v>
      </c>
      <c r="AA299" s="12"/>
      <c r="AB299" s="12"/>
    </row>
    <row r="300" spans="2:28" x14ac:dyDescent="0.2">
      <c r="B300" s="18">
        <v>2024</v>
      </c>
      <c r="C300" s="15" t="s">
        <v>13</v>
      </c>
      <c r="D300" s="8" t="s">
        <v>82</v>
      </c>
      <c r="E300" s="13" t="s">
        <v>57</v>
      </c>
      <c r="F300" s="8">
        <v>5468</v>
      </c>
      <c r="G300" s="8">
        <v>14052.76</v>
      </c>
      <c r="H300" s="29">
        <v>15739.091200000001</v>
      </c>
      <c r="I300" s="14">
        <v>4918.4660000000003</v>
      </c>
      <c r="J300" s="17" t="s">
        <v>71</v>
      </c>
      <c r="Q300" s="18">
        <v>2024</v>
      </c>
      <c r="R300" s="15" t="s">
        <v>13</v>
      </c>
      <c r="S300" s="26" t="s">
        <v>89</v>
      </c>
      <c r="T300" s="26" t="s">
        <v>90</v>
      </c>
      <c r="U300" s="26" t="s">
        <v>97</v>
      </c>
      <c r="V300" s="26">
        <v>587</v>
      </c>
      <c r="W300" s="3">
        <v>1321</v>
      </c>
      <c r="X300" s="3">
        <v>19907.47</v>
      </c>
      <c r="Y300" s="3">
        <v>4897.2376199999999</v>
      </c>
      <c r="Z300" s="30">
        <v>21778.77218</v>
      </c>
      <c r="AA300" s="15"/>
      <c r="AB300" s="15"/>
    </row>
    <row r="301" spans="2:28" x14ac:dyDescent="0.2">
      <c r="B301" s="16">
        <v>2024</v>
      </c>
      <c r="C301" s="12" t="s">
        <v>14</v>
      </c>
      <c r="D301" s="8" t="s">
        <v>82</v>
      </c>
      <c r="E301" s="13" t="s">
        <v>57</v>
      </c>
      <c r="F301" s="8">
        <v>6313</v>
      </c>
      <c r="G301" s="8">
        <v>21969.24</v>
      </c>
      <c r="H301" s="29">
        <v>28560.012000000002</v>
      </c>
      <c r="I301" s="14">
        <v>9446.7732000000015</v>
      </c>
      <c r="J301" s="17" t="s">
        <v>71</v>
      </c>
      <c r="Q301" s="16">
        <v>2024</v>
      </c>
      <c r="R301" s="12" t="s">
        <v>14</v>
      </c>
      <c r="S301" s="26" t="s">
        <v>89</v>
      </c>
      <c r="T301" s="26" t="s">
        <v>90</v>
      </c>
      <c r="U301" s="26" t="s">
        <v>97</v>
      </c>
      <c r="V301" s="26">
        <v>345</v>
      </c>
      <c r="W301" s="3">
        <v>583</v>
      </c>
      <c r="X301" s="3">
        <v>5853.32</v>
      </c>
      <c r="Y301" s="3">
        <v>1235.05052</v>
      </c>
      <c r="Z301" s="30">
        <v>7263.970119999999</v>
      </c>
      <c r="AA301" s="12"/>
      <c r="AB301" s="12"/>
    </row>
    <row r="302" spans="2:28" x14ac:dyDescent="0.2">
      <c r="B302" s="18">
        <v>2024</v>
      </c>
      <c r="C302" s="15" t="s">
        <v>15</v>
      </c>
      <c r="D302" s="8" t="s">
        <v>82</v>
      </c>
      <c r="E302" s="13" t="s">
        <v>57</v>
      </c>
      <c r="F302" s="8">
        <v>5085</v>
      </c>
      <c r="G302" s="8">
        <v>15661.8</v>
      </c>
      <c r="H302" s="29">
        <v>15975.035999999998</v>
      </c>
      <c r="I302" s="14">
        <v>5794.866</v>
      </c>
      <c r="J302" s="17" t="s">
        <v>71</v>
      </c>
      <c r="Q302" s="18">
        <v>2024</v>
      </c>
      <c r="R302" s="15" t="s">
        <v>15</v>
      </c>
      <c r="S302" s="26" t="s">
        <v>89</v>
      </c>
      <c r="T302" s="26" t="s">
        <v>90</v>
      </c>
      <c r="U302" s="26" t="s">
        <v>97</v>
      </c>
      <c r="V302" s="26">
        <v>371</v>
      </c>
      <c r="W302" s="3">
        <v>764</v>
      </c>
      <c r="X302" s="3">
        <v>10375.120000000001</v>
      </c>
      <c r="Y302" s="3">
        <v>2116.52448</v>
      </c>
      <c r="Z302" s="30">
        <v>11122.128640000001</v>
      </c>
      <c r="AA302" s="15"/>
      <c r="AB302" s="15"/>
    </row>
    <row r="303" spans="2:28" x14ac:dyDescent="0.2">
      <c r="B303" s="16">
        <v>2024</v>
      </c>
      <c r="C303" s="12" t="s">
        <v>16</v>
      </c>
      <c r="D303" s="8" t="s">
        <v>82</v>
      </c>
      <c r="E303" s="13" t="s">
        <v>57</v>
      </c>
      <c r="F303" s="8">
        <v>5846</v>
      </c>
      <c r="G303" s="8">
        <v>12510.44</v>
      </c>
      <c r="H303" s="29">
        <v>12135.1268</v>
      </c>
      <c r="I303" s="14">
        <v>4879.0716000000002</v>
      </c>
      <c r="J303" s="17" t="s">
        <v>71</v>
      </c>
      <c r="Q303" s="16">
        <v>2024</v>
      </c>
      <c r="R303" s="12" t="s">
        <v>16</v>
      </c>
      <c r="S303" s="26" t="s">
        <v>89</v>
      </c>
      <c r="T303" s="26" t="s">
        <v>90</v>
      </c>
      <c r="U303" s="26" t="s">
        <v>97</v>
      </c>
      <c r="V303" s="26">
        <v>322</v>
      </c>
      <c r="W303" s="3">
        <v>554</v>
      </c>
      <c r="X303" s="3">
        <v>3656.4</v>
      </c>
      <c r="Y303" s="3">
        <v>888.50520000000006</v>
      </c>
      <c r="Z303" s="30">
        <v>3660.0563999999999</v>
      </c>
      <c r="AA303" s="12"/>
      <c r="AB303" s="12"/>
    </row>
    <row r="304" spans="2:28" x14ac:dyDescent="0.2">
      <c r="B304" s="18">
        <v>2024</v>
      </c>
      <c r="C304" s="15" t="s">
        <v>17</v>
      </c>
      <c r="D304" s="8" t="s">
        <v>82</v>
      </c>
      <c r="E304" s="13" t="s">
        <v>57</v>
      </c>
      <c r="F304" s="8">
        <v>6734</v>
      </c>
      <c r="G304" s="8">
        <v>15488.2</v>
      </c>
      <c r="H304" s="29">
        <v>14868.672000000002</v>
      </c>
      <c r="I304" s="14">
        <v>5730.634</v>
      </c>
      <c r="J304" s="17" t="s">
        <v>71</v>
      </c>
      <c r="Q304" s="18">
        <v>2024</v>
      </c>
      <c r="R304" s="15" t="s">
        <v>17</v>
      </c>
      <c r="S304" s="26" t="s">
        <v>89</v>
      </c>
      <c r="T304" s="26" t="s">
        <v>90</v>
      </c>
      <c r="U304" s="26" t="s">
        <v>97</v>
      </c>
      <c r="V304" s="26">
        <v>388</v>
      </c>
      <c r="W304" s="3">
        <v>729</v>
      </c>
      <c r="X304" s="3">
        <v>7676.37</v>
      </c>
      <c r="Y304" s="3">
        <v>2241.5000399999999</v>
      </c>
      <c r="Z304" s="30">
        <v>8244.4213799999998</v>
      </c>
      <c r="AA304" s="15"/>
      <c r="AB304" s="15"/>
    </row>
    <row r="305" spans="2:28" x14ac:dyDescent="0.2">
      <c r="B305" s="16">
        <v>2020</v>
      </c>
      <c r="C305" s="12" t="s">
        <v>6</v>
      </c>
      <c r="D305" s="8" t="s">
        <v>82</v>
      </c>
      <c r="E305" s="13" t="s">
        <v>58</v>
      </c>
      <c r="F305" s="8">
        <v>384</v>
      </c>
      <c r="G305" s="8">
        <v>445.44</v>
      </c>
      <c r="H305" s="29">
        <v>445.44</v>
      </c>
      <c r="I305" s="14">
        <v>164.81279999999998</v>
      </c>
      <c r="J305" s="17" t="s">
        <v>71</v>
      </c>
      <c r="Q305" s="16">
        <v>2020</v>
      </c>
      <c r="R305" s="12" t="s">
        <v>6</v>
      </c>
      <c r="S305" s="26" t="s">
        <v>89</v>
      </c>
      <c r="T305" s="26" t="s">
        <v>91</v>
      </c>
      <c r="U305" s="26" t="s">
        <v>97</v>
      </c>
      <c r="V305" s="26">
        <v>331</v>
      </c>
      <c r="W305" s="3">
        <v>662</v>
      </c>
      <c r="X305" s="3">
        <v>11896.14</v>
      </c>
      <c r="Y305" s="3">
        <v>2355.4357199999999</v>
      </c>
      <c r="Z305" s="30">
        <v>12288.712619999998</v>
      </c>
      <c r="AA305" s="12"/>
      <c r="AB305" s="12"/>
    </row>
    <row r="306" spans="2:28" x14ac:dyDescent="0.2">
      <c r="B306" s="18">
        <v>2020</v>
      </c>
      <c r="C306" s="15" t="s">
        <v>7</v>
      </c>
      <c r="D306" s="8" t="s">
        <v>82</v>
      </c>
      <c r="E306" s="13" t="s">
        <v>58</v>
      </c>
      <c r="F306" s="8">
        <v>214</v>
      </c>
      <c r="G306" s="8">
        <v>192.6</v>
      </c>
      <c r="H306" s="29">
        <v>240.75</v>
      </c>
      <c r="I306" s="14">
        <v>75.11399999999999</v>
      </c>
      <c r="J306" s="17" t="s">
        <v>71</v>
      </c>
      <c r="Q306" s="18">
        <v>2020</v>
      </c>
      <c r="R306" s="15" t="s">
        <v>7</v>
      </c>
      <c r="S306" s="26" t="s">
        <v>89</v>
      </c>
      <c r="T306" s="26" t="s">
        <v>91</v>
      </c>
      <c r="U306" s="26" t="s">
        <v>97</v>
      </c>
      <c r="V306" s="26">
        <v>565</v>
      </c>
      <c r="W306" s="3">
        <v>1057</v>
      </c>
      <c r="X306" s="3">
        <v>19300.82</v>
      </c>
      <c r="Y306" s="3">
        <v>5153.3189399999992</v>
      </c>
      <c r="Z306" s="30">
        <v>20671.178219999998</v>
      </c>
      <c r="AA306" s="15"/>
      <c r="AB306" s="15"/>
    </row>
    <row r="307" spans="2:28" x14ac:dyDescent="0.2">
      <c r="B307" s="16">
        <v>2020</v>
      </c>
      <c r="C307" s="12" t="s">
        <v>8</v>
      </c>
      <c r="D307" s="8" t="s">
        <v>82</v>
      </c>
      <c r="E307" s="13" t="s">
        <v>58</v>
      </c>
      <c r="F307" s="8">
        <v>403</v>
      </c>
      <c r="G307" s="8">
        <v>959.14</v>
      </c>
      <c r="H307" s="29">
        <v>1218.1078</v>
      </c>
      <c r="I307" s="14">
        <v>422.02159999999998</v>
      </c>
      <c r="J307" s="17" t="s">
        <v>71</v>
      </c>
      <c r="Q307" s="16">
        <v>2020</v>
      </c>
      <c r="R307" s="12" t="s">
        <v>8</v>
      </c>
      <c r="S307" s="26" t="s">
        <v>89</v>
      </c>
      <c r="T307" s="26" t="s">
        <v>91</v>
      </c>
      <c r="U307" s="26" t="s">
        <v>97</v>
      </c>
      <c r="V307" s="26">
        <v>590</v>
      </c>
      <c r="W307" s="3">
        <v>1186</v>
      </c>
      <c r="X307" s="3">
        <v>14291.3</v>
      </c>
      <c r="Y307" s="3">
        <v>2415.2296999999999</v>
      </c>
      <c r="Z307" s="30">
        <v>17564.007699999998</v>
      </c>
      <c r="AA307" s="12"/>
      <c r="AB307" s="12"/>
    </row>
    <row r="308" spans="2:28" x14ac:dyDescent="0.2">
      <c r="B308" s="18">
        <v>2020</v>
      </c>
      <c r="C308" s="15" t="s">
        <v>9</v>
      </c>
      <c r="D308" s="8" t="s">
        <v>82</v>
      </c>
      <c r="E308" s="13" t="s">
        <v>58</v>
      </c>
      <c r="F308" s="8">
        <v>275</v>
      </c>
      <c r="G308" s="8">
        <v>695.75</v>
      </c>
      <c r="H308" s="29">
        <v>660.96249999999998</v>
      </c>
      <c r="I308" s="14">
        <v>243.51249999999999</v>
      </c>
      <c r="J308" s="17" t="s">
        <v>71</v>
      </c>
      <c r="Q308" s="18">
        <v>2020</v>
      </c>
      <c r="R308" s="15" t="s">
        <v>9</v>
      </c>
      <c r="S308" s="26" t="s">
        <v>89</v>
      </c>
      <c r="T308" s="26" t="s">
        <v>91</v>
      </c>
      <c r="U308" s="26" t="s">
        <v>97</v>
      </c>
      <c r="V308" s="26">
        <v>338</v>
      </c>
      <c r="W308" s="3">
        <v>669</v>
      </c>
      <c r="X308" s="3">
        <v>6850.56</v>
      </c>
      <c r="Y308" s="3">
        <v>801.51552000000004</v>
      </c>
      <c r="Z308" s="30">
        <v>9145.4975999999988</v>
      </c>
      <c r="AA308" s="15"/>
      <c r="AB308" s="15"/>
    </row>
    <row r="309" spans="2:28" x14ac:dyDescent="0.2">
      <c r="B309" s="16">
        <v>2020</v>
      </c>
      <c r="C309" s="12" t="s">
        <v>10</v>
      </c>
      <c r="D309" s="8" t="s">
        <v>82</v>
      </c>
      <c r="E309" s="13" t="s">
        <v>58</v>
      </c>
      <c r="F309" s="8">
        <v>260</v>
      </c>
      <c r="G309" s="8">
        <v>878.8</v>
      </c>
      <c r="H309" s="29">
        <v>1054.56</v>
      </c>
      <c r="I309" s="14">
        <v>439.4</v>
      </c>
      <c r="J309" s="17" t="s">
        <v>71</v>
      </c>
      <c r="Q309" s="16">
        <v>2020</v>
      </c>
      <c r="R309" s="12" t="s">
        <v>10</v>
      </c>
      <c r="S309" s="26" t="s">
        <v>89</v>
      </c>
      <c r="T309" s="26" t="s">
        <v>91</v>
      </c>
      <c r="U309" s="26" t="s">
        <v>97</v>
      </c>
      <c r="V309" s="26">
        <v>457</v>
      </c>
      <c r="W309" s="3">
        <v>813</v>
      </c>
      <c r="X309" s="3">
        <v>7406.43</v>
      </c>
      <c r="Y309" s="3">
        <v>2125.6454100000001</v>
      </c>
      <c r="Z309" s="30">
        <v>8480.3623499999994</v>
      </c>
      <c r="AA309" s="12"/>
      <c r="AB309" s="12"/>
    </row>
    <row r="310" spans="2:28" x14ac:dyDescent="0.2">
      <c r="B310" s="18">
        <v>2020</v>
      </c>
      <c r="C310" s="15" t="s">
        <v>11</v>
      </c>
      <c r="D310" s="8" t="s">
        <v>82</v>
      </c>
      <c r="E310" s="13" t="s">
        <v>58</v>
      </c>
      <c r="F310" s="8">
        <v>286</v>
      </c>
      <c r="G310" s="8">
        <v>912.34</v>
      </c>
      <c r="H310" s="29">
        <v>1030.9441999999999</v>
      </c>
      <c r="I310" s="14">
        <v>364.93599999999998</v>
      </c>
      <c r="J310" s="17" t="s">
        <v>71</v>
      </c>
      <c r="Q310" s="18">
        <v>2020</v>
      </c>
      <c r="R310" s="15" t="s">
        <v>11</v>
      </c>
      <c r="S310" s="26" t="s">
        <v>89</v>
      </c>
      <c r="T310" s="26" t="s">
        <v>91</v>
      </c>
      <c r="U310" s="26" t="s">
        <v>97</v>
      </c>
      <c r="V310" s="26">
        <v>403</v>
      </c>
      <c r="W310" s="3">
        <v>621</v>
      </c>
      <c r="X310" s="3">
        <v>11966.67</v>
      </c>
      <c r="Y310" s="3">
        <v>2058.2672400000001</v>
      </c>
      <c r="Z310" s="30">
        <v>13474.47042</v>
      </c>
      <c r="AA310" s="15"/>
      <c r="AB310" s="15"/>
    </row>
    <row r="311" spans="2:28" x14ac:dyDescent="0.2">
      <c r="B311" s="16">
        <v>2020</v>
      </c>
      <c r="C311" s="12" t="s">
        <v>12</v>
      </c>
      <c r="D311" s="8" t="s">
        <v>82</v>
      </c>
      <c r="E311" s="13" t="s">
        <v>58</v>
      </c>
      <c r="F311" s="8">
        <v>368</v>
      </c>
      <c r="G311" s="8">
        <v>386.4</v>
      </c>
      <c r="H311" s="29">
        <v>475.27199999999999</v>
      </c>
      <c r="I311" s="14">
        <v>193.2</v>
      </c>
      <c r="J311" s="17" t="s">
        <v>71</v>
      </c>
      <c r="Q311" s="16">
        <v>2020</v>
      </c>
      <c r="R311" s="12" t="s">
        <v>12</v>
      </c>
      <c r="S311" s="26" t="s">
        <v>89</v>
      </c>
      <c r="T311" s="26" t="s">
        <v>91</v>
      </c>
      <c r="U311" s="26" t="s">
        <v>97</v>
      </c>
      <c r="V311" s="26">
        <v>369</v>
      </c>
      <c r="W311" s="3">
        <v>554</v>
      </c>
      <c r="X311" s="3">
        <v>7744.92</v>
      </c>
      <c r="Y311" s="3">
        <v>1355.3610000000001</v>
      </c>
      <c r="Z311" s="30">
        <v>10749.948960000002</v>
      </c>
      <c r="AA311" s="12"/>
      <c r="AB311" s="12"/>
    </row>
    <row r="312" spans="2:28" x14ac:dyDescent="0.2">
      <c r="B312" s="18">
        <v>2020</v>
      </c>
      <c r="C312" s="15" t="s">
        <v>13</v>
      </c>
      <c r="D312" s="8" t="s">
        <v>82</v>
      </c>
      <c r="E312" s="13" t="s">
        <v>58</v>
      </c>
      <c r="F312" s="8">
        <v>412</v>
      </c>
      <c r="G312" s="8">
        <v>1347.24</v>
      </c>
      <c r="H312" s="29">
        <v>1791.8292000000001</v>
      </c>
      <c r="I312" s="14">
        <v>417.64440000000002</v>
      </c>
      <c r="J312" s="17" t="s">
        <v>71</v>
      </c>
      <c r="Q312" s="18">
        <v>2020</v>
      </c>
      <c r="R312" s="15" t="s">
        <v>13</v>
      </c>
      <c r="S312" s="26" t="s">
        <v>89</v>
      </c>
      <c r="T312" s="26" t="s">
        <v>91</v>
      </c>
      <c r="U312" s="26" t="s">
        <v>97</v>
      </c>
      <c r="V312" s="26">
        <v>350</v>
      </c>
      <c r="W312" s="3">
        <v>718</v>
      </c>
      <c r="X312" s="3">
        <v>5880.42</v>
      </c>
      <c r="Y312" s="3">
        <v>1205.4861000000001</v>
      </c>
      <c r="Z312" s="30">
        <v>6097.9955399999999</v>
      </c>
      <c r="AA312" s="15"/>
      <c r="AB312" s="15"/>
    </row>
    <row r="313" spans="2:28" x14ac:dyDescent="0.2">
      <c r="B313" s="16">
        <v>2020</v>
      </c>
      <c r="C313" s="12" t="s">
        <v>14</v>
      </c>
      <c r="D313" s="8" t="s">
        <v>82</v>
      </c>
      <c r="E313" s="13" t="s">
        <v>58</v>
      </c>
      <c r="F313" s="8">
        <v>204</v>
      </c>
      <c r="G313" s="8">
        <v>334.56</v>
      </c>
      <c r="H313" s="29">
        <v>455.00160000000005</v>
      </c>
      <c r="I313" s="14">
        <v>160.58880000000002</v>
      </c>
      <c r="J313" s="17" t="s">
        <v>71</v>
      </c>
      <c r="Q313" s="16">
        <v>2020</v>
      </c>
      <c r="R313" s="12" t="s">
        <v>14</v>
      </c>
      <c r="S313" s="26" t="s">
        <v>89</v>
      </c>
      <c r="T313" s="26" t="s">
        <v>91</v>
      </c>
      <c r="U313" s="26" t="s">
        <v>97</v>
      </c>
      <c r="V313" s="26">
        <v>442</v>
      </c>
      <c r="W313" s="3">
        <v>1101</v>
      </c>
      <c r="X313" s="3">
        <v>5978.43</v>
      </c>
      <c r="Y313" s="3">
        <v>1386.99576</v>
      </c>
      <c r="Z313" s="30">
        <v>7347.4904700000006</v>
      </c>
      <c r="AA313" s="12"/>
      <c r="AB313" s="12"/>
    </row>
    <row r="314" spans="2:28" x14ac:dyDescent="0.2">
      <c r="B314" s="18">
        <v>2020</v>
      </c>
      <c r="C314" s="15" t="s">
        <v>15</v>
      </c>
      <c r="D314" s="8" t="s">
        <v>82</v>
      </c>
      <c r="E314" s="13" t="s">
        <v>58</v>
      </c>
      <c r="F314" s="8">
        <v>491</v>
      </c>
      <c r="G314" s="8">
        <v>1463.18</v>
      </c>
      <c r="H314" s="29">
        <v>1741.1842000000001</v>
      </c>
      <c r="I314" s="14">
        <v>658.43100000000004</v>
      </c>
      <c r="J314" s="17" t="s">
        <v>71</v>
      </c>
      <c r="Q314" s="18">
        <v>2020</v>
      </c>
      <c r="R314" s="15" t="s">
        <v>15</v>
      </c>
      <c r="S314" s="26" t="s">
        <v>89</v>
      </c>
      <c r="T314" s="26" t="s">
        <v>91</v>
      </c>
      <c r="U314" s="26" t="s">
        <v>97</v>
      </c>
      <c r="V314" s="26">
        <v>550</v>
      </c>
      <c r="W314" s="3">
        <v>990</v>
      </c>
      <c r="X314" s="3">
        <v>19245.599999999999</v>
      </c>
      <c r="Y314" s="3">
        <v>4311.0143999999991</v>
      </c>
      <c r="Z314" s="30">
        <v>25981.559999999998</v>
      </c>
      <c r="AA314" s="15"/>
      <c r="AB314" s="15"/>
    </row>
    <row r="315" spans="2:28" x14ac:dyDescent="0.2">
      <c r="B315" s="16">
        <v>2020</v>
      </c>
      <c r="C315" s="12" t="s">
        <v>16</v>
      </c>
      <c r="D315" s="8" t="s">
        <v>82</v>
      </c>
      <c r="E315" s="13" t="s">
        <v>58</v>
      </c>
      <c r="F315" s="8">
        <v>308</v>
      </c>
      <c r="G315" s="8">
        <v>917.84</v>
      </c>
      <c r="H315" s="29">
        <v>1064.6944000000001</v>
      </c>
      <c r="I315" s="14">
        <v>367.13599999999997</v>
      </c>
      <c r="J315" s="17" t="s">
        <v>71</v>
      </c>
      <c r="Q315" s="16">
        <v>2020</v>
      </c>
      <c r="R315" s="12" t="s">
        <v>16</v>
      </c>
      <c r="S315" s="26" t="s">
        <v>89</v>
      </c>
      <c r="T315" s="26" t="s">
        <v>91</v>
      </c>
      <c r="U315" s="26" t="s">
        <v>97</v>
      </c>
      <c r="V315" s="26">
        <v>491</v>
      </c>
      <c r="W315" s="3">
        <v>1100</v>
      </c>
      <c r="X315" s="3">
        <v>10021</v>
      </c>
      <c r="Y315" s="3">
        <v>1603.36</v>
      </c>
      <c r="Z315" s="30">
        <v>9590.0969999999998</v>
      </c>
      <c r="AA315" s="12"/>
      <c r="AB315" s="12"/>
    </row>
    <row r="316" spans="2:28" x14ac:dyDescent="0.2">
      <c r="B316" s="18">
        <v>2020</v>
      </c>
      <c r="C316" s="15" t="s">
        <v>17</v>
      </c>
      <c r="D316" s="8" t="s">
        <v>82</v>
      </c>
      <c r="E316" s="13" t="s">
        <v>58</v>
      </c>
      <c r="F316" s="8">
        <v>412</v>
      </c>
      <c r="G316" s="8">
        <v>449.08</v>
      </c>
      <c r="H316" s="29">
        <v>570.33159999999998</v>
      </c>
      <c r="I316" s="14">
        <v>179.63200000000001</v>
      </c>
      <c r="J316" s="17" t="s">
        <v>71</v>
      </c>
      <c r="Q316" s="18">
        <v>2020</v>
      </c>
      <c r="R316" s="15" t="s">
        <v>17</v>
      </c>
      <c r="S316" s="26" t="s">
        <v>89</v>
      </c>
      <c r="T316" s="26" t="s">
        <v>91</v>
      </c>
      <c r="U316" s="26" t="s">
        <v>97</v>
      </c>
      <c r="V316" s="26">
        <v>462</v>
      </c>
      <c r="W316" s="3">
        <v>924</v>
      </c>
      <c r="X316" s="3">
        <v>8371.44</v>
      </c>
      <c r="Y316" s="3">
        <v>2277.0316800000001</v>
      </c>
      <c r="Z316" s="30">
        <v>8923.9550400000007</v>
      </c>
      <c r="AA316" s="15"/>
      <c r="AB316" s="15"/>
    </row>
    <row r="317" spans="2:28" x14ac:dyDescent="0.2">
      <c r="B317" s="16">
        <v>2021</v>
      </c>
      <c r="C317" s="12" t="s">
        <v>6</v>
      </c>
      <c r="D317" s="8" t="s">
        <v>82</v>
      </c>
      <c r="E317" s="13" t="s">
        <v>58</v>
      </c>
      <c r="F317" s="8">
        <v>255</v>
      </c>
      <c r="G317" s="8">
        <v>583.95000000000005</v>
      </c>
      <c r="H317" s="29">
        <v>712.4190000000001</v>
      </c>
      <c r="I317" s="14">
        <v>245.25900000000001</v>
      </c>
      <c r="J317" s="17" t="s">
        <v>71</v>
      </c>
      <c r="Q317" s="16">
        <v>2021</v>
      </c>
      <c r="R317" s="12" t="s">
        <v>6</v>
      </c>
      <c r="S317" s="26" t="s">
        <v>89</v>
      </c>
      <c r="T317" s="26" t="s">
        <v>91</v>
      </c>
      <c r="U317" s="26" t="s">
        <v>97</v>
      </c>
      <c r="V317" s="26">
        <v>434</v>
      </c>
      <c r="W317" s="3">
        <v>920</v>
      </c>
      <c r="X317" s="3">
        <v>16854.400000000001</v>
      </c>
      <c r="Y317" s="3">
        <v>1820.2752000000003</v>
      </c>
      <c r="Z317" s="30">
        <v>21590.486400000002</v>
      </c>
      <c r="AA317" s="12"/>
      <c r="AB317" s="12"/>
    </row>
    <row r="318" spans="2:28" x14ac:dyDescent="0.2">
      <c r="B318" s="18">
        <v>2021</v>
      </c>
      <c r="C318" s="15" t="s">
        <v>7</v>
      </c>
      <c r="D318" s="8" t="s">
        <v>82</v>
      </c>
      <c r="E318" s="13" t="s">
        <v>58</v>
      </c>
      <c r="F318" s="8">
        <v>492</v>
      </c>
      <c r="G318" s="8">
        <v>674.04</v>
      </c>
      <c r="H318" s="29">
        <v>909.95399999999995</v>
      </c>
      <c r="I318" s="14">
        <v>303.31799999999998</v>
      </c>
      <c r="J318" s="17" t="s">
        <v>71</v>
      </c>
      <c r="Q318" s="18">
        <v>2021</v>
      </c>
      <c r="R318" s="15" t="s">
        <v>7</v>
      </c>
      <c r="S318" s="26" t="s">
        <v>89</v>
      </c>
      <c r="T318" s="26" t="s">
        <v>91</v>
      </c>
      <c r="U318" s="26" t="s">
        <v>97</v>
      </c>
      <c r="V318" s="26">
        <v>568</v>
      </c>
      <c r="W318" s="3">
        <v>1403</v>
      </c>
      <c r="X318" s="3">
        <v>15924.05</v>
      </c>
      <c r="Y318" s="3">
        <v>1751.6455000000001</v>
      </c>
      <c r="Z318" s="30">
        <v>22038.885200000001</v>
      </c>
      <c r="AA318" s="15"/>
      <c r="AB318" s="15"/>
    </row>
    <row r="319" spans="2:28" x14ac:dyDescent="0.2">
      <c r="B319" s="16">
        <v>2021</v>
      </c>
      <c r="C319" s="12" t="s">
        <v>8</v>
      </c>
      <c r="D319" s="8" t="s">
        <v>82</v>
      </c>
      <c r="E319" s="13" t="s">
        <v>58</v>
      </c>
      <c r="F319" s="8">
        <v>253</v>
      </c>
      <c r="G319" s="8">
        <v>513.59</v>
      </c>
      <c r="H319" s="29">
        <v>693.34650000000011</v>
      </c>
      <c r="I319" s="14">
        <v>220.84370000000001</v>
      </c>
      <c r="J319" s="17" t="s">
        <v>71</v>
      </c>
      <c r="Q319" s="16">
        <v>2021</v>
      </c>
      <c r="R319" s="12" t="s">
        <v>8</v>
      </c>
      <c r="S319" s="26" t="s">
        <v>89</v>
      </c>
      <c r="T319" s="26" t="s">
        <v>91</v>
      </c>
      <c r="U319" s="26" t="s">
        <v>97</v>
      </c>
      <c r="V319" s="26">
        <v>440</v>
      </c>
      <c r="W319" s="3">
        <v>774</v>
      </c>
      <c r="X319" s="3">
        <v>14930.46</v>
      </c>
      <c r="Y319" s="3">
        <v>2164.9166999999998</v>
      </c>
      <c r="Z319" s="30">
        <v>20857.852619999998</v>
      </c>
      <c r="AA319" s="12"/>
      <c r="AB319" s="12"/>
    </row>
    <row r="320" spans="2:28" x14ac:dyDescent="0.2">
      <c r="B320" s="18">
        <v>2021</v>
      </c>
      <c r="C320" s="15" t="s">
        <v>9</v>
      </c>
      <c r="D320" s="8" t="s">
        <v>82</v>
      </c>
      <c r="E320" s="13" t="s">
        <v>58</v>
      </c>
      <c r="F320" s="8">
        <v>438</v>
      </c>
      <c r="G320" s="8">
        <v>411.72</v>
      </c>
      <c r="H320" s="29">
        <v>564.05640000000005</v>
      </c>
      <c r="I320" s="14">
        <v>193.50839999999999</v>
      </c>
      <c r="J320" s="17" t="s">
        <v>71</v>
      </c>
      <c r="Q320" s="18">
        <v>2021</v>
      </c>
      <c r="R320" s="15" t="s">
        <v>9</v>
      </c>
      <c r="S320" s="26" t="s">
        <v>89</v>
      </c>
      <c r="T320" s="26" t="s">
        <v>91</v>
      </c>
      <c r="U320" s="26" t="s">
        <v>97</v>
      </c>
      <c r="V320" s="26">
        <v>417</v>
      </c>
      <c r="W320" s="3">
        <v>888</v>
      </c>
      <c r="X320" s="3">
        <v>12973.68</v>
      </c>
      <c r="Y320" s="3">
        <v>2257.4203199999997</v>
      </c>
      <c r="Z320" s="30">
        <v>17397.704879999998</v>
      </c>
      <c r="AA320" s="15"/>
      <c r="AB320" s="15"/>
    </row>
    <row r="321" spans="2:28" x14ac:dyDescent="0.2">
      <c r="B321" s="16">
        <v>2021</v>
      </c>
      <c r="C321" s="12" t="s">
        <v>10</v>
      </c>
      <c r="D321" s="8" t="s">
        <v>82</v>
      </c>
      <c r="E321" s="13" t="s">
        <v>58</v>
      </c>
      <c r="F321" s="8">
        <v>228</v>
      </c>
      <c r="G321" s="8">
        <v>533.52</v>
      </c>
      <c r="H321" s="29">
        <v>720.25199999999995</v>
      </c>
      <c r="I321" s="14">
        <v>224.07839999999999</v>
      </c>
      <c r="J321" s="17" t="s">
        <v>71</v>
      </c>
      <c r="Q321" s="16">
        <v>2021</v>
      </c>
      <c r="R321" s="12" t="s">
        <v>10</v>
      </c>
      <c r="S321" s="26" t="s">
        <v>89</v>
      </c>
      <c r="T321" s="26" t="s">
        <v>91</v>
      </c>
      <c r="U321" s="26" t="s">
        <v>97</v>
      </c>
      <c r="V321" s="26">
        <v>379</v>
      </c>
      <c r="W321" s="3">
        <v>697</v>
      </c>
      <c r="X321" s="3">
        <v>5311.14</v>
      </c>
      <c r="Y321" s="3">
        <v>940.07177999999999</v>
      </c>
      <c r="Z321" s="30">
        <v>6840.7483200000006</v>
      </c>
      <c r="AA321" s="12"/>
      <c r="AB321" s="12"/>
    </row>
    <row r="322" spans="2:28" x14ac:dyDescent="0.2">
      <c r="B322" s="18">
        <v>2021</v>
      </c>
      <c r="C322" s="15" t="s">
        <v>11</v>
      </c>
      <c r="D322" s="8" t="s">
        <v>82</v>
      </c>
      <c r="E322" s="13" t="s">
        <v>58</v>
      </c>
      <c r="F322" s="8">
        <v>355</v>
      </c>
      <c r="G322" s="8">
        <v>1167.95</v>
      </c>
      <c r="H322" s="29">
        <v>1331.4630000000002</v>
      </c>
      <c r="I322" s="14">
        <v>478.85950000000003</v>
      </c>
      <c r="J322" s="17" t="s">
        <v>71</v>
      </c>
      <c r="Q322" s="18">
        <v>2021</v>
      </c>
      <c r="R322" s="15" t="s">
        <v>11</v>
      </c>
      <c r="S322" s="26" t="s">
        <v>89</v>
      </c>
      <c r="T322" s="26" t="s">
        <v>91</v>
      </c>
      <c r="U322" s="26" t="s">
        <v>97</v>
      </c>
      <c r="V322" s="26">
        <v>423</v>
      </c>
      <c r="W322" s="3">
        <v>1036</v>
      </c>
      <c r="X322" s="3">
        <v>12566.68</v>
      </c>
      <c r="Y322" s="3">
        <v>2249.4357200000004</v>
      </c>
      <c r="Z322" s="30">
        <v>17103.251479999999</v>
      </c>
      <c r="AA322" s="15"/>
      <c r="AB322" s="15"/>
    </row>
    <row r="323" spans="2:28" x14ac:dyDescent="0.2">
      <c r="B323" s="16">
        <v>2021</v>
      </c>
      <c r="C323" s="12" t="s">
        <v>12</v>
      </c>
      <c r="D323" s="8" t="s">
        <v>82</v>
      </c>
      <c r="E323" s="13" t="s">
        <v>58</v>
      </c>
      <c r="F323" s="8">
        <v>495</v>
      </c>
      <c r="G323" s="8">
        <v>648.45000000000005</v>
      </c>
      <c r="H323" s="29">
        <v>596.57400000000007</v>
      </c>
      <c r="I323" s="14">
        <v>285.31800000000004</v>
      </c>
      <c r="J323" s="17" t="s">
        <v>71</v>
      </c>
      <c r="Q323" s="16">
        <v>2021</v>
      </c>
      <c r="R323" s="12" t="s">
        <v>12</v>
      </c>
      <c r="S323" s="26" t="s">
        <v>89</v>
      </c>
      <c r="T323" s="26" t="s">
        <v>91</v>
      </c>
      <c r="U323" s="26" t="s">
        <v>97</v>
      </c>
      <c r="V323" s="26">
        <v>500</v>
      </c>
      <c r="W323" s="3">
        <v>1185</v>
      </c>
      <c r="X323" s="3">
        <v>20251.650000000001</v>
      </c>
      <c r="Y323" s="3">
        <v>2308.6881000000003</v>
      </c>
      <c r="Z323" s="30">
        <v>25942.363650000003</v>
      </c>
      <c r="AA323" s="12"/>
      <c r="AB323" s="12"/>
    </row>
    <row r="324" spans="2:28" x14ac:dyDescent="0.2">
      <c r="B324" s="18">
        <v>2021</v>
      </c>
      <c r="C324" s="15" t="s">
        <v>13</v>
      </c>
      <c r="D324" s="8" t="s">
        <v>82</v>
      </c>
      <c r="E324" s="13" t="s">
        <v>58</v>
      </c>
      <c r="F324" s="8">
        <v>431</v>
      </c>
      <c r="G324" s="8">
        <v>1254.21</v>
      </c>
      <c r="H324" s="29">
        <v>1128.789</v>
      </c>
      <c r="I324" s="14">
        <v>388.80510000000004</v>
      </c>
      <c r="J324" s="17" t="s">
        <v>71</v>
      </c>
      <c r="Q324" s="18">
        <v>2021</v>
      </c>
      <c r="R324" s="15" t="s">
        <v>13</v>
      </c>
      <c r="S324" s="26" t="s">
        <v>89</v>
      </c>
      <c r="T324" s="26" t="s">
        <v>91</v>
      </c>
      <c r="U324" s="26" t="s">
        <v>97</v>
      </c>
      <c r="V324" s="26">
        <v>559</v>
      </c>
      <c r="W324" s="3">
        <v>1364</v>
      </c>
      <c r="X324" s="3">
        <v>27170.880000000001</v>
      </c>
      <c r="Y324" s="3">
        <v>3342.0182400000003</v>
      </c>
      <c r="Z324" s="30">
        <v>33202.815360000001</v>
      </c>
      <c r="AA324" s="15"/>
      <c r="AB324" s="15"/>
    </row>
    <row r="325" spans="2:28" x14ac:dyDescent="0.2">
      <c r="B325" s="16">
        <v>2021</v>
      </c>
      <c r="C325" s="12" t="s">
        <v>14</v>
      </c>
      <c r="D325" s="8" t="s">
        <v>82</v>
      </c>
      <c r="E325" s="13" t="s">
        <v>58</v>
      </c>
      <c r="F325" s="8">
        <v>217</v>
      </c>
      <c r="G325" s="8">
        <v>694.4</v>
      </c>
      <c r="H325" s="29">
        <v>861.05599999999993</v>
      </c>
      <c r="I325" s="14">
        <v>291.64799999999997</v>
      </c>
      <c r="J325" s="17" t="s">
        <v>71</v>
      </c>
      <c r="Q325" s="16">
        <v>2021</v>
      </c>
      <c r="R325" s="12" t="s">
        <v>14</v>
      </c>
      <c r="S325" s="26" t="s">
        <v>89</v>
      </c>
      <c r="T325" s="26" t="s">
        <v>91</v>
      </c>
      <c r="U325" s="26" t="s">
        <v>97</v>
      </c>
      <c r="V325" s="26">
        <v>591</v>
      </c>
      <c r="W325" s="3">
        <v>1040</v>
      </c>
      <c r="X325" s="3">
        <v>13967.2</v>
      </c>
      <c r="Y325" s="3">
        <v>1522.4248</v>
      </c>
      <c r="Z325" s="30">
        <v>19512.178400000001</v>
      </c>
      <c r="AA325" s="12"/>
      <c r="AB325" s="12"/>
    </row>
    <row r="326" spans="2:28" x14ac:dyDescent="0.2">
      <c r="B326" s="18">
        <v>2021</v>
      </c>
      <c r="C326" s="15" t="s">
        <v>15</v>
      </c>
      <c r="D326" s="8" t="s">
        <v>82</v>
      </c>
      <c r="E326" s="13" t="s">
        <v>58</v>
      </c>
      <c r="F326" s="8">
        <v>391</v>
      </c>
      <c r="G326" s="8">
        <v>1360.68</v>
      </c>
      <c r="H326" s="29">
        <v>1483.1412</v>
      </c>
      <c r="I326" s="14">
        <v>612.30600000000004</v>
      </c>
      <c r="J326" s="17" t="s">
        <v>71</v>
      </c>
      <c r="Q326" s="18">
        <v>2021</v>
      </c>
      <c r="R326" s="15" t="s">
        <v>15</v>
      </c>
      <c r="S326" s="26" t="s">
        <v>89</v>
      </c>
      <c r="T326" s="26" t="s">
        <v>91</v>
      </c>
      <c r="U326" s="26" t="s">
        <v>97</v>
      </c>
      <c r="V326" s="26">
        <v>321</v>
      </c>
      <c r="W326" s="3">
        <v>697</v>
      </c>
      <c r="X326" s="3">
        <v>12887.53</v>
      </c>
      <c r="Y326" s="3">
        <v>1340.30312</v>
      </c>
      <c r="Z326" s="30">
        <v>16921.32689</v>
      </c>
      <c r="AA326" s="15"/>
      <c r="AB326" s="15"/>
    </row>
    <row r="327" spans="2:28" x14ac:dyDescent="0.2">
      <c r="B327" s="16">
        <v>2021</v>
      </c>
      <c r="C327" s="12" t="s">
        <v>16</v>
      </c>
      <c r="D327" s="8" t="s">
        <v>82</v>
      </c>
      <c r="E327" s="13" t="s">
        <v>58</v>
      </c>
      <c r="F327" s="8">
        <v>233</v>
      </c>
      <c r="G327" s="8">
        <v>601.14</v>
      </c>
      <c r="H327" s="29">
        <v>661.25399999999991</v>
      </c>
      <c r="I327" s="14">
        <v>198.37619999999998</v>
      </c>
      <c r="J327" s="17" t="s">
        <v>71</v>
      </c>
      <c r="Q327" s="16">
        <v>2021</v>
      </c>
      <c r="R327" s="12" t="s">
        <v>16</v>
      </c>
      <c r="S327" s="26" t="s">
        <v>89</v>
      </c>
      <c r="T327" s="26" t="s">
        <v>91</v>
      </c>
      <c r="U327" s="26" t="s">
        <v>97</v>
      </c>
      <c r="V327" s="26">
        <v>519</v>
      </c>
      <c r="W327" s="3">
        <v>1038</v>
      </c>
      <c r="X327" s="3">
        <v>13452.48</v>
      </c>
      <c r="Y327" s="3">
        <v>2555.9711999999995</v>
      </c>
      <c r="Z327" s="30">
        <v>18255.015359999998</v>
      </c>
      <c r="AA327" s="12"/>
      <c r="AB327" s="12"/>
    </row>
    <row r="328" spans="2:28" x14ac:dyDescent="0.2">
      <c r="B328" s="18">
        <v>2021</v>
      </c>
      <c r="C328" s="15" t="s">
        <v>17</v>
      </c>
      <c r="D328" s="8" t="s">
        <v>82</v>
      </c>
      <c r="E328" s="13" t="s">
        <v>58</v>
      </c>
      <c r="F328" s="8">
        <v>268</v>
      </c>
      <c r="G328" s="8">
        <v>241.2</v>
      </c>
      <c r="H328" s="29">
        <v>224.31599999999997</v>
      </c>
      <c r="I328" s="14">
        <v>120.6</v>
      </c>
      <c r="J328" s="17" t="s">
        <v>71</v>
      </c>
      <c r="Q328" s="18">
        <v>2021</v>
      </c>
      <c r="R328" s="15" t="s">
        <v>17</v>
      </c>
      <c r="S328" s="26" t="s">
        <v>89</v>
      </c>
      <c r="T328" s="26" t="s">
        <v>91</v>
      </c>
      <c r="U328" s="26" t="s">
        <v>97</v>
      </c>
      <c r="V328" s="26">
        <v>312</v>
      </c>
      <c r="W328" s="3">
        <v>496</v>
      </c>
      <c r="X328" s="3">
        <v>6864.64</v>
      </c>
      <c r="Y328" s="3">
        <v>919.86176</v>
      </c>
      <c r="Z328" s="30">
        <v>10022.374400000001</v>
      </c>
      <c r="AA328" s="15"/>
      <c r="AB328" s="15"/>
    </row>
    <row r="329" spans="2:28" x14ac:dyDescent="0.2">
      <c r="B329" s="16">
        <v>2022</v>
      </c>
      <c r="C329" s="12" t="s">
        <v>6</v>
      </c>
      <c r="D329" s="8" t="s">
        <v>82</v>
      </c>
      <c r="E329" s="13" t="s">
        <v>58</v>
      </c>
      <c r="F329" s="8">
        <v>351</v>
      </c>
      <c r="G329" s="8">
        <v>884.52</v>
      </c>
      <c r="H329" s="29">
        <v>884.52</v>
      </c>
      <c r="I329" s="14">
        <v>300.73680000000002</v>
      </c>
      <c r="J329" s="17" t="s">
        <v>71</v>
      </c>
      <c r="Q329" s="16">
        <v>2022</v>
      </c>
      <c r="R329" s="12" t="s">
        <v>6</v>
      </c>
      <c r="S329" s="26" t="s">
        <v>89</v>
      </c>
      <c r="T329" s="26" t="s">
        <v>91</v>
      </c>
      <c r="U329" s="26" t="s">
        <v>97</v>
      </c>
      <c r="V329" s="26">
        <v>337</v>
      </c>
      <c r="W329" s="3">
        <v>563</v>
      </c>
      <c r="X329" s="3">
        <v>4036.71</v>
      </c>
      <c r="Y329" s="3">
        <v>1356.33456</v>
      </c>
      <c r="Z329" s="30">
        <v>5166.9888000000001</v>
      </c>
      <c r="AA329" s="12"/>
      <c r="AB329" s="12"/>
    </row>
    <row r="330" spans="2:28" x14ac:dyDescent="0.2">
      <c r="B330" s="18">
        <v>2022</v>
      </c>
      <c r="C330" s="15" t="s">
        <v>7</v>
      </c>
      <c r="D330" s="8" t="s">
        <v>82</v>
      </c>
      <c r="E330" s="13" t="s">
        <v>58</v>
      </c>
      <c r="F330" s="8">
        <v>467</v>
      </c>
      <c r="G330" s="8">
        <v>1429.02</v>
      </c>
      <c r="H330" s="29">
        <v>1386.1494</v>
      </c>
      <c r="I330" s="14">
        <v>614.47860000000003</v>
      </c>
      <c r="J330" s="17" t="s">
        <v>71</v>
      </c>
      <c r="Q330" s="18">
        <v>2022</v>
      </c>
      <c r="R330" s="15" t="s">
        <v>7</v>
      </c>
      <c r="S330" s="26" t="s">
        <v>89</v>
      </c>
      <c r="T330" s="26" t="s">
        <v>91</v>
      </c>
      <c r="U330" s="26" t="s">
        <v>97</v>
      </c>
      <c r="V330" s="26">
        <v>469</v>
      </c>
      <c r="W330" s="3">
        <v>760</v>
      </c>
      <c r="X330" s="3">
        <v>12479.2</v>
      </c>
      <c r="Y330" s="3">
        <v>4193.0111999999999</v>
      </c>
      <c r="Z330" s="30">
        <v>14488.351200000001</v>
      </c>
      <c r="AA330" s="15"/>
      <c r="AB330" s="15"/>
    </row>
    <row r="331" spans="2:28" x14ac:dyDescent="0.2">
      <c r="B331" s="16">
        <v>2022</v>
      </c>
      <c r="C331" s="12" t="s">
        <v>8</v>
      </c>
      <c r="D331" s="8" t="s">
        <v>82</v>
      </c>
      <c r="E331" s="13" t="s">
        <v>58</v>
      </c>
      <c r="F331" s="8">
        <v>230</v>
      </c>
      <c r="G331" s="8">
        <v>729.1</v>
      </c>
      <c r="H331" s="29">
        <v>678.06299999999999</v>
      </c>
      <c r="I331" s="14">
        <v>284.34899999999999</v>
      </c>
      <c r="J331" s="17" t="s">
        <v>71</v>
      </c>
      <c r="Q331" s="16">
        <v>2022</v>
      </c>
      <c r="R331" s="12" t="s">
        <v>8</v>
      </c>
      <c r="S331" s="26" t="s">
        <v>89</v>
      </c>
      <c r="T331" s="26" t="s">
        <v>91</v>
      </c>
      <c r="U331" s="26" t="s">
        <v>97</v>
      </c>
      <c r="V331" s="26">
        <v>512</v>
      </c>
      <c r="W331" s="3">
        <v>814</v>
      </c>
      <c r="X331" s="3">
        <v>13292.62</v>
      </c>
      <c r="Y331" s="3">
        <v>3987.7860000000005</v>
      </c>
      <c r="Z331" s="30">
        <v>15778.339940000002</v>
      </c>
      <c r="AA331" s="12"/>
      <c r="AB331" s="12"/>
    </row>
    <row r="332" spans="2:28" x14ac:dyDescent="0.2">
      <c r="B332" s="18">
        <v>2022</v>
      </c>
      <c r="C332" s="15" t="s">
        <v>9</v>
      </c>
      <c r="D332" s="8" t="s">
        <v>82</v>
      </c>
      <c r="E332" s="13" t="s">
        <v>58</v>
      </c>
      <c r="F332" s="8">
        <v>277</v>
      </c>
      <c r="G332" s="8">
        <v>504.14</v>
      </c>
      <c r="H332" s="29">
        <v>675.54759999999999</v>
      </c>
      <c r="I332" s="14">
        <v>196.6146</v>
      </c>
      <c r="J332" s="17" t="s">
        <v>71</v>
      </c>
      <c r="Q332" s="18">
        <v>2022</v>
      </c>
      <c r="R332" s="15" t="s">
        <v>9</v>
      </c>
      <c r="S332" s="26" t="s">
        <v>89</v>
      </c>
      <c r="T332" s="26" t="s">
        <v>91</v>
      </c>
      <c r="U332" s="26" t="s">
        <v>97</v>
      </c>
      <c r="V332" s="26">
        <v>351</v>
      </c>
      <c r="W332" s="3">
        <v>762</v>
      </c>
      <c r="X332" s="3">
        <v>8061.96</v>
      </c>
      <c r="Y332" s="3">
        <v>2773.3142400000002</v>
      </c>
      <c r="Z332" s="30">
        <v>8860.0940400000018</v>
      </c>
      <c r="AA332" s="15"/>
      <c r="AB332" s="15"/>
    </row>
    <row r="333" spans="2:28" x14ac:dyDescent="0.2">
      <c r="B333" s="16">
        <v>2022</v>
      </c>
      <c r="C333" s="12" t="s">
        <v>10</v>
      </c>
      <c r="D333" s="8" t="s">
        <v>82</v>
      </c>
      <c r="E333" s="13" t="s">
        <v>58</v>
      </c>
      <c r="F333" s="8">
        <v>334</v>
      </c>
      <c r="G333" s="8">
        <v>1048.76</v>
      </c>
      <c r="H333" s="29">
        <v>1321.4376000000002</v>
      </c>
      <c r="I333" s="14">
        <v>377.55360000000002</v>
      </c>
      <c r="J333" s="17" t="s">
        <v>71</v>
      </c>
      <c r="Q333" s="16">
        <v>2022</v>
      </c>
      <c r="R333" s="12" t="s">
        <v>10</v>
      </c>
      <c r="S333" s="26" t="s">
        <v>89</v>
      </c>
      <c r="T333" s="26" t="s">
        <v>91</v>
      </c>
      <c r="U333" s="26" t="s">
        <v>97</v>
      </c>
      <c r="V333" s="26">
        <v>468</v>
      </c>
      <c r="W333" s="3">
        <v>870</v>
      </c>
      <c r="X333" s="3">
        <v>14885.7</v>
      </c>
      <c r="Y333" s="3">
        <v>5463.0519000000004</v>
      </c>
      <c r="Z333" s="30">
        <v>17103.669300000001</v>
      </c>
      <c r="AA333" s="12"/>
      <c r="AB333" s="12"/>
    </row>
    <row r="334" spans="2:28" x14ac:dyDescent="0.2">
      <c r="B334" s="18">
        <v>2022</v>
      </c>
      <c r="C334" s="15" t="s">
        <v>11</v>
      </c>
      <c r="D334" s="8" t="s">
        <v>82</v>
      </c>
      <c r="E334" s="13" t="s">
        <v>58</v>
      </c>
      <c r="F334" s="8">
        <v>263</v>
      </c>
      <c r="G334" s="8">
        <v>439.21</v>
      </c>
      <c r="H334" s="29">
        <v>522.65989999999999</v>
      </c>
      <c r="I334" s="14">
        <v>215.21289999999996</v>
      </c>
      <c r="J334" s="17" t="s">
        <v>71</v>
      </c>
      <c r="Q334" s="18">
        <v>2022</v>
      </c>
      <c r="R334" s="15" t="s">
        <v>11</v>
      </c>
      <c r="S334" s="26" t="s">
        <v>89</v>
      </c>
      <c r="T334" s="26" t="s">
        <v>91</v>
      </c>
      <c r="U334" s="26" t="s">
        <v>97</v>
      </c>
      <c r="V334" s="26">
        <v>359</v>
      </c>
      <c r="W334" s="3">
        <v>707</v>
      </c>
      <c r="X334" s="3">
        <v>13920.83</v>
      </c>
      <c r="Y334" s="3">
        <v>5150.7070999999996</v>
      </c>
      <c r="Z334" s="30">
        <v>16593.629359999999</v>
      </c>
      <c r="AA334" s="15"/>
      <c r="AB334" s="15"/>
    </row>
    <row r="335" spans="2:28" x14ac:dyDescent="0.2">
      <c r="B335" s="16">
        <v>2022</v>
      </c>
      <c r="C335" s="12" t="s">
        <v>12</v>
      </c>
      <c r="D335" s="8" t="s">
        <v>82</v>
      </c>
      <c r="E335" s="13" t="s">
        <v>58</v>
      </c>
      <c r="F335" s="8">
        <v>422</v>
      </c>
      <c r="G335" s="8">
        <v>742.72</v>
      </c>
      <c r="H335" s="29">
        <v>846.70080000000007</v>
      </c>
      <c r="I335" s="14">
        <v>349.07840000000004</v>
      </c>
      <c r="J335" s="17" t="s">
        <v>71</v>
      </c>
      <c r="Q335" s="16">
        <v>2022</v>
      </c>
      <c r="R335" s="12" t="s">
        <v>12</v>
      </c>
      <c r="S335" s="26" t="s">
        <v>89</v>
      </c>
      <c r="T335" s="26" t="s">
        <v>91</v>
      </c>
      <c r="U335" s="26" t="s">
        <v>97</v>
      </c>
      <c r="V335" s="26">
        <v>355</v>
      </c>
      <c r="W335" s="3">
        <v>827</v>
      </c>
      <c r="X335" s="3">
        <v>15853.59</v>
      </c>
      <c r="Y335" s="3">
        <v>6024.3642</v>
      </c>
      <c r="Z335" s="30">
        <v>19452.354930000001</v>
      </c>
      <c r="AA335" s="12"/>
      <c r="AB335" s="12"/>
    </row>
    <row r="336" spans="2:28" x14ac:dyDescent="0.2">
      <c r="B336" s="18">
        <v>2022</v>
      </c>
      <c r="C336" s="15" t="s">
        <v>13</v>
      </c>
      <c r="D336" s="8" t="s">
        <v>82</v>
      </c>
      <c r="E336" s="13" t="s">
        <v>58</v>
      </c>
      <c r="F336" s="8">
        <v>4299</v>
      </c>
      <c r="G336" s="8">
        <v>13670.82</v>
      </c>
      <c r="H336" s="29">
        <v>16678.400399999999</v>
      </c>
      <c r="I336" s="14">
        <v>6015.1607999999997</v>
      </c>
      <c r="J336" s="17" t="s">
        <v>71</v>
      </c>
      <c r="Q336" s="18">
        <v>2022</v>
      </c>
      <c r="R336" s="15" t="s">
        <v>13</v>
      </c>
      <c r="S336" s="26" t="s">
        <v>89</v>
      </c>
      <c r="T336" s="26" t="s">
        <v>91</v>
      </c>
      <c r="U336" s="26" t="s">
        <v>97</v>
      </c>
      <c r="V336" s="26">
        <v>377</v>
      </c>
      <c r="W336" s="3">
        <v>618</v>
      </c>
      <c r="X336" s="3">
        <v>5580.54</v>
      </c>
      <c r="Y336" s="3">
        <v>2020.1554799999999</v>
      </c>
      <c r="Z336" s="30">
        <v>6652.0036799999998</v>
      </c>
      <c r="AA336" s="15"/>
      <c r="AB336" s="15"/>
    </row>
    <row r="337" spans="2:28" x14ac:dyDescent="0.2">
      <c r="B337" s="16">
        <v>2022</v>
      </c>
      <c r="C337" s="12" t="s">
        <v>14</v>
      </c>
      <c r="D337" s="8" t="s">
        <v>82</v>
      </c>
      <c r="E337" s="13" t="s">
        <v>58</v>
      </c>
      <c r="F337" s="8">
        <v>2915</v>
      </c>
      <c r="G337" s="8">
        <v>4518.25</v>
      </c>
      <c r="H337" s="29">
        <v>4789.3450000000003</v>
      </c>
      <c r="I337" s="14">
        <v>1942.8475000000001</v>
      </c>
      <c r="J337" s="17" t="s">
        <v>71</v>
      </c>
      <c r="Q337" s="16">
        <v>2022</v>
      </c>
      <c r="R337" s="12" t="s">
        <v>14</v>
      </c>
      <c r="S337" s="26" t="s">
        <v>89</v>
      </c>
      <c r="T337" s="26" t="s">
        <v>91</v>
      </c>
      <c r="U337" s="26" t="s">
        <v>97</v>
      </c>
      <c r="V337" s="26">
        <v>360</v>
      </c>
      <c r="W337" s="3">
        <v>716</v>
      </c>
      <c r="X337" s="3">
        <v>12673.2</v>
      </c>
      <c r="Y337" s="3">
        <v>4790.4696000000004</v>
      </c>
      <c r="Z337" s="30">
        <v>15321.898800000001</v>
      </c>
      <c r="AA337" s="12"/>
      <c r="AB337" s="12"/>
    </row>
    <row r="338" spans="2:28" x14ac:dyDescent="0.2">
      <c r="B338" s="18">
        <v>2022</v>
      </c>
      <c r="C338" s="15" t="s">
        <v>15</v>
      </c>
      <c r="D338" s="8" t="s">
        <v>82</v>
      </c>
      <c r="E338" s="13" t="s">
        <v>58</v>
      </c>
      <c r="F338" s="8">
        <v>5826</v>
      </c>
      <c r="G338" s="8">
        <v>20041.439999999999</v>
      </c>
      <c r="H338" s="29">
        <v>18838.953599999997</v>
      </c>
      <c r="I338" s="14">
        <v>6814.0895999999993</v>
      </c>
      <c r="J338" s="17" t="s">
        <v>71</v>
      </c>
      <c r="Q338" s="18">
        <v>2022</v>
      </c>
      <c r="R338" s="15" t="s">
        <v>15</v>
      </c>
      <c r="S338" s="26" t="s">
        <v>89</v>
      </c>
      <c r="T338" s="26" t="s">
        <v>91</v>
      </c>
      <c r="U338" s="26" t="s">
        <v>97</v>
      </c>
      <c r="V338" s="26">
        <v>570</v>
      </c>
      <c r="W338" s="3">
        <v>1328</v>
      </c>
      <c r="X338" s="3">
        <v>23107.200000000001</v>
      </c>
      <c r="Y338" s="3">
        <v>7532.9472000000005</v>
      </c>
      <c r="Z338" s="30">
        <v>29346.144</v>
      </c>
      <c r="AA338" s="15"/>
      <c r="AB338" s="15"/>
    </row>
    <row r="339" spans="2:28" x14ac:dyDescent="0.2">
      <c r="B339" s="16">
        <v>2022</v>
      </c>
      <c r="C339" s="12" t="s">
        <v>16</v>
      </c>
      <c r="D339" s="8" t="s">
        <v>82</v>
      </c>
      <c r="E339" s="13" t="s">
        <v>58</v>
      </c>
      <c r="F339" s="8">
        <v>6653</v>
      </c>
      <c r="G339" s="8">
        <v>8249.7199999999993</v>
      </c>
      <c r="H339" s="29">
        <v>10312.15</v>
      </c>
      <c r="I339" s="14">
        <v>3464.8824</v>
      </c>
      <c r="J339" s="17" t="s">
        <v>71</v>
      </c>
      <c r="Q339" s="16">
        <v>2022</v>
      </c>
      <c r="R339" s="12" t="s">
        <v>16</v>
      </c>
      <c r="S339" s="26" t="s">
        <v>89</v>
      </c>
      <c r="T339" s="26" t="s">
        <v>91</v>
      </c>
      <c r="U339" s="26" t="s">
        <v>97</v>
      </c>
      <c r="V339" s="26">
        <v>591</v>
      </c>
      <c r="W339" s="3">
        <v>963</v>
      </c>
      <c r="X339" s="3">
        <v>13732.38</v>
      </c>
      <c r="Y339" s="3">
        <v>5190.8396399999992</v>
      </c>
      <c r="Z339" s="30">
        <v>14995.758959999999</v>
      </c>
      <c r="AA339" s="12"/>
      <c r="AB339" s="12"/>
    </row>
    <row r="340" spans="2:28" x14ac:dyDescent="0.2">
      <c r="B340" s="18">
        <v>2022</v>
      </c>
      <c r="C340" s="15" t="s">
        <v>17</v>
      </c>
      <c r="D340" s="8" t="s">
        <v>82</v>
      </c>
      <c r="E340" s="13" t="s">
        <v>58</v>
      </c>
      <c r="F340" s="8">
        <v>5237</v>
      </c>
      <c r="G340" s="8">
        <v>5341.74</v>
      </c>
      <c r="H340" s="29">
        <v>6944.2619999999997</v>
      </c>
      <c r="I340" s="14">
        <v>2403.7829999999999</v>
      </c>
      <c r="J340" s="17" t="s">
        <v>71</v>
      </c>
      <c r="Q340" s="18">
        <v>2022</v>
      </c>
      <c r="R340" s="15" t="s">
        <v>17</v>
      </c>
      <c r="S340" s="26" t="s">
        <v>89</v>
      </c>
      <c r="T340" s="26" t="s">
        <v>91</v>
      </c>
      <c r="U340" s="26" t="s">
        <v>97</v>
      </c>
      <c r="V340" s="26">
        <v>352</v>
      </c>
      <c r="W340" s="3">
        <v>876</v>
      </c>
      <c r="X340" s="3">
        <v>17099.52</v>
      </c>
      <c r="Y340" s="3">
        <v>6668.8127999999997</v>
      </c>
      <c r="Z340" s="30">
        <v>17817.699840000001</v>
      </c>
      <c r="AA340" s="15"/>
      <c r="AB340" s="15"/>
    </row>
    <row r="341" spans="2:28" x14ac:dyDescent="0.2">
      <c r="B341" s="16">
        <v>2023</v>
      </c>
      <c r="C341" s="12" t="s">
        <v>6</v>
      </c>
      <c r="D341" s="8" t="s">
        <v>82</v>
      </c>
      <c r="E341" s="13" t="s">
        <v>58</v>
      </c>
      <c r="F341" s="8">
        <v>5323</v>
      </c>
      <c r="G341" s="8">
        <v>15277.01</v>
      </c>
      <c r="H341" s="29">
        <v>17263.0213</v>
      </c>
      <c r="I341" s="14">
        <v>5194.1833999999999</v>
      </c>
      <c r="J341" s="17" t="s">
        <v>71</v>
      </c>
      <c r="Q341" s="16">
        <v>2023</v>
      </c>
      <c r="R341" s="12" t="s">
        <v>6</v>
      </c>
      <c r="S341" s="26" t="s">
        <v>89</v>
      </c>
      <c r="T341" s="26" t="s">
        <v>91</v>
      </c>
      <c r="U341" s="26" t="s">
        <v>97</v>
      </c>
      <c r="V341" s="26">
        <v>593</v>
      </c>
      <c r="W341" s="3">
        <v>1168</v>
      </c>
      <c r="X341" s="3">
        <v>19120.16</v>
      </c>
      <c r="Y341" s="3">
        <v>1281.05072</v>
      </c>
      <c r="Z341" s="30">
        <v>26519.661919999999</v>
      </c>
      <c r="AA341" s="12"/>
      <c r="AB341" s="12"/>
    </row>
    <row r="342" spans="2:28" x14ac:dyDescent="0.2">
      <c r="B342" s="18">
        <v>2023</v>
      </c>
      <c r="C342" s="15" t="s">
        <v>7</v>
      </c>
      <c r="D342" s="8" t="s">
        <v>82</v>
      </c>
      <c r="E342" s="13" t="s">
        <v>58</v>
      </c>
      <c r="F342" s="8">
        <v>4403</v>
      </c>
      <c r="G342" s="8">
        <v>8497.7900000000009</v>
      </c>
      <c r="H342" s="29">
        <v>7648.0110000000013</v>
      </c>
      <c r="I342" s="14">
        <v>2804.2707</v>
      </c>
      <c r="J342" s="17" t="s">
        <v>71</v>
      </c>
      <c r="Q342" s="18">
        <v>2023</v>
      </c>
      <c r="R342" s="15" t="s">
        <v>7</v>
      </c>
      <c r="S342" s="26" t="s">
        <v>89</v>
      </c>
      <c r="T342" s="26" t="s">
        <v>91</v>
      </c>
      <c r="U342" s="26" t="s">
        <v>97</v>
      </c>
      <c r="V342" s="26">
        <v>547</v>
      </c>
      <c r="W342" s="3">
        <v>870</v>
      </c>
      <c r="X342" s="3">
        <v>4393.5</v>
      </c>
      <c r="Y342" s="3">
        <v>316.33199999999999</v>
      </c>
      <c r="Z342" s="30">
        <v>5092.0664999999999</v>
      </c>
      <c r="AA342" s="15"/>
      <c r="AB342" s="15"/>
    </row>
    <row r="343" spans="2:28" x14ac:dyDescent="0.2">
      <c r="B343" s="16">
        <v>2023</v>
      </c>
      <c r="C343" s="12" t="s">
        <v>8</v>
      </c>
      <c r="D343" s="8" t="s">
        <v>82</v>
      </c>
      <c r="E343" s="13" t="s">
        <v>58</v>
      </c>
      <c r="F343" s="8">
        <v>4220</v>
      </c>
      <c r="G343" s="8">
        <v>11520.6</v>
      </c>
      <c r="H343" s="29">
        <v>14746.368</v>
      </c>
      <c r="I343" s="14">
        <v>4953.8580000000002</v>
      </c>
      <c r="J343" s="17" t="s">
        <v>71</v>
      </c>
      <c r="Q343" s="16">
        <v>2023</v>
      </c>
      <c r="R343" s="12" t="s">
        <v>8</v>
      </c>
      <c r="S343" s="26" t="s">
        <v>89</v>
      </c>
      <c r="T343" s="26" t="s">
        <v>91</v>
      </c>
      <c r="U343" s="26" t="s">
        <v>97</v>
      </c>
      <c r="V343" s="26">
        <v>335</v>
      </c>
      <c r="W343" s="3">
        <v>543</v>
      </c>
      <c r="X343" s="3">
        <v>3529.5</v>
      </c>
      <c r="Y343" s="3">
        <v>229.41749999999999</v>
      </c>
      <c r="Z343" s="30">
        <v>4362.4620000000004</v>
      </c>
      <c r="AA343" s="12"/>
      <c r="AB343" s="12"/>
    </row>
    <row r="344" spans="2:28" x14ac:dyDescent="0.2">
      <c r="B344" s="18">
        <v>2023</v>
      </c>
      <c r="C344" s="15" t="s">
        <v>9</v>
      </c>
      <c r="D344" s="8" t="s">
        <v>82</v>
      </c>
      <c r="E344" s="13" t="s">
        <v>58</v>
      </c>
      <c r="F344" s="8">
        <v>5600</v>
      </c>
      <c r="G344" s="8">
        <v>12264</v>
      </c>
      <c r="H344" s="29">
        <v>16679.04</v>
      </c>
      <c r="I344" s="14">
        <v>5396.16</v>
      </c>
      <c r="J344" s="17" t="s">
        <v>71</v>
      </c>
      <c r="Q344" s="18">
        <v>2023</v>
      </c>
      <c r="R344" s="15" t="s">
        <v>9</v>
      </c>
      <c r="S344" s="26" t="s">
        <v>89</v>
      </c>
      <c r="T344" s="26" t="s">
        <v>91</v>
      </c>
      <c r="U344" s="26" t="s">
        <v>97</v>
      </c>
      <c r="V344" s="26">
        <v>399</v>
      </c>
      <c r="W344" s="3">
        <v>730</v>
      </c>
      <c r="X344" s="3">
        <v>9628.7000000000007</v>
      </c>
      <c r="Y344" s="3">
        <v>529.57849999999996</v>
      </c>
      <c r="Z344" s="30">
        <v>14288.990800000001</v>
      </c>
      <c r="AA344" s="15"/>
      <c r="AB344" s="15"/>
    </row>
    <row r="345" spans="2:28" x14ac:dyDescent="0.2">
      <c r="B345" s="16">
        <v>2023</v>
      </c>
      <c r="C345" s="12" t="s">
        <v>10</v>
      </c>
      <c r="D345" s="8" t="s">
        <v>82</v>
      </c>
      <c r="E345" s="13" t="s">
        <v>58</v>
      </c>
      <c r="F345" s="8">
        <v>4683</v>
      </c>
      <c r="G345" s="8">
        <v>4495.68</v>
      </c>
      <c r="H345" s="29">
        <v>6248.9952000000003</v>
      </c>
      <c r="I345" s="14">
        <v>1663.4016000000001</v>
      </c>
      <c r="J345" s="17" t="s">
        <v>71</v>
      </c>
      <c r="Q345" s="16">
        <v>2023</v>
      </c>
      <c r="R345" s="12" t="s">
        <v>10</v>
      </c>
      <c r="S345" s="26" t="s">
        <v>89</v>
      </c>
      <c r="T345" s="26" t="s">
        <v>91</v>
      </c>
      <c r="U345" s="26" t="s">
        <v>97</v>
      </c>
      <c r="V345" s="26">
        <v>379</v>
      </c>
      <c r="W345" s="3">
        <v>917</v>
      </c>
      <c r="X345" s="3">
        <v>14837.06</v>
      </c>
      <c r="Y345" s="3">
        <v>771.52711999999997</v>
      </c>
      <c r="Z345" s="30">
        <v>21335.692279999996</v>
      </c>
      <c r="AA345" s="12"/>
      <c r="AB345" s="12"/>
    </row>
    <row r="346" spans="2:28" x14ac:dyDescent="0.2">
      <c r="B346" s="18">
        <v>2023</v>
      </c>
      <c r="C346" s="15" t="s">
        <v>11</v>
      </c>
      <c r="D346" s="8" t="s">
        <v>82</v>
      </c>
      <c r="E346" s="13" t="s">
        <v>58</v>
      </c>
      <c r="F346" s="8">
        <v>3277</v>
      </c>
      <c r="G346" s="8">
        <v>4325.6400000000003</v>
      </c>
      <c r="H346" s="29">
        <v>5839.6140000000005</v>
      </c>
      <c r="I346" s="14">
        <v>2076.3072000000002</v>
      </c>
      <c r="J346" s="17" t="s">
        <v>71</v>
      </c>
      <c r="Q346" s="18">
        <v>2023</v>
      </c>
      <c r="R346" s="15" t="s">
        <v>11</v>
      </c>
      <c r="S346" s="26" t="s">
        <v>89</v>
      </c>
      <c r="T346" s="26" t="s">
        <v>91</v>
      </c>
      <c r="U346" s="26" t="s">
        <v>97</v>
      </c>
      <c r="V346" s="26">
        <v>540</v>
      </c>
      <c r="W346" s="3">
        <v>923</v>
      </c>
      <c r="X346" s="3">
        <v>13780.39</v>
      </c>
      <c r="Y346" s="3">
        <v>1019.74886</v>
      </c>
      <c r="Z346" s="30">
        <v>20711.926169999999</v>
      </c>
      <c r="AA346" s="15"/>
      <c r="AB346" s="15"/>
    </row>
    <row r="347" spans="2:28" x14ac:dyDescent="0.2">
      <c r="B347" s="16">
        <v>2023</v>
      </c>
      <c r="C347" s="12" t="s">
        <v>12</v>
      </c>
      <c r="D347" s="8" t="s">
        <v>82</v>
      </c>
      <c r="E347" s="13" t="s">
        <v>58</v>
      </c>
      <c r="F347" s="8">
        <v>5207</v>
      </c>
      <c r="G347" s="8">
        <v>15464.79</v>
      </c>
      <c r="H347" s="29">
        <v>19640.283299999999</v>
      </c>
      <c r="I347" s="14">
        <v>7268.4512999999997</v>
      </c>
      <c r="J347" s="17" t="s">
        <v>71</v>
      </c>
      <c r="Q347" s="16">
        <v>2023</v>
      </c>
      <c r="R347" s="12" t="s">
        <v>12</v>
      </c>
      <c r="S347" s="26" t="s">
        <v>89</v>
      </c>
      <c r="T347" s="26" t="s">
        <v>91</v>
      </c>
      <c r="U347" s="26" t="s">
        <v>97</v>
      </c>
      <c r="V347" s="26">
        <v>484</v>
      </c>
      <c r="W347" s="3">
        <v>900</v>
      </c>
      <c r="X347" s="3">
        <v>14517</v>
      </c>
      <c r="Y347" s="3">
        <v>900.05399999999997</v>
      </c>
      <c r="Z347" s="30">
        <v>16825.203000000001</v>
      </c>
      <c r="AA347" s="12"/>
      <c r="AB347" s="12"/>
    </row>
    <row r="348" spans="2:28" x14ac:dyDescent="0.2">
      <c r="B348" s="18">
        <v>2023</v>
      </c>
      <c r="C348" s="15" t="s">
        <v>13</v>
      </c>
      <c r="D348" s="8" t="s">
        <v>82</v>
      </c>
      <c r="E348" s="13" t="s">
        <v>58</v>
      </c>
      <c r="F348" s="8">
        <v>2763</v>
      </c>
      <c r="G348" s="8">
        <v>3674.79</v>
      </c>
      <c r="H348" s="29">
        <v>4850.7227999999996</v>
      </c>
      <c r="I348" s="14">
        <v>1286.1765</v>
      </c>
      <c r="J348" s="17" t="s">
        <v>71</v>
      </c>
      <c r="Q348" s="18">
        <v>2023</v>
      </c>
      <c r="R348" s="15" t="s">
        <v>13</v>
      </c>
      <c r="S348" s="26" t="s">
        <v>89</v>
      </c>
      <c r="T348" s="26" t="s">
        <v>91</v>
      </c>
      <c r="U348" s="26" t="s">
        <v>97</v>
      </c>
      <c r="V348" s="26">
        <v>600</v>
      </c>
      <c r="W348" s="3">
        <v>1182</v>
      </c>
      <c r="X348" s="3">
        <v>8321.2800000000007</v>
      </c>
      <c r="Y348" s="3">
        <v>515.9193600000001</v>
      </c>
      <c r="Z348" s="30">
        <v>12282.209280000001</v>
      </c>
      <c r="AA348" s="15"/>
      <c r="AB348" s="15"/>
    </row>
    <row r="349" spans="2:28" x14ac:dyDescent="0.2">
      <c r="B349" s="16">
        <v>2023</v>
      </c>
      <c r="C349" s="12" t="s">
        <v>14</v>
      </c>
      <c r="D349" s="8" t="s">
        <v>82</v>
      </c>
      <c r="E349" s="13" t="s">
        <v>58</v>
      </c>
      <c r="F349" s="8">
        <v>3107</v>
      </c>
      <c r="G349" s="8">
        <v>4877.99</v>
      </c>
      <c r="H349" s="29">
        <v>4877.99</v>
      </c>
      <c r="I349" s="14">
        <v>1999.9758999999999</v>
      </c>
      <c r="J349" s="17" t="s">
        <v>71</v>
      </c>
      <c r="Q349" s="16">
        <v>2023</v>
      </c>
      <c r="R349" s="12" t="s">
        <v>14</v>
      </c>
      <c r="S349" s="26" t="s">
        <v>89</v>
      </c>
      <c r="T349" s="26" t="s">
        <v>91</v>
      </c>
      <c r="U349" s="26" t="s">
        <v>97</v>
      </c>
      <c r="V349" s="26">
        <v>409</v>
      </c>
      <c r="W349" s="3">
        <v>618</v>
      </c>
      <c r="X349" s="3">
        <v>3497.88</v>
      </c>
      <c r="Y349" s="3">
        <v>335.79647999999997</v>
      </c>
      <c r="Z349" s="30">
        <v>4932.0108</v>
      </c>
      <c r="AA349" s="12"/>
      <c r="AB349" s="12"/>
    </row>
    <row r="350" spans="2:28" x14ac:dyDescent="0.2">
      <c r="B350" s="18">
        <v>2023</v>
      </c>
      <c r="C350" s="15" t="s">
        <v>15</v>
      </c>
      <c r="D350" s="8" t="s">
        <v>82</v>
      </c>
      <c r="E350" s="13" t="s">
        <v>58</v>
      </c>
      <c r="F350" s="8">
        <v>4658</v>
      </c>
      <c r="G350" s="8">
        <v>16303</v>
      </c>
      <c r="H350" s="29">
        <v>19237.54</v>
      </c>
      <c r="I350" s="14">
        <v>5379.99</v>
      </c>
      <c r="J350" s="17" t="s">
        <v>71</v>
      </c>
      <c r="Q350" s="18">
        <v>2023</v>
      </c>
      <c r="R350" s="15" t="s">
        <v>15</v>
      </c>
      <c r="S350" s="26" t="s">
        <v>89</v>
      </c>
      <c r="T350" s="26" t="s">
        <v>91</v>
      </c>
      <c r="U350" s="26" t="s">
        <v>97</v>
      </c>
      <c r="V350" s="26">
        <v>337</v>
      </c>
      <c r="W350" s="3">
        <v>785</v>
      </c>
      <c r="X350" s="3">
        <v>5628.45</v>
      </c>
      <c r="Y350" s="3">
        <v>422.13375000000002</v>
      </c>
      <c r="Z350" s="30">
        <v>7007.4202500000001</v>
      </c>
      <c r="AA350" s="15"/>
      <c r="AB350" s="15"/>
    </row>
    <row r="351" spans="2:28" x14ac:dyDescent="0.2">
      <c r="B351" s="16">
        <v>2023</v>
      </c>
      <c r="C351" s="12" t="s">
        <v>16</v>
      </c>
      <c r="D351" s="8" t="s">
        <v>82</v>
      </c>
      <c r="E351" s="13" t="s">
        <v>58</v>
      </c>
      <c r="F351" s="8">
        <v>524</v>
      </c>
      <c r="G351" s="8">
        <v>1765.88</v>
      </c>
      <c r="H351" s="29">
        <v>1924.8092000000001</v>
      </c>
      <c r="I351" s="14">
        <v>847.62240000000008</v>
      </c>
      <c r="J351" s="17" t="s">
        <v>71</v>
      </c>
      <c r="Q351" s="16">
        <v>2023</v>
      </c>
      <c r="R351" s="12" t="s">
        <v>16</v>
      </c>
      <c r="S351" s="26" t="s">
        <v>89</v>
      </c>
      <c r="T351" s="26" t="s">
        <v>91</v>
      </c>
      <c r="U351" s="26" t="s">
        <v>97</v>
      </c>
      <c r="V351" s="26">
        <v>544</v>
      </c>
      <c r="W351" s="3">
        <v>979</v>
      </c>
      <c r="X351" s="3">
        <v>16231.82</v>
      </c>
      <c r="Y351" s="3">
        <v>1282.31378</v>
      </c>
      <c r="Z351" s="30">
        <v>25516.421039999997</v>
      </c>
      <c r="AA351" s="12"/>
      <c r="AB351" s="12"/>
    </row>
    <row r="352" spans="2:28" x14ac:dyDescent="0.2">
      <c r="B352" s="18">
        <v>2023</v>
      </c>
      <c r="C352" s="15" t="s">
        <v>17</v>
      </c>
      <c r="D352" s="8" t="s">
        <v>82</v>
      </c>
      <c r="E352" s="13" t="s">
        <v>58</v>
      </c>
      <c r="F352" s="8">
        <v>2864</v>
      </c>
      <c r="G352" s="8">
        <v>3952.32</v>
      </c>
      <c r="H352" s="29">
        <v>4505.6448</v>
      </c>
      <c r="I352" s="14">
        <v>1343.7888</v>
      </c>
      <c r="J352" s="17" t="s">
        <v>71</v>
      </c>
      <c r="Q352" s="18">
        <v>2023</v>
      </c>
      <c r="R352" s="15" t="s">
        <v>17</v>
      </c>
      <c r="S352" s="26" t="s">
        <v>89</v>
      </c>
      <c r="T352" s="26" t="s">
        <v>91</v>
      </c>
      <c r="U352" s="26" t="s">
        <v>97</v>
      </c>
      <c r="V352" s="26">
        <v>315</v>
      </c>
      <c r="W352" s="3">
        <v>652</v>
      </c>
      <c r="X352" s="3">
        <v>3423</v>
      </c>
      <c r="Y352" s="3">
        <v>201.95699999999999</v>
      </c>
      <c r="Z352" s="30">
        <v>4395.1319999999996</v>
      </c>
      <c r="AA352" s="15"/>
      <c r="AB352" s="15"/>
    </row>
    <row r="353" spans="2:28" x14ac:dyDescent="0.2">
      <c r="B353" s="16">
        <v>2024</v>
      </c>
      <c r="C353" s="12" t="s">
        <v>6</v>
      </c>
      <c r="D353" s="8" t="s">
        <v>82</v>
      </c>
      <c r="E353" s="13" t="s">
        <v>58</v>
      </c>
      <c r="F353" s="8">
        <v>4862</v>
      </c>
      <c r="G353" s="8">
        <v>13419.12</v>
      </c>
      <c r="H353" s="29">
        <v>13821.693600000001</v>
      </c>
      <c r="I353" s="14">
        <v>5367.6480000000001</v>
      </c>
      <c r="J353" s="17" t="s">
        <v>71</v>
      </c>
      <c r="Q353" s="16">
        <v>2024</v>
      </c>
      <c r="R353" s="12" t="s">
        <v>6</v>
      </c>
      <c r="S353" s="26" t="s">
        <v>89</v>
      </c>
      <c r="T353" s="26" t="s">
        <v>91</v>
      </c>
      <c r="U353" s="26" t="s">
        <v>97</v>
      </c>
      <c r="V353" s="26">
        <v>319</v>
      </c>
      <c r="W353" s="3">
        <v>584</v>
      </c>
      <c r="X353" s="3">
        <v>5583.04</v>
      </c>
      <c r="Y353" s="3">
        <v>1490.6716799999999</v>
      </c>
      <c r="Z353" s="30">
        <v>6733.14624</v>
      </c>
      <c r="AA353" s="12"/>
      <c r="AB353" s="12"/>
    </row>
    <row r="354" spans="2:28" x14ac:dyDescent="0.2">
      <c r="B354" s="18">
        <v>2024</v>
      </c>
      <c r="C354" s="15" t="s">
        <v>7</v>
      </c>
      <c r="D354" s="8" t="s">
        <v>82</v>
      </c>
      <c r="E354" s="13" t="s">
        <v>58</v>
      </c>
      <c r="F354" s="8">
        <v>6923</v>
      </c>
      <c r="G354" s="8">
        <v>24092.04</v>
      </c>
      <c r="H354" s="29">
        <v>27705.846000000001</v>
      </c>
      <c r="I354" s="14">
        <v>11323.258800000001</v>
      </c>
      <c r="J354" s="17" t="s">
        <v>71</v>
      </c>
      <c r="Q354" s="18">
        <v>2024</v>
      </c>
      <c r="R354" s="15" t="s">
        <v>7</v>
      </c>
      <c r="S354" s="26" t="s">
        <v>89</v>
      </c>
      <c r="T354" s="26" t="s">
        <v>91</v>
      </c>
      <c r="U354" s="26" t="s">
        <v>97</v>
      </c>
      <c r="V354" s="26">
        <v>531</v>
      </c>
      <c r="W354" s="3">
        <v>1232</v>
      </c>
      <c r="X354" s="3">
        <v>8008</v>
      </c>
      <c r="Y354" s="3">
        <v>2402.4</v>
      </c>
      <c r="Z354" s="30">
        <v>9081.0720000000001</v>
      </c>
      <c r="AA354" s="15"/>
      <c r="AB354" s="15"/>
    </row>
    <row r="355" spans="2:28" x14ac:dyDescent="0.2">
      <c r="B355" s="16">
        <v>2024</v>
      </c>
      <c r="C355" s="12" t="s">
        <v>8</v>
      </c>
      <c r="D355" s="8" t="s">
        <v>82</v>
      </c>
      <c r="E355" s="13" t="s">
        <v>58</v>
      </c>
      <c r="F355" s="8">
        <v>1102</v>
      </c>
      <c r="G355" s="8">
        <v>2655.82</v>
      </c>
      <c r="H355" s="29">
        <v>3293.2168000000001</v>
      </c>
      <c r="I355" s="14">
        <v>849.86240000000009</v>
      </c>
      <c r="J355" s="17" t="s">
        <v>71</v>
      </c>
      <c r="Q355" s="16">
        <v>2024</v>
      </c>
      <c r="R355" s="12" t="s">
        <v>8</v>
      </c>
      <c r="S355" s="26" t="s">
        <v>89</v>
      </c>
      <c r="T355" s="26" t="s">
        <v>91</v>
      </c>
      <c r="U355" s="26" t="s">
        <v>97</v>
      </c>
      <c r="V355" s="26">
        <v>550</v>
      </c>
      <c r="W355" s="3">
        <v>1348</v>
      </c>
      <c r="X355" s="3">
        <v>10608.76</v>
      </c>
      <c r="Y355" s="3">
        <v>2705.2338000000004</v>
      </c>
      <c r="Z355" s="30">
        <v>13144.253640000001</v>
      </c>
      <c r="AA355" s="12"/>
      <c r="AB355" s="12"/>
    </row>
    <row r="356" spans="2:28" x14ac:dyDescent="0.2">
      <c r="B356" s="18">
        <v>2024</v>
      </c>
      <c r="C356" s="15" t="s">
        <v>9</v>
      </c>
      <c r="D356" s="8" t="s">
        <v>82</v>
      </c>
      <c r="E356" s="13" t="s">
        <v>58</v>
      </c>
      <c r="F356" s="8">
        <v>6729</v>
      </c>
      <c r="G356" s="8">
        <v>11170.14</v>
      </c>
      <c r="H356" s="29">
        <v>11505.244199999999</v>
      </c>
      <c r="I356" s="14">
        <v>4803.1601999999993</v>
      </c>
      <c r="J356" s="17" t="s">
        <v>71</v>
      </c>
      <c r="Q356" s="18">
        <v>2024</v>
      </c>
      <c r="R356" s="15" t="s">
        <v>9</v>
      </c>
      <c r="S356" s="26" t="s">
        <v>89</v>
      </c>
      <c r="T356" s="26" t="s">
        <v>91</v>
      </c>
      <c r="U356" s="26" t="s">
        <v>97</v>
      </c>
      <c r="V356" s="26">
        <v>569</v>
      </c>
      <c r="W356" s="3">
        <v>927</v>
      </c>
      <c r="X356" s="3">
        <v>9752.0400000000009</v>
      </c>
      <c r="Y356" s="3">
        <v>2486.7702000000004</v>
      </c>
      <c r="Z356" s="30">
        <v>10190.881800000001</v>
      </c>
      <c r="AA356" s="15"/>
      <c r="AB356" s="15"/>
    </row>
    <row r="357" spans="2:28" x14ac:dyDescent="0.2">
      <c r="B357" s="16">
        <v>2024</v>
      </c>
      <c r="C357" s="12" t="s">
        <v>10</v>
      </c>
      <c r="D357" s="8" t="s">
        <v>82</v>
      </c>
      <c r="E357" s="13" t="s">
        <v>58</v>
      </c>
      <c r="F357" s="8">
        <v>3418</v>
      </c>
      <c r="G357" s="8">
        <v>6699.28</v>
      </c>
      <c r="H357" s="29">
        <v>7704.1719999999996</v>
      </c>
      <c r="I357" s="14">
        <v>2344.748</v>
      </c>
      <c r="J357" s="17" t="s">
        <v>71</v>
      </c>
      <c r="Q357" s="16">
        <v>2024</v>
      </c>
      <c r="R357" s="12" t="s">
        <v>10</v>
      </c>
      <c r="S357" s="26" t="s">
        <v>89</v>
      </c>
      <c r="T357" s="26" t="s">
        <v>91</v>
      </c>
      <c r="U357" s="26" t="s">
        <v>97</v>
      </c>
      <c r="V357" s="26">
        <v>383</v>
      </c>
      <c r="W357" s="3">
        <v>758</v>
      </c>
      <c r="X357" s="3">
        <v>7163.1</v>
      </c>
      <c r="Y357" s="3">
        <v>1468.4355</v>
      </c>
      <c r="Z357" s="30">
        <v>7943.8779000000004</v>
      </c>
      <c r="AA357" s="12"/>
      <c r="AB357" s="12"/>
    </row>
    <row r="358" spans="2:28" x14ac:dyDescent="0.2">
      <c r="B358" s="18">
        <v>2024</v>
      </c>
      <c r="C358" s="15" t="s">
        <v>11</v>
      </c>
      <c r="D358" s="8" t="s">
        <v>82</v>
      </c>
      <c r="E358" s="13" t="s">
        <v>58</v>
      </c>
      <c r="F358" s="8">
        <v>2232</v>
      </c>
      <c r="G358" s="8">
        <v>7678.08</v>
      </c>
      <c r="H358" s="29">
        <v>6910.2719999999999</v>
      </c>
      <c r="I358" s="14">
        <v>3455.136</v>
      </c>
      <c r="J358" s="17" t="s">
        <v>71</v>
      </c>
      <c r="Q358" s="18">
        <v>2024</v>
      </c>
      <c r="R358" s="15" t="s">
        <v>11</v>
      </c>
      <c r="S358" s="26" t="s">
        <v>89</v>
      </c>
      <c r="T358" s="26" t="s">
        <v>91</v>
      </c>
      <c r="U358" s="26" t="s">
        <v>97</v>
      </c>
      <c r="V358" s="26">
        <v>519</v>
      </c>
      <c r="W358" s="3">
        <v>1116</v>
      </c>
      <c r="X358" s="3">
        <v>9954.7199999999993</v>
      </c>
      <c r="Y358" s="3">
        <v>2866.9593599999998</v>
      </c>
      <c r="Z358" s="30">
        <v>12871.452959999999</v>
      </c>
      <c r="AA358" s="15"/>
      <c r="AB358" s="15"/>
    </row>
    <row r="359" spans="2:28" x14ac:dyDescent="0.2">
      <c r="B359" s="16">
        <v>2024</v>
      </c>
      <c r="C359" s="12" t="s">
        <v>12</v>
      </c>
      <c r="D359" s="8" t="s">
        <v>82</v>
      </c>
      <c r="E359" s="13" t="s">
        <v>58</v>
      </c>
      <c r="F359" s="8">
        <v>5510</v>
      </c>
      <c r="G359" s="8">
        <v>15483.1</v>
      </c>
      <c r="H359" s="29">
        <v>14863.776000000002</v>
      </c>
      <c r="I359" s="14">
        <v>5883.5780000000004</v>
      </c>
      <c r="J359" s="17" t="s">
        <v>71</v>
      </c>
      <c r="Q359" s="16">
        <v>2024</v>
      </c>
      <c r="R359" s="12" t="s">
        <v>12</v>
      </c>
      <c r="S359" s="26" t="s">
        <v>89</v>
      </c>
      <c r="T359" s="26" t="s">
        <v>91</v>
      </c>
      <c r="U359" s="26" t="s">
        <v>97</v>
      </c>
      <c r="V359" s="26">
        <v>320</v>
      </c>
      <c r="W359" s="3">
        <v>502</v>
      </c>
      <c r="X359" s="3">
        <v>9748.84</v>
      </c>
      <c r="Y359" s="3">
        <v>2583.4426000000003</v>
      </c>
      <c r="Z359" s="30">
        <v>10275.27736</v>
      </c>
      <c r="AA359" s="12"/>
      <c r="AB359" s="12"/>
    </row>
    <row r="360" spans="2:28" x14ac:dyDescent="0.2">
      <c r="B360" s="18">
        <v>2024</v>
      </c>
      <c r="C360" s="15" t="s">
        <v>13</v>
      </c>
      <c r="D360" s="8" t="s">
        <v>82</v>
      </c>
      <c r="E360" s="13" t="s">
        <v>58</v>
      </c>
      <c r="F360" s="8">
        <v>3295</v>
      </c>
      <c r="G360" s="8">
        <v>4118.75</v>
      </c>
      <c r="H360" s="29">
        <v>4654.1875</v>
      </c>
      <c r="I360" s="14">
        <v>1688.6875</v>
      </c>
      <c r="J360" s="17" t="s">
        <v>71</v>
      </c>
      <c r="Q360" s="18">
        <v>2024</v>
      </c>
      <c r="R360" s="15" t="s">
        <v>13</v>
      </c>
      <c r="S360" s="26" t="s">
        <v>89</v>
      </c>
      <c r="T360" s="26" t="s">
        <v>91</v>
      </c>
      <c r="U360" s="26" t="s">
        <v>97</v>
      </c>
      <c r="V360" s="26">
        <v>357</v>
      </c>
      <c r="W360" s="3">
        <v>889</v>
      </c>
      <c r="X360" s="3">
        <v>16117.57</v>
      </c>
      <c r="Y360" s="3">
        <v>3964.9222199999999</v>
      </c>
      <c r="Z360" s="30">
        <v>19953.551660000001</v>
      </c>
      <c r="AA360" s="15"/>
      <c r="AB360" s="15"/>
    </row>
    <row r="361" spans="2:28" x14ac:dyDescent="0.2">
      <c r="B361" s="16">
        <v>2024</v>
      </c>
      <c r="C361" s="12" t="s">
        <v>14</v>
      </c>
      <c r="D361" s="8" t="s">
        <v>82</v>
      </c>
      <c r="E361" s="13" t="s">
        <v>58</v>
      </c>
      <c r="F361" s="8">
        <v>5379</v>
      </c>
      <c r="G361" s="8">
        <v>15007.41</v>
      </c>
      <c r="H361" s="29">
        <v>20560.151699999999</v>
      </c>
      <c r="I361" s="14">
        <v>5702.8157999999994</v>
      </c>
      <c r="J361" s="17" t="s">
        <v>71</v>
      </c>
      <c r="Q361" s="16">
        <v>2024</v>
      </c>
      <c r="R361" s="12" t="s">
        <v>14</v>
      </c>
      <c r="S361" s="26" t="s">
        <v>89</v>
      </c>
      <c r="T361" s="26" t="s">
        <v>91</v>
      </c>
      <c r="U361" s="26" t="s">
        <v>97</v>
      </c>
      <c r="V361" s="26">
        <v>431</v>
      </c>
      <c r="W361" s="3">
        <v>1021</v>
      </c>
      <c r="X361" s="3">
        <v>16775.03</v>
      </c>
      <c r="Y361" s="3">
        <v>3992.4571399999995</v>
      </c>
      <c r="Z361" s="30">
        <v>20230.686180000001</v>
      </c>
      <c r="AA361" s="12"/>
      <c r="AB361" s="12"/>
    </row>
    <row r="362" spans="2:28" x14ac:dyDescent="0.2">
      <c r="B362" s="18">
        <v>2024</v>
      </c>
      <c r="C362" s="15" t="s">
        <v>15</v>
      </c>
      <c r="D362" s="8" t="s">
        <v>82</v>
      </c>
      <c r="E362" s="13" t="s">
        <v>58</v>
      </c>
      <c r="F362" s="8">
        <v>3387</v>
      </c>
      <c r="G362" s="8">
        <v>8941.68</v>
      </c>
      <c r="H362" s="29">
        <v>9567.597600000001</v>
      </c>
      <c r="I362" s="14">
        <v>3755.5056</v>
      </c>
      <c r="J362" s="17" t="s">
        <v>71</v>
      </c>
      <c r="Q362" s="18">
        <v>2024</v>
      </c>
      <c r="R362" s="15" t="s">
        <v>15</v>
      </c>
      <c r="S362" s="26" t="s">
        <v>89</v>
      </c>
      <c r="T362" s="26" t="s">
        <v>91</v>
      </c>
      <c r="U362" s="26" t="s">
        <v>97</v>
      </c>
      <c r="V362" s="26">
        <v>486</v>
      </c>
      <c r="W362" s="3">
        <v>768</v>
      </c>
      <c r="X362" s="3">
        <v>10867.2</v>
      </c>
      <c r="Y362" s="3">
        <v>2173.44</v>
      </c>
      <c r="Z362" s="30">
        <v>13779.609600000002</v>
      </c>
      <c r="AA362" s="15"/>
      <c r="AB362" s="15"/>
    </row>
    <row r="363" spans="2:28" x14ac:dyDescent="0.2">
      <c r="B363" s="16">
        <v>2024</v>
      </c>
      <c r="C363" s="12" t="s">
        <v>16</v>
      </c>
      <c r="D363" s="8" t="s">
        <v>82</v>
      </c>
      <c r="E363" s="13" t="s">
        <v>58</v>
      </c>
      <c r="F363" s="8">
        <v>4852</v>
      </c>
      <c r="G363" s="8">
        <v>11159.6</v>
      </c>
      <c r="H363" s="29">
        <v>13726.308000000001</v>
      </c>
      <c r="I363" s="14">
        <v>4575.4360000000006</v>
      </c>
      <c r="J363" s="17" t="s">
        <v>71</v>
      </c>
      <c r="Q363" s="16">
        <v>2024</v>
      </c>
      <c r="R363" s="12" t="s">
        <v>16</v>
      </c>
      <c r="S363" s="26" t="s">
        <v>89</v>
      </c>
      <c r="T363" s="26" t="s">
        <v>91</v>
      </c>
      <c r="U363" s="26" t="s">
        <v>97</v>
      </c>
      <c r="V363" s="26">
        <v>471</v>
      </c>
      <c r="W363" s="3">
        <v>947</v>
      </c>
      <c r="X363" s="3">
        <v>11524.99</v>
      </c>
      <c r="Y363" s="3">
        <v>2616.1727299999998</v>
      </c>
      <c r="Z363" s="30">
        <v>13910.66293</v>
      </c>
      <c r="AA363" s="12"/>
      <c r="AB363" s="12"/>
    </row>
    <row r="364" spans="2:28" x14ac:dyDescent="0.2">
      <c r="B364" s="18">
        <v>2024</v>
      </c>
      <c r="C364" s="15" t="s">
        <v>17</v>
      </c>
      <c r="D364" s="8" t="s">
        <v>82</v>
      </c>
      <c r="E364" s="13" t="s">
        <v>58</v>
      </c>
      <c r="F364" s="8">
        <v>6660</v>
      </c>
      <c r="G364" s="8">
        <v>6526.8</v>
      </c>
      <c r="H364" s="29">
        <v>8354.3040000000001</v>
      </c>
      <c r="I364" s="14">
        <v>2545.4520000000002</v>
      </c>
      <c r="J364" s="17" t="s">
        <v>71</v>
      </c>
      <c r="Q364" s="18">
        <v>2024</v>
      </c>
      <c r="R364" s="15" t="s">
        <v>17</v>
      </c>
      <c r="S364" s="26" t="s">
        <v>89</v>
      </c>
      <c r="T364" s="26" t="s">
        <v>91</v>
      </c>
      <c r="U364" s="26" t="s">
        <v>97</v>
      </c>
      <c r="V364" s="26">
        <v>394</v>
      </c>
      <c r="W364" s="3">
        <v>965</v>
      </c>
      <c r="X364" s="3">
        <v>7054.15</v>
      </c>
      <c r="Y364" s="3">
        <v>2003.3785999999998</v>
      </c>
      <c r="Z364" s="30">
        <v>8916.4455999999991</v>
      </c>
      <c r="AA364" s="15"/>
      <c r="AB364" s="15"/>
    </row>
    <row r="365" spans="2:28" x14ac:dyDescent="0.2">
      <c r="B365" s="16">
        <v>2020</v>
      </c>
      <c r="C365" s="12" t="s">
        <v>6</v>
      </c>
      <c r="D365" s="8" t="s">
        <v>82</v>
      </c>
      <c r="E365" s="13" t="s">
        <v>59</v>
      </c>
      <c r="F365" s="8">
        <v>396</v>
      </c>
      <c r="G365" s="8">
        <v>1310.76</v>
      </c>
      <c r="H365" s="29">
        <v>1297.6523999999999</v>
      </c>
      <c r="I365" s="14">
        <v>432.55080000000004</v>
      </c>
      <c r="J365" s="17" t="s">
        <v>71</v>
      </c>
      <c r="Q365" s="16">
        <v>2020</v>
      </c>
      <c r="R365" s="12" t="s">
        <v>6</v>
      </c>
      <c r="S365" s="26" t="s">
        <v>89</v>
      </c>
      <c r="T365" s="26" t="s">
        <v>90</v>
      </c>
      <c r="U365" s="26" t="s">
        <v>98</v>
      </c>
      <c r="V365" s="26">
        <v>188</v>
      </c>
      <c r="W365" s="3">
        <v>594</v>
      </c>
      <c r="X365" s="3">
        <v>27995.22</v>
      </c>
      <c r="Y365" s="3">
        <v>4423.2447599999996</v>
      </c>
      <c r="Z365" s="30">
        <v>32362.474320000001</v>
      </c>
      <c r="AA365" s="12"/>
      <c r="AB365" s="12"/>
    </row>
    <row r="366" spans="2:28" x14ac:dyDescent="0.2">
      <c r="B366" s="18">
        <v>2020</v>
      </c>
      <c r="C366" s="15" t="s">
        <v>7</v>
      </c>
      <c r="D366" s="8" t="s">
        <v>82</v>
      </c>
      <c r="E366" s="13" t="s">
        <v>59</v>
      </c>
      <c r="F366" s="8">
        <v>224</v>
      </c>
      <c r="G366" s="8">
        <v>286.72000000000003</v>
      </c>
      <c r="H366" s="29">
        <v>346.93120000000005</v>
      </c>
      <c r="I366" s="14">
        <v>120.42240000000001</v>
      </c>
      <c r="J366" s="17" t="s">
        <v>71</v>
      </c>
      <c r="Q366" s="18">
        <v>2020</v>
      </c>
      <c r="R366" s="15" t="s">
        <v>7</v>
      </c>
      <c r="S366" s="26" t="s">
        <v>89</v>
      </c>
      <c r="T366" s="26" t="s">
        <v>90</v>
      </c>
      <c r="U366" s="26" t="s">
        <v>98</v>
      </c>
      <c r="V366" s="26">
        <v>235</v>
      </c>
      <c r="W366" s="3">
        <v>508</v>
      </c>
      <c r="X366" s="3">
        <v>23881.08</v>
      </c>
      <c r="Y366" s="3">
        <v>5970.27</v>
      </c>
      <c r="Z366" s="30">
        <v>32143.933680000002</v>
      </c>
      <c r="AA366" s="15"/>
      <c r="AB366" s="15"/>
    </row>
    <row r="367" spans="2:28" x14ac:dyDescent="0.2">
      <c r="B367" s="16">
        <v>2020</v>
      </c>
      <c r="C367" s="12" t="s">
        <v>8</v>
      </c>
      <c r="D367" s="8" t="s">
        <v>82</v>
      </c>
      <c r="E367" s="13" t="s">
        <v>59</v>
      </c>
      <c r="F367" s="8">
        <v>261</v>
      </c>
      <c r="G367" s="8">
        <v>373.23</v>
      </c>
      <c r="H367" s="29">
        <v>347.10390000000001</v>
      </c>
      <c r="I367" s="14">
        <v>119.43360000000001</v>
      </c>
      <c r="J367" s="17" t="s">
        <v>71</v>
      </c>
      <c r="Q367" s="16">
        <v>2020</v>
      </c>
      <c r="R367" s="12" t="s">
        <v>8</v>
      </c>
      <c r="S367" s="26" t="s">
        <v>89</v>
      </c>
      <c r="T367" s="26" t="s">
        <v>90</v>
      </c>
      <c r="U367" s="26" t="s">
        <v>98</v>
      </c>
      <c r="V367" s="26">
        <v>135</v>
      </c>
      <c r="W367" s="3">
        <v>425</v>
      </c>
      <c r="X367" s="3">
        <v>17514.25</v>
      </c>
      <c r="Y367" s="3">
        <v>2854.8227499999998</v>
      </c>
      <c r="Z367" s="30">
        <v>23171.352749999998</v>
      </c>
      <c r="AA367" s="12"/>
      <c r="AB367" s="12"/>
    </row>
    <row r="368" spans="2:28" x14ac:dyDescent="0.2">
      <c r="B368" s="18">
        <v>2020</v>
      </c>
      <c r="C368" s="15" t="s">
        <v>9</v>
      </c>
      <c r="D368" s="8" t="s">
        <v>82</v>
      </c>
      <c r="E368" s="13" t="s">
        <v>59</v>
      </c>
      <c r="F368" s="8">
        <v>255</v>
      </c>
      <c r="G368" s="8">
        <v>813.45</v>
      </c>
      <c r="H368" s="29">
        <v>764.64300000000003</v>
      </c>
      <c r="I368" s="14">
        <v>276.57300000000004</v>
      </c>
      <c r="J368" s="17" t="s">
        <v>71</v>
      </c>
      <c r="Q368" s="18">
        <v>2020</v>
      </c>
      <c r="R368" s="15" t="s">
        <v>9</v>
      </c>
      <c r="S368" s="26" t="s">
        <v>89</v>
      </c>
      <c r="T368" s="26" t="s">
        <v>90</v>
      </c>
      <c r="U368" s="26" t="s">
        <v>98</v>
      </c>
      <c r="V368" s="26">
        <v>297</v>
      </c>
      <c r="W368" s="3">
        <v>1093</v>
      </c>
      <c r="X368" s="3">
        <v>32768.14</v>
      </c>
      <c r="Y368" s="3">
        <v>8880.165939999999</v>
      </c>
      <c r="Z368" s="30">
        <v>29622.398559999998</v>
      </c>
      <c r="AA368" s="15"/>
      <c r="AB368" s="15"/>
    </row>
    <row r="369" spans="2:28" x14ac:dyDescent="0.2">
      <c r="B369" s="16">
        <v>2020</v>
      </c>
      <c r="C369" s="12" t="s">
        <v>10</v>
      </c>
      <c r="D369" s="8" t="s">
        <v>82</v>
      </c>
      <c r="E369" s="13" t="s">
        <v>59</v>
      </c>
      <c r="F369" s="8">
        <v>299</v>
      </c>
      <c r="G369" s="8">
        <v>687.7</v>
      </c>
      <c r="H369" s="29">
        <v>756.47</v>
      </c>
      <c r="I369" s="14">
        <v>220.06400000000002</v>
      </c>
      <c r="J369" s="17" t="s">
        <v>71</v>
      </c>
      <c r="Q369" s="16">
        <v>2020</v>
      </c>
      <c r="R369" s="12" t="s">
        <v>10</v>
      </c>
      <c r="S369" s="26" t="s">
        <v>89</v>
      </c>
      <c r="T369" s="26" t="s">
        <v>90</v>
      </c>
      <c r="U369" s="26" t="s">
        <v>98</v>
      </c>
      <c r="V369" s="26">
        <v>285</v>
      </c>
      <c r="W369" s="3">
        <v>650</v>
      </c>
      <c r="X369" s="3">
        <v>13825.5</v>
      </c>
      <c r="Y369" s="3">
        <v>2709.7979999999998</v>
      </c>
      <c r="Z369" s="30">
        <v>13479.862499999999</v>
      </c>
      <c r="AA369" s="12"/>
      <c r="AB369" s="12"/>
    </row>
    <row r="370" spans="2:28" x14ac:dyDescent="0.2">
      <c r="B370" s="18">
        <v>2020</v>
      </c>
      <c r="C370" s="15" t="s">
        <v>11</v>
      </c>
      <c r="D370" s="8" t="s">
        <v>82</v>
      </c>
      <c r="E370" s="13" t="s">
        <v>59</v>
      </c>
      <c r="F370" s="8">
        <v>297</v>
      </c>
      <c r="G370" s="8">
        <v>686.07</v>
      </c>
      <c r="H370" s="29">
        <v>864.44820000000004</v>
      </c>
      <c r="I370" s="14">
        <v>281.28870000000001</v>
      </c>
      <c r="J370" s="17" t="s">
        <v>71</v>
      </c>
      <c r="Q370" s="18">
        <v>2020</v>
      </c>
      <c r="R370" s="15" t="s">
        <v>11</v>
      </c>
      <c r="S370" s="26" t="s">
        <v>89</v>
      </c>
      <c r="T370" s="26" t="s">
        <v>90</v>
      </c>
      <c r="U370" s="26" t="s">
        <v>98</v>
      </c>
      <c r="V370" s="26">
        <v>185</v>
      </c>
      <c r="W370" s="3">
        <v>561</v>
      </c>
      <c r="X370" s="3">
        <v>26260.41</v>
      </c>
      <c r="Y370" s="3">
        <v>2967.4263300000002</v>
      </c>
      <c r="Z370" s="30">
        <v>34873.824479999996</v>
      </c>
      <c r="AA370" s="15"/>
      <c r="AB370" s="15"/>
    </row>
    <row r="371" spans="2:28" x14ac:dyDescent="0.2">
      <c r="B371" s="16">
        <v>2020</v>
      </c>
      <c r="C371" s="12" t="s">
        <v>12</v>
      </c>
      <c r="D371" s="8" t="s">
        <v>82</v>
      </c>
      <c r="E371" s="13" t="s">
        <v>59</v>
      </c>
      <c r="F371" s="8">
        <v>284</v>
      </c>
      <c r="G371" s="8">
        <v>298.2</v>
      </c>
      <c r="H371" s="29">
        <v>298.2</v>
      </c>
      <c r="I371" s="14">
        <v>101.38799999999999</v>
      </c>
      <c r="J371" s="17" t="s">
        <v>71</v>
      </c>
      <c r="Q371" s="16">
        <v>2020</v>
      </c>
      <c r="R371" s="12" t="s">
        <v>12</v>
      </c>
      <c r="S371" s="26" t="s">
        <v>89</v>
      </c>
      <c r="T371" s="26" t="s">
        <v>90</v>
      </c>
      <c r="U371" s="26" t="s">
        <v>98</v>
      </c>
      <c r="V371" s="26">
        <v>167</v>
      </c>
      <c r="W371" s="3">
        <v>661</v>
      </c>
      <c r="X371" s="3">
        <v>15745.02</v>
      </c>
      <c r="Y371" s="3">
        <v>4550.3107800000007</v>
      </c>
      <c r="Z371" s="30">
        <v>16610.9961</v>
      </c>
      <c r="AA371" s="12"/>
      <c r="AB371" s="12"/>
    </row>
    <row r="372" spans="2:28" x14ac:dyDescent="0.2">
      <c r="B372" s="18">
        <v>2020</v>
      </c>
      <c r="C372" s="15" t="s">
        <v>13</v>
      </c>
      <c r="D372" s="8" t="s">
        <v>82</v>
      </c>
      <c r="E372" s="13" t="s">
        <v>59</v>
      </c>
      <c r="F372" s="8">
        <v>274</v>
      </c>
      <c r="G372" s="8">
        <v>613.76</v>
      </c>
      <c r="H372" s="29">
        <v>668.99839999999995</v>
      </c>
      <c r="I372" s="14">
        <v>233.22880000000001</v>
      </c>
      <c r="J372" s="17" t="s">
        <v>71</v>
      </c>
      <c r="Q372" s="18">
        <v>2020</v>
      </c>
      <c r="R372" s="15" t="s">
        <v>13</v>
      </c>
      <c r="S372" s="26" t="s">
        <v>89</v>
      </c>
      <c r="T372" s="26" t="s">
        <v>90</v>
      </c>
      <c r="U372" s="26" t="s">
        <v>98</v>
      </c>
      <c r="V372" s="26">
        <v>181</v>
      </c>
      <c r="W372" s="3">
        <v>583</v>
      </c>
      <c r="X372" s="3">
        <v>28386.27</v>
      </c>
      <c r="Y372" s="3">
        <v>5506.9363800000001</v>
      </c>
      <c r="Z372" s="30">
        <v>35539.61004</v>
      </c>
      <c r="AA372" s="15"/>
      <c r="AB372" s="15"/>
    </row>
    <row r="373" spans="2:28" x14ac:dyDescent="0.2">
      <c r="B373" s="16">
        <v>2020</v>
      </c>
      <c r="C373" s="12" t="s">
        <v>14</v>
      </c>
      <c r="D373" s="8" t="s">
        <v>82</v>
      </c>
      <c r="E373" s="13" t="s">
        <v>59</v>
      </c>
      <c r="F373" s="8">
        <v>342</v>
      </c>
      <c r="G373" s="8">
        <v>543.78</v>
      </c>
      <c r="H373" s="29">
        <v>516.59100000000001</v>
      </c>
      <c r="I373" s="14">
        <v>206.63639999999998</v>
      </c>
      <c r="J373" s="17" t="s">
        <v>71</v>
      </c>
      <c r="Q373" s="16">
        <v>2020</v>
      </c>
      <c r="R373" s="12" t="s">
        <v>14</v>
      </c>
      <c r="S373" s="26" t="s">
        <v>89</v>
      </c>
      <c r="T373" s="26" t="s">
        <v>90</v>
      </c>
      <c r="U373" s="26" t="s">
        <v>98</v>
      </c>
      <c r="V373" s="26">
        <v>131</v>
      </c>
      <c r="W373" s="3">
        <v>354</v>
      </c>
      <c r="X373" s="3">
        <v>17476.98</v>
      </c>
      <c r="Y373" s="3">
        <v>5103.2781599999998</v>
      </c>
      <c r="Z373" s="30">
        <v>18036.24336</v>
      </c>
      <c r="AA373" s="12"/>
      <c r="AB373" s="12"/>
    </row>
    <row r="374" spans="2:28" x14ac:dyDescent="0.2">
      <c r="B374" s="18">
        <v>2020</v>
      </c>
      <c r="C374" s="15" t="s">
        <v>15</v>
      </c>
      <c r="D374" s="8" t="s">
        <v>82</v>
      </c>
      <c r="E374" s="13" t="s">
        <v>59</v>
      </c>
      <c r="F374" s="8">
        <v>424</v>
      </c>
      <c r="G374" s="8">
        <v>496.08</v>
      </c>
      <c r="H374" s="29">
        <v>605.21759999999995</v>
      </c>
      <c r="I374" s="14">
        <v>248.04</v>
      </c>
      <c r="J374" s="17" t="s">
        <v>71</v>
      </c>
      <c r="Q374" s="18">
        <v>2020</v>
      </c>
      <c r="R374" s="15" t="s">
        <v>15</v>
      </c>
      <c r="S374" s="26" t="s">
        <v>89</v>
      </c>
      <c r="T374" s="26" t="s">
        <v>90</v>
      </c>
      <c r="U374" s="26" t="s">
        <v>98</v>
      </c>
      <c r="V374" s="26">
        <v>197</v>
      </c>
      <c r="W374" s="3">
        <v>749</v>
      </c>
      <c r="X374" s="3">
        <v>29218.49</v>
      </c>
      <c r="Y374" s="3">
        <v>4499.6474600000001</v>
      </c>
      <c r="Z374" s="30">
        <v>40701.356570000004</v>
      </c>
      <c r="AA374" s="15"/>
      <c r="AB374" s="15"/>
    </row>
    <row r="375" spans="2:28" x14ac:dyDescent="0.2">
      <c r="B375" s="16">
        <v>2020</v>
      </c>
      <c r="C375" s="12" t="s">
        <v>16</v>
      </c>
      <c r="D375" s="8" t="s">
        <v>82</v>
      </c>
      <c r="E375" s="13" t="s">
        <v>59</v>
      </c>
      <c r="F375" s="8">
        <v>338</v>
      </c>
      <c r="G375" s="8">
        <v>405.6</v>
      </c>
      <c r="H375" s="29">
        <v>490.77600000000007</v>
      </c>
      <c r="I375" s="14">
        <v>146.01599999999999</v>
      </c>
      <c r="J375" s="17" t="s">
        <v>71</v>
      </c>
      <c r="Q375" s="16">
        <v>2020</v>
      </c>
      <c r="R375" s="12" t="s">
        <v>16</v>
      </c>
      <c r="S375" s="26" t="s">
        <v>89</v>
      </c>
      <c r="T375" s="26" t="s">
        <v>90</v>
      </c>
      <c r="U375" s="26" t="s">
        <v>98</v>
      </c>
      <c r="V375" s="26">
        <v>232</v>
      </c>
      <c r="W375" s="3">
        <v>652</v>
      </c>
      <c r="X375" s="3">
        <v>16528.2</v>
      </c>
      <c r="Y375" s="3">
        <v>2710.6248000000005</v>
      </c>
      <c r="Z375" s="30">
        <v>18362.8302</v>
      </c>
      <c r="AA375" s="12"/>
      <c r="AB375" s="12"/>
    </row>
    <row r="376" spans="2:28" x14ac:dyDescent="0.2">
      <c r="B376" s="18">
        <v>2020</v>
      </c>
      <c r="C376" s="15" t="s">
        <v>17</v>
      </c>
      <c r="D376" s="8" t="s">
        <v>82</v>
      </c>
      <c r="E376" s="13" t="s">
        <v>59</v>
      </c>
      <c r="F376" s="8">
        <v>444</v>
      </c>
      <c r="G376" s="8">
        <v>1314.24</v>
      </c>
      <c r="H376" s="29">
        <v>1393.0944</v>
      </c>
      <c r="I376" s="14">
        <v>433.69919999999996</v>
      </c>
      <c r="J376" s="17" t="s">
        <v>71</v>
      </c>
      <c r="Q376" s="18">
        <v>2020</v>
      </c>
      <c r="R376" s="15" t="s">
        <v>17</v>
      </c>
      <c r="S376" s="26" t="s">
        <v>89</v>
      </c>
      <c r="T376" s="26" t="s">
        <v>90</v>
      </c>
      <c r="U376" s="26" t="s">
        <v>98</v>
      </c>
      <c r="V376" s="26">
        <v>184</v>
      </c>
      <c r="W376" s="3">
        <v>543</v>
      </c>
      <c r="X376" s="3">
        <v>19526.28</v>
      </c>
      <c r="Y376" s="3">
        <v>5369.7269999999999</v>
      </c>
      <c r="Z376" s="30">
        <v>25188.9012</v>
      </c>
      <c r="AA376" s="15"/>
      <c r="AB376" s="15"/>
    </row>
    <row r="377" spans="2:28" x14ac:dyDescent="0.2">
      <c r="B377" s="16">
        <v>2021</v>
      </c>
      <c r="C377" s="12" t="s">
        <v>6</v>
      </c>
      <c r="D377" s="8" t="s">
        <v>82</v>
      </c>
      <c r="E377" s="13" t="s">
        <v>59</v>
      </c>
      <c r="F377" s="8">
        <v>368</v>
      </c>
      <c r="G377" s="8">
        <v>883.2</v>
      </c>
      <c r="H377" s="29">
        <v>1033.3440000000001</v>
      </c>
      <c r="I377" s="14">
        <v>406.27200000000005</v>
      </c>
      <c r="J377" s="17" t="s">
        <v>71</v>
      </c>
      <c r="Q377" s="16">
        <v>2021</v>
      </c>
      <c r="R377" s="12" t="s">
        <v>6</v>
      </c>
      <c r="S377" s="26" t="s">
        <v>89</v>
      </c>
      <c r="T377" s="26" t="s">
        <v>90</v>
      </c>
      <c r="U377" s="26" t="s">
        <v>98</v>
      </c>
      <c r="V377" s="26">
        <v>375</v>
      </c>
      <c r="W377" s="3">
        <v>986</v>
      </c>
      <c r="X377" s="3">
        <v>45582.78</v>
      </c>
      <c r="Y377" s="3">
        <v>6882.9997800000001</v>
      </c>
      <c r="Z377" s="30">
        <v>68100.673319999987</v>
      </c>
      <c r="AA377" s="12"/>
      <c r="AB377" s="12"/>
    </row>
    <row r="378" spans="2:28" x14ac:dyDescent="0.2">
      <c r="B378" s="18">
        <v>2021</v>
      </c>
      <c r="C378" s="15" t="s">
        <v>7</v>
      </c>
      <c r="D378" s="8" t="s">
        <v>82</v>
      </c>
      <c r="E378" s="13" t="s">
        <v>59</v>
      </c>
      <c r="F378" s="8">
        <v>264</v>
      </c>
      <c r="G378" s="8">
        <v>657.36</v>
      </c>
      <c r="H378" s="29">
        <v>795.40559999999994</v>
      </c>
      <c r="I378" s="14">
        <v>236.64959999999999</v>
      </c>
      <c r="J378" s="17" t="s">
        <v>71</v>
      </c>
      <c r="Q378" s="18">
        <v>2021</v>
      </c>
      <c r="R378" s="15" t="s">
        <v>7</v>
      </c>
      <c r="S378" s="26" t="s">
        <v>89</v>
      </c>
      <c r="T378" s="26" t="s">
        <v>90</v>
      </c>
      <c r="U378" s="26" t="s">
        <v>98</v>
      </c>
      <c r="V378" s="26">
        <v>495</v>
      </c>
      <c r="W378" s="3">
        <v>1723</v>
      </c>
      <c r="X378" s="3">
        <v>70315.63</v>
      </c>
      <c r="Y378" s="3">
        <v>9984.8194600000006</v>
      </c>
      <c r="Z378" s="30">
        <v>90636.847070000003</v>
      </c>
      <c r="AA378" s="15"/>
      <c r="AB378" s="15"/>
    </row>
    <row r="379" spans="2:28" x14ac:dyDescent="0.2">
      <c r="B379" s="16">
        <v>2021</v>
      </c>
      <c r="C379" s="12" t="s">
        <v>8</v>
      </c>
      <c r="D379" s="8" t="s">
        <v>82</v>
      </c>
      <c r="E379" s="13" t="s">
        <v>59</v>
      </c>
      <c r="F379" s="8">
        <v>320</v>
      </c>
      <c r="G379" s="8">
        <v>611.20000000000005</v>
      </c>
      <c r="H379" s="29">
        <v>568.41600000000005</v>
      </c>
      <c r="I379" s="14">
        <v>201.69600000000003</v>
      </c>
      <c r="J379" s="17" t="s">
        <v>71</v>
      </c>
      <c r="Q379" s="16">
        <v>2021</v>
      </c>
      <c r="R379" s="12" t="s">
        <v>8</v>
      </c>
      <c r="S379" s="26" t="s">
        <v>89</v>
      </c>
      <c r="T379" s="26" t="s">
        <v>90</v>
      </c>
      <c r="U379" s="26" t="s">
        <v>98</v>
      </c>
      <c r="V379" s="26">
        <v>415</v>
      </c>
      <c r="W379" s="3">
        <v>1179</v>
      </c>
      <c r="X379" s="3">
        <v>39873.78</v>
      </c>
      <c r="Y379" s="3">
        <v>6499.4261399999996</v>
      </c>
      <c r="Z379" s="30">
        <v>51078.312180000001</v>
      </c>
      <c r="AA379" s="12"/>
      <c r="AB379" s="12"/>
    </row>
    <row r="380" spans="2:28" x14ac:dyDescent="0.2">
      <c r="B380" s="18">
        <v>2021</v>
      </c>
      <c r="C380" s="15" t="s">
        <v>9</v>
      </c>
      <c r="D380" s="8" t="s">
        <v>82</v>
      </c>
      <c r="E380" s="13" t="s">
        <v>59</v>
      </c>
      <c r="F380" s="8">
        <v>273</v>
      </c>
      <c r="G380" s="8">
        <v>758.94</v>
      </c>
      <c r="H380" s="29">
        <v>766.52940000000001</v>
      </c>
      <c r="I380" s="14">
        <v>349.11240000000004</v>
      </c>
      <c r="J380" s="17" t="s">
        <v>71</v>
      </c>
      <c r="Q380" s="18">
        <v>2021</v>
      </c>
      <c r="R380" s="15" t="s">
        <v>9</v>
      </c>
      <c r="S380" s="26" t="s">
        <v>89</v>
      </c>
      <c r="T380" s="26" t="s">
        <v>90</v>
      </c>
      <c r="U380" s="26" t="s">
        <v>98</v>
      </c>
      <c r="V380" s="26">
        <v>496</v>
      </c>
      <c r="W380" s="3">
        <v>1721</v>
      </c>
      <c r="X380" s="3">
        <v>83313.61</v>
      </c>
      <c r="Y380" s="3">
        <v>9914.3195899999992</v>
      </c>
      <c r="Z380" s="30">
        <v>113389.82320999999</v>
      </c>
      <c r="AA380" s="15"/>
      <c r="AB380" s="15"/>
    </row>
    <row r="381" spans="2:28" x14ac:dyDescent="0.2">
      <c r="B381" s="16">
        <v>2021</v>
      </c>
      <c r="C381" s="12" t="s">
        <v>10</v>
      </c>
      <c r="D381" s="8" t="s">
        <v>82</v>
      </c>
      <c r="E381" s="13" t="s">
        <v>59</v>
      </c>
      <c r="F381" s="8">
        <v>272</v>
      </c>
      <c r="G381" s="8">
        <v>563.04</v>
      </c>
      <c r="H381" s="29">
        <v>591.19200000000001</v>
      </c>
      <c r="I381" s="14">
        <v>264.62879999999996</v>
      </c>
      <c r="J381" s="17" t="s">
        <v>71</v>
      </c>
      <c r="Q381" s="16">
        <v>2021</v>
      </c>
      <c r="R381" s="12" t="s">
        <v>10</v>
      </c>
      <c r="S381" s="26" t="s">
        <v>89</v>
      </c>
      <c r="T381" s="26" t="s">
        <v>90</v>
      </c>
      <c r="U381" s="26" t="s">
        <v>98</v>
      </c>
      <c r="V381" s="26">
        <v>373</v>
      </c>
      <c r="W381" s="3">
        <v>951</v>
      </c>
      <c r="X381" s="3">
        <v>36670.559999999998</v>
      </c>
      <c r="Y381" s="3">
        <v>7150.7591999999995</v>
      </c>
      <c r="Z381" s="30">
        <v>44591.400959999992</v>
      </c>
      <c r="AA381" s="12"/>
      <c r="AB381" s="12"/>
    </row>
    <row r="382" spans="2:28" x14ac:dyDescent="0.2">
      <c r="B382" s="18">
        <v>2021</v>
      </c>
      <c r="C382" s="15" t="s">
        <v>11</v>
      </c>
      <c r="D382" s="8" t="s">
        <v>82</v>
      </c>
      <c r="E382" s="13" t="s">
        <v>59</v>
      </c>
      <c r="F382" s="8">
        <v>414</v>
      </c>
      <c r="G382" s="8">
        <v>873.54</v>
      </c>
      <c r="H382" s="29">
        <v>978.36479999999995</v>
      </c>
      <c r="I382" s="14">
        <v>436.77</v>
      </c>
      <c r="J382" s="17" t="s">
        <v>71</v>
      </c>
      <c r="Q382" s="18">
        <v>2021</v>
      </c>
      <c r="R382" s="15" t="s">
        <v>11</v>
      </c>
      <c r="S382" s="26" t="s">
        <v>89</v>
      </c>
      <c r="T382" s="26" t="s">
        <v>90</v>
      </c>
      <c r="U382" s="26" t="s">
        <v>98</v>
      </c>
      <c r="V382" s="26">
        <v>327</v>
      </c>
      <c r="W382" s="3">
        <v>1305</v>
      </c>
      <c r="X382" s="3">
        <v>34217.1</v>
      </c>
      <c r="Y382" s="3">
        <v>5885.3411999999998</v>
      </c>
      <c r="Z382" s="30">
        <v>46603.690199999997</v>
      </c>
      <c r="AA382" s="15"/>
      <c r="AB382" s="15"/>
    </row>
    <row r="383" spans="2:28" x14ac:dyDescent="0.2">
      <c r="B383" s="16">
        <v>2021</v>
      </c>
      <c r="C383" s="12" t="s">
        <v>12</v>
      </c>
      <c r="D383" s="8" t="s">
        <v>82</v>
      </c>
      <c r="E383" s="13" t="s">
        <v>59</v>
      </c>
      <c r="F383" s="8">
        <v>214</v>
      </c>
      <c r="G383" s="8">
        <v>714.76</v>
      </c>
      <c r="H383" s="29">
        <v>693.31719999999996</v>
      </c>
      <c r="I383" s="14">
        <v>264.46119999999996</v>
      </c>
      <c r="J383" s="17" t="s">
        <v>71</v>
      </c>
      <c r="Q383" s="16">
        <v>2021</v>
      </c>
      <c r="R383" s="12" t="s">
        <v>12</v>
      </c>
      <c r="S383" s="26" t="s">
        <v>89</v>
      </c>
      <c r="T383" s="26" t="s">
        <v>90</v>
      </c>
      <c r="U383" s="26" t="s">
        <v>98</v>
      </c>
      <c r="V383" s="26">
        <v>422</v>
      </c>
      <c r="W383" s="3">
        <v>983</v>
      </c>
      <c r="X383" s="3">
        <v>31927.84</v>
      </c>
      <c r="Y383" s="3">
        <v>3192.7840000000001</v>
      </c>
      <c r="Z383" s="30">
        <v>43868.852160000002</v>
      </c>
      <c r="AA383" s="12"/>
      <c r="AB383" s="12"/>
    </row>
    <row r="384" spans="2:28" x14ac:dyDescent="0.2">
      <c r="B384" s="18">
        <v>2021</v>
      </c>
      <c r="C384" s="15" t="s">
        <v>13</v>
      </c>
      <c r="D384" s="8" t="s">
        <v>82</v>
      </c>
      <c r="E384" s="13" t="s">
        <v>59</v>
      </c>
      <c r="F384" s="8">
        <v>424</v>
      </c>
      <c r="G384" s="8">
        <v>852.24</v>
      </c>
      <c r="H384" s="29">
        <v>988.59839999999997</v>
      </c>
      <c r="I384" s="14">
        <v>306.8064</v>
      </c>
      <c r="J384" s="17" t="s">
        <v>71</v>
      </c>
      <c r="Q384" s="18">
        <v>2021</v>
      </c>
      <c r="R384" s="15" t="s">
        <v>13</v>
      </c>
      <c r="S384" s="26" t="s">
        <v>89</v>
      </c>
      <c r="T384" s="26" t="s">
        <v>90</v>
      </c>
      <c r="U384" s="26" t="s">
        <v>98</v>
      </c>
      <c r="V384" s="26">
        <v>392</v>
      </c>
      <c r="W384" s="3">
        <v>1200</v>
      </c>
      <c r="X384" s="3">
        <v>39432</v>
      </c>
      <c r="Y384" s="3">
        <v>7176.6239999999998</v>
      </c>
      <c r="Z384" s="30">
        <v>55638.552000000003</v>
      </c>
      <c r="AA384" s="15"/>
      <c r="AB384" s="15"/>
    </row>
    <row r="385" spans="2:28" x14ac:dyDescent="0.2">
      <c r="B385" s="16">
        <v>2021</v>
      </c>
      <c r="C385" s="12" t="s">
        <v>14</v>
      </c>
      <c r="D385" s="8" t="s">
        <v>82</v>
      </c>
      <c r="E385" s="13" t="s">
        <v>59</v>
      </c>
      <c r="F385" s="8">
        <v>351</v>
      </c>
      <c r="G385" s="8">
        <v>828.36</v>
      </c>
      <c r="H385" s="29">
        <v>1002.3156</v>
      </c>
      <c r="I385" s="14">
        <v>281.64240000000001</v>
      </c>
      <c r="J385" s="17" t="s">
        <v>71</v>
      </c>
      <c r="Q385" s="16">
        <v>2021</v>
      </c>
      <c r="R385" s="12" t="s">
        <v>14</v>
      </c>
      <c r="S385" s="26" t="s">
        <v>89</v>
      </c>
      <c r="T385" s="26" t="s">
        <v>90</v>
      </c>
      <c r="U385" s="26" t="s">
        <v>98</v>
      </c>
      <c r="V385" s="26">
        <v>352</v>
      </c>
      <c r="W385" s="3">
        <v>1126</v>
      </c>
      <c r="X385" s="3">
        <v>45783.16</v>
      </c>
      <c r="Y385" s="3">
        <v>5722.8950000000004</v>
      </c>
      <c r="Z385" s="30">
        <v>57869.914240000006</v>
      </c>
      <c r="AA385" s="12"/>
      <c r="AB385" s="12"/>
    </row>
    <row r="386" spans="2:28" x14ac:dyDescent="0.2">
      <c r="B386" s="18">
        <v>2021</v>
      </c>
      <c r="C386" s="15" t="s">
        <v>15</v>
      </c>
      <c r="D386" s="8" t="s">
        <v>82</v>
      </c>
      <c r="E386" s="13" t="s">
        <v>59</v>
      </c>
      <c r="F386" s="8">
        <v>474</v>
      </c>
      <c r="G386" s="8">
        <v>1450.44</v>
      </c>
      <c r="H386" s="29">
        <v>1450.44</v>
      </c>
      <c r="I386" s="14">
        <v>449.63639999999998</v>
      </c>
      <c r="J386" s="17" t="s">
        <v>71</v>
      </c>
      <c r="Q386" s="18">
        <v>2021</v>
      </c>
      <c r="R386" s="15" t="s">
        <v>15</v>
      </c>
      <c r="S386" s="26" t="s">
        <v>89</v>
      </c>
      <c r="T386" s="26" t="s">
        <v>90</v>
      </c>
      <c r="U386" s="26" t="s">
        <v>98</v>
      </c>
      <c r="V386" s="26">
        <v>431</v>
      </c>
      <c r="W386" s="3">
        <v>875</v>
      </c>
      <c r="X386" s="3">
        <v>41746.25</v>
      </c>
      <c r="Y386" s="3">
        <v>6929.8774999999996</v>
      </c>
      <c r="Z386" s="30">
        <v>50429.47</v>
      </c>
      <c r="AA386" s="15"/>
      <c r="AB386" s="15"/>
    </row>
    <row r="387" spans="2:28" x14ac:dyDescent="0.2">
      <c r="B387" s="16">
        <v>2021</v>
      </c>
      <c r="C387" s="12" t="s">
        <v>16</v>
      </c>
      <c r="D387" s="8" t="s">
        <v>82</v>
      </c>
      <c r="E387" s="13" t="s">
        <v>59</v>
      </c>
      <c r="F387" s="8">
        <v>386</v>
      </c>
      <c r="G387" s="8">
        <v>845.34</v>
      </c>
      <c r="H387" s="29">
        <v>777.71280000000002</v>
      </c>
      <c r="I387" s="14">
        <v>253.602</v>
      </c>
      <c r="J387" s="17" t="s">
        <v>71</v>
      </c>
      <c r="Q387" s="16">
        <v>2021</v>
      </c>
      <c r="R387" s="12" t="s">
        <v>16</v>
      </c>
      <c r="S387" s="26" t="s">
        <v>89</v>
      </c>
      <c r="T387" s="26" t="s">
        <v>90</v>
      </c>
      <c r="U387" s="26" t="s">
        <v>98</v>
      </c>
      <c r="V387" s="26">
        <v>442</v>
      </c>
      <c r="W387" s="3">
        <v>1490</v>
      </c>
      <c r="X387" s="3">
        <v>48231.3</v>
      </c>
      <c r="Y387" s="3">
        <v>6173.6064000000006</v>
      </c>
      <c r="Z387" s="30">
        <v>66559.194000000003</v>
      </c>
      <c r="AA387" s="12"/>
      <c r="AB387" s="12"/>
    </row>
    <row r="388" spans="2:28" x14ac:dyDescent="0.2">
      <c r="B388" s="18">
        <v>2021</v>
      </c>
      <c r="C388" s="15" t="s">
        <v>17</v>
      </c>
      <c r="D388" s="8" t="s">
        <v>82</v>
      </c>
      <c r="E388" s="13" t="s">
        <v>59</v>
      </c>
      <c r="F388" s="8">
        <v>458</v>
      </c>
      <c r="G388" s="8">
        <v>444.26</v>
      </c>
      <c r="H388" s="29">
        <v>559.76760000000002</v>
      </c>
      <c r="I388" s="14">
        <v>168.81880000000001</v>
      </c>
      <c r="J388" s="17" t="s">
        <v>71</v>
      </c>
      <c r="Q388" s="18">
        <v>2021</v>
      </c>
      <c r="R388" s="15" t="s">
        <v>17</v>
      </c>
      <c r="S388" s="26" t="s">
        <v>89</v>
      </c>
      <c r="T388" s="26" t="s">
        <v>90</v>
      </c>
      <c r="U388" s="26" t="s">
        <v>98</v>
      </c>
      <c r="V388" s="26">
        <v>480</v>
      </c>
      <c r="W388" s="3">
        <v>1022</v>
      </c>
      <c r="X388" s="3">
        <v>27450.92</v>
      </c>
      <c r="Y388" s="3">
        <v>5050.9692799999993</v>
      </c>
      <c r="Z388" s="30">
        <v>36290.116239999996</v>
      </c>
      <c r="AA388" s="15"/>
      <c r="AB388" s="15"/>
    </row>
    <row r="389" spans="2:28" x14ac:dyDescent="0.2">
      <c r="B389" s="16">
        <v>2022</v>
      </c>
      <c r="C389" s="12" t="s">
        <v>6</v>
      </c>
      <c r="D389" s="8" t="s">
        <v>82</v>
      </c>
      <c r="E389" s="13" t="s">
        <v>59</v>
      </c>
      <c r="F389" s="8">
        <v>491</v>
      </c>
      <c r="G389" s="8">
        <v>1217.68</v>
      </c>
      <c r="H389" s="29">
        <v>1290.7408</v>
      </c>
      <c r="I389" s="14">
        <v>547.95600000000002</v>
      </c>
      <c r="J389" s="17" t="s">
        <v>71</v>
      </c>
      <c r="Q389" s="16">
        <v>2022</v>
      </c>
      <c r="R389" s="12" t="s">
        <v>6</v>
      </c>
      <c r="S389" s="26" t="s">
        <v>89</v>
      </c>
      <c r="T389" s="26" t="s">
        <v>90</v>
      </c>
      <c r="U389" s="26" t="s">
        <v>98</v>
      </c>
      <c r="V389" s="26">
        <v>250</v>
      </c>
      <c r="W389" s="3">
        <v>913</v>
      </c>
      <c r="X389" s="3">
        <v>44645.7</v>
      </c>
      <c r="Y389" s="3">
        <v>15670.6407</v>
      </c>
      <c r="Z389" s="30">
        <v>44556.408599999995</v>
      </c>
      <c r="AA389" s="12"/>
      <c r="AB389" s="12"/>
    </row>
    <row r="390" spans="2:28" x14ac:dyDescent="0.2">
      <c r="B390" s="18">
        <v>2022</v>
      </c>
      <c r="C390" s="15" t="s">
        <v>7</v>
      </c>
      <c r="D390" s="8" t="s">
        <v>82</v>
      </c>
      <c r="E390" s="13" t="s">
        <v>59</v>
      </c>
      <c r="F390" s="8">
        <v>371</v>
      </c>
      <c r="G390" s="8">
        <v>1005.41</v>
      </c>
      <c r="H390" s="29">
        <v>1266.8165999999999</v>
      </c>
      <c r="I390" s="14">
        <v>472.54269999999997</v>
      </c>
      <c r="J390" s="17" t="s">
        <v>71</v>
      </c>
      <c r="Q390" s="18">
        <v>2022</v>
      </c>
      <c r="R390" s="15" t="s">
        <v>7</v>
      </c>
      <c r="S390" s="26" t="s">
        <v>89</v>
      </c>
      <c r="T390" s="26" t="s">
        <v>90</v>
      </c>
      <c r="U390" s="26" t="s">
        <v>98</v>
      </c>
      <c r="V390" s="26">
        <v>239</v>
      </c>
      <c r="W390" s="3">
        <v>860</v>
      </c>
      <c r="X390" s="3">
        <v>40884.400000000001</v>
      </c>
      <c r="Y390" s="3">
        <v>13001.239200000002</v>
      </c>
      <c r="Z390" s="30">
        <v>44277.805200000003</v>
      </c>
      <c r="AA390" s="15"/>
      <c r="AB390" s="15"/>
    </row>
    <row r="391" spans="2:28" x14ac:dyDescent="0.2">
      <c r="B391" s="16">
        <v>2022</v>
      </c>
      <c r="C391" s="12" t="s">
        <v>8</v>
      </c>
      <c r="D391" s="8" t="s">
        <v>82</v>
      </c>
      <c r="E391" s="13" t="s">
        <v>59</v>
      </c>
      <c r="F391" s="8">
        <v>500</v>
      </c>
      <c r="G391" s="8">
        <v>1650</v>
      </c>
      <c r="H391" s="29">
        <v>1765.5</v>
      </c>
      <c r="I391" s="14">
        <v>610.5</v>
      </c>
      <c r="J391" s="17" t="s">
        <v>71</v>
      </c>
      <c r="Q391" s="16">
        <v>2022</v>
      </c>
      <c r="R391" s="12" t="s">
        <v>8</v>
      </c>
      <c r="S391" s="26" t="s">
        <v>89</v>
      </c>
      <c r="T391" s="26" t="s">
        <v>90</v>
      </c>
      <c r="U391" s="26" t="s">
        <v>98</v>
      </c>
      <c r="V391" s="26">
        <v>147</v>
      </c>
      <c r="W391" s="3">
        <v>406</v>
      </c>
      <c r="X391" s="3">
        <v>14814.94</v>
      </c>
      <c r="Y391" s="3">
        <v>5570.4174400000002</v>
      </c>
      <c r="Z391" s="30">
        <v>15155.683620000002</v>
      </c>
      <c r="AA391" s="12"/>
      <c r="AB391" s="12"/>
    </row>
    <row r="392" spans="2:28" x14ac:dyDescent="0.2">
      <c r="B392" s="18">
        <v>2022</v>
      </c>
      <c r="C392" s="15" t="s">
        <v>9</v>
      </c>
      <c r="D392" s="8" t="s">
        <v>82</v>
      </c>
      <c r="E392" s="13" t="s">
        <v>59</v>
      </c>
      <c r="F392" s="8">
        <v>255</v>
      </c>
      <c r="G392" s="8">
        <v>334.05</v>
      </c>
      <c r="H392" s="29">
        <v>410.88150000000002</v>
      </c>
      <c r="I392" s="14">
        <v>110.23649999999999</v>
      </c>
      <c r="J392" s="17" t="s">
        <v>71</v>
      </c>
      <c r="Q392" s="18">
        <v>2022</v>
      </c>
      <c r="R392" s="15" t="s">
        <v>9</v>
      </c>
      <c r="S392" s="26" t="s">
        <v>89</v>
      </c>
      <c r="T392" s="26" t="s">
        <v>90</v>
      </c>
      <c r="U392" s="26" t="s">
        <v>98</v>
      </c>
      <c r="V392" s="26">
        <v>278</v>
      </c>
      <c r="W392" s="3">
        <v>870</v>
      </c>
      <c r="X392" s="3">
        <v>39445.800000000003</v>
      </c>
      <c r="Y392" s="3">
        <v>15620.5368</v>
      </c>
      <c r="Z392" s="30">
        <v>46230.477599999998</v>
      </c>
      <c r="AA392" s="15"/>
      <c r="AB392" s="15"/>
    </row>
    <row r="393" spans="2:28" x14ac:dyDescent="0.2">
      <c r="B393" s="16">
        <v>2022</v>
      </c>
      <c r="C393" s="12" t="s">
        <v>10</v>
      </c>
      <c r="D393" s="8" t="s">
        <v>82</v>
      </c>
      <c r="E393" s="13" t="s">
        <v>59</v>
      </c>
      <c r="F393" s="8">
        <v>358</v>
      </c>
      <c r="G393" s="8">
        <v>501.2</v>
      </c>
      <c r="H393" s="29">
        <v>601.44000000000005</v>
      </c>
      <c r="I393" s="14">
        <v>195.46799999999999</v>
      </c>
      <c r="J393" s="17" t="s">
        <v>71</v>
      </c>
      <c r="Q393" s="16">
        <v>2022</v>
      </c>
      <c r="R393" s="12" t="s">
        <v>10</v>
      </c>
      <c r="S393" s="26" t="s">
        <v>89</v>
      </c>
      <c r="T393" s="26" t="s">
        <v>90</v>
      </c>
      <c r="U393" s="26" t="s">
        <v>98</v>
      </c>
      <c r="V393" s="26">
        <v>282</v>
      </c>
      <c r="W393" s="3">
        <v>962</v>
      </c>
      <c r="X393" s="3">
        <v>21837.4</v>
      </c>
      <c r="Y393" s="3">
        <v>7140.8298000000004</v>
      </c>
      <c r="Z393" s="30">
        <v>21531.676400000004</v>
      </c>
      <c r="AA393" s="12"/>
      <c r="AB393" s="12"/>
    </row>
    <row r="394" spans="2:28" x14ac:dyDescent="0.2">
      <c r="B394" s="18">
        <v>2022</v>
      </c>
      <c r="C394" s="15" t="s">
        <v>11</v>
      </c>
      <c r="D394" s="8" t="s">
        <v>82</v>
      </c>
      <c r="E394" s="13" t="s">
        <v>59</v>
      </c>
      <c r="F394" s="8">
        <v>429</v>
      </c>
      <c r="G394" s="8">
        <v>720.72</v>
      </c>
      <c r="H394" s="29">
        <v>648.64800000000002</v>
      </c>
      <c r="I394" s="14">
        <v>230.63040000000001</v>
      </c>
      <c r="J394" s="17" t="s">
        <v>71</v>
      </c>
      <c r="Q394" s="18">
        <v>2022</v>
      </c>
      <c r="R394" s="15" t="s">
        <v>11</v>
      </c>
      <c r="S394" s="26" t="s">
        <v>89</v>
      </c>
      <c r="T394" s="26" t="s">
        <v>90</v>
      </c>
      <c r="U394" s="26" t="s">
        <v>98</v>
      </c>
      <c r="V394" s="26">
        <v>215</v>
      </c>
      <c r="W394" s="3">
        <v>834</v>
      </c>
      <c r="X394" s="3">
        <v>26412.78</v>
      </c>
      <c r="Y394" s="3">
        <v>10512.28644</v>
      </c>
      <c r="Z394" s="30">
        <v>33544.230599999995</v>
      </c>
      <c r="AA394" s="15"/>
      <c r="AB394" s="15"/>
    </row>
    <row r="395" spans="2:28" x14ac:dyDescent="0.2">
      <c r="B395" s="16">
        <v>2022</v>
      </c>
      <c r="C395" s="12" t="s">
        <v>12</v>
      </c>
      <c r="D395" s="8" t="s">
        <v>82</v>
      </c>
      <c r="E395" s="13" t="s">
        <v>59</v>
      </c>
      <c r="F395" s="8">
        <v>466</v>
      </c>
      <c r="G395" s="8">
        <v>447.36</v>
      </c>
      <c r="H395" s="29">
        <v>518.93759999999997</v>
      </c>
      <c r="I395" s="14">
        <v>147.62880000000001</v>
      </c>
      <c r="J395" s="17" t="s">
        <v>71</v>
      </c>
      <c r="Q395" s="16">
        <v>2022</v>
      </c>
      <c r="R395" s="12" t="s">
        <v>12</v>
      </c>
      <c r="S395" s="26" t="s">
        <v>89</v>
      </c>
      <c r="T395" s="26" t="s">
        <v>90</v>
      </c>
      <c r="U395" s="26" t="s">
        <v>98</v>
      </c>
      <c r="V395" s="26">
        <v>191</v>
      </c>
      <c r="W395" s="3">
        <v>709</v>
      </c>
      <c r="X395" s="3">
        <v>23333.19</v>
      </c>
      <c r="Y395" s="3">
        <v>7419.95442</v>
      </c>
      <c r="Z395" s="30">
        <v>28209.826709999998</v>
      </c>
      <c r="AA395" s="12"/>
      <c r="AB395" s="12"/>
    </row>
    <row r="396" spans="2:28" x14ac:dyDescent="0.2">
      <c r="B396" s="18">
        <v>2022</v>
      </c>
      <c r="C396" s="15" t="s">
        <v>13</v>
      </c>
      <c r="D396" s="8" t="s">
        <v>82</v>
      </c>
      <c r="E396" s="13" t="s">
        <v>59</v>
      </c>
      <c r="F396" s="8">
        <v>408</v>
      </c>
      <c r="G396" s="8">
        <v>807.84</v>
      </c>
      <c r="H396" s="29">
        <v>775.52639999999997</v>
      </c>
      <c r="I396" s="14">
        <v>242.352</v>
      </c>
      <c r="J396" s="17" t="s">
        <v>71</v>
      </c>
      <c r="Q396" s="18">
        <v>2022</v>
      </c>
      <c r="R396" s="15" t="s">
        <v>13</v>
      </c>
      <c r="S396" s="26" t="s">
        <v>89</v>
      </c>
      <c r="T396" s="26" t="s">
        <v>90</v>
      </c>
      <c r="U396" s="26" t="s">
        <v>98</v>
      </c>
      <c r="V396" s="26">
        <v>157</v>
      </c>
      <c r="W396" s="3">
        <v>586</v>
      </c>
      <c r="X396" s="3">
        <v>23018.080000000002</v>
      </c>
      <c r="Y396" s="3">
        <v>7204.6590400000014</v>
      </c>
      <c r="Z396" s="30">
        <v>26240.611200000003</v>
      </c>
      <c r="AA396" s="15"/>
      <c r="AB396" s="15"/>
    </row>
    <row r="397" spans="2:28" x14ac:dyDescent="0.2">
      <c r="B397" s="16">
        <v>2022</v>
      </c>
      <c r="C397" s="12" t="s">
        <v>14</v>
      </c>
      <c r="D397" s="8" t="s">
        <v>82</v>
      </c>
      <c r="E397" s="13" t="s">
        <v>59</v>
      </c>
      <c r="F397" s="8">
        <v>243</v>
      </c>
      <c r="G397" s="8">
        <v>707.13</v>
      </c>
      <c r="H397" s="29">
        <v>989.98199999999997</v>
      </c>
      <c r="I397" s="14">
        <v>346.49370000000005</v>
      </c>
      <c r="J397" s="17" t="s">
        <v>71</v>
      </c>
      <c r="Q397" s="16">
        <v>2022</v>
      </c>
      <c r="R397" s="12" t="s">
        <v>14</v>
      </c>
      <c r="S397" s="26" t="s">
        <v>89</v>
      </c>
      <c r="T397" s="26" t="s">
        <v>90</v>
      </c>
      <c r="U397" s="26" t="s">
        <v>98</v>
      </c>
      <c r="V397" s="26">
        <v>207</v>
      </c>
      <c r="W397" s="3">
        <v>648</v>
      </c>
      <c r="X397" s="3">
        <v>15876</v>
      </c>
      <c r="Y397" s="3">
        <v>5445.4679999999998</v>
      </c>
      <c r="Z397" s="30">
        <v>16368.156000000001</v>
      </c>
      <c r="AA397" s="12"/>
      <c r="AB397" s="12"/>
    </row>
    <row r="398" spans="2:28" x14ac:dyDescent="0.2">
      <c r="B398" s="18">
        <v>2022</v>
      </c>
      <c r="C398" s="15" t="s">
        <v>15</v>
      </c>
      <c r="D398" s="8" t="s">
        <v>82</v>
      </c>
      <c r="E398" s="13" t="s">
        <v>59</v>
      </c>
      <c r="F398" s="8">
        <v>326</v>
      </c>
      <c r="G398" s="8">
        <v>717.2</v>
      </c>
      <c r="H398" s="29">
        <v>846.29600000000005</v>
      </c>
      <c r="I398" s="14">
        <v>322.74</v>
      </c>
      <c r="J398" s="17" t="s">
        <v>71</v>
      </c>
      <c r="Q398" s="18">
        <v>2022</v>
      </c>
      <c r="R398" s="15" t="s">
        <v>15</v>
      </c>
      <c r="S398" s="26" t="s">
        <v>89</v>
      </c>
      <c r="T398" s="26" t="s">
        <v>90</v>
      </c>
      <c r="U398" s="26" t="s">
        <v>98</v>
      </c>
      <c r="V398" s="26">
        <v>140</v>
      </c>
      <c r="W398" s="3">
        <v>410</v>
      </c>
      <c r="X398" s="3">
        <v>17609.5</v>
      </c>
      <c r="Y398" s="3">
        <v>6198.5439999999999</v>
      </c>
      <c r="Z398" s="30">
        <v>20497.457999999999</v>
      </c>
      <c r="AA398" s="15"/>
      <c r="AB398" s="15"/>
    </row>
    <row r="399" spans="2:28" x14ac:dyDescent="0.2">
      <c r="B399" s="16">
        <v>2022</v>
      </c>
      <c r="C399" s="12" t="s">
        <v>16</v>
      </c>
      <c r="D399" s="8" t="s">
        <v>82</v>
      </c>
      <c r="E399" s="13" t="s">
        <v>59</v>
      </c>
      <c r="F399" s="8">
        <v>242</v>
      </c>
      <c r="G399" s="8">
        <v>634.04</v>
      </c>
      <c r="H399" s="29">
        <v>576.97640000000001</v>
      </c>
      <c r="I399" s="14">
        <v>221.91399999999999</v>
      </c>
      <c r="J399" s="17" t="s">
        <v>71</v>
      </c>
      <c r="Q399" s="16">
        <v>2022</v>
      </c>
      <c r="R399" s="12" t="s">
        <v>16</v>
      </c>
      <c r="S399" s="26" t="s">
        <v>89</v>
      </c>
      <c r="T399" s="26" t="s">
        <v>90</v>
      </c>
      <c r="U399" s="26" t="s">
        <v>98</v>
      </c>
      <c r="V399" s="26">
        <v>212</v>
      </c>
      <c r="W399" s="3">
        <v>608</v>
      </c>
      <c r="X399" s="3">
        <v>15960</v>
      </c>
      <c r="Y399" s="3">
        <v>5793.48</v>
      </c>
      <c r="Z399" s="30">
        <v>16678.2</v>
      </c>
      <c r="AA399" s="12"/>
      <c r="AB399" s="12"/>
    </row>
    <row r="400" spans="2:28" x14ac:dyDescent="0.2">
      <c r="B400" s="18">
        <v>2022</v>
      </c>
      <c r="C400" s="15" t="s">
        <v>17</v>
      </c>
      <c r="D400" s="8" t="s">
        <v>82</v>
      </c>
      <c r="E400" s="13" t="s">
        <v>59</v>
      </c>
      <c r="F400" s="8">
        <v>291</v>
      </c>
      <c r="G400" s="8">
        <v>986.49</v>
      </c>
      <c r="H400" s="29">
        <v>1371.2211000000002</v>
      </c>
      <c r="I400" s="14">
        <v>345.2715</v>
      </c>
      <c r="J400" s="17" t="s">
        <v>71</v>
      </c>
      <c r="Q400" s="18">
        <v>2022</v>
      </c>
      <c r="R400" s="15" t="s">
        <v>17</v>
      </c>
      <c r="S400" s="26" t="s">
        <v>89</v>
      </c>
      <c r="T400" s="26" t="s">
        <v>90</v>
      </c>
      <c r="U400" s="26" t="s">
        <v>98</v>
      </c>
      <c r="V400" s="26">
        <v>168</v>
      </c>
      <c r="W400" s="3">
        <v>398</v>
      </c>
      <c r="X400" s="3">
        <v>13333</v>
      </c>
      <c r="Y400" s="3">
        <v>4466.5550000000003</v>
      </c>
      <c r="Z400" s="30">
        <v>12893.011</v>
      </c>
      <c r="AA400" s="15"/>
      <c r="AB400" s="15"/>
    </row>
    <row r="401" spans="2:28" x14ac:dyDescent="0.2">
      <c r="B401" s="16">
        <v>2023</v>
      </c>
      <c r="C401" s="12" t="s">
        <v>6</v>
      </c>
      <c r="D401" s="8" t="s">
        <v>82</v>
      </c>
      <c r="E401" s="13" t="s">
        <v>59</v>
      </c>
      <c r="F401" s="8">
        <v>600</v>
      </c>
      <c r="G401" s="8">
        <v>1794</v>
      </c>
      <c r="H401" s="29">
        <v>2045.16</v>
      </c>
      <c r="I401" s="14">
        <v>681.72</v>
      </c>
      <c r="J401" s="17" t="s">
        <v>71</v>
      </c>
      <c r="Q401" s="16">
        <v>2023</v>
      </c>
      <c r="R401" s="12" t="s">
        <v>6</v>
      </c>
      <c r="S401" s="26" t="s">
        <v>89</v>
      </c>
      <c r="T401" s="26" t="s">
        <v>90</v>
      </c>
      <c r="U401" s="26" t="s">
        <v>98</v>
      </c>
      <c r="V401" s="26">
        <v>145</v>
      </c>
      <c r="W401" s="3">
        <v>464</v>
      </c>
      <c r="X401" s="3">
        <v>9915.68</v>
      </c>
      <c r="Y401" s="3">
        <v>892.41120000000012</v>
      </c>
      <c r="Z401" s="30">
        <v>13762.96384</v>
      </c>
      <c r="AA401" s="12"/>
      <c r="AB401" s="12"/>
    </row>
    <row r="402" spans="2:28" x14ac:dyDescent="0.2">
      <c r="B402" s="18">
        <v>2023</v>
      </c>
      <c r="C402" s="15" t="s">
        <v>7</v>
      </c>
      <c r="D402" s="8" t="s">
        <v>82</v>
      </c>
      <c r="E402" s="13" t="s">
        <v>59</v>
      </c>
      <c r="F402" s="8">
        <v>585</v>
      </c>
      <c r="G402" s="8">
        <v>889.2</v>
      </c>
      <c r="H402" s="29">
        <v>1155.96</v>
      </c>
      <c r="I402" s="14">
        <v>364.57200000000006</v>
      </c>
      <c r="J402" s="17" t="s">
        <v>71</v>
      </c>
      <c r="Q402" s="18">
        <v>2023</v>
      </c>
      <c r="R402" s="15" t="s">
        <v>7</v>
      </c>
      <c r="S402" s="26" t="s">
        <v>89</v>
      </c>
      <c r="T402" s="26" t="s">
        <v>90</v>
      </c>
      <c r="U402" s="26" t="s">
        <v>98</v>
      </c>
      <c r="V402" s="26">
        <v>129</v>
      </c>
      <c r="W402" s="3">
        <v>477</v>
      </c>
      <c r="X402" s="3">
        <v>10455.84</v>
      </c>
      <c r="Y402" s="3">
        <v>899.20223999999996</v>
      </c>
      <c r="Z402" s="30">
        <v>15537.37824</v>
      </c>
      <c r="AA402" s="15"/>
      <c r="AB402" s="15"/>
    </row>
    <row r="403" spans="2:28" x14ac:dyDescent="0.2">
      <c r="B403" s="16">
        <v>2023</v>
      </c>
      <c r="C403" s="12" t="s">
        <v>8</v>
      </c>
      <c r="D403" s="8" t="s">
        <v>82</v>
      </c>
      <c r="E403" s="13" t="s">
        <v>59</v>
      </c>
      <c r="F403" s="8">
        <v>644</v>
      </c>
      <c r="G403" s="8">
        <v>1590.68</v>
      </c>
      <c r="H403" s="29">
        <v>1479.3324000000002</v>
      </c>
      <c r="I403" s="14">
        <v>588.55160000000001</v>
      </c>
      <c r="J403" s="17" t="s">
        <v>71</v>
      </c>
      <c r="Q403" s="16">
        <v>2023</v>
      </c>
      <c r="R403" s="12" t="s">
        <v>8</v>
      </c>
      <c r="S403" s="26" t="s">
        <v>89</v>
      </c>
      <c r="T403" s="26" t="s">
        <v>90</v>
      </c>
      <c r="U403" s="26" t="s">
        <v>98</v>
      </c>
      <c r="V403" s="26">
        <v>104</v>
      </c>
      <c r="W403" s="3">
        <v>364</v>
      </c>
      <c r="X403" s="3">
        <v>12816.44</v>
      </c>
      <c r="Y403" s="3">
        <v>948.41656</v>
      </c>
      <c r="Z403" s="30">
        <v>16046.18288</v>
      </c>
      <c r="AA403" s="12"/>
      <c r="AB403" s="12"/>
    </row>
    <row r="404" spans="2:28" x14ac:dyDescent="0.2">
      <c r="B404" s="18">
        <v>2023</v>
      </c>
      <c r="C404" s="15" t="s">
        <v>9</v>
      </c>
      <c r="D404" s="8" t="s">
        <v>82</v>
      </c>
      <c r="E404" s="13" t="s">
        <v>59</v>
      </c>
      <c r="F404" s="8">
        <v>514</v>
      </c>
      <c r="G404" s="8">
        <v>786.42</v>
      </c>
      <c r="H404" s="29">
        <v>825.74099999999987</v>
      </c>
      <c r="I404" s="14">
        <v>267.38279999999997</v>
      </c>
      <c r="J404" s="17" t="s">
        <v>71</v>
      </c>
      <c r="Q404" s="18">
        <v>2023</v>
      </c>
      <c r="R404" s="15" t="s">
        <v>9</v>
      </c>
      <c r="S404" s="26" t="s">
        <v>89</v>
      </c>
      <c r="T404" s="26" t="s">
        <v>90</v>
      </c>
      <c r="U404" s="26" t="s">
        <v>98</v>
      </c>
      <c r="V404" s="26">
        <v>115</v>
      </c>
      <c r="W404" s="3">
        <v>240</v>
      </c>
      <c r="X404" s="3">
        <v>10392</v>
      </c>
      <c r="Y404" s="3">
        <v>685.87199999999996</v>
      </c>
      <c r="Z404" s="30">
        <v>11815.704</v>
      </c>
      <c r="AA404" s="15"/>
      <c r="AB404" s="15"/>
    </row>
    <row r="405" spans="2:28" x14ac:dyDescent="0.2">
      <c r="B405" s="16">
        <v>2023</v>
      </c>
      <c r="C405" s="12" t="s">
        <v>10</v>
      </c>
      <c r="D405" s="8" t="s">
        <v>82</v>
      </c>
      <c r="E405" s="13" t="s">
        <v>59</v>
      </c>
      <c r="F405" s="8">
        <v>533</v>
      </c>
      <c r="G405" s="8">
        <v>1481.74</v>
      </c>
      <c r="H405" s="29">
        <v>1970.7142000000001</v>
      </c>
      <c r="I405" s="14">
        <v>740.87</v>
      </c>
      <c r="J405" s="17" t="s">
        <v>71</v>
      </c>
      <c r="Q405" s="16">
        <v>2023</v>
      </c>
      <c r="R405" s="12" t="s">
        <v>10</v>
      </c>
      <c r="S405" s="26" t="s">
        <v>89</v>
      </c>
      <c r="T405" s="26" t="s">
        <v>90</v>
      </c>
      <c r="U405" s="26" t="s">
        <v>98</v>
      </c>
      <c r="V405" s="26">
        <v>103</v>
      </c>
      <c r="W405" s="3">
        <v>392</v>
      </c>
      <c r="X405" s="3">
        <v>8772.9599999999991</v>
      </c>
      <c r="Y405" s="3">
        <v>807.11231999999995</v>
      </c>
      <c r="Z405" s="30">
        <v>11869.814879999998</v>
      </c>
      <c r="AA405" s="12"/>
      <c r="AB405" s="12"/>
    </row>
    <row r="406" spans="2:28" x14ac:dyDescent="0.2">
      <c r="B406" s="18">
        <v>2023</v>
      </c>
      <c r="C406" s="15" t="s">
        <v>11</v>
      </c>
      <c r="D406" s="8" t="s">
        <v>82</v>
      </c>
      <c r="E406" s="13" t="s">
        <v>59</v>
      </c>
      <c r="F406" s="8">
        <v>637</v>
      </c>
      <c r="G406" s="8">
        <v>1649.83</v>
      </c>
      <c r="H406" s="29">
        <v>2111.7824000000001</v>
      </c>
      <c r="I406" s="14">
        <v>560.94219999999996</v>
      </c>
      <c r="J406" s="17" t="s">
        <v>71</v>
      </c>
      <c r="Q406" s="18">
        <v>2023</v>
      </c>
      <c r="R406" s="15" t="s">
        <v>11</v>
      </c>
      <c r="S406" s="26" t="s">
        <v>89</v>
      </c>
      <c r="T406" s="26" t="s">
        <v>90</v>
      </c>
      <c r="U406" s="26" t="s">
        <v>98</v>
      </c>
      <c r="V406" s="26">
        <v>148</v>
      </c>
      <c r="W406" s="3">
        <v>531</v>
      </c>
      <c r="X406" s="3">
        <v>21585.15</v>
      </c>
      <c r="Y406" s="3">
        <v>1985.8338000000001</v>
      </c>
      <c r="Z406" s="30">
        <v>27931.184100000002</v>
      </c>
      <c r="AA406" s="15"/>
      <c r="AB406" s="15"/>
    </row>
    <row r="407" spans="2:28" x14ac:dyDescent="0.2">
      <c r="B407" s="16">
        <v>2023</v>
      </c>
      <c r="C407" s="12" t="s">
        <v>12</v>
      </c>
      <c r="D407" s="8" t="s">
        <v>82</v>
      </c>
      <c r="E407" s="13" t="s">
        <v>59</v>
      </c>
      <c r="F407" s="8">
        <v>669</v>
      </c>
      <c r="G407" s="8">
        <v>1618.98</v>
      </c>
      <c r="H407" s="29">
        <v>2266.5720000000001</v>
      </c>
      <c r="I407" s="14">
        <v>728.54100000000005</v>
      </c>
      <c r="J407" s="17" t="s">
        <v>71</v>
      </c>
      <c r="Q407" s="16">
        <v>2023</v>
      </c>
      <c r="R407" s="12" t="s">
        <v>12</v>
      </c>
      <c r="S407" s="26" t="s">
        <v>89</v>
      </c>
      <c r="T407" s="26" t="s">
        <v>90</v>
      </c>
      <c r="U407" s="26" t="s">
        <v>98</v>
      </c>
      <c r="V407" s="26">
        <v>105</v>
      </c>
      <c r="W407" s="3">
        <v>229</v>
      </c>
      <c r="X407" s="3">
        <v>8106.6</v>
      </c>
      <c r="Y407" s="3">
        <v>624.20820000000003</v>
      </c>
      <c r="Z407" s="30">
        <v>11673.504000000001</v>
      </c>
      <c r="AA407" s="12"/>
      <c r="AB407" s="12"/>
    </row>
    <row r="408" spans="2:28" x14ac:dyDescent="0.2">
      <c r="B408" s="18">
        <v>2023</v>
      </c>
      <c r="C408" s="15" t="s">
        <v>13</v>
      </c>
      <c r="D408" s="8" t="s">
        <v>82</v>
      </c>
      <c r="E408" s="13" t="s">
        <v>59</v>
      </c>
      <c r="F408" s="8">
        <v>550</v>
      </c>
      <c r="G408" s="8">
        <v>1512.5</v>
      </c>
      <c r="H408" s="29">
        <v>1436.875</v>
      </c>
      <c r="I408" s="14">
        <v>589.875</v>
      </c>
      <c r="J408" s="17" t="s">
        <v>71</v>
      </c>
      <c r="Q408" s="18">
        <v>2023</v>
      </c>
      <c r="R408" s="15" t="s">
        <v>13</v>
      </c>
      <c r="S408" s="26" t="s">
        <v>89</v>
      </c>
      <c r="T408" s="26" t="s">
        <v>90</v>
      </c>
      <c r="U408" s="26" t="s">
        <v>98</v>
      </c>
      <c r="V408" s="26">
        <v>134</v>
      </c>
      <c r="W408" s="3">
        <v>272</v>
      </c>
      <c r="X408" s="3">
        <v>11478.4</v>
      </c>
      <c r="Y408" s="3">
        <v>826.44479999999999</v>
      </c>
      <c r="Z408" s="30">
        <v>16104.1952</v>
      </c>
      <c r="AA408" s="15"/>
      <c r="AB408" s="15"/>
    </row>
    <row r="409" spans="2:28" x14ac:dyDescent="0.2">
      <c r="B409" s="16">
        <v>2023</v>
      </c>
      <c r="C409" s="12" t="s">
        <v>14</v>
      </c>
      <c r="D409" s="8" t="s">
        <v>82</v>
      </c>
      <c r="E409" s="13" t="s">
        <v>59</v>
      </c>
      <c r="F409" s="8">
        <v>616</v>
      </c>
      <c r="G409" s="8">
        <v>1219.68</v>
      </c>
      <c r="H409" s="29">
        <v>1500.2064</v>
      </c>
      <c r="I409" s="14">
        <v>597.64319999999998</v>
      </c>
      <c r="J409" s="17" t="s">
        <v>71</v>
      </c>
      <c r="Q409" s="16">
        <v>2023</v>
      </c>
      <c r="R409" s="12" t="s">
        <v>14</v>
      </c>
      <c r="S409" s="26" t="s">
        <v>89</v>
      </c>
      <c r="T409" s="26" t="s">
        <v>90</v>
      </c>
      <c r="U409" s="26" t="s">
        <v>98</v>
      </c>
      <c r="V409" s="26">
        <v>124</v>
      </c>
      <c r="W409" s="3">
        <v>469</v>
      </c>
      <c r="X409" s="3">
        <v>14037.17</v>
      </c>
      <c r="Y409" s="3">
        <v>1151.0479399999999</v>
      </c>
      <c r="Z409" s="30">
        <v>17813.168730000001</v>
      </c>
      <c r="AA409" s="12"/>
      <c r="AB409" s="12"/>
    </row>
    <row r="410" spans="2:28" x14ac:dyDescent="0.2">
      <c r="B410" s="18">
        <v>2023</v>
      </c>
      <c r="C410" s="15" t="s">
        <v>15</v>
      </c>
      <c r="D410" s="8" t="s">
        <v>82</v>
      </c>
      <c r="E410" s="13" t="s">
        <v>59</v>
      </c>
      <c r="F410" s="8">
        <v>658</v>
      </c>
      <c r="G410" s="8">
        <v>2283.2600000000002</v>
      </c>
      <c r="H410" s="29">
        <v>2077.7666000000004</v>
      </c>
      <c r="I410" s="14">
        <v>1027.4670000000001</v>
      </c>
      <c r="J410" s="17" t="s">
        <v>71</v>
      </c>
      <c r="Q410" s="18">
        <v>2023</v>
      </c>
      <c r="R410" s="15" t="s">
        <v>15</v>
      </c>
      <c r="S410" s="26" t="s">
        <v>89</v>
      </c>
      <c r="T410" s="26" t="s">
        <v>90</v>
      </c>
      <c r="U410" s="26" t="s">
        <v>98</v>
      </c>
      <c r="V410" s="26">
        <v>130</v>
      </c>
      <c r="W410" s="3">
        <v>402</v>
      </c>
      <c r="X410" s="3">
        <v>16851.84</v>
      </c>
      <c r="Y410" s="3">
        <v>1381.8508800000002</v>
      </c>
      <c r="Z410" s="30">
        <v>26255.166719999997</v>
      </c>
      <c r="AA410" s="15"/>
      <c r="AB410" s="15"/>
    </row>
    <row r="411" spans="2:28" x14ac:dyDescent="0.2">
      <c r="B411" s="16">
        <v>2023</v>
      </c>
      <c r="C411" s="12" t="s">
        <v>16</v>
      </c>
      <c r="D411" s="8" t="s">
        <v>82</v>
      </c>
      <c r="E411" s="13" t="s">
        <v>59</v>
      </c>
      <c r="F411" s="8">
        <v>659</v>
      </c>
      <c r="G411" s="8">
        <v>1443.21</v>
      </c>
      <c r="H411" s="29">
        <v>1515.3705000000002</v>
      </c>
      <c r="I411" s="14">
        <v>505.12349999999998</v>
      </c>
      <c r="J411" s="17" t="s">
        <v>71</v>
      </c>
      <c r="Q411" s="16">
        <v>2023</v>
      </c>
      <c r="R411" s="12" t="s">
        <v>16</v>
      </c>
      <c r="S411" s="26" t="s">
        <v>89</v>
      </c>
      <c r="T411" s="26" t="s">
        <v>90</v>
      </c>
      <c r="U411" s="26" t="s">
        <v>98</v>
      </c>
      <c r="V411" s="26">
        <v>139</v>
      </c>
      <c r="W411" s="3">
        <v>525</v>
      </c>
      <c r="X411" s="3">
        <v>22438.5</v>
      </c>
      <c r="Y411" s="3">
        <v>2086.7804999999998</v>
      </c>
      <c r="Z411" s="30">
        <v>31795.354500000001</v>
      </c>
      <c r="AA411" s="12"/>
      <c r="AB411" s="12"/>
    </row>
    <row r="412" spans="2:28" x14ac:dyDescent="0.2">
      <c r="B412" s="18">
        <v>2023</v>
      </c>
      <c r="C412" s="15" t="s">
        <v>17</v>
      </c>
      <c r="D412" s="8" t="s">
        <v>82</v>
      </c>
      <c r="E412" s="13" t="s">
        <v>59</v>
      </c>
      <c r="F412" s="8">
        <v>672</v>
      </c>
      <c r="G412" s="8">
        <v>1417.92</v>
      </c>
      <c r="H412" s="29">
        <v>1460.4576000000002</v>
      </c>
      <c r="I412" s="14">
        <v>609.7056</v>
      </c>
      <c r="J412" s="17" t="s">
        <v>71</v>
      </c>
      <c r="Q412" s="18">
        <v>2023</v>
      </c>
      <c r="R412" s="15" t="s">
        <v>17</v>
      </c>
      <c r="S412" s="26" t="s">
        <v>89</v>
      </c>
      <c r="T412" s="26" t="s">
        <v>90</v>
      </c>
      <c r="U412" s="26" t="s">
        <v>98</v>
      </c>
      <c r="V412" s="26">
        <v>108</v>
      </c>
      <c r="W412" s="3">
        <v>252</v>
      </c>
      <c r="X412" s="3">
        <v>7738.92</v>
      </c>
      <c r="Y412" s="3">
        <v>657.80819999999994</v>
      </c>
      <c r="Z412" s="30">
        <v>10579.103640000001</v>
      </c>
      <c r="AA412" s="15"/>
      <c r="AB412" s="15"/>
    </row>
    <row r="413" spans="2:28" x14ac:dyDescent="0.2">
      <c r="B413" s="16">
        <v>2024</v>
      </c>
      <c r="C413" s="12" t="s">
        <v>6</v>
      </c>
      <c r="D413" s="8" t="s">
        <v>82</v>
      </c>
      <c r="E413" s="13" t="s">
        <v>59</v>
      </c>
      <c r="F413" s="8">
        <v>688</v>
      </c>
      <c r="G413" s="8">
        <v>2291.04</v>
      </c>
      <c r="H413" s="29">
        <v>3069.9935999999998</v>
      </c>
      <c r="I413" s="14">
        <v>916.41600000000005</v>
      </c>
      <c r="J413" s="17" t="s">
        <v>71</v>
      </c>
      <c r="Q413" s="16">
        <v>2024</v>
      </c>
      <c r="R413" s="12" t="s">
        <v>6</v>
      </c>
      <c r="S413" s="26" t="s">
        <v>89</v>
      </c>
      <c r="T413" s="26" t="s">
        <v>90</v>
      </c>
      <c r="U413" s="26" t="s">
        <v>98</v>
      </c>
      <c r="V413" s="26">
        <v>281</v>
      </c>
      <c r="W413" s="3">
        <v>767</v>
      </c>
      <c r="X413" s="3">
        <v>34929.18</v>
      </c>
      <c r="Y413" s="3">
        <v>8592.5782799999997</v>
      </c>
      <c r="Z413" s="30">
        <v>36046.913759999996</v>
      </c>
      <c r="AA413" s="12"/>
      <c r="AB413" s="12"/>
    </row>
    <row r="414" spans="2:28" x14ac:dyDescent="0.2">
      <c r="B414" s="18">
        <v>2024</v>
      </c>
      <c r="C414" s="15" t="s">
        <v>7</v>
      </c>
      <c r="D414" s="8" t="s">
        <v>82</v>
      </c>
      <c r="E414" s="13" t="s">
        <v>59</v>
      </c>
      <c r="F414" s="8">
        <v>664</v>
      </c>
      <c r="G414" s="8">
        <v>1115.52</v>
      </c>
      <c r="H414" s="29">
        <v>1338.624</v>
      </c>
      <c r="I414" s="14">
        <v>390.43199999999996</v>
      </c>
      <c r="J414" s="17" t="s">
        <v>71</v>
      </c>
      <c r="Q414" s="18">
        <v>2024</v>
      </c>
      <c r="R414" s="15" t="s">
        <v>7</v>
      </c>
      <c r="S414" s="26" t="s">
        <v>89</v>
      </c>
      <c r="T414" s="26" t="s">
        <v>90</v>
      </c>
      <c r="U414" s="26" t="s">
        <v>98</v>
      </c>
      <c r="V414" s="26">
        <v>185</v>
      </c>
      <c r="W414" s="3">
        <v>688</v>
      </c>
      <c r="X414" s="3">
        <v>23935.52</v>
      </c>
      <c r="Y414" s="3">
        <v>6558.33248</v>
      </c>
      <c r="Z414" s="30">
        <v>29799.722400000002</v>
      </c>
      <c r="AA414" s="15"/>
      <c r="AB414" s="15"/>
    </row>
    <row r="415" spans="2:28" x14ac:dyDescent="0.2">
      <c r="B415" s="16">
        <v>2024</v>
      </c>
      <c r="C415" s="12" t="s">
        <v>8</v>
      </c>
      <c r="D415" s="8" t="s">
        <v>82</v>
      </c>
      <c r="E415" s="13" t="s">
        <v>59</v>
      </c>
      <c r="F415" s="8">
        <v>673</v>
      </c>
      <c r="G415" s="8">
        <v>1123.9100000000001</v>
      </c>
      <c r="H415" s="29">
        <v>1517.2785000000001</v>
      </c>
      <c r="I415" s="14">
        <v>415.84670000000006</v>
      </c>
      <c r="J415" s="17" t="s">
        <v>71</v>
      </c>
      <c r="Q415" s="16">
        <v>2024</v>
      </c>
      <c r="R415" s="12" t="s">
        <v>8</v>
      </c>
      <c r="S415" s="26" t="s">
        <v>89</v>
      </c>
      <c r="T415" s="26" t="s">
        <v>90</v>
      </c>
      <c r="U415" s="26" t="s">
        <v>98</v>
      </c>
      <c r="V415" s="26">
        <v>236</v>
      </c>
      <c r="W415" s="3">
        <v>496</v>
      </c>
      <c r="X415" s="3">
        <v>10163.040000000001</v>
      </c>
      <c r="Y415" s="3">
        <v>2977.77072</v>
      </c>
      <c r="Z415" s="30">
        <v>10234.181280000001</v>
      </c>
      <c r="AA415" s="12"/>
      <c r="AB415" s="12"/>
    </row>
    <row r="416" spans="2:28" x14ac:dyDescent="0.2">
      <c r="B416" s="18">
        <v>2024</v>
      </c>
      <c r="C416" s="15" t="s">
        <v>9</v>
      </c>
      <c r="D416" s="8" t="s">
        <v>82</v>
      </c>
      <c r="E416" s="13" t="s">
        <v>59</v>
      </c>
      <c r="F416" s="8">
        <v>682</v>
      </c>
      <c r="G416" s="8">
        <v>1780.02</v>
      </c>
      <c r="H416" s="29">
        <v>2438.6273999999999</v>
      </c>
      <c r="I416" s="14">
        <v>872.20979999999997</v>
      </c>
      <c r="J416" s="17" t="s">
        <v>71</v>
      </c>
      <c r="Q416" s="18">
        <v>2024</v>
      </c>
      <c r="R416" s="15" t="s">
        <v>9</v>
      </c>
      <c r="S416" s="26" t="s">
        <v>89</v>
      </c>
      <c r="T416" s="26" t="s">
        <v>90</v>
      </c>
      <c r="U416" s="26" t="s">
        <v>98</v>
      </c>
      <c r="V416" s="26">
        <v>125</v>
      </c>
      <c r="W416" s="3">
        <v>310</v>
      </c>
      <c r="X416" s="3">
        <v>14901.7</v>
      </c>
      <c r="Y416" s="3">
        <v>4068.1641</v>
      </c>
      <c r="Z416" s="30">
        <v>15512.6697</v>
      </c>
      <c r="AA416" s="15"/>
      <c r="AB416" s="15"/>
    </row>
    <row r="417" spans="2:28" x14ac:dyDescent="0.2">
      <c r="B417" s="16">
        <v>2024</v>
      </c>
      <c r="C417" s="12" t="s">
        <v>10</v>
      </c>
      <c r="D417" s="8" t="s">
        <v>82</v>
      </c>
      <c r="E417" s="13" t="s">
        <v>59</v>
      </c>
      <c r="F417" s="8">
        <v>634</v>
      </c>
      <c r="G417" s="8">
        <v>1489.9</v>
      </c>
      <c r="H417" s="29">
        <v>1758.0820000000001</v>
      </c>
      <c r="I417" s="14">
        <v>655.55600000000004</v>
      </c>
      <c r="J417" s="17" t="s">
        <v>71</v>
      </c>
      <c r="Q417" s="16">
        <v>2024</v>
      </c>
      <c r="R417" s="12" t="s">
        <v>10</v>
      </c>
      <c r="S417" s="26" t="s">
        <v>89</v>
      </c>
      <c r="T417" s="26" t="s">
        <v>90</v>
      </c>
      <c r="U417" s="26" t="s">
        <v>98</v>
      </c>
      <c r="V417" s="26">
        <v>125</v>
      </c>
      <c r="W417" s="3">
        <v>293</v>
      </c>
      <c r="X417" s="3">
        <v>13577.62</v>
      </c>
      <c r="Y417" s="3">
        <v>3625.2245400000002</v>
      </c>
      <c r="Z417" s="30">
        <v>13686.240960000001</v>
      </c>
      <c r="AA417" s="12"/>
      <c r="AB417" s="12"/>
    </row>
    <row r="418" spans="2:28" x14ac:dyDescent="0.2">
      <c r="B418" s="18">
        <v>2024</v>
      </c>
      <c r="C418" s="15" t="s">
        <v>11</v>
      </c>
      <c r="D418" s="8" t="s">
        <v>82</v>
      </c>
      <c r="E418" s="13" t="s">
        <v>59</v>
      </c>
      <c r="F418" s="8">
        <v>555</v>
      </c>
      <c r="G418" s="8">
        <v>1187.7</v>
      </c>
      <c r="H418" s="29">
        <v>1080.807</v>
      </c>
      <c r="I418" s="14">
        <v>427.57200000000006</v>
      </c>
      <c r="J418" s="17" t="s">
        <v>71</v>
      </c>
      <c r="Q418" s="18">
        <v>2024</v>
      </c>
      <c r="R418" s="15" t="s">
        <v>11</v>
      </c>
      <c r="S418" s="26" t="s">
        <v>89</v>
      </c>
      <c r="T418" s="26" t="s">
        <v>90</v>
      </c>
      <c r="U418" s="26" t="s">
        <v>98</v>
      </c>
      <c r="V418" s="26">
        <v>113</v>
      </c>
      <c r="W418" s="3">
        <v>416</v>
      </c>
      <c r="X418" s="3">
        <v>14768</v>
      </c>
      <c r="Y418" s="3">
        <v>4356.5600000000004</v>
      </c>
      <c r="Z418" s="30">
        <v>15890.368</v>
      </c>
      <c r="AA418" s="15"/>
      <c r="AB418" s="15"/>
    </row>
    <row r="419" spans="2:28" x14ac:dyDescent="0.2">
      <c r="B419" s="16">
        <v>2024</v>
      </c>
      <c r="C419" s="12" t="s">
        <v>12</v>
      </c>
      <c r="D419" s="8" t="s">
        <v>82</v>
      </c>
      <c r="E419" s="13" t="s">
        <v>59</v>
      </c>
      <c r="F419" s="8">
        <v>693</v>
      </c>
      <c r="G419" s="8">
        <v>1621.62</v>
      </c>
      <c r="H419" s="29">
        <v>1978.3763999999999</v>
      </c>
      <c r="I419" s="14">
        <v>486.48599999999999</v>
      </c>
      <c r="J419" s="17" t="s">
        <v>71</v>
      </c>
      <c r="Q419" s="16">
        <v>2024</v>
      </c>
      <c r="R419" s="12" t="s">
        <v>12</v>
      </c>
      <c r="S419" s="26" t="s">
        <v>89</v>
      </c>
      <c r="T419" s="26" t="s">
        <v>90</v>
      </c>
      <c r="U419" s="26" t="s">
        <v>98</v>
      </c>
      <c r="V419" s="26">
        <v>296</v>
      </c>
      <c r="W419" s="3">
        <v>1048</v>
      </c>
      <c r="X419" s="3">
        <v>31838.240000000002</v>
      </c>
      <c r="Y419" s="3">
        <v>6399.4862400000002</v>
      </c>
      <c r="Z419" s="30">
        <v>33748.534399999997</v>
      </c>
      <c r="AA419" s="12"/>
      <c r="AB419" s="12"/>
    </row>
    <row r="420" spans="2:28" x14ac:dyDescent="0.2">
      <c r="B420" s="18">
        <v>2024</v>
      </c>
      <c r="C420" s="15" t="s">
        <v>13</v>
      </c>
      <c r="D420" s="8" t="s">
        <v>82</v>
      </c>
      <c r="E420" s="13" t="s">
        <v>59</v>
      </c>
      <c r="F420" s="8">
        <v>634</v>
      </c>
      <c r="G420" s="8">
        <v>1464.54</v>
      </c>
      <c r="H420" s="29">
        <v>1654.9301999999998</v>
      </c>
      <c r="I420" s="14">
        <v>497.9436</v>
      </c>
      <c r="J420" s="17" t="s">
        <v>71</v>
      </c>
      <c r="Q420" s="18">
        <v>2024</v>
      </c>
      <c r="R420" s="15" t="s">
        <v>13</v>
      </c>
      <c r="S420" s="26" t="s">
        <v>89</v>
      </c>
      <c r="T420" s="26" t="s">
        <v>90</v>
      </c>
      <c r="U420" s="26" t="s">
        <v>98</v>
      </c>
      <c r="V420" s="26">
        <v>212</v>
      </c>
      <c r="W420" s="3">
        <v>670</v>
      </c>
      <c r="X420" s="3">
        <v>16823.7</v>
      </c>
      <c r="Y420" s="3">
        <v>4895.6967000000004</v>
      </c>
      <c r="Z420" s="30">
        <v>17816.298300000002</v>
      </c>
      <c r="AA420" s="15"/>
      <c r="AB420" s="15"/>
    </row>
    <row r="421" spans="2:28" x14ac:dyDescent="0.2">
      <c r="B421" s="16">
        <v>2024</v>
      </c>
      <c r="C421" s="12" t="s">
        <v>14</v>
      </c>
      <c r="D421" s="8" t="s">
        <v>82</v>
      </c>
      <c r="E421" s="13" t="s">
        <v>59</v>
      </c>
      <c r="F421" s="8">
        <v>698</v>
      </c>
      <c r="G421" s="8">
        <v>1731.04</v>
      </c>
      <c r="H421" s="29">
        <v>2163.8000000000002</v>
      </c>
      <c r="I421" s="14">
        <v>778.96800000000007</v>
      </c>
      <c r="J421" s="17" t="s">
        <v>71</v>
      </c>
      <c r="Q421" s="16">
        <v>2024</v>
      </c>
      <c r="R421" s="12" t="s">
        <v>14</v>
      </c>
      <c r="S421" s="26" t="s">
        <v>89</v>
      </c>
      <c r="T421" s="26" t="s">
        <v>90</v>
      </c>
      <c r="U421" s="26" t="s">
        <v>98</v>
      </c>
      <c r="V421" s="26">
        <v>183</v>
      </c>
      <c r="W421" s="3">
        <v>662</v>
      </c>
      <c r="X421" s="3">
        <v>32755.759999999998</v>
      </c>
      <c r="Y421" s="3">
        <v>6583.9077600000001</v>
      </c>
      <c r="Z421" s="30">
        <v>41599.815199999997</v>
      </c>
      <c r="AA421" s="12"/>
      <c r="AB421" s="12"/>
    </row>
    <row r="422" spans="2:28" x14ac:dyDescent="0.2">
      <c r="B422" s="18">
        <v>2024</v>
      </c>
      <c r="C422" s="15" t="s">
        <v>15</v>
      </c>
      <c r="D422" s="8" t="s">
        <v>82</v>
      </c>
      <c r="E422" s="13" t="s">
        <v>59</v>
      </c>
      <c r="F422" s="8">
        <v>665</v>
      </c>
      <c r="G422" s="8">
        <v>2048.1999999999998</v>
      </c>
      <c r="H422" s="29">
        <v>2027.7179999999998</v>
      </c>
      <c r="I422" s="14">
        <v>901.20799999999986</v>
      </c>
      <c r="J422" s="17" t="s">
        <v>71</v>
      </c>
      <c r="Q422" s="18">
        <v>2024</v>
      </c>
      <c r="R422" s="15" t="s">
        <v>15</v>
      </c>
      <c r="S422" s="26" t="s">
        <v>89</v>
      </c>
      <c r="T422" s="26" t="s">
        <v>90</v>
      </c>
      <c r="U422" s="26" t="s">
        <v>98</v>
      </c>
      <c r="V422" s="26">
        <v>209</v>
      </c>
      <c r="W422" s="3">
        <v>679</v>
      </c>
      <c r="X422" s="3">
        <v>17463.88</v>
      </c>
      <c r="Y422" s="3">
        <v>4627.9282000000003</v>
      </c>
      <c r="Z422" s="30">
        <v>18878.454280000002</v>
      </c>
      <c r="AA422" s="15"/>
      <c r="AB422" s="15"/>
    </row>
    <row r="423" spans="2:28" x14ac:dyDescent="0.2">
      <c r="B423" s="16">
        <v>2024</v>
      </c>
      <c r="C423" s="12" t="s">
        <v>16</v>
      </c>
      <c r="D423" s="8" t="s">
        <v>82</v>
      </c>
      <c r="E423" s="13" t="s">
        <v>59</v>
      </c>
      <c r="F423" s="8">
        <v>516</v>
      </c>
      <c r="G423" s="8">
        <v>1367.4</v>
      </c>
      <c r="H423" s="29">
        <v>1408.422</v>
      </c>
      <c r="I423" s="14">
        <v>492.26400000000001</v>
      </c>
      <c r="J423" s="17" t="s">
        <v>71</v>
      </c>
      <c r="Q423" s="16">
        <v>2024</v>
      </c>
      <c r="R423" s="12" t="s">
        <v>16</v>
      </c>
      <c r="S423" s="26" t="s">
        <v>89</v>
      </c>
      <c r="T423" s="26" t="s">
        <v>90</v>
      </c>
      <c r="U423" s="26" t="s">
        <v>98</v>
      </c>
      <c r="V423" s="26">
        <v>237</v>
      </c>
      <c r="W423" s="3">
        <v>893</v>
      </c>
      <c r="X423" s="3">
        <v>24798.61</v>
      </c>
      <c r="Y423" s="3">
        <v>6075.6594500000001</v>
      </c>
      <c r="Z423" s="30">
        <v>29361.554240000001</v>
      </c>
      <c r="AA423" s="12"/>
      <c r="AB423" s="12"/>
    </row>
    <row r="424" spans="2:28" x14ac:dyDescent="0.2">
      <c r="B424" s="18">
        <v>2024</v>
      </c>
      <c r="C424" s="15" t="s">
        <v>17</v>
      </c>
      <c r="D424" s="8" t="s">
        <v>82</v>
      </c>
      <c r="E424" s="13" t="s">
        <v>59</v>
      </c>
      <c r="F424" s="8">
        <v>587</v>
      </c>
      <c r="G424" s="8">
        <v>874.63</v>
      </c>
      <c r="H424" s="29">
        <v>848.39110000000005</v>
      </c>
      <c r="I424" s="14">
        <v>437.315</v>
      </c>
      <c r="J424" s="17" t="s">
        <v>71</v>
      </c>
      <c r="Q424" s="18">
        <v>2024</v>
      </c>
      <c r="R424" s="15" t="s">
        <v>17</v>
      </c>
      <c r="S424" s="26" t="s">
        <v>89</v>
      </c>
      <c r="T424" s="26" t="s">
        <v>90</v>
      </c>
      <c r="U424" s="26" t="s">
        <v>98</v>
      </c>
      <c r="V424" s="26">
        <v>104</v>
      </c>
      <c r="W424" s="3">
        <v>231</v>
      </c>
      <c r="X424" s="3">
        <v>5405.4</v>
      </c>
      <c r="Y424" s="3">
        <v>1286.4851999999998</v>
      </c>
      <c r="Z424" s="30">
        <v>5854.0481999999993</v>
      </c>
      <c r="AA424" s="15"/>
      <c r="AB424" s="15"/>
    </row>
    <row r="425" spans="2:28" x14ac:dyDescent="0.2">
      <c r="B425" s="16">
        <v>2020</v>
      </c>
      <c r="C425" s="12" t="s">
        <v>6</v>
      </c>
      <c r="D425" s="8" t="s">
        <v>82</v>
      </c>
      <c r="E425" s="13" t="s">
        <v>60</v>
      </c>
      <c r="F425" s="8">
        <v>351</v>
      </c>
      <c r="G425" s="8">
        <v>1165.32</v>
      </c>
      <c r="H425" s="29">
        <v>1153.6668</v>
      </c>
      <c r="I425" s="14">
        <v>419.51519999999999</v>
      </c>
      <c r="J425" s="17" t="s">
        <v>71</v>
      </c>
      <c r="Q425" s="16">
        <v>2020</v>
      </c>
      <c r="R425" s="12" t="s">
        <v>6</v>
      </c>
      <c r="S425" s="26" t="s">
        <v>89</v>
      </c>
      <c r="T425" s="26" t="s">
        <v>91</v>
      </c>
      <c r="U425" s="26" t="s">
        <v>98</v>
      </c>
      <c r="V425" s="26">
        <v>120</v>
      </c>
      <c r="W425" s="3">
        <v>473</v>
      </c>
      <c r="X425" s="3">
        <v>22273.57</v>
      </c>
      <c r="Y425" s="3">
        <v>2873.2905299999998</v>
      </c>
      <c r="Z425" s="30">
        <v>25659.15264</v>
      </c>
      <c r="AA425" s="12"/>
      <c r="AB425" s="12"/>
    </row>
    <row r="426" spans="2:28" x14ac:dyDescent="0.2">
      <c r="B426" s="18">
        <v>2020</v>
      </c>
      <c r="C426" s="15" t="s">
        <v>7</v>
      </c>
      <c r="D426" s="8" t="s">
        <v>82</v>
      </c>
      <c r="E426" s="13" t="s">
        <v>60</v>
      </c>
      <c r="F426" s="8">
        <v>290</v>
      </c>
      <c r="G426" s="8">
        <v>478.5</v>
      </c>
      <c r="H426" s="29">
        <v>593.34</v>
      </c>
      <c r="I426" s="14">
        <v>220.11</v>
      </c>
      <c r="J426" s="17" t="s">
        <v>71</v>
      </c>
      <c r="Q426" s="18">
        <v>2020</v>
      </c>
      <c r="R426" s="15" t="s">
        <v>7</v>
      </c>
      <c r="S426" s="26" t="s">
        <v>89</v>
      </c>
      <c r="T426" s="26" t="s">
        <v>91</v>
      </c>
      <c r="U426" s="26" t="s">
        <v>98</v>
      </c>
      <c r="V426" s="26">
        <v>231</v>
      </c>
      <c r="W426" s="3">
        <v>714</v>
      </c>
      <c r="X426" s="3">
        <v>29716.68</v>
      </c>
      <c r="Y426" s="3">
        <v>4249.48524</v>
      </c>
      <c r="Z426" s="30">
        <v>41603.351999999999</v>
      </c>
      <c r="AA426" s="15"/>
      <c r="AB426" s="15"/>
    </row>
    <row r="427" spans="2:28" x14ac:dyDescent="0.2">
      <c r="B427" s="16">
        <v>2020</v>
      </c>
      <c r="C427" s="12" t="s">
        <v>8</v>
      </c>
      <c r="D427" s="8" t="s">
        <v>82</v>
      </c>
      <c r="E427" s="13" t="s">
        <v>60</v>
      </c>
      <c r="F427" s="8">
        <v>500</v>
      </c>
      <c r="G427" s="8">
        <v>1455</v>
      </c>
      <c r="H427" s="29">
        <v>1382.25</v>
      </c>
      <c r="I427" s="14">
        <v>712.95</v>
      </c>
      <c r="J427" s="17" t="s">
        <v>71</v>
      </c>
      <c r="Q427" s="16">
        <v>2020</v>
      </c>
      <c r="R427" s="12" t="s">
        <v>8</v>
      </c>
      <c r="S427" s="26" t="s">
        <v>89</v>
      </c>
      <c r="T427" s="26" t="s">
        <v>91</v>
      </c>
      <c r="U427" s="26" t="s">
        <v>98</v>
      </c>
      <c r="V427" s="26">
        <v>233</v>
      </c>
      <c r="W427" s="3">
        <v>869</v>
      </c>
      <c r="X427" s="3">
        <v>25392.18</v>
      </c>
      <c r="Y427" s="3">
        <v>5560.88742</v>
      </c>
      <c r="Z427" s="30">
        <v>32375.029500000001</v>
      </c>
      <c r="AA427" s="12"/>
      <c r="AB427" s="12"/>
    </row>
    <row r="428" spans="2:28" x14ac:dyDescent="0.2">
      <c r="B428" s="18">
        <v>2020</v>
      </c>
      <c r="C428" s="15" t="s">
        <v>9</v>
      </c>
      <c r="D428" s="8" t="s">
        <v>82</v>
      </c>
      <c r="E428" s="13" t="s">
        <v>60</v>
      </c>
      <c r="F428" s="8">
        <v>233</v>
      </c>
      <c r="G428" s="8">
        <v>237.66</v>
      </c>
      <c r="H428" s="29">
        <v>280.43880000000001</v>
      </c>
      <c r="I428" s="14">
        <v>99.8172</v>
      </c>
      <c r="J428" s="17" t="s">
        <v>71</v>
      </c>
      <c r="Q428" s="18">
        <v>2020</v>
      </c>
      <c r="R428" s="15" t="s">
        <v>9</v>
      </c>
      <c r="S428" s="26" t="s">
        <v>89</v>
      </c>
      <c r="T428" s="26" t="s">
        <v>91</v>
      </c>
      <c r="U428" s="26" t="s">
        <v>98</v>
      </c>
      <c r="V428" s="26">
        <v>156</v>
      </c>
      <c r="W428" s="3">
        <v>315</v>
      </c>
      <c r="X428" s="3">
        <v>11774.7</v>
      </c>
      <c r="Y428" s="3">
        <v>3485.3112000000001</v>
      </c>
      <c r="Z428" s="30">
        <v>10809.174600000002</v>
      </c>
      <c r="AA428" s="15"/>
      <c r="AB428" s="15"/>
    </row>
    <row r="429" spans="2:28" x14ac:dyDescent="0.2">
      <c r="B429" s="16">
        <v>2020</v>
      </c>
      <c r="C429" s="12" t="s">
        <v>10</v>
      </c>
      <c r="D429" s="8" t="s">
        <v>82</v>
      </c>
      <c r="E429" s="13" t="s">
        <v>60</v>
      </c>
      <c r="F429" s="8">
        <v>482</v>
      </c>
      <c r="G429" s="8">
        <v>482</v>
      </c>
      <c r="H429" s="29">
        <v>486.82</v>
      </c>
      <c r="I429" s="14">
        <v>226.54</v>
      </c>
      <c r="J429" s="17" t="s">
        <v>71</v>
      </c>
      <c r="Q429" s="16">
        <v>2020</v>
      </c>
      <c r="R429" s="12" t="s">
        <v>10</v>
      </c>
      <c r="S429" s="26" t="s">
        <v>89</v>
      </c>
      <c r="T429" s="26" t="s">
        <v>91</v>
      </c>
      <c r="U429" s="26" t="s">
        <v>98</v>
      </c>
      <c r="V429" s="26">
        <v>178</v>
      </c>
      <c r="W429" s="3">
        <v>692</v>
      </c>
      <c r="X429" s="3">
        <v>15431.6</v>
      </c>
      <c r="Y429" s="3">
        <v>2361.0348000000004</v>
      </c>
      <c r="Z429" s="30">
        <v>14551.998800000001</v>
      </c>
      <c r="AA429" s="12"/>
      <c r="AB429" s="12"/>
    </row>
    <row r="430" spans="2:28" x14ac:dyDescent="0.2">
      <c r="B430" s="18">
        <v>2020</v>
      </c>
      <c r="C430" s="15" t="s">
        <v>11</v>
      </c>
      <c r="D430" s="8" t="s">
        <v>82</v>
      </c>
      <c r="E430" s="13" t="s">
        <v>60</v>
      </c>
      <c r="F430" s="8">
        <v>407</v>
      </c>
      <c r="G430" s="8">
        <v>700.04</v>
      </c>
      <c r="H430" s="29">
        <v>931.05319999999995</v>
      </c>
      <c r="I430" s="14">
        <v>322.01839999999999</v>
      </c>
      <c r="J430" s="17" t="s">
        <v>71</v>
      </c>
      <c r="Q430" s="18">
        <v>2020</v>
      </c>
      <c r="R430" s="15" t="s">
        <v>11</v>
      </c>
      <c r="S430" s="26" t="s">
        <v>89</v>
      </c>
      <c r="T430" s="26" t="s">
        <v>91</v>
      </c>
      <c r="U430" s="26" t="s">
        <v>98</v>
      </c>
      <c r="V430" s="26">
        <v>119</v>
      </c>
      <c r="W430" s="3">
        <v>388</v>
      </c>
      <c r="X430" s="3">
        <v>11252</v>
      </c>
      <c r="Y430" s="3">
        <v>1372.7439999999999</v>
      </c>
      <c r="Z430" s="30">
        <v>14807.632</v>
      </c>
      <c r="AA430" s="15"/>
      <c r="AB430" s="15"/>
    </row>
    <row r="431" spans="2:28" x14ac:dyDescent="0.2">
      <c r="B431" s="16">
        <v>2020</v>
      </c>
      <c r="C431" s="12" t="s">
        <v>12</v>
      </c>
      <c r="D431" s="8" t="s">
        <v>82</v>
      </c>
      <c r="E431" s="13" t="s">
        <v>60</v>
      </c>
      <c r="F431" s="8">
        <v>364</v>
      </c>
      <c r="G431" s="8">
        <v>1077.44</v>
      </c>
      <c r="H431" s="29">
        <v>1411.4464</v>
      </c>
      <c r="I431" s="14">
        <v>441.75040000000001</v>
      </c>
      <c r="J431" s="17" t="s">
        <v>71</v>
      </c>
      <c r="Q431" s="16">
        <v>2020</v>
      </c>
      <c r="R431" s="12" t="s">
        <v>12</v>
      </c>
      <c r="S431" s="26" t="s">
        <v>89</v>
      </c>
      <c r="T431" s="26" t="s">
        <v>91</v>
      </c>
      <c r="U431" s="26" t="s">
        <v>98</v>
      </c>
      <c r="V431" s="26">
        <v>264</v>
      </c>
      <c r="W431" s="3">
        <v>755</v>
      </c>
      <c r="X431" s="3">
        <v>29445</v>
      </c>
      <c r="Y431" s="3">
        <v>7302.36</v>
      </c>
      <c r="Z431" s="30">
        <v>29975.01</v>
      </c>
      <c r="AA431" s="12"/>
      <c r="AB431" s="12"/>
    </row>
    <row r="432" spans="2:28" x14ac:dyDescent="0.2">
      <c r="B432" s="18">
        <v>2020</v>
      </c>
      <c r="C432" s="15" t="s">
        <v>13</v>
      </c>
      <c r="D432" s="8" t="s">
        <v>82</v>
      </c>
      <c r="E432" s="13" t="s">
        <v>60</v>
      </c>
      <c r="F432" s="8">
        <v>277</v>
      </c>
      <c r="G432" s="8">
        <v>858.7</v>
      </c>
      <c r="H432" s="29">
        <v>798.59100000000001</v>
      </c>
      <c r="I432" s="14">
        <v>395.00200000000007</v>
      </c>
      <c r="J432" s="17" t="s">
        <v>71</v>
      </c>
      <c r="Q432" s="18">
        <v>2020</v>
      </c>
      <c r="R432" s="15" t="s">
        <v>13</v>
      </c>
      <c r="S432" s="26" t="s">
        <v>89</v>
      </c>
      <c r="T432" s="26" t="s">
        <v>91</v>
      </c>
      <c r="U432" s="26" t="s">
        <v>98</v>
      </c>
      <c r="V432" s="26">
        <v>180</v>
      </c>
      <c r="W432" s="3">
        <v>612</v>
      </c>
      <c r="X432" s="3">
        <v>12949.92</v>
      </c>
      <c r="Y432" s="3">
        <v>2071.9872</v>
      </c>
      <c r="Z432" s="30">
        <v>17987.438879999998</v>
      </c>
      <c r="AA432" s="15"/>
      <c r="AB432" s="15"/>
    </row>
    <row r="433" spans="2:28" x14ac:dyDescent="0.2">
      <c r="B433" s="16">
        <v>2020</v>
      </c>
      <c r="C433" s="12" t="s">
        <v>14</v>
      </c>
      <c r="D433" s="8" t="s">
        <v>82</v>
      </c>
      <c r="E433" s="13" t="s">
        <v>60</v>
      </c>
      <c r="F433" s="8">
        <v>334</v>
      </c>
      <c r="G433" s="8">
        <v>577.82000000000005</v>
      </c>
      <c r="H433" s="29">
        <v>676.04939999999999</v>
      </c>
      <c r="I433" s="14">
        <v>208.01519999999999</v>
      </c>
      <c r="J433" s="17" t="s">
        <v>71</v>
      </c>
      <c r="Q433" s="16">
        <v>2020</v>
      </c>
      <c r="R433" s="12" t="s">
        <v>14</v>
      </c>
      <c r="S433" s="26" t="s">
        <v>89</v>
      </c>
      <c r="T433" s="26" t="s">
        <v>91</v>
      </c>
      <c r="U433" s="26" t="s">
        <v>98</v>
      </c>
      <c r="V433" s="26">
        <v>191</v>
      </c>
      <c r="W433" s="3">
        <v>434</v>
      </c>
      <c r="X433" s="3">
        <v>21448.28</v>
      </c>
      <c r="Y433" s="3">
        <v>2938.4143599999998</v>
      </c>
      <c r="Z433" s="30">
        <v>22070.280119999996</v>
      </c>
      <c r="AA433" s="12"/>
      <c r="AB433" s="12"/>
    </row>
    <row r="434" spans="2:28" x14ac:dyDescent="0.2">
      <c r="B434" s="18">
        <v>2020</v>
      </c>
      <c r="C434" s="15" t="s">
        <v>15</v>
      </c>
      <c r="D434" s="8" t="s">
        <v>82</v>
      </c>
      <c r="E434" s="13" t="s">
        <v>60</v>
      </c>
      <c r="F434" s="8">
        <v>349</v>
      </c>
      <c r="G434" s="8">
        <v>352.49</v>
      </c>
      <c r="H434" s="29">
        <v>348.96510000000001</v>
      </c>
      <c r="I434" s="14">
        <v>130.4213</v>
      </c>
      <c r="J434" s="17" t="s">
        <v>71</v>
      </c>
      <c r="Q434" s="18">
        <v>2020</v>
      </c>
      <c r="R434" s="15" t="s">
        <v>15</v>
      </c>
      <c r="S434" s="26" t="s">
        <v>89</v>
      </c>
      <c r="T434" s="26" t="s">
        <v>91</v>
      </c>
      <c r="U434" s="26" t="s">
        <v>98</v>
      </c>
      <c r="V434" s="26">
        <v>103</v>
      </c>
      <c r="W434" s="3">
        <v>337</v>
      </c>
      <c r="X434" s="3">
        <v>8212.69</v>
      </c>
      <c r="Y434" s="3">
        <v>903.39589999999998</v>
      </c>
      <c r="Z434" s="30">
        <v>10881.814249999999</v>
      </c>
      <c r="AA434" s="15"/>
      <c r="AB434" s="15"/>
    </row>
    <row r="435" spans="2:28" x14ac:dyDescent="0.2">
      <c r="B435" s="16">
        <v>2020</v>
      </c>
      <c r="C435" s="12" t="s">
        <v>16</v>
      </c>
      <c r="D435" s="8" t="s">
        <v>82</v>
      </c>
      <c r="E435" s="13" t="s">
        <v>60</v>
      </c>
      <c r="F435" s="8">
        <v>463</v>
      </c>
      <c r="G435" s="8">
        <v>481.52</v>
      </c>
      <c r="H435" s="29">
        <v>577.82399999999996</v>
      </c>
      <c r="I435" s="14">
        <v>163.71680000000001</v>
      </c>
      <c r="J435" s="17" t="s">
        <v>71</v>
      </c>
      <c r="Q435" s="16">
        <v>2020</v>
      </c>
      <c r="R435" s="12" t="s">
        <v>16</v>
      </c>
      <c r="S435" s="26" t="s">
        <v>89</v>
      </c>
      <c r="T435" s="26" t="s">
        <v>91</v>
      </c>
      <c r="U435" s="26" t="s">
        <v>98</v>
      </c>
      <c r="V435" s="26">
        <v>129</v>
      </c>
      <c r="W435" s="3">
        <v>330</v>
      </c>
      <c r="X435" s="3">
        <v>16206.3</v>
      </c>
      <c r="Y435" s="3">
        <v>1798.8992999999998</v>
      </c>
      <c r="Z435" s="30">
        <v>21035.777399999999</v>
      </c>
      <c r="AA435" s="12"/>
      <c r="AB435" s="12"/>
    </row>
    <row r="436" spans="2:28" x14ac:dyDescent="0.2">
      <c r="B436" s="18">
        <v>2020</v>
      </c>
      <c r="C436" s="15" t="s">
        <v>17</v>
      </c>
      <c r="D436" s="8" t="s">
        <v>82</v>
      </c>
      <c r="E436" s="13" t="s">
        <v>60</v>
      </c>
      <c r="F436" s="8">
        <v>230</v>
      </c>
      <c r="G436" s="8">
        <v>397.9</v>
      </c>
      <c r="H436" s="29">
        <v>505.33299999999997</v>
      </c>
      <c r="I436" s="14">
        <v>147.22299999999998</v>
      </c>
      <c r="J436" s="17" t="s">
        <v>71</v>
      </c>
      <c r="Q436" s="18">
        <v>2020</v>
      </c>
      <c r="R436" s="15" t="s">
        <v>17</v>
      </c>
      <c r="S436" s="26" t="s">
        <v>89</v>
      </c>
      <c r="T436" s="26" t="s">
        <v>91</v>
      </c>
      <c r="U436" s="26" t="s">
        <v>98</v>
      </c>
      <c r="V436" s="26">
        <v>290</v>
      </c>
      <c r="W436" s="3">
        <v>763</v>
      </c>
      <c r="X436" s="3">
        <v>18334.89</v>
      </c>
      <c r="Y436" s="3">
        <v>3208.6057500000002</v>
      </c>
      <c r="Z436" s="30">
        <v>25375.487759999996</v>
      </c>
      <c r="AA436" s="15"/>
      <c r="AB436" s="15"/>
    </row>
    <row r="437" spans="2:28" x14ac:dyDescent="0.2">
      <c r="B437" s="16">
        <v>2021</v>
      </c>
      <c r="C437" s="12" t="s">
        <v>6</v>
      </c>
      <c r="D437" s="8" t="s">
        <v>82</v>
      </c>
      <c r="E437" s="13" t="s">
        <v>60</v>
      </c>
      <c r="F437" s="8">
        <v>214</v>
      </c>
      <c r="G437" s="8">
        <v>248.24</v>
      </c>
      <c r="H437" s="29">
        <v>307.81760000000003</v>
      </c>
      <c r="I437" s="14">
        <v>121.63760000000001</v>
      </c>
      <c r="J437" s="17" t="s">
        <v>71</v>
      </c>
      <c r="Q437" s="16">
        <v>2021</v>
      </c>
      <c r="R437" s="12" t="s">
        <v>6</v>
      </c>
      <c r="S437" s="26" t="s">
        <v>89</v>
      </c>
      <c r="T437" s="26" t="s">
        <v>91</v>
      </c>
      <c r="U437" s="26" t="s">
        <v>98</v>
      </c>
      <c r="V437" s="26">
        <v>162</v>
      </c>
      <c r="W437" s="3">
        <v>505</v>
      </c>
      <c r="X437" s="3">
        <v>14902.55</v>
      </c>
      <c r="Y437" s="3">
        <v>1847.9161999999999</v>
      </c>
      <c r="Z437" s="30">
        <v>18732.505349999999</v>
      </c>
      <c r="AA437" s="12"/>
      <c r="AB437" s="12"/>
    </row>
    <row r="438" spans="2:28" x14ac:dyDescent="0.2">
      <c r="B438" s="18">
        <v>2021</v>
      </c>
      <c r="C438" s="15" t="s">
        <v>7</v>
      </c>
      <c r="D438" s="8" t="s">
        <v>82</v>
      </c>
      <c r="E438" s="13" t="s">
        <v>60</v>
      </c>
      <c r="F438" s="8">
        <v>305</v>
      </c>
      <c r="G438" s="8">
        <v>915</v>
      </c>
      <c r="H438" s="29">
        <v>960.75</v>
      </c>
      <c r="I438" s="14">
        <v>384.3</v>
      </c>
      <c r="J438" s="17" t="s">
        <v>71</v>
      </c>
      <c r="Q438" s="18">
        <v>2021</v>
      </c>
      <c r="R438" s="15" t="s">
        <v>7</v>
      </c>
      <c r="S438" s="26" t="s">
        <v>89</v>
      </c>
      <c r="T438" s="26" t="s">
        <v>91</v>
      </c>
      <c r="U438" s="26" t="s">
        <v>98</v>
      </c>
      <c r="V438" s="26">
        <v>145</v>
      </c>
      <c r="W438" s="3">
        <v>429</v>
      </c>
      <c r="X438" s="3">
        <v>14821.95</v>
      </c>
      <c r="Y438" s="3">
        <v>2000.96325</v>
      </c>
      <c r="Z438" s="30">
        <v>19016.561850000002</v>
      </c>
      <c r="AA438" s="15"/>
      <c r="AB438" s="15"/>
    </row>
    <row r="439" spans="2:28" x14ac:dyDescent="0.2">
      <c r="B439" s="16">
        <v>2021</v>
      </c>
      <c r="C439" s="12" t="s">
        <v>8</v>
      </c>
      <c r="D439" s="8" t="s">
        <v>82</v>
      </c>
      <c r="E439" s="13" t="s">
        <v>60</v>
      </c>
      <c r="F439" s="8">
        <v>249</v>
      </c>
      <c r="G439" s="8">
        <v>627.48</v>
      </c>
      <c r="H439" s="29">
        <v>690.22800000000007</v>
      </c>
      <c r="I439" s="14">
        <v>194.5188</v>
      </c>
      <c r="J439" s="17" t="s">
        <v>71</v>
      </c>
      <c r="Q439" s="16">
        <v>2021</v>
      </c>
      <c r="R439" s="12" t="s">
        <v>8</v>
      </c>
      <c r="S439" s="26" t="s">
        <v>89</v>
      </c>
      <c r="T439" s="26" t="s">
        <v>91</v>
      </c>
      <c r="U439" s="26" t="s">
        <v>98</v>
      </c>
      <c r="V439" s="26">
        <v>166</v>
      </c>
      <c r="W439" s="3">
        <v>599</v>
      </c>
      <c r="X439" s="3">
        <v>18898.45</v>
      </c>
      <c r="Y439" s="3">
        <v>3023.752</v>
      </c>
      <c r="Z439" s="30">
        <v>26609.017600000003</v>
      </c>
      <c r="AA439" s="12"/>
      <c r="AB439" s="12"/>
    </row>
    <row r="440" spans="2:28" x14ac:dyDescent="0.2">
      <c r="B440" s="18">
        <v>2021</v>
      </c>
      <c r="C440" s="15" t="s">
        <v>9</v>
      </c>
      <c r="D440" s="8" t="s">
        <v>82</v>
      </c>
      <c r="E440" s="13" t="s">
        <v>60</v>
      </c>
      <c r="F440" s="8">
        <v>236</v>
      </c>
      <c r="G440" s="8">
        <v>505.04</v>
      </c>
      <c r="H440" s="29">
        <v>696.95519999999999</v>
      </c>
      <c r="I440" s="14">
        <v>212.11680000000001</v>
      </c>
      <c r="J440" s="17" t="s">
        <v>71</v>
      </c>
      <c r="Q440" s="18">
        <v>2021</v>
      </c>
      <c r="R440" s="15" t="s">
        <v>9</v>
      </c>
      <c r="S440" s="26" t="s">
        <v>89</v>
      </c>
      <c r="T440" s="26" t="s">
        <v>91</v>
      </c>
      <c r="U440" s="26" t="s">
        <v>98</v>
      </c>
      <c r="V440" s="26">
        <v>150</v>
      </c>
      <c r="W440" s="3">
        <v>420</v>
      </c>
      <c r="X440" s="3">
        <v>11327.4</v>
      </c>
      <c r="Y440" s="3">
        <v>1755.7470000000001</v>
      </c>
      <c r="Z440" s="30">
        <v>15971.634</v>
      </c>
      <c r="AA440" s="15"/>
      <c r="AB440" s="15"/>
    </row>
    <row r="441" spans="2:28" x14ac:dyDescent="0.2">
      <c r="B441" s="16">
        <v>2021</v>
      </c>
      <c r="C441" s="12" t="s">
        <v>10</v>
      </c>
      <c r="D441" s="8" t="s">
        <v>82</v>
      </c>
      <c r="E441" s="13" t="s">
        <v>60</v>
      </c>
      <c r="F441" s="8">
        <v>400</v>
      </c>
      <c r="G441" s="8">
        <v>1016</v>
      </c>
      <c r="H441" s="29">
        <v>1310.6400000000001</v>
      </c>
      <c r="I441" s="14">
        <v>406.4</v>
      </c>
      <c r="J441" s="17" t="s">
        <v>71</v>
      </c>
      <c r="Q441" s="16">
        <v>2021</v>
      </c>
      <c r="R441" s="12" t="s">
        <v>10</v>
      </c>
      <c r="S441" s="26" t="s">
        <v>89</v>
      </c>
      <c r="T441" s="26" t="s">
        <v>91</v>
      </c>
      <c r="U441" s="26" t="s">
        <v>98</v>
      </c>
      <c r="V441" s="26">
        <v>187</v>
      </c>
      <c r="W441" s="3">
        <v>469</v>
      </c>
      <c r="X441" s="3">
        <v>19078.919999999998</v>
      </c>
      <c r="Y441" s="3">
        <v>3243.4164000000001</v>
      </c>
      <c r="Z441" s="30">
        <v>27778.907519999997</v>
      </c>
      <c r="AA441" s="12"/>
      <c r="AB441" s="12"/>
    </row>
    <row r="442" spans="2:28" x14ac:dyDescent="0.2">
      <c r="B442" s="18">
        <v>2021</v>
      </c>
      <c r="C442" s="15" t="s">
        <v>11</v>
      </c>
      <c r="D442" s="8" t="s">
        <v>82</v>
      </c>
      <c r="E442" s="13" t="s">
        <v>60</v>
      </c>
      <c r="F442" s="8">
        <v>404</v>
      </c>
      <c r="G442" s="8">
        <v>1224.1199999999999</v>
      </c>
      <c r="H442" s="29">
        <v>1689.2855999999999</v>
      </c>
      <c r="I442" s="14">
        <v>428.44199999999995</v>
      </c>
      <c r="J442" s="17" t="s">
        <v>71</v>
      </c>
      <c r="Q442" s="18">
        <v>2021</v>
      </c>
      <c r="R442" s="15" t="s">
        <v>11</v>
      </c>
      <c r="S442" s="26" t="s">
        <v>89</v>
      </c>
      <c r="T442" s="26" t="s">
        <v>91</v>
      </c>
      <c r="U442" s="26" t="s">
        <v>98</v>
      </c>
      <c r="V442" s="26">
        <v>258</v>
      </c>
      <c r="W442" s="3">
        <v>691</v>
      </c>
      <c r="X442" s="3">
        <v>23950.06</v>
      </c>
      <c r="Y442" s="3">
        <v>2634.5066000000002</v>
      </c>
      <c r="Z442" s="30">
        <v>34296.485919999999</v>
      </c>
      <c r="AA442" s="15"/>
      <c r="AB442" s="15"/>
    </row>
    <row r="443" spans="2:28" x14ac:dyDescent="0.2">
      <c r="B443" s="16">
        <v>2021</v>
      </c>
      <c r="C443" s="12" t="s">
        <v>12</v>
      </c>
      <c r="D443" s="8" t="s">
        <v>82</v>
      </c>
      <c r="E443" s="13" t="s">
        <v>60</v>
      </c>
      <c r="F443" s="8">
        <v>373</v>
      </c>
      <c r="G443" s="8">
        <v>481.17</v>
      </c>
      <c r="H443" s="29">
        <v>591.83910000000003</v>
      </c>
      <c r="I443" s="14">
        <v>235.77330000000001</v>
      </c>
      <c r="J443" s="17" t="s">
        <v>71</v>
      </c>
      <c r="Q443" s="16">
        <v>2021</v>
      </c>
      <c r="R443" s="12" t="s">
        <v>12</v>
      </c>
      <c r="S443" s="26" t="s">
        <v>89</v>
      </c>
      <c r="T443" s="26" t="s">
        <v>91</v>
      </c>
      <c r="U443" s="26" t="s">
        <v>98</v>
      </c>
      <c r="V443" s="26">
        <v>172</v>
      </c>
      <c r="W443" s="3">
        <v>387</v>
      </c>
      <c r="X443" s="3">
        <v>11381.67</v>
      </c>
      <c r="Y443" s="3">
        <v>2264.9523300000001</v>
      </c>
      <c r="Z443" s="30">
        <v>16901.77995</v>
      </c>
      <c r="AA443" s="12"/>
      <c r="AB443" s="12"/>
    </row>
    <row r="444" spans="2:28" x14ac:dyDescent="0.2">
      <c r="B444" s="18">
        <v>2021</v>
      </c>
      <c r="C444" s="15" t="s">
        <v>13</v>
      </c>
      <c r="D444" s="8" t="s">
        <v>82</v>
      </c>
      <c r="E444" s="13" t="s">
        <v>60</v>
      </c>
      <c r="F444" s="8">
        <v>308</v>
      </c>
      <c r="G444" s="8">
        <v>471.24</v>
      </c>
      <c r="H444" s="29">
        <v>659.7360000000001</v>
      </c>
      <c r="I444" s="14">
        <v>216.7704</v>
      </c>
      <c r="J444" s="17" t="s">
        <v>71</v>
      </c>
      <c r="Q444" s="18">
        <v>2021</v>
      </c>
      <c r="R444" s="15" t="s">
        <v>13</v>
      </c>
      <c r="S444" s="26" t="s">
        <v>89</v>
      </c>
      <c r="T444" s="26" t="s">
        <v>91</v>
      </c>
      <c r="U444" s="26" t="s">
        <v>98</v>
      </c>
      <c r="V444" s="26">
        <v>291</v>
      </c>
      <c r="W444" s="3">
        <v>786</v>
      </c>
      <c r="X444" s="3">
        <v>21481.38</v>
      </c>
      <c r="Y444" s="3">
        <v>3329.6139000000003</v>
      </c>
      <c r="Z444" s="30">
        <v>29064.307140000001</v>
      </c>
      <c r="AA444" s="15"/>
      <c r="AB444" s="15"/>
    </row>
    <row r="445" spans="2:28" x14ac:dyDescent="0.2">
      <c r="B445" s="16">
        <v>2021</v>
      </c>
      <c r="C445" s="12" t="s">
        <v>14</v>
      </c>
      <c r="D445" s="8" t="s">
        <v>82</v>
      </c>
      <c r="E445" s="13" t="s">
        <v>60</v>
      </c>
      <c r="F445" s="8">
        <v>343</v>
      </c>
      <c r="G445" s="8">
        <v>548.79999999999995</v>
      </c>
      <c r="H445" s="29">
        <v>625.63199999999995</v>
      </c>
      <c r="I445" s="14">
        <v>219.52</v>
      </c>
      <c r="J445" s="17" t="s">
        <v>71</v>
      </c>
      <c r="Q445" s="16">
        <v>2021</v>
      </c>
      <c r="R445" s="12" t="s">
        <v>14</v>
      </c>
      <c r="S445" s="26" t="s">
        <v>89</v>
      </c>
      <c r="T445" s="26" t="s">
        <v>91</v>
      </c>
      <c r="U445" s="26" t="s">
        <v>98</v>
      </c>
      <c r="V445" s="26">
        <v>268</v>
      </c>
      <c r="W445" s="3">
        <v>962</v>
      </c>
      <c r="X445" s="3">
        <v>45204.38</v>
      </c>
      <c r="Y445" s="3">
        <v>6871.0657599999995</v>
      </c>
      <c r="Z445" s="30">
        <v>57635.584499999997</v>
      </c>
      <c r="AA445" s="12"/>
      <c r="AB445" s="12"/>
    </row>
    <row r="446" spans="2:28" x14ac:dyDescent="0.2">
      <c r="B446" s="18">
        <v>2021</v>
      </c>
      <c r="C446" s="15" t="s">
        <v>15</v>
      </c>
      <c r="D446" s="8" t="s">
        <v>82</v>
      </c>
      <c r="E446" s="13" t="s">
        <v>60</v>
      </c>
      <c r="F446" s="8">
        <v>232</v>
      </c>
      <c r="G446" s="8">
        <v>624.08000000000004</v>
      </c>
      <c r="H446" s="29">
        <v>680.24720000000002</v>
      </c>
      <c r="I446" s="14">
        <v>312.04000000000002</v>
      </c>
      <c r="J446" s="17" t="s">
        <v>71</v>
      </c>
      <c r="Q446" s="18">
        <v>2021</v>
      </c>
      <c r="R446" s="15" t="s">
        <v>15</v>
      </c>
      <c r="S446" s="26" t="s">
        <v>89</v>
      </c>
      <c r="T446" s="26" t="s">
        <v>91</v>
      </c>
      <c r="U446" s="26" t="s">
        <v>98</v>
      </c>
      <c r="V446" s="26">
        <v>105</v>
      </c>
      <c r="W446" s="3">
        <v>377</v>
      </c>
      <c r="X446" s="3">
        <v>11159.2</v>
      </c>
      <c r="Y446" s="3">
        <v>1350.2632000000001</v>
      </c>
      <c r="Z446" s="30">
        <v>13803.930400000001</v>
      </c>
      <c r="AA446" s="15"/>
      <c r="AB446" s="15"/>
    </row>
    <row r="447" spans="2:28" x14ac:dyDescent="0.2">
      <c r="B447" s="16">
        <v>2021</v>
      </c>
      <c r="C447" s="12" t="s">
        <v>16</v>
      </c>
      <c r="D447" s="8" t="s">
        <v>82</v>
      </c>
      <c r="E447" s="13" t="s">
        <v>60</v>
      </c>
      <c r="F447" s="8">
        <v>331</v>
      </c>
      <c r="G447" s="8">
        <v>903.63</v>
      </c>
      <c r="H447" s="29">
        <v>1039.1745000000001</v>
      </c>
      <c r="I447" s="14">
        <v>433.74239999999998</v>
      </c>
      <c r="J447" s="17" t="s">
        <v>71</v>
      </c>
      <c r="Q447" s="16">
        <v>2021</v>
      </c>
      <c r="R447" s="12" t="s">
        <v>16</v>
      </c>
      <c r="S447" s="26" t="s">
        <v>89</v>
      </c>
      <c r="T447" s="26" t="s">
        <v>91</v>
      </c>
      <c r="U447" s="26" t="s">
        <v>98</v>
      </c>
      <c r="V447" s="26">
        <v>275</v>
      </c>
      <c r="W447" s="3">
        <v>905</v>
      </c>
      <c r="X447" s="3">
        <v>30109.35</v>
      </c>
      <c r="Y447" s="3">
        <v>3823.8874499999997</v>
      </c>
      <c r="Z447" s="30">
        <v>36311.876100000001</v>
      </c>
      <c r="AA447" s="12"/>
      <c r="AB447" s="12"/>
    </row>
    <row r="448" spans="2:28" x14ac:dyDescent="0.2">
      <c r="B448" s="18">
        <v>2021</v>
      </c>
      <c r="C448" s="15" t="s">
        <v>17</v>
      </c>
      <c r="D448" s="8" t="s">
        <v>82</v>
      </c>
      <c r="E448" s="13" t="s">
        <v>60</v>
      </c>
      <c r="F448" s="8">
        <v>270</v>
      </c>
      <c r="G448" s="8">
        <v>261.89999999999998</v>
      </c>
      <c r="H448" s="29">
        <v>361.42199999999997</v>
      </c>
      <c r="I448" s="14">
        <v>115.23599999999999</v>
      </c>
      <c r="J448" s="17" t="s">
        <v>71</v>
      </c>
      <c r="Q448" s="18">
        <v>2021</v>
      </c>
      <c r="R448" s="15" t="s">
        <v>17</v>
      </c>
      <c r="S448" s="26" t="s">
        <v>89</v>
      </c>
      <c r="T448" s="26" t="s">
        <v>91</v>
      </c>
      <c r="U448" s="26" t="s">
        <v>98</v>
      </c>
      <c r="V448" s="26">
        <v>135</v>
      </c>
      <c r="W448" s="3">
        <v>436</v>
      </c>
      <c r="X448" s="3">
        <v>16698.8</v>
      </c>
      <c r="Y448" s="3">
        <v>2822.0971999999997</v>
      </c>
      <c r="Z448" s="30">
        <v>24797.718000000001</v>
      </c>
      <c r="AA448" s="15"/>
      <c r="AB448" s="15"/>
    </row>
    <row r="449" spans="2:28" x14ac:dyDescent="0.2">
      <c r="B449" s="16">
        <v>2022</v>
      </c>
      <c r="C449" s="12" t="s">
        <v>6</v>
      </c>
      <c r="D449" s="8" t="s">
        <v>82</v>
      </c>
      <c r="E449" s="13" t="s">
        <v>60</v>
      </c>
      <c r="F449" s="8">
        <v>216</v>
      </c>
      <c r="G449" s="8">
        <v>401.76</v>
      </c>
      <c r="H449" s="29">
        <v>550.41120000000001</v>
      </c>
      <c r="I449" s="14">
        <v>160.70400000000001</v>
      </c>
      <c r="J449" s="17" t="s">
        <v>71</v>
      </c>
      <c r="Q449" s="16">
        <v>2022</v>
      </c>
      <c r="R449" s="12" t="s">
        <v>6</v>
      </c>
      <c r="S449" s="26" t="s">
        <v>89</v>
      </c>
      <c r="T449" s="26" t="s">
        <v>91</v>
      </c>
      <c r="U449" s="26" t="s">
        <v>98</v>
      </c>
      <c r="V449" s="26">
        <v>209</v>
      </c>
      <c r="W449" s="3">
        <v>752</v>
      </c>
      <c r="X449" s="3">
        <v>36750.239999999998</v>
      </c>
      <c r="Y449" s="3">
        <v>13230.086399999998</v>
      </c>
      <c r="Z449" s="30">
        <v>46452.303359999998</v>
      </c>
      <c r="AA449" s="12"/>
      <c r="AB449" s="12"/>
    </row>
    <row r="450" spans="2:28" x14ac:dyDescent="0.2">
      <c r="B450" s="18">
        <v>2022</v>
      </c>
      <c r="C450" s="15" t="s">
        <v>7</v>
      </c>
      <c r="D450" s="8" t="s">
        <v>82</v>
      </c>
      <c r="E450" s="13" t="s">
        <v>60</v>
      </c>
      <c r="F450" s="8">
        <v>485</v>
      </c>
      <c r="G450" s="8">
        <v>567.45000000000005</v>
      </c>
      <c r="H450" s="29">
        <v>709.3125</v>
      </c>
      <c r="I450" s="14">
        <v>272.37600000000003</v>
      </c>
      <c r="J450" s="17" t="s">
        <v>71</v>
      </c>
      <c r="Q450" s="18">
        <v>2022</v>
      </c>
      <c r="R450" s="15" t="s">
        <v>7</v>
      </c>
      <c r="S450" s="26" t="s">
        <v>89</v>
      </c>
      <c r="T450" s="26" t="s">
        <v>91</v>
      </c>
      <c r="U450" s="26" t="s">
        <v>98</v>
      </c>
      <c r="V450" s="26">
        <v>178</v>
      </c>
      <c r="W450" s="3">
        <v>584</v>
      </c>
      <c r="X450" s="3">
        <v>15084.72</v>
      </c>
      <c r="Y450" s="3">
        <v>5852.8713599999992</v>
      </c>
      <c r="Z450" s="30">
        <v>14994.21168</v>
      </c>
      <c r="AA450" s="15"/>
      <c r="AB450" s="15"/>
    </row>
    <row r="451" spans="2:28" x14ac:dyDescent="0.2">
      <c r="B451" s="16">
        <v>2022</v>
      </c>
      <c r="C451" s="12" t="s">
        <v>8</v>
      </c>
      <c r="D451" s="8" t="s">
        <v>82</v>
      </c>
      <c r="E451" s="13" t="s">
        <v>60</v>
      </c>
      <c r="F451" s="8">
        <v>486</v>
      </c>
      <c r="G451" s="8">
        <v>1579.5</v>
      </c>
      <c r="H451" s="29">
        <v>1926.99</v>
      </c>
      <c r="I451" s="14">
        <v>663.39</v>
      </c>
      <c r="J451" s="17" t="s">
        <v>71</v>
      </c>
      <c r="Q451" s="16">
        <v>2022</v>
      </c>
      <c r="R451" s="12" t="s">
        <v>8</v>
      </c>
      <c r="S451" s="26" t="s">
        <v>89</v>
      </c>
      <c r="T451" s="26" t="s">
        <v>91</v>
      </c>
      <c r="U451" s="26" t="s">
        <v>98</v>
      </c>
      <c r="V451" s="26">
        <v>252</v>
      </c>
      <c r="W451" s="3">
        <v>786</v>
      </c>
      <c r="X451" s="3">
        <v>37279.980000000003</v>
      </c>
      <c r="Y451" s="3">
        <v>14800.15206</v>
      </c>
      <c r="Z451" s="30">
        <v>38920.299120000003</v>
      </c>
      <c r="AA451" s="12"/>
      <c r="AB451" s="12"/>
    </row>
    <row r="452" spans="2:28" x14ac:dyDescent="0.2">
      <c r="B452" s="18">
        <v>2022</v>
      </c>
      <c r="C452" s="15" t="s">
        <v>9</v>
      </c>
      <c r="D452" s="8" t="s">
        <v>82</v>
      </c>
      <c r="E452" s="13" t="s">
        <v>60</v>
      </c>
      <c r="F452" s="8">
        <v>365</v>
      </c>
      <c r="G452" s="8">
        <v>770.15</v>
      </c>
      <c r="H452" s="29">
        <v>1078.21</v>
      </c>
      <c r="I452" s="14">
        <v>254.14950000000002</v>
      </c>
      <c r="J452" s="17" t="s">
        <v>71</v>
      </c>
      <c r="Q452" s="18">
        <v>2022</v>
      </c>
      <c r="R452" s="15" t="s">
        <v>9</v>
      </c>
      <c r="S452" s="26" t="s">
        <v>89</v>
      </c>
      <c r="T452" s="26" t="s">
        <v>91</v>
      </c>
      <c r="U452" s="26" t="s">
        <v>98</v>
      </c>
      <c r="V452" s="26">
        <v>300</v>
      </c>
      <c r="W452" s="3">
        <v>762</v>
      </c>
      <c r="X452" s="3">
        <v>27774.9</v>
      </c>
      <c r="Y452" s="3">
        <v>9415.6911</v>
      </c>
      <c r="Z452" s="30">
        <v>28163.748600000003</v>
      </c>
      <c r="AA452" s="15"/>
      <c r="AB452" s="15"/>
    </row>
    <row r="453" spans="2:28" x14ac:dyDescent="0.2">
      <c r="B453" s="16">
        <v>2022</v>
      </c>
      <c r="C453" s="12" t="s">
        <v>10</v>
      </c>
      <c r="D453" s="8" t="s">
        <v>82</v>
      </c>
      <c r="E453" s="13" t="s">
        <v>60</v>
      </c>
      <c r="F453" s="8">
        <v>495</v>
      </c>
      <c r="G453" s="8">
        <v>1197.9000000000001</v>
      </c>
      <c r="H453" s="29">
        <v>1317.69</v>
      </c>
      <c r="I453" s="14">
        <v>455.20200000000006</v>
      </c>
      <c r="J453" s="17" t="s">
        <v>71</v>
      </c>
      <c r="Q453" s="16">
        <v>2022</v>
      </c>
      <c r="R453" s="12" t="s">
        <v>10</v>
      </c>
      <c r="S453" s="26" t="s">
        <v>89</v>
      </c>
      <c r="T453" s="26" t="s">
        <v>91</v>
      </c>
      <c r="U453" s="26" t="s">
        <v>98</v>
      </c>
      <c r="V453" s="26">
        <v>195</v>
      </c>
      <c r="W453" s="3">
        <v>683</v>
      </c>
      <c r="X453" s="3">
        <v>30543.759999999998</v>
      </c>
      <c r="Y453" s="3">
        <v>11026.297359999999</v>
      </c>
      <c r="Z453" s="30">
        <v>32101.491759999997</v>
      </c>
      <c r="AA453" s="12"/>
      <c r="AB453" s="12"/>
    </row>
    <row r="454" spans="2:28" x14ac:dyDescent="0.2">
      <c r="B454" s="18">
        <v>2022</v>
      </c>
      <c r="C454" s="15" t="s">
        <v>11</v>
      </c>
      <c r="D454" s="8" t="s">
        <v>82</v>
      </c>
      <c r="E454" s="13" t="s">
        <v>60</v>
      </c>
      <c r="F454" s="8">
        <v>343</v>
      </c>
      <c r="G454" s="8">
        <v>816.34</v>
      </c>
      <c r="H454" s="29">
        <v>1110.2224000000001</v>
      </c>
      <c r="I454" s="14">
        <v>318.37260000000003</v>
      </c>
      <c r="J454" s="17" t="s">
        <v>71</v>
      </c>
      <c r="Q454" s="18">
        <v>2022</v>
      </c>
      <c r="R454" s="15" t="s">
        <v>11</v>
      </c>
      <c r="S454" s="26" t="s">
        <v>89</v>
      </c>
      <c r="T454" s="26" t="s">
        <v>91</v>
      </c>
      <c r="U454" s="26" t="s">
        <v>98</v>
      </c>
      <c r="V454" s="26">
        <v>200</v>
      </c>
      <c r="W454" s="3">
        <v>404</v>
      </c>
      <c r="X454" s="3">
        <v>13788.52</v>
      </c>
      <c r="Y454" s="3">
        <v>4812.1934800000008</v>
      </c>
      <c r="Z454" s="30">
        <v>14160.81004</v>
      </c>
      <c r="AA454" s="15"/>
      <c r="AB454" s="15"/>
    </row>
    <row r="455" spans="2:28" x14ac:dyDescent="0.2">
      <c r="B455" s="16">
        <v>2022</v>
      </c>
      <c r="C455" s="12" t="s">
        <v>12</v>
      </c>
      <c r="D455" s="8" t="s">
        <v>82</v>
      </c>
      <c r="E455" s="13" t="s">
        <v>60</v>
      </c>
      <c r="F455" s="8">
        <v>403</v>
      </c>
      <c r="G455" s="8">
        <v>394.94</v>
      </c>
      <c r="H455" s="29">
        <v>537.11839999999995</v>
      </c>
      <c r="I455" s="14">
        <v>185.62180000000001</v>
      </c>
      <c r="J455" s="17" t="s">
        <v>71</v>
      </c>
      <c r="Q455" s="16">
        <v>2022</v>
      </c>
      <c r="R455" s="12" t="s">
        <v>12</v>
      </c>
      <c r="S455" s="26" t="s">
        <v>89</v>
      </c>
      <c r="T455" s="26" t="s">
        <v>91</v>
      </c>
      <c r="U455" s="26" t="s">
        <v>98</v>
      </c>
      <c r="V455" s="26">
        <v>116</v>
      </c>
      <c r="W455" s="3">
        <v>404</v>
      </c>
      <c r="X455" s="3">
        <v>16261</v>
      </c>
      <c r="Y455" s="3">
        <v>5203.5200000000004</v>
      </c>
      <c r="Z455" s="30">
        <v>18114.754000000001</v>
      </c>
      <c r="AA455" s="12"/>
      <c r="AB455" s="12"/>
    </row>
    <row r="456" spans="2:28" x14ac:dyDescent="0.2">
      <c r="B456" s="18">
        <v>2022</v>
      </c>
      <c r="C456" s="15" t="s">
        <v>13</v>
      </c>
      <c r="D456" s="8" t="s">
        <v>82</v>
      </c>
      <c r="E456" s="13" t="s">
        <v>60</v>
      </c>
      <c r="F456" s="8">
        <v>375</v>
      </c>
      <c r="G456" s="8">
        <v>1151.25</v>
      </c>
      <c r="H456" s="29">
        <v>1588.7249999999999</v>
      </c>
      <c r="I456" s="14">
        <v>472.01249999999999</v>
      </c>
      <c r="J456" s="17" t="s">
        <v>71</v>
      </c>
      <c r="Q456" s="18">
        <v>2022</v>
      </c>
      <c r="R456" s="15" t="s">
        <v>13</v>
      </c>
      <c r="S456" s="26" t="s">
        <v>89</v>
      </c>
      <c r="T456" s="26" t="s">
        <v>91</v>
      </c>
      <c r="U456" s="26" t="s">
        <v>98</v>
      </c>
      <c r="V456" s="26">
        <v>167</v>
      </c>
      <c r="W456" s="3">
        <v>491</v>
      </c>
      <c r="X456" s="3">
        <v>19615.45</v>
      </c>
      <c r="Y456" s="3">
        <v>6002.3276999999998</v>
      </c>
      <c r="Z456" s="30">
        <v>19497.757300000001</v>
      </c>
      <c r="AA456" s="15"/>
      <c r="AB456" s="15"/>
    </row>
    <row r="457" spans="2:28" x14ac:dyDescent="0.2">
      <c r="B457" s="16">
        <v>2022</v>
      </c>
      <c r="C457" s="12" t="s">
        <v>14</v>
      </c>
      <c r="D457" s="8" t="s">
        <v>82</v>
      </c>
      <c r="E457" s="13" t="s">
        <v>60</v>
      </c>
      <c r="F457" s="8">
        <v>321</v>
      </c>
      <c r="G457" s="8">
        <v>439.77</v>
      </c>
      <c r="H457" s="29">
        <v>439.77</v>
      </c>
      <c r="I457" s="14">
        <v>171.5103</v>
      </c>
      <c r="J457" s="17" t="s">
        <v>71</v>
      </c>
      <c r="Q457" s="16">
        <v>2022</v>
      </c>
      <c r="R457" s="12" t="s">
        <v>14</v>
      </c>
      <c r="S457" s="26" t="s">
        <v>89</v>
      </c>
      <c r="T457" s="26" t="s">
        <v>91</v>
      </c>
      <c r="U457" s="26" t="s">
        <v>98</v>
      </c>
      <c r="V457" s="26">
        <v>281</v>
      </c>
      <c r="W457" s="3">
        <v>874</v>
      </c>
      <c r="X457" s="3">
        <v>24183.58</v>
      </c>
      <c r="Y457" s="3">
        <v>8319.1515200000013</v>
      </c>
      <c r="Z457" s="30">
        <v>29721.61982</v>
      </c>
      <c r="AA457" s="12"/>
      <c r="AB457" s="12"/>
    </row>
    <row r="458" spans="2:28" x14ac:dyDescent="0.2">
      <c r="B458" s="18">
        <v>2022</v>
      </c>
      <c r="C458" s="15" t="s">
        <v>15</v>
      </c>
      <c r="D458" s="8" t="s">
        <v>82</v>
      </c>
      <c r="E458" s="13" t="s">
        <v>60</v>
      </c>
      <c r="F458" s="8">
        <v>472</v>
      </c>
      <c r="G458" s="8">
        <v>816.56</v>
      </c>
      <c r="H458" s="29">
        <v>947.20959999999991</v>
      </c>
      <c r="I458" s="14">
        <v>383.78320000000002</v>
      </c>
      <c r="J458" s="17" t="s">
        <v>71</v>
      </c>
      <c r="Q458" s="18">
        <v>2022</v>
      </c>
      <c r="R458" s="15" t="s">
        <v>15</v>
      </c>
      <c r="S458" s="26" t="s">
        <v>89</v>
      </c>
      <c r="T458" s="26" t="s">
        <v>91</v>
      </c>
      <c r="U458" s="26" t="s">
        <v>98</v>
      </c>
      <c r="V458" s="26">
        <v>139</v>
      </c>
      <c r="W458" s="3">
        <v>537</v>
      </c>
      <c r="X458" s="3">
        <v>14031.81</v>
      </c>
      <c r="Y458" s="3">
        <v>4363.8929100000005</v>
      </c>
      <c r="Z458" s="30">
        <v>17525.730689999997</v>
      </c>
      <c r="AA458" s="15"/>
      <c r="AB458" s="15"/>
    </row>
    <row r="459" spans="2:28" x14ac:dyDescent="0.2">
      <c r="B459" s="16">
        <v>2022</v>
      </c>
      <c r="C459" s="12" t="s">
        <v>16</v>
      </c>
      <c r="D459" s="8" t="s">
        <v>82</v>
      </c>
      <c r="E459" s="13" t="s">
        <v>60</v>
      </c>
      <c r="F459" s="8">
        <v>417</v>
      </c>
      <c r="G459" s="8">
        <v>1192.6199999999999</v>
      </c>
      <c r="H459" s="29">
        <v>1419.2177999999999</v>
      </c>
      <c r="I459" s="14">
        <v>429.34319999999991</v>
      </c>
      <c r="J459" s="17" t="s">
        <v>71</v>
      </c>
      <c r="Q459" s="16">
        <v>2022</v>
      </c>
      <c r="R459" s="12" t="s">
        <v>16</v>
      </c>
      <c r="S459" s="26" t="s">
        <v>89</v>
      </c>
      <c r="T459" s="26" t="s">
        <v>91</v>
      </c>
      <c r="U459" s="26" t="s">
        <v>98</v>
      </c>
      <c r="V459" s="26">
        <v>139</v>
      </c>
      <c r="W459" s="3">
        <v>279</v>
      </c>
      <c r="X459" s="3">
        <v>6810.39</v>
      </c>
      <c r="Y459" s="3">
        <v>2513.0339100000001</v>
      </c>
      <c r="Z459" s="30">
        <v>6762.7172700000001</v>
      </c>
      <c r="AA459" s="12"/>
      <c r="AB459" s="12"/>
    </row>
    <row r="460" spans="2:28" x14ac:dyDescent="0.2">
      <c r="B460" s="18">
        <v>2022</v>
      </c>
      <c r="C460" s="15" t="s">
        <v>17</v>
      </c>
      <c r="D460" s="8" t="s">
        <v>82</v>
      </c>
      <c r="E460" s="13" t="s">
        <v>60</v>
      </c>
      <c r="F460" s="8">
        <v>302</v>
      </c>
      <c r="G460" s="8">
        <v>350.32</v>
      </c>
      <c r="H460" s="29">
        <v>336.30720000000002</v>
      </c>
      <c r="I460" s="14">
        <v>168.15360000000001</v>
      </c>
      <c r="J460" s="17" t="s">
        <v>71</v>
      </c>
      <c r="Q460" s="18">
        <v>2022</v>
      </c>
      <c r="R460" s="15" t="s">
        <v>17</v>
      </c>
      <c r="S460" s="26" t="s">
        <v>89</v>
      </c>
      <c r="T460" s="26" t="s">
        <v>91</v>
      </c>
      <c r="U460" s="26" t="s">
        <v>98</v>
      </c>
      <c r="V460" s="26">
        <v>242</v>
      </c>
      <c r="W460" s="3">
        <v>561</v>
      </c>
      <c r="X460" s="3">
        <v>18984.240000000002</v>
      </c>
      <c r="Y460" s="3">
        <v>6758.3894400000008</v>
      </c>
      <c r="Z460" s="30">
        <v>20692.821600000003</v>
      </c>
      <c r="AA460" s="15"/>
      <c r="AB460" s="15"/>
    </row>
    <row r="461" spans="2:28" x14ac:dyDescent="0.2">
      <c r="B461" s="16">
        <v>2023</v>
      </c>
      <c r="C461" s="12" t="s">
        <v>6</v>
      </c>
      <c r="D461" s="8" t="s">
        <v>82</v>
      </c>
      <c r="E461" s="13" t="s">
        <v>60</v>
      </c>
      <c r="F461" s="8">
        <v>532</v>
      </c>
      <c r="G461" s="8">
        <v>1425.76</v>
      </c>
      <c r="H461" s="29">
        <v>1725.1695999999999</v>
      </c>
      <c r="I461" s="14">
        <v>556.04639999999995</v>
      </c>
      <c r="J461" s="17" t="s">
        <v>71</v>
      </c>
      <c r="Q461" s="16">
        <v>2023</v>
      </c>
      <c r="R461" s="12" t="s">
        <v>6</v>
      </c>
      <c r="S461" s="26" t="s">
        <v>89</v>
      </c>
      <c r="T461" s="26" t="s">
        <v>91</v>
      </c>
      <c r="U461" s="26" t="s">
        <v>98</v>
      </c>
      <c r="V461" s="26">
        <v>113</v>
      </c>
      <c r="W461" s="3">
        <v>441</v>
      </c>
      <c r="X461" s="3">
        <v>15135.12</v>
      </c>
      <c r="Y461" s="3">
        <v>892.97208000000012</v>
      </c>
      <c r="Z461" s="30">
        <v>23202.13896</v>
      </c>
      <c r="AA461" s="12"/>
      <c r="AB461" s="12"/>
    </row>
    <row r="462" spans="2:28" x14ac:dyDescent="0.2">
      <c r="B462" s="18">
        <v>2023</v>
      </c>
      <c r="C462" s="15" t="s">
        <v>7</v>
      </c>
      <c r="D462" s="8" t="s">
        <v>82</v>
      </c>
      <c r="E462" s="13" t="s">
        <v>60</v>
      </c>
      <c r="F462" s="8">
        <v>616</v>
      </c>
      <c r="G462" s="8">
        <v>1373.68</v>
      </c>
      <c r="H462" s="29">
        <v>1456.1008000000002</v>
      </c>
      <c r="I462" s="14">
        <v>618.15600000000006</v>
      </c>
      <c r="J462" s="17" t="s">
        <v>71</v>
      </c>
      <c r="Q462" s="18">
        <v>2023</v>
      </c>
      <c r="R462" s="15" t="s">
        <v>7</v>
      </c>
      <c r="S462" s="26" t="s">
        <v>89</v>
      </c>
      <c r="T462" s="26" t="s">
        <v>91</v>
      </c>
      <c r="U462" s="26" t="s">
        <v>98</v>
      </c>
      <c r="V462" s="26">
        <v>139</v>
      </c>
      <c r="W462" s="3">
        <v>531</v>
      </c>
      <c r="X462" s="3">
        <v>17623.89</v>
      </c>
      <c r="Y462" s="3">
        <v>1621.39788</v>
      </c>
      <c r="Z462" s="30">
        <v>25078.795469999997</v>
      </c>
      <c r="AA462" s="15"/>
      <c r="AB462" s="15"/>
    </row>
    <row r="463" spans="2:28" x14ac:dyDescent="0.2">
      <c r="B463" s="16">
        <v>2023</v>
      </c>
      <c r="C463" s="12" t="s">
        <v>8</v>
      </c>
      <c r="D463" s="8" t="s">
        <v>82</v>
      </c>
      <c r="E463" s="13" t="s">
        <v>60</v>
      </c>
      <c r="F463" s="8">
        <v>521</v>
      </c>
      <c r="G463" s="8">
        <v>1672.41</v>
      </c>
      <c r="H463" s="29">
        <v>2040.3402000000001</v>
      </c>
      <c r="I463" s="14">
        <v>501.72300000000001</v>
      </c>
      <c r="J463" s="17" t="s">
        <v>71</v>
      </c>
      <c r="Q463" s="16">
        <v>2023</v>
      </c>
      <c r="R463" s="12" t="s">
        <v>8</v>
      </c>
      <c r="S463" s="26" t="s">
        <v>89</v>
      </c>
      <c r="T463" s="26" t="s">
        <v>91</v>
      </c>
      <c r="U463" s="26" t="s">
        <v>98</v>
      </c>
      <c r="V463" s="26">
        <v>107</v>
      </c>
      <c r="W463" s="3">
        <v>292</v>
      </c>
      <c r="X463" s="3">
        <v>9361.52</v>
      </c>
      <c r="Y463" s="3">
        <v>861.25984000000005</v>
      </c>
      <c r="Z463" s="30">
        <v>12750.390240000001</v>
      </c>
      <c r="AA463" s="12"/>
      <c r="AB463" s="12"/>
    </row>
    <row r="464" spans="2:28" x14ac:dyDescent="0.2">
      <c r="B464" s="18">
        <v>2023</v>
      </c>
      <c r="C464" s="15" t="s">
        <v>9</v>
      </c>
      <c r="D464" s="8" t="s">
        <v>82</v>
      </c>
      <c r="E464" s="13" t="s">
        <v>60</v>
      </c>
      <c r="F464" s="8">
        <v>528</v>
      </c>
      <c r="G464" s="8">
        <v>1795.2</v>
      </c>
      <c r="H464" s="29">
        <v>1831.104</v>
      </c>
      <c r="I464" s="14">
        <v>879.64800000000002</v>
      </c>
      <c r="J464" s="17" t="s">
        <v>71</v>
      </c>
      <c r="Q464" s="18">
        <v>2023</v>
      </c>
      <c r="R464" s="15" t="s">
        <v>9</v>
      </c>
      <c r="S464" s="26" t="s">
        <v>89</v>
      </c>
      <c r="T464" s="26" t="s">
        <v>91</v>
      </c>
      <c r="U464" s="26" t="s">
        <v>98</v>
      </c>
      <c r="V464" s="26">
        <v>101</v>
      </c>
      <c r="W464" s="3">
        <v>207</v>
      </c>
      <c r="X464" s="3">
        <v>6791.67</v>
      </c>
      <c r="Y464" s="3">
        <v>556.91694000000007</v>
      </c>
      <c r="Z464" s="30">
        <v>8992.1710800000001</v>
      </c>
      <c r="AA464" s="15"/>
      <c r="AB464" s="15"/>
    </row>
    <row r="465" spans="2:28" x14ac:dyDescent="0.2">
      <c r="B465" s="16">
        <v>2023</v>
      </c>
      <c r="C465" s="12" t="s">
        <v>10</v>
      </c>
      <c r="D465" s="8" t="s">
        <v>82</v>
      </c>
      <c r="E465" s="13" t="s">
        <v>60</v>
      </c>
      <c r="F465" s="8">
        <v>529</v>
      </c>
      <c r="G465" s="8">
        <v>1179.67</v>
      </c>
      <c r="H465" s="29">
        <v>1545.3677000000002</v>
      </c>
      <c r="I465" s="14">
        <v>448.27460000000008</v>
      </c>
      <c r="J465" s="17" t="s">
        <v>71</v>
      </c>
      <c r="Q465" s="16">
        <v>2023</v>
      </c>
      <c r="R465" s="12" t="s">
        <v>10</v>
      </c>
      <c r="S465" s="26" t="s">
        <v>89</v>
      </c>
      <c r="T465" s="26" t="s">
        <v>91</v>
      </c>
      <c r="U465" s="26" t="s">
        <v>98</v>
      </c>
      <c r="V465" s="26">
        <v>105</v>
      </c>
      <c r="W465" s="3">
        <v>225</v>
      </c>
      <c r="X465" s="3">
        <v>9351</v>
      </c>
      <c r="Y465" s="3">
        <v>850.94100000000003</v>
      </c>
      <c r="Z465" s="30">
        <v>10650.789000000001</v>
      </c>
      <c r="AA465" s="12"/>
      <c r="AB465" s="12"/>
    </row>
    <row r="466" spans="2:28" x14ac:dyDescent="0.2">
      <c r="B466" s="18">
        <v>2023</v>
      </c>
      <c r="C466" s="15" t="s">
        <v>11</v>
      </c>
      <c r="D466" s="8" t="s">
        <v>82</v>
      </c>
      <c r="E466" s="13" t="s">
        <v>60</v>
      </c>
      <c r="F466" s="8">
        <v>520</v>
      </c>
      <c r="G466" s="8">
        <v>1066</v>
      </c>
      <c r="H466" s="29">
        <v>1108.6400000000001</v>
      </c>
      <c r="I466" s="14">
        <v>458.38</v>
      </c>
      <c r="J466" s="17" t="s">
        <v>71</v>
      </c>
      <c r="Q466" s="18">
        <v>2023</v>
      </c>
      <c r="R466" s="15" t="s">
        <v>11</v>
      </c>
      <c r="S466" s="26" t="s">
        <v>89</v>
      </c>
      <c r="T466" s="26" t="s">
        <v>91</v>
      </c>
      <c r="U466" s="26" t="s">
        <v>98</v>
      </c>
      <c r="V466" s="26">
        <v>148</v>
      </c>
      <c r="W466" s="3">
        <v>592</v>
      </c>
      <c r="X466" s="3">
        <v>17623.84</v>
      </c>
      <c r="Y466" s="3">
        <v>934.06352000000004</v>
      </c>
      <c r="Z466" s="30">
        <v>26118.530879999998</v>
      </c>
      <c r="AA466" s="15"/>
      <c r="AB466" s="15"/>
    </row>
    <row r="467" spans="2:28" x14ac:dyDescent="0.2">
      <c r="B467" s="16">
        <v>2023</v>
      </c>
      <c r="C467" s="12" t="s">
        <v>12</v>
      </c>
      <c r="D467" s="8" t="s">
        <v>82</v>
      </c>
      <c r="E467" s="13" t="s">
        <v>60</v>
      </c>
      <c r="F467" s="8">
        <v>685</v>
      </c>
      <c r="G467" s="8">
        <v>698.7</v>
      </c>
      <c r="H467" s="29">
        <v>936.25800000000004</v>
      </c>
      <c r="I467" s="14">
        <v>216.59700000000001</v>
      </c>
      <c r="J467" s="17" t="s">
        <v>71</v>
      </c>
      <c r="Q467" s="16">
        <v>2023</v>
      </c>
      <c r="R467" s="12" t="s">
        <v>12</v>
      </c>
      <c r="S467" s="26" t="s">
        <v>89</v>
      </c>
      <c r="T467" s="26" t="s">
        <v>91</v>
      </c>
      <c r="U467" s="26" t="s">
        <v>98</v>
      </c>
      <c r="V467" s="26">
        <v>122</v>
      </c>
      <c r="W467" s="3">
        <v>360</v>
      </c>
      <c r="X467" s="3">
        <v>11394</v>
      </c>
      <c r="Y467" s="3">
        <v>1071.0360000000001</v>
      </c>
      <c r="Z467" s="30">
        <v>16601.058000000001</v>
      </c>
      <c r="AA467" s="12"/>
      <c r="AB467" s="12"/>
    </row>
    <row r="468" spans="2:28" x14ac:dyDescent="0.2">
      <c r="B468" s="18">
        <v>2023</v>
      </c>
      <c r="C468" s="15" t="s">
        <v>13</v>
      </c>
      <c r="D468" s="8" t="s">
        <v>82</v>
      </c>
      <c r="E468" s="13" t="s">
        <v>60</v>
      </c>
      <c r="F468" s="8">
        <v>519</v>
      </c>
      <c r="G468" s="8">
        <v>1411.68</v>
      </c>
      <c r="H468" s="29">
        <v>1934.0016000000001</v>
      </c>
      <c r="I468" s="14">
        <v>649.3728000000001</v>
      </c>
      <c r="J468" s="17" t="s">
        <v>71</v>
      </c>
      <c r="Q468" s="18">
        <v>2023</v>
      </c>
      <c r="R468" s="15" t="s">
        <v>13</v>
      </c>
      <c r="S468" s="26" t="s">
        <v>89</v>
      </c>
      <c r="T468" s="26" t="s">
        <v>91</v>
      </c>
      <c r="U468" s="26" t="s">
        <v>98</v>
      </c>
      <c r="V468" s="26">
        <v>114</v>
      </c>
      <c r="W468" s="3">
        <v>237</v>
      </c>
      <c r="X468" s="3">
        <v>5650.08</v>
      </c>
      <c r="Y468" s="3">
        <v>344.65487999999999</v>
      </c>
      <c r="Z468" s="30">
        <v>7559.8070399999997</v>
      </c>
      <c r="AA468" s="15"/>
      <c r="AB468" s="15"/>
    </row>
    <row r="469" spans="2:28" x14ac:dyDescent="0.2">
      <c r="B469" s="16">
        <v>2023</v>
      </c>
      <c r="C469" s="12" t="s">
        <v>14</v>
      </c>
      <c r="D469" s="8" t="s">
        <v>82</v>
      </c>
      <c r="E469" s="13" t="s">
        <v>60</v>
      </c>
      <c r="F469" s="8">
        <v>667</v>
      </c>
      <c r="G469" s="8">
        <v>2034.35</v>
      </c>
      <c r="H469" s="29">
        <v>1952.9759999999997</v>
      </c>
      <c r="I469" s="14">
        <v>752.70949999999993</v>
      </c>
      <c r="J469" s="17" t="s">
        <v>71</v>
      </c>
      <c r="Q469" s="16">
        <v>2023</v>
      </c>
      <c r="R469" s="12" t="s">
        <v>14</v>
      </c>
      <c r="S469" s="26" t="s">
        <v>89</v>
      </c>
      <c r="T469" s="26" t="s">
        <v>91</v>
      </c>
      <c r="U469" s="26" t="s">
        <v>98</v>
      </c>
      <c r="V469" s="26">
        <v>149</v>
      </c>
      <c r="W469" s="3">
        <v>571</v>
      </c>
      <c r="X469" s="3">
        <v>22543.08</v>
      </c>
      <c r="Y469" s="3">
        <v>1330.0417200000002</v>
      </c>
      <c r="Z469" s="30">
        <v>29260.917840000002</v>
      </c>
      <c r="AA469" s="12"/>
      <c r="AB469" s="12"/>
    </row>
    <row r="470" spans="2:28" x14ac:dyDescent="0.2">
      <c r="B470" s="18">
        <v>2023</v>
      </c>
      <c r="C470" s="15" t="s">
        <v>15</v>
      </c>
      <c r="D470" s="8" t="s">
        <v>82</v>
      </c>
      <c r="E470" s="13" t="s">
        <v>60</v>
      </c>
      <c r="F470" s="8">
        <v>693</v>
      </c>
      <c r="G470" s="8">
        <v>2293.83</v>
      </c>
      <c r="H470" s="29">
        <v>2270.8916999999997</v>
      </c>
      <c r="I470" s="14">
        <v>963.40859999999998</v>
      </c>
      <c r="J470" s="17" t="s">
        <v>71</v>
      </c>
      <c r="Q470" s="18">
        <v>2023</v>
      </c>
      <c r="R470" s="15" t="s">
        <v>15</v>
      </c>
      <c r="S470" s="26" t="s">
        <v>89</v>
      </c>
      <c r="T470" s="26" t="s">
        <v>91</v>
      </c>
      <c r="U470" s="26" t="s">
        <v>98</v>
      </c>
      <c r="V470" s="26">
        <v>118</v>
      </c>
      <c r="W470" s="3">
        <v>321</v>
      </c>
      <c r="X470" s="3">
        <v>11755.02</v>
      </c>
      <c r="Y470" s="3">
        <v>940.40160000000014</v>
      </c>
      <c r="Z470" s="30">
        <v>17797.100280000002</v>
      </c>
      <c r="AA470" s="15"/>
      <c r="AB470" s="15"/>
    </row>
    <row r="471" spans="2:28" x14ac:dyDescent="0.2">
      <c r="B471" s="16">
        <v>2023</v>
      </c>
      <c r="C471" s="12" t="s">
        <v>16</v>
      </c>
      <c r="D471" s="8" t="s">
        <v>82</v>
      </c>
      <c r="E471" s="13" t="s">
        <v>60</v>
      </c>
      <c r="F471" s="8">
        <v>556</v>
      </c>
      <c r="G471" s="8">
        <v>1584.6</v>
      </c>
      <c r="H471" s="29">
        <v>2123.364</v>
      </c>
      <c r="I471" s="14">
        <v>760.60799999999983</v>
      </c>
      <c r="J471" s="17" t="s">
        <v>71</v>
      </c>
      <c r="Q471" s="16">
        <v>2023</v>
      </c>
      <c r="R471" s="12" t="s">
        <v>16</v>
      </c>
      <c r="S471" s="26" t="s">
        <v>89</v>
      </c>
      <c r="T471" s="26" t="s">
        <v>91</v>
      </c>
      <c r="U471" s="26" t="s">
        <v>98</v>
      </c>
      <c r="V471" s="26">
        <v>141</v>
      </c>
      <c r="W471" s="3">
        <v>358</v>
      </c>
      <c r="X471" s="3">
        <v>16493.060000000001</v>
      </c>
      <c r="Y471" s="3">
        <v>1335.93786</v>
      </c>
      <c r="Z471" s="30">
        <v>21127.609860000004</v>
      </c>
      <c r="AA471" s="12"/>
      <c r="AB471" s="12"/>
    </row>
    <row r="472" spans="2:28" x14ac:dyDescent="0.2">
      <c r="B472" s="18">
        <v>2023</v>
      </c>
      <c r="C472" s="15" t="s">
        <v>17</v>
      </c>
      <c r="D472" s="8" t="s">
        <v>82</v>
      </c>
      <c r="E472" s="13" t="s">
        <v>60</v>
      </c>
      <c r="F472" s="8">
        <v>511</v>
      </c>
      <c r="G472" s="8">
        <v>1308.1600000000001</v>
      </c>
      <c r="H472" s="29">
        <v>1805.2608000000002</v>
      </c>
      <c r="I472" s="14">
        <v>536.3456000000001</v>
      </c>
      <c r="J472" s="17" t="s">
        <v>71</v>
      </c>
      <c r="Q472" s="18">
        <v>2023</v>
      </c>
      <c r="R472" s="15" t="s">
        <v>17</v>
      </c>
      <c r="S472" s="26" t="s">
        <v>89</v>
      </c>
      <c r="T472" s="26" t="s">
        <v>91</v>
      </c>
      <c r="U472" s="26" t="s">
        <v>98</v>
      </c>
      <c r="V472" s="26">
        <v>114</v>
      </c>
      <c r="W472" s="3">
        <v>451</v>
      </c>
      <c r="X472" s="3">
        <v>16822.3</v>
      </c>
      <c r="Y472" s="3">
        <v>1244.8501999999999</v>
      </c>
      <c r="Z472" s="30">
        <v>19396.1119</v>
      </c>
      <c r="AA472" s="15"/>
      <c r="AB472" s="15"/>
    </row>
    <row r="473" spans="2:28" x14ac:dyDescent="0.2">
      <c r="B473" s="16">
        <v>2024</v>
      </c>
      <c r="C473" s="12" t="s">
        <v>6</v>
      </c>
      <c r="D473" s="8" t="s">
        <v>82</v>
      </c>
      <c r="E473" s="13" t="s">
        <v>60</v>
      </c>
      <c r="F473" s="8">
        <v>695</v>
      </c>
      <c r="G473" s="8">
        <v>1438.65</v>
      </c>
      <c r="H473" s="29">
        <v>1899.0180000000003</v>
      </c>
      <c r="I473" s="14">
        <v>676.16550000000007</v>
      </c>
      <c r="J473" s="17" t="s">
        <v>71</v>
      </c>
      <c r="Q473" s="16">
        <v>2024</v>
      </c>
      <c r="R473" s="12" t="s">
        <v>6</v>
      </c>
      <c r="S473" s="26" t="s">
        <v>89</v>
      </c>
      <c r="T473" s="26" t="s">
        <v>91</v>
      </c>
      <c r="U473" s="26" t="s">
        <v>98</v>
      </c>
      <c r="V473" s="26">
        <v>224</v>
      </c>
      <c r="W473" s="3">
        <v>788</v>
      </c>
      <c r="X473" s="3">
        <v>35743.68</v>
      </c>
      <c r="Y473" s="3">
        <v>10294.179840000001</v>
      </c>
      <c r="Z473" s="30">
        <v>40211.64</v>
      </c>
      <c r="AA473" s="12"/>
      <c r="AB473" s="12"/>
    </row>
    <row r="474" spans="2:28" x14ac:dyDescent="0.2">
      <c r="B474" s="18">
        <v>2024</v>
      </c>
      <c r="C474" s="15" t="s">
        <v>7</v>
      </c>
      <c r="D474" s="8" t="s">
        <v>82</v>
      </c>
      <c r="E474" s="13" t="s">
        <v>60</v>
      </c>
      <c r="F474" s="8">
        <v>610</v>
      </c>
      <c r="G474" s="8">
        <v>1579.9</v>
      </c>
      <c r="H474" s="29">
        <v>1611.4980000000003</v>
      </c>
      <c r="I474" s="14">
        <v>631.96</v>
      </c>
      <c r="J474" s="17" t="s">
        <v>71</v>
      </c>
      <c r="Q474" s="18">
        <v>2024</v>
      </c>
      <c r="R474" s="15" t="s">
        <v>7</v>
      </c>
      <c r="S474" s="26" t="s">
        <v>89</v>
      </c>
      <c r="T474" s="26" t="s">
        <v>91</v>
      </c>
      <c r="U474" s="26" t="s">
        <v>98</v>
      </c>
      <c r="V474" s="26">
        <v>293</v>
      </c>
      <c r="W474" s="3">
        <v>609</v>
      </c>
      <c r="X474" s="3">
        <v>18775.47</v>
      </c>
      <c r="Y474" s="3">
        <v>4750.19391</v>
      </c>
      <c r="Z474" s="30">
        <v>19564.039740000004</v>
      </c>
      <c r="AA474" s="15"/>
      <c r="AB474" s="15"/>
    </row>
    <row r="475" spans="2:28" x14ac:dyDescent="0.2">
      <c r="B475" s="16">
        <v>2024</v>
      </c>
      <c r="C475" s="12" t="s">
        <v>8</v>
      </c>
      <c r="D475" s="8" t="s">
        <v>82</v>
      </c>
      <c r="E475" s="13" t="s">
        <v>60</v>
      </c>
      <c r="F475" s="8">
        <v>567</v>
      </c>
      <c r="G475" s="8">
        <v>912.87</v>
      </c>
      <c r="H475" s="29">
        <v>912.87</v>
      </c>
      <c r="I475" s="14">
        <v>419.92019999999997</v>
      </c>
      <c r="J475" s="17" t="s">
        <v>71</v>
      </c>
      <c r="Q475" s="16">
        <v>2024</v>
      </c>
      <c r="R475" s="12" t="s">
        <v>8</v>
      </c>
      <c r="S475" s="26" t="s">
        <v>89</v>
      </c>
      <c r="T475" s="26" t="s">
        <v>91</v>
      </c>
      <c r="U475" s="26" t="s">
        <v>98</v>
      </c>
      <c r="V475" s="26">
        <v>273</v>
      </c>
      <c r="W475" s="3">
        <v>906</v>
      </c>
      <c r="X475" s="3">
        <v>28738.32</v>
      </c>
      <c r="Y475" s="3">
        <v>6437.3836799999999</v>
      </c>
      <c r="Z475" s="30">
        <v>32014.48848</v>
      </c>
      <c r="AA475" s="12"/>
      <c r="AB475" s="12"/>
    </row>
    <row r="476" spans="2:28" x14ac:dyDescent="0.2">
      <c r="B476" s="18">
        <v>2024</v>
      </c>
      <c r="C476" s="15" t="s">
        <v>9</v>
      </c>
      <c r="D476" s="8" t="s">
        <v>82</v>
      </c>
      <c r="E476" s="13" t="s">
        <v>60</v>
      </c>
      <c r="F476" s="8">
        <v>647</v>
      </c>
      <c r="G476" s="8">
        <v>588.77</v>
      </c>
      <c r="H476" s="29">
        <v>582.88229999999999</v>
      </c>
      <c r="I476" s="14">
        <v>229.62029999999999</v>
      </c>
      <c r="J476" s="17" t="s">
        <v>71</v>
      </c>
      <c r="Q476" s="18">
        <v>2024</v>
      </c>
      <c r="R476" s="15" t="s">
        <v>9</v>
      </c>
      <c r="S476" s="26" t="s">
        <v>89</v>
      </c>
      <c r="T476" s="26" t="s">
        <v>91</v>
      </c>
      <c r="U476" s="26" t="s">
        <v>98</v>
      </c>
      <c r="V476" s="26">
        <v>265</v>
      </c>
      <c r="W476" s="3">
        <v>755</v>
      </c>
      <c r="X476" s="3">
        <v>28591.85</v>
      </c>
      <c r="Y476" s="3">
        <v>6576.1255000000001</v>
      </c>
      <c r="Z476" s="30">
        <v>31794.137200000001</v>
      </c>
      <c r="AA476" s="15"/>
      <c r="AB476" s="15"/>
    </row>
    <row r="477" spans="2:28" x14ac:dyDescent="0.2">
      <c r="B477" s="16">
        <v>2024</v>
      </c>
      <c r="C477" s="12" t="s">
        <v>10</v>
      </c>
      <c r="D477" s="8" t="s">
        <v>82</v>
      </c>
      <c r="E477" s="13" t="s">
        <v>60</v>
      </c>
      <c r="F477" s="8">
        <v>608</v>
      </c>
      <c r="G477" s="8">
        <v>2024.64</v>
      </c>
      <c r="H477" s="29">
        <v>1963.9008000000001</v>
      </c>
      <c r="I477" s="14">
        <v>1012.32</v>
      </c>
      <c r="J477" s="17" t="s">
        <v>71</v>
      </c>
      <c r="Q477" s="16">
        <v>2024</v>
      </c>
      <c r="R477" s="12" t="s">
        <v>10</v>
      </c>
      <c r="S477" s="26" t="s">
        <v>89</v>
      </c>
      <c r="T477" s="26" t="s">
        <v>91</v>
      </c>
      <c r="U477" s="26" t="s">
        <v>98</v>
      </c>
      <c r="V477" s="26">
        <v>222</v>
      </c>
      <c r="W477" s="3">
        <v>881</v>
      </c>
      <c r="X477" s="3">
        <v>20844.46</v>
      </c>
      <c r="Y477" s="3">
        <v>5023.5148599999993</v>
      </c>
      <c r="Z477" s="30">
        <v>23887.75116</v>
      </c>
      <c r="AA477" s="12"/>
      <c r="AB477" s="12"/>
    </row>
    <row r="478" spans="2:28" x14ac:dyDescent="0.2">
      <c r="B478" s="18">
        <v>2024</v>
      </c>
      <c r="C478" s="15" t="s">
        <v>11</v>
      </c>
      <c r="D478" s="8" t="s">
        <v>82</v>
      </c>
      <c r="E478" s="13" t="s">
        <v>60</v>
      </c>
      <c r="F478" s="8">
        <v>543</v>
      </c>
      <c r="G478" s="8">
        <v>1808.19</v>
      </c>
      <c r="H478" s="29">
        <v>2459.1383999999998</v>
      </c>
      <c r="I478" s="14">
        <v>813.68550000000005</v>
      </c>
      <c r="J478" s="17" t="s">
        <v>71</v>
      </c>
      <c r="Q478" s="18">
        <v>2024</v>
      </c>
      <c r="R478" s="15" t="s">
        <v>11</v>
      </c>
      <c r="S478" s="26" t="s">
        <v>89</v>
      </c>
      <c r="T478" s="26" t="s">
        <v>91</v>
      </c>
      <c r="U478" s="26" t="s">
        <v>98</v>
      </c>
      <c r="V478" s="26">
        <v>231</v>
      </c>
      <c r="W478" s="3">
        <v>714</v>
      </c>
      <c r="X478" s="3">
        <v>25204.2</v>
      </c>
      <c r="Y478" s="3">
        <v>5998.5996000000005</v>
      </c>
      <c r="Z478" s="30">
        <v>29236.871999999999</v>
      </c>
      <c r="AA478" s="15"/>
      <c r="AB478" s="15"/>
    </row>
    <row r="479" spans="2:28" x14ac:dyDescent="0.2">
      <c r="B479" s="16">
        <v>2024</v>
      </c>
      <c r="C479" s="12" t="s">
        <v>12</v>
      </c>
      <c r="D479" s="8" t="s">
        <v>82</v>
      </c>
      <c r="E479" s="13" t="s">
        <v>60</v>
      </c>
      <c r="F479" s="8">
        <v>573</v>
      </c>
      <c r="G479" s="8">
        <v>1770.57</v>
      </c>
      <c r="H479" s="29">
        <v>1752.8643</v>
      </c>
      <c r="I479" s="14">
        <v>796.75649999999996</v>
      </c>
      <c r="J479" s="17" t="s">
        <v>71</v>
      </c>
      <c r="Q479" s="16">
        <v>2024</v>
      </c>
      <c r="R479" s="12" t="s">
        <v>12</v>
      </c>
      <c r="S479" s="26" t="s">
        <v>89</v>
      </c>
      <c r="T479" s="26" t="s">
        <v>91</v>
      </c>
      <c r="U479" s="26" t="s">
        <v>98</v>
      </c>
      <c r="V479" s="26">
        <v>111</v>
      </c>
      <c r="W479" s="3">
        <v>223</v>
      </c>
      <c r="X479" s="3">
        <v>10173.26</v>
      </c>
      <c r="Y479" s="3">
        <v>3031.63148</v>
      </c>
      <c r="Z479" s="30">
        <v>11984.100279999999</v>
      </c>
      <c r="AA479" s="12"/>
      <c r="AB479" s="12"/>
    </row>
    <row r="480" spans="2:28" x14ac:dyDescent="0.2">
      <c r="B480" s="18">
        <v>2024</v>
      </c>
      <c r="C480" s="15" t="s">
        <v>13</v>
      </c>
      <c r="D480" s="8" t="s">
        <v>82</v>
      </c>
      <c r="E480" s="13" t="s">
        <v>60</v>
      </c>
      <c r="F480" s="8">
        <v>599</v>
      </c>
      <c r="G480" s="8">
        <v>1347.75</v>
      </c>
      <c r="H480" s="29">
        <v>1388.1824999999999</v>
      </c>
      <c r="I480" s="14">
        <v>673.875</v>
      </c>
      <c r="J480" s="17" t="s">
        <v>71</v>
      </c>
      <c r="Q480" s="18">
        <v>2024</v>
      </c>
      <c r="R480" s="15" t="s">
        <v>13</v>
      </c>
      <c r="S480" s="26" t="s">
        <v>89</v>
      </c>
      <c r="T480" s="26" t="s">
        <v>91</v>
      </c>
      <c r="U480" s="26" t="s">
        <v>98</v>
      </c>
      <c r="V480" s="26">
        <v>118</v>
      </c>
      <c r="W480" s="3">
        <v>278</v>
      </c>
      <c r="X480" s="3">
        <v>9418.64</v>
      </c>
      <c r="Y480" s="3">
        <v>2561.8700800000001</v>
      </c>
      <c r="Z480" s="30">
        <v>9748.2923999999985</v>
      </c>
      <c r="AA480" s="15"/>
      <c r="AB480" s="15"/>
    </row>
    <row r="481" spans="2:28" x14ac:dyDescent="0.2">
      <c r="B481" s="16">
        <v>2024</v>
      </c>
      <c r="C481" s="12" t="s">
        <v>14</v>
      </c>
      <c r="D481" s="8" t="s">
        <v>82</v>
      </c>
      <c r="E481" s="13" t="s">
        <v>60</v>
      </c>
      <c r="F481" s="8">
        <v>657</v>
      </c>
      <c r="G481" s="8">
        <v>1655.64</v>
      </c>
      <c r="H481" s="29">
        <v>1821.2040000000002</v>
      </c>
      <c r="I481" s="14">
        <v>711.92520000000002</v>
      </c>
      <c r="J481" s="17" t="s">
        <v>71</v>
      </c>
      <c r="Q481" s="16">
        <v>2024</v>
      </c>
      <c r="R481" s="12" t="s">
        <v>14</v>
      </c>
      <c r="S481" s="26" t="s">
        <v>89</v>
      </c>
      <c r="T481" s="26" t="s">
        <v>91</v>
      </c>
      <c r="U481" s="26" t="s">
        <v>98</v>
      </c>
      <c r="V481" s="26">
        <v>140</v>
      </c>
      <c r="W481" s="3">
        <v>395</v>
      </c>
      <c r="X481" s="3">
        <v>16376.7</v>
      </c>
      <c r="Y481" s="3">
        <v>3537.3672000000001</v>
      </c>
      <c r="Z481" s="30">
        <v>17490.315600000002</v>
      </c>
      <c r="AA481" s="12"/>
      <c r="AB481" s="12"/>
    </row>
    <row r="482" spans="2:28" x14ac:dyDescent="0.2">
      <c r="B482" s="18">
        <v>2024</v>
      </c>
      <c r="C482" s="15" t="s">
        <v>15</v>
      </c>
      <c r="D482" s="8" t="s">
        <v>82</v>
      </c>
      <c r="E482" s="13" t="s">
        <v>60</v>
      </c>
      <c r="F482" s="8">
        <v>578</v>
      </c>
      <c r="G482" s="8">
        <v>786.08</v>
      </c>
      <c r="H482" s="29">
        <v>1029.7648000000002</v>
      </c>
      <c r="I482" s="14">
        <v>282.98880000000003</v>
      </c>
      <c r="J482" s="17" t="s">
        <v>71</v>
      </c>
      <c r="Q482" s="18">
        <v>2024</v>
      </c>
      <c r="R482" s="15" t="s">
        <v>15</v>
      </c>
      <c r="S482" s="26" t="s">
        <v>89</v>
      </c>
      <c r="T482" s="26" t="s">
        <v>91</v>
      </c>
      <c r="U482" s="26" t="s">
        <v>98</v>
      </c>
      <c r="V482" s="26">
        <v>241</v>
      </c>
      <c r="W482" s="3">
        <v>846</v>
      </c>
      <c r="X482" s="3">
        <v>32537.16</v>
      </c>
      <c r="Y482" s="3">
        <v>9338.1649199999993</v>
      </c>
      <c r="Z482" s="30">
        <v>33318.05184</v>
      </c>
      <c r="AA482" s="15"/>
      <c r="AB482" s="15"/>
    </row>
    <row r="483" spans="2:28" x14ac:dyDescent="0.2">
      <c r="B483" s="16">
        <v>2024</v>
      </c>
      <c r="C483" s="12" t="s">
        <v>16</v>
      </c>
      <c r="D483" s="8" t="s">
        <v>82</v>
      </c>
      <c r="E483" s="13" t="s">
        <v>60</v>
      </c>
      <c r="F483" s="8">
        <v>695</v>
      </c>
      <c r="G483" s="8">
        <v>1848.7</v>
      </c>
      <c r="H483" s="29">
        <v>2255.4139999999998</v>
      </c>
      <c r="I483" s="14">
        <v>887.37600000000009</v>
      </c>
      <c r="J483" s="17" t="s">
        <v>71</v>
      </c>
      <c r="Q483" s="16">
        <v>2024</v>
      </c>
      <c r="R483" s="12" t="s">
        <v>16</v>
      </c>
      <c r="S483" s="26" t="s">
        <v>89</v>
      </c>
      <c r="T483" s="26" t="s">
        <v>91</v>
      </c>
      <c r="U483" s="26" t="s">
        <v>98</v>
      </c>
      <c r="V483" s="26">
        <v>233</v>
      </c>
      <c r="W483" s="3">
        <v>732</v>
      </c>
      <c r="X483" s="3">
        <v>35150.639999999999</v>
      </c>
      <c r="Y483" s="3">
        <v>7170.73056</v>
      </c>
      <c r="Z483" s="30">
        <v>39509.319360000001</v>
      </c>
      <c r="AA483" s="12"/>
      <c r="AB483" s="12"/>
    </row>
    <row r="484" spans="2:28" x14ac:dyDescent="0.2">
      <c r="B484" s="18">
        <v>2024</v>
      </c>
      <c r="C484" s="15" t="s">
        <v>17</v>
      </c>
      <c r="D484" s="8" t="s">
        <v>82</v>
      </c>
      <c r="E484" s="13" t="s">
        <v>60</v>
      </c>
      <c r="F484" s="8">
        <v>685</v>
      </c>
      <c r="G484" s="8">
        <v>685</v>
      </c>
      <c r="H484" s="29">
        <v>780.9</v>
      </c>
      <c r="I484" s="14">
        <v>328.8</v>
      </c>
      <c r="J484" s="17" t="s">
        <v>71</v>
      </c>
      <c r="Q484" s="18">
        <v>2024</v>
      </c>
      <c r="R484" s="15" t="s">
        <v>17</v>
      </c>
      <c r="S484" s="26" t="s">
        <v>89</v>
      </c>
      <c r="T484" s="26" t="s">
        <v>91</v>
      </c>
      <c r="U484" s="26" t="s">
        <v>98</v>
      </c>
      <c r="V484" s="26">
        <v>294</v>
      </c>
      <c r="W484" s="3">
        <v>614</v>
      </c>
      <c r="X484" s="3">
        <v>29907.94</v>
      </c>
      <c r="Y484" s="3">
        <v>5981.5879999999997</v>
      </c>
      <c r="Z484" s="30">
        <v>32330.483139999997</v>
      </c>
      <c r="AA484" s="15"/>
      <c r="AB484" s="15"/>
    </row>
    <row r="485" spans="2:28" x14ac:dyDescent="0.2">
      <c r="B485" s="16">
        <v>2020</v>
      </c>
      <c r="C485" s="12" t="s">
        <v>6</v>
      </c>
      <c r="D485" s="8" t="s">
        <v>72</v>
      </c>
      <c r="E485" s="13" t="s">
        <v>63</v>
      </c>
      <c r="F485" s="8">
        <v>534</v>
      </c>
      <c r="G485" s="8">
        <v>1185.48</v>
      </c>
      <c r="H485" s="29">
        <v>1149.9156</v>
      </c>
      <c r="I485" s="14">
        <v>497.90160000000003</v>
      </c>
      <c r="J485" s="17" t="s">
        <v>70</v>
      </c>
      <c r="Q485" s="16">
        <v>2020</v>
      </c>
      <c r="R485" s="12" t="s">
        <v>6</v>
      </c>
      <c r="S485" s="26" t="s">
        <v>92</v>
      </c>
      <c r="T485" s="26" t="s">
        <v>90</v>
      </c>
      <c r="U485" s="26" t="s">
        <v>94</v>
      </c>
      <c r="V485" s="26">
        <v>1185</v>
      </c>
      <c r="W485" s="26">
        <v>0</v>
      </c>
      <c r="X485" s="26">
        <v>0</v>
      </c>
      <c r="Y485" s="3">
        <v>0</v>
      </c>
      <c r="Z485" s="30">
        <v>0</v>
      </c>
      <c r="AA485" s="12"/>
      <c r="AB485" s="12"/>
    </row>
    <row r="486" spans="2:28" x14ac:dyDescent="0.2">
      <c r="B486" s="18">
        <v>2020</v>
      </c>
      <c r="C486" s="15" t="s">
        <v>7</v>
      </c>
      <c r="D486" s="8" t="s">
        <v>72</v>
      </c>
      <c r="E486" s="13" t="s">
        <v>63</v>
      </c>
      <c r="F486" s="8">
        <v>951</v>
      </c>
      <c r="G486" s="8">
        <v>2738.88</v>
      </c>
      <c r="H486" s="29">
        <v>3259.2672000000002</v>
      </c>
      <c r="I486" s="14">
        <v>1342.0511999999999</v>
      </c>
      <c r="J486" s="17" t="s">
        <v>70</v>
      </c>
      <c r="Q486" s="18">
        <v>2020</v>
      </c>
      <c r="R486" s="15" t="s">
        <v>7</v>
      </c>
      <c r="S486" s="26" t="s">
        <v>92</v>
      </c>
      <c r="T486" s="26" t="s">
        <v>90</v>
      </c>
      <c r="U486" s="26" t="s">
        <v>94</v>
      </c>
      <c r="V486" s="26">
        <v>2720</v>
      </c>
      <c r="W486" s="26">
        <v>0</v>
      </c>
      <c r="X486" s="26">
        <v>0</v>
      </c>
      <c r="Y486" s="3">
        <v>0</v>
      </c>
      <c r="Z486" s="30">
        <v>0</v>
      </c>
      <c r="AA486" s="15"/>
      <c r="AB486" s="15"/>
    </row>
    <row r="487" spans="2:28" x14ac:dyDescent="0.2">
      <c r="B487" s="16">
        <v>2020</v>
      </c>
      <c r="C487" s="12" t="s">
        <v>8</v>
      </c>
      <c r="D487" s="8" t="s">
        <v>72</v>
      </c>
      <c r="E487" s="13" t="s">
        <v>63</v>
      </c>
      <c r="F487" s="8">
        <v>900</v>
      </c>
      <c r="G487" s="8">
        <v>3411</v>
      </c>
      <c r="H487" s="29">
        <v>4195.53</v>
      </c>
      <c r="I487" s="14">
        <v>1705.5</v>
      </c>
      <c r="J487" s="17" t="s">
        <v>70</v>
      </c>
      <c r="Q487" s="16">
        <v>2020</v>
      </c>
      <c r="R487" s="12" t="s">
        <v>8</v>
      </c>
      <c r="S487" s="26" t="s">
        <v>92</v>
      </c>
      <c r="T487" s="26" t="s">
        <v>90</v>
      </c>
      <c r="U487" s="26" t="s">
        <v>94</v>
      </c>
      <c r="V487" s="26">
        <v>2795</v>
      </c>
      <c r="W487" s="26">
        <v>0</v>
      </c>
      <c r="X487" s="26">
        <v>0</v>
      </c>
      <c r="Y487" s="3">
        <v>0</v>
      </c>
      <c r="Z487" s="30">
        <v>0</v>
      </c>
      <c r="AA487" s="12"/>
      <c r="AB487" s="12"/>
    </row>
    <row r="488" spans="2:28" x14ac:dyDescent="0.2">
      <c r="B488" s="18">
        <v>2020</v>
      </c>
      <c r="C488" s="15" t="s">
        <v>9</v>
      </c>
      <c r="D488" s="8" t="s">
        <v>72</v>
      </c>
      <c r="E488" s="13" t="s">
        <v>63</v>
      </c>
      <c r="F488" s="8">
        <v>637</v>
      </c>
      <c r="G488" s="8">
        <v>2987.53</v>
      </c>
      <c r="H488" s="29">
        <v>3166.7817999999997</v>
      </c>
      <c r="I488" s="14">
        <v>896.25900000000013</v>
      </c>
      <c r="J488" s="17" t="s">
        <v>70</v>
      </c>
      <c r="Q488" s="18">
        <v>2020</v>
      </c>
      <c r="R488" s="15" t="s">
        <v>9</v>
      </c>
      <c r="S488" s="26" t="s">
        <v>92</v>
      </c>
      <c r="T488" s="26" t="s">
        <v>90</v>
      </c>
      <c r="U488" s="26" t="s">
        <v>94</v>
      </c>
      <c r="V488" s="26">
        <v>1920</v>
      </c>
      <c r="W488" s="26">
        <v>0</v>
      </c>
      <c r="X488" s="26">
        <v>0</v>
      </c>
      <c r="Y488" s="3">
        <v>0</v>
      </c>
      <c r="Z488" s="30">
        <v>0</v>
      </c>
      <c r="AA488" s="15"/>
      <c r="AB488" s="15"/>
    </row>
    <row r="489" spans="2:28" x14ac:dyDescent="0.2">
      <c r="B489" s="16">
        <v>2020</v>
      </c>
      <c r="C489" s="12" t="s">
        <v>10</v>
      </c>
      <c r="D489" s="8" t="s">
        <v>72</v>
      </c>
      <c r="E489" s="13" t="s">
        <v>63</v>
      </c>
      <c r="F489" s="8">
        <v>740</v>
      </c>
      <c r="G489" s="8">
        <v>3219</v>
      </c>
      <c r="H489" s="29">
        <v>4410.03</v>
      </c>
      <c r="I489" s="14">
        <v>997.89</v>
      </c>
      <c r="J489" s="17" t="s">
        <v>70</v>
      </c>
      <c r="Q489" s="16">
        <v>2020</v>
      </c>
      <c r="R489" s="12" t="s">
        <v>10</v>
      </c>
      <c r="S489" s="26" t="s">
        <v>92</v>
      </c>
      <c r="T489" s="26" t="s">
        <v>90</v>
      </c>
      <c r="U489" s="26" t="s">
        <v>94</v>
      </c>
      <c r="V489" s="26">
        <v>1164</v>
      </c>
      <c r="W489" s="26">
        <v>0</v>
      </c>
      <c r="X489" s="26">
        <v>0</v>
      </c>
      <c r="Y489" s="3">
        <v>0</v>
      </c>
      <c r="Z489" s="30">
        <v>0</v>
      </c>
      <c r="AA489" s="12"/>
      <c r="AB489" s="12"/>
    </row>
    <row r="490" spans="2:28" x14ac:dyDescent="0.2">
      <c r="B490" s="18">
        <v>2020</v>
      </c>
      <c r="C490" s="15" t="s">
        <v>11</v>
      </c>
      <c r="D490" s="8" t="s">
        <v>72</v>
      </c>
      <c r="E490" s="13" t="s">
        <v>63</v>
      </c>
      <c r="F490" s="8">
        <v>923</v>
      </c>
      <c r="G490" s="8">
        <v>3858.14</v>
      </c>
      <c r="H490" s="29">
        <v>5324.2331999999997</v>
      </c>
      <c r="I490" s="14">
        <v>1697.5816</v>
      </c>
      <c r="J490" s="17" t="s">
        <v>70</v>
      </c>
      <c r="Q490" s="18">
        <v>2020</v>
      </c>
      <c r="R490" s="15" t="s">
        <v>11</v>
      </c>
      <c r="S490" s="26" t="s">
        <v>92</v>
      </c>
      <c r="T490" s="26" t="s">
        <v>90</v>
      </c>
      <c r="U490" s="26" t="s">
        <v>94</v>
      </c>
      <c r="V490" s="26">
        <v>2430</v>
      </c>
      <c r="W490" s="26">
        <v>0</v>
      </c>
      <c r="X490" s="26">
        <v>0</v>
      </c>
      <c r="Y490" s="3">
        <v>0</v>
      </c>
      <c r="Z490" s="30">
        <v>0</v>
      </c>
      <c r="AA490" s="15"/>
      <c r="AB490" s="15"/>
    </row>
    <row r="491" spans="2:28" x14ac:dyDescent="0.2">
      <c r="B491" s="16">
        <v>2020</v>
      </c>
      <c r="C491" s="12" t="s">
        <v>12</v>
      </c>
      <c r="D491" s="8" t="s">
        <v>72</v>
      </c>
      <c r="E491" s="13" t="s">
        <v>63</v>
      </c>
      <c r="F491" s="8">
        <v>672</v>
      </c>
      <c r="G491" s="8">
        <v>2486.4</v>
      </c>
      <c r="H491" s="29">
        <v>3207.4560000000001</v>
      </c>
      <c r="I491" s="14">
        <v>795.64800000000002</v>
      </c>
      <c r="J491" s="17" t="s">
        <v>70</v>
      </c>
      <c r="Q491" s="16">
        <v>2020</v>
      </c>
      <c r="R491" s="12" t="s">
        <v>12</v>
      </c>
      <c r="S491" s="26" t="s">
        <v>92</v>
      </c>
      <c r="T491" s="26" t="s">
        <v>90</v>
      </c>
      <c r="U491" s="26" t="s">
        <v>94</v>
      </c>
      <c r="V491" s="26">
        <v>2868</v>
      </c>
      <c r="W491" s="26">
        <v>0</v>
      </c>
      <c r="X491" s="26">
        <v>0</v>
      </c>
      <c r="Y491" s="3">
        <v>0</v>
      </c>
      <c r="Z491" s="30">
        <v>0</v>
      </c>
      <c r="AA491" s="12"/>
      <c r="AB491" s="12"/>
    </row>
    <row r="492" spans="2:28" x14ac:dyDescent="0.2">
      <c r="B492" s="18">
        <v>2020</v>
      </c>
      <c r="C492" s="15" t="s">
        <v>13</v>
      </c>
      <c r="D492" s="8" t="s">
        <v>72</v>
      </c>
      <c r="E492" s="13" t="s">
        <v>63</v>
      </c>
      <c r="F492" s="8">
        <v>865</v>
      </c>
      <c r="G492" s="8">
        <v>2595</v>
      </c>
      <c r="H492" s="29">
        <v>3088.05</v>
      </c>
      <c r="I492" s="14">
        <v>986.1</v>
      </c>
      <c r="J492" s="17" t="s">
        <v>70</v>
      </c>
      <c r="Q492" s="18">
        <v>2020</v>
      </c>
      <c r="R492" s="15" t="s">
        <v>13</v>
      </c>
      <c r="S492" s="26" t="s">
        <v>92</v>
      </c>
      <c r="T492" s="26" t="s">
        <v>90</v>
      </c>
      <c r="U492" s="26" t="s">
        <v>94</v>
      </c>
      <c r="V492" s="26">
        <v>1404</v>
      </c>
      <c r="W492" s="26">
        <v>0</v>
      </c>
      <c r="X492" s="26">
        <v>0</v>
      </c>
      <c r="Y492" s="3">
        <v>0</v>
      </c>
      <c r="Z492" s="30">
        <v>0</v>
      </c>
      <c r="AA492" s="15"/>
      <c r="AB492" s="15"/>
    </row>
    <row r="493" spans="2:28" x14ac:dyDescent="0.2">
      <c r="B493" s="16">
        <v>2020</v>
      </c>
      <c r="C493" s="12" t="s">
        <v>14</v>
      </c>
      <c r="D493" s="8" t="s">
        <v>72</v>
      </c>
      <c r="E493" s="13" t="s">
        <v>63</v>
      </c>
      <c r="F493" s="8">
        <v>837</v>
      </c>
      <c r="G493" s="8">
        <v>1933.47</v>
      </c>
      <c r="H493" s="29">
        <v>2068.8128999999999</v>
      </c>
      <c r="I493" s="14">
        <v>696.04919999999993</v>
      </c>
      <c r="J493" s="17" t="s">
        <v>70</v>
      </c>
      <c r="Q493" s="16">
        <v>2020</v>
      </c>
      <c r="R493" s="12" t="s">
        <v>14</v>
      </c>
      <c r="S493" s="26" t="s">
        <v>92</v>
      </c>
      <c r="T493" s="26" t="s">
        <v>90</v>
      </c>
      <c r="U493" s="26" t="s">
        <v>94</v>
      </c>
      <c r="V493" s="26">
        <v>1014</v>
      </c>
      <c r="W493" s="26">
        <v>0</v>
      </c>
      <c r="X493" s="26">
        <v>0</v>
      </c>
      <c r="Y493" s="3">
        <v>0</v>
      </c>
      <c r="Z493" s="30">
        <v>0</v>
      </c>
      <c r="AA493" s="12"/>
      <c r="AB493" s="12"/>
    </row>
    <row r="494" spans="2:28" x14ac:dyDescent="0.2">
      <c r="B494" s="18">
        <v>2020</v>
      </c>
      <c r="C494" s="15" t="s">
        <v>15</v>
      </c>
      <c r="D494" s="8" t="s">
        <v>72</v>
      </c>
      <c r="E494" s="13" t="s">
        <v>63</v>
      </c>
      <c r="F494" s="8">
        <v>739</v>
      </c>
      <c r="G494" s="8">
        <v>1662.75</v>
      </c>
      <c r="H494" s="29">
        <v>2211.4575</v>
      </c>
      <c r="I494" s="14">
        <v>681.72749999999996</v>
      </c>
      <c r="J494" s="17" t="s">
        <v>70</v>
      </c>
      <c r="Q494" s="18">
        <v>2020</v>
      </c>
      <c r="R494" s="15" t="s">
        <v>15</v>
      </c>
      <c r="S494" s="26" t="s">
        <v>92</v>
      </c>
      <c r="T494" s="26" t="s">
        <v>90</v>
      </c>
      <c r="U494" s="26" t="s">
        <v>94</v>
      </c>
      <c r="V494" s="26">
        <v>1835</v>
      </c>
      <c r="W494" s="26">
        <v>0</v>
      </c>
      <c r="X494" s="26">
        <v>0</v>
      </c>
      <c r="Y494" s="3">
        <v>0</v>
      </c>
      <c r="Z494" s="30">
        <v>0</v>
      </c>
      <c r="AA494" s="15"/>
      <c r="AB494" s="15"/>
    </row>
    <row r="495" spans="2:28" x14ac:dyDescent="0.2">
      <c r="B495" s="16">
        <v>2020</v>
      </c>
      <c r="C495" s="12" t="s">
        <v>16</v>
      </c>
      <c r="D495" s="8" t="s">
        <v>72</v>
      </c>
      <c r="E495" s="13" t="s">
        <v>63</v>
      </c>
      <c r="F495" s="8">
        <v>899</v>
      </c>
      <c r="G495" s="8">
        <v>2553.16</v>
      </c>
      <c r="H495" s="29">
        <v>2502.0967999999998</v>
      </c>
      <c r="I495" s="14">
        <v>817.01119999999992</v>
      </c>
      <c r="J495" s="17" t="s">
        <v>70</v>
      </c>
      <c r="Q495" s="16">
        <v>2020</v>
      </c>
      <c r="R495" s="12" t="s">
        <v>16</v>
      </c>
      <c r="S495" s="26" t="s">
        <v>92</v>
      </c>
      <c r="T495" s="26" t="s">
        <v>90</v>
      </c>
      <c r="U495" s="26" t="s">
        <v>94</v>
      </c>
      <c r="V495" s="26">
        <v>1741</v>
      </c>
      <c r="W495" s="26">
        <v>0</v>
      </c>
      <c r="X495" s="26">
        <v>0</v>
      </c>
      <c r="Y495" s="3">
        <v>0</v>
      </c>
      <c r="Z495" s="30">
        <v>0</v>
      </c>
      <c r="AA495" s="12"/>
      <c r="AB495" s="12"/>
    </row>
    <row r="496" spans="2:28" x14ac:dyDescent="0.2">
      <c r="B496" s="18">
        <v>2020</v>
      </c>
      <c r="C496" s="15" t="s">
        <v>17</v>
      </c>
      <c r="D496" s="8" t="s">
        <v>72</v>
      </c>
      <c r="E496" s="13" t="s">
        <v>63</v>
      </c>
      <c r="F496" s="8">
        <v>639</v>
      </c>
      <c r="G496" s="8">
        <v>3137.49</v>
      </c>
      <c r="H496" s="29">
        <v>3827.7377999999999</v>
      </c>
      <c r="I496" s="14">
        <v>1568.7449999999999</v>
      </c>
      <c r="J496" s="17" t="s">
        <v>70</v>
      </c>
      <c r="Q496" s="18">
        <v>2020</v>
      </c>
      <c r="R496" s="15" t="s">
        <v>17</v>
      </c>
      <c r="S496" s="26" t="s">
        <v>92</v>
      </c>
      <c r="T496" s="26" t="s">
        <v>90</v>
      </c>
      <c r="U496" s="26" t="s">
        <v>94</v>
      </c>
      <c r="V496" s="26">
        <v>1655</v>
      </c>
      <c r="W496" s="26">
        <v>0</v>
      </c>
      <c r="X496" s="26">
        <v>0</v>
      </c>
      <c r="Y496" s="3">
        <v>0</v>
      </c>
      <c r="Z496" s="30">
        <v>0</v>
      </c>
      <c r="AA496" s="15"/>
      <c r="AB496" s="15"/>
    </row>
    <row r="497" spans="2:28" x14ac:dyDescent="0.2">
      <c r="B497" s="16">
        <v>2021</v>
      </c>
      <c r="C497" s="12" t="s">
        <v>6</v>
      </c>
      <c r="D497" s="8" t="s">
        <v>72</v>
      </c>
      <c r="E497" s="13" t="s">
        <v>63</v>
      </c>
      <c r="F497" s="8">
        <v>442</v>
      </c>
      <c r="G497" s="8">
        <v>1158.04</v>
      </c>
      <c r="H497" s="29">
        <v>1343.3263999999999</v>
      </c>
      <c r="I497" s="14">
        <v>440.05519999999996</v>
      </c>
      <c r="J497" s="17" t="s">
        <v>70</v>
      </c>
      <c r="Q497" s="16">
        <v>2021</v>
      </c>
      <c r="R497" s="12" t="s">
        <v>6</v>
      </c>
      <c r="S497" s="26" t="s">
        <v>92</v>
      </c>
      <c r="T497" s="26" t="s">
        <v>90</v>
      </c>
      <c r="U497" s="26" t="s">
        <v>94</v>
      </c>
      <c r="V497" s="26">
        <v>1091</v>
      </c>
      <c r="W497" s="26">
        <v>0</v>
      </c>
      <c r="X497" s="26">
        <v>0</v>
      </c>
      <c r="Y497" s="3">
        <v>0</v>
      </c>
      <c r="Z497" s="30">
        <v>0</v>
      </c>
      <c r="AA497" s="12"/>
      <c r="AB497" s="12"/>
    </row>
    <row r="498" spans="2:28" x14ac:dyDescent="0.2">
      <c r="B498" s="18">
        <v>2021</v>
      </c>
      <c r="C498" s="15" t="s">
        <v>7</v>
      </c>
      <c r="D498" s="8" t="s">
        <v>72</v>
      </c>
      <c r="E498" s="13" t="s">
        <v>63</v>
      </c>
      <c r="F498" s="8">
        <v>290</v>
      </c>
      <c r="G498" s="8">
        <v>1029.5</v>
      </c>
      <c r="H498" s="29">
        <v>1122.155</v>
      </c>
      <c r="I498" s="14">
        <v>319.14499999999998</v>
      </c>
      <c r="J498" s="17" t="s">
        <v>70</v>
      </c>
      <c r="Q498" s="18">
        <v>2021</v>
      </c>
      <c r="R498" s="15" t="s">
        <v>7</v>
      </c>
      <c r="S498" s="26" t="s">
        <v>92</v>
      </c>
      <c r="T498" s="26" t="s">
        <v>90</v>
      </c>
      <c r="U498" s="26" t="s">
        <v>94</v>
      </c>
      <c r="V498" s="26">
        <v>1018</v>
      </c>
      <c r="W498" s="26">
        <v>0</v>
      </c>
      <c r="X498" s="26">
        <v>0</v>
      </c>
      <c r="Y498" s="3">
        <v>0</v>
      </c>
      <c r="Z498" s="30">
        <v>0</v>
      </c>
      <c r="AA498" s="15"/>
      <c r="AB498" s="15"/>
    </row>
    <row r="499" spans="2:28" x14ac:dyDescent="0.2">
      <c r="B499" s="16">
        <v>2021</v>
      </c>
      <c r="C499" s="12" t="s">
        <v>8</v>
      </c>
      <c r="D499" s="8" t="s">
        <v>72</v>
      </c>
      <c r="E499" s="13" t="s">
        <v>63</v>
      </c>
      <c r="F499" s="8">
        <v>442</v>
      </c>
      <c r="G499" s="8">
        <v>2019.94</v>
      </c>
      <c r="H499" s="29">
        <v>2767.3178000000003</v>
      </c>
      <c r="I499" s="14">
        <v>727.17840000000001</v>
      </c>
      <c r="J499" s="17" t="s">
        <v>70</v>
      </c>
      <c r="Q499" s="16">
        <v>2021</v>
      </c>
      <c r="R499" s="12" t="s">
        <v>8</v>
      </c>
      <c r="S499" s="26" t="s">
        <v>92</v>
      </c>
      <c r="T499" s="26" t="s">
        <v>90</v>
      </c>
      <c r="U499" s="26" t="s">
        <v>94</v>
      </c>
      <c r="V499" s="26">
        <v>1204</v>
      </c>
      <c r="W499" s="26">
        <v>0</v>
      </c>
      <c r="X499" s="26">
        <v>0</v>
      </c>
      <c r="Y499" s="3">
        <v>0</v>
      </c>
      <c r="Z499" s="30">
        <v>0</v>
      </c>
      <c r="AA499" s="12"/>
      <c r="AB499" s="12"/>
    </row>
    <row r="500" spans="2:28" x14ac:dyDescent="0.2">
      <c r="B500" s="18">
        <v>2021</v>
      </c>
      <c r="C500" s="15" t="s">
        <v>9</v>
      </c>
      <c r="D500" s="8" t="s">
        <v>72</v>
      </c>
      <c r="E500" s="13" t="s">
        <v>63</v>
      </c>
      <c r="F500" s="8">
        <v>390</v>
      </c>
      <c r="G500" s="8">
        <v>1458.6</v>
      </c>
      <c r="H500" s="29">
        <v>1356.4979999999998</v>
      </c>
      <c r="I500" s="14">
        <v>641.78399999999999</v>
      </c>
      <c r="J500" s="17" t="s">
        <v>70</v>
      </c>
      <c r="Q500" s="18">
        <v>2021</v>
      </c>
      <c r="R500" s="15" t="s">
        <v>9</v>
      </c>
      <c r="S500" s="26" t="s">
        <v>92</v>
      </c>
      <c r="T500" s="26" t="s">
        <v>90</v>
      </c>
      <c r="U500" s="26" t="s">
        <v>94</v>
      </c>
      <c r="V500" s="26">
        <v>1023</v>
      </c>
      <c r="W500" s="26">
        <v>0</v>
      </c>
      <c r="X500" s="26">
        <v>0</v>
      </c>
      <c r="Y500" s="3">
        <v>0</v>
      </c>
      <c r="Z500" s="30">
        <v>0</v>
      </c>
      <c r="AA500" s="15"/>
      <c r="AB500" s="15"/>
    </row>
    <row r="501" spans="2:28" x14ac:dyDescent="0.2">
      <c r="B501" s="16">
        <v>2021</v>
      </c>
      <c r="C501" s="12" t="s">
        <v>10</v>
      </c>
      <c r="D501" s="8" t="s">
        <v>72</v>
      </c>
      <c r="E501" s="13" t="s">
        <v>63</v>
      </c>
      <c r="F501" s="8">
        <v>426</v>
      </c>
      <c r="G501" s="8">
        <v>1669.92</v>
      </c>
      <c r="H501" s="29">
        <v>1953.8064000000002</v>
      </c>
      <c r="I501" s="14">
        <v>751.46400000000006</v>
      </c>
      <c r="J501" s="17" t="s">
        <v>70</v>
      </c>
      <c r="Q501" s="16">
        <v>2021</v>
      </c>
      <c r="R501" s="12" t="s">
        <v>10</v>
      </c>
      <c r="S501" s="26" t="s">
        <v>92</v>
      </c>
      <c r="T501" s="26" t="s">
        <v>90</v>
      </c>
      <c r="U501" s="26" t="s">
        <v>94</v>
      </c>
      <c r="V501" s="26">
        <v>1462</v>
      </c>
      <c r="W501" s="26">
        <v>0</v>
      </c>
      <c r="X501" s="26">
        <v>0</v>
      </c>
      <c r="Y501" s="3">
        <v>0</v>
      </c>
      <c r="Z501" s="30">
        <v>0</v>
      </c>
      <c r="AA501" s="12"/>
      <c r="AB501" s="12"/>
    </row>
    <row r="502" spans="2:28" x14ac:dyDescent="0.2">
      <c r="B502" s="18">
        <v>2021</v>
      </c>
      <c r="C502" s="15" t="s">
        <v>11</v>
      </c>
      <c r="D502" s="8" t="s">
        <v>72</v>
      </c>
      <c r="E502" s="13" t="s">
        <v>63</v>
      </c>
      <c r="F502" s="8">
        <v>594</v>
      </c>
      <c r="G502" s="8">
        <v>1782</v>
      </c>
      <c r="H502" s="29">
        <v>1728.54</v>
      </c>
      <c r="I502" s="14">
        <v>605.88</v>
      </c>
      <c r="J502" s="17" t="s">
        <v>70</v>
      </c>
      <c r="Q502" s="18">
        <v>2021</v>
      </c>
      <c r="R502" s="15" t="s">
        <v>11</v>
      </c>
      <c r="S502" s="26" t="s">
        <v>92</v>
      </c>
      <c r="T502" s="26" t="s">
        <v>90</v>
      </c>
      <c r="U502" s="26" t="s">
        <v>94</v>
      </c>
      <c r="V502" s="26">
        <v>1425</v>
      </c>
      <c r="W502" s="26">
        <v>0</v>
      </c>
      <c r="X502" s="26">
        <v>0</v>
      </c>
      <c r="Y502" s="3">
        <v>0</v>
      </c>
      <c r="Z502" s="30">
        <v>0</v>
      </c>
      <c r="AA502" s="15"/>
      <c r="AB502" s="15"/>
    </row>
    <row r="503" spans="2:28" x14ac:dyDescent="0.2">
      <c r="B503" s="16">
        <v>2021</v>
      </c>
      <c r="C503" s="12" t="s">
        <v>12</v>
      </c>
      <c r="D503" s="8" t="s">
        <v>72</v>
      </c>
      <c r="E503" s="13" t="s">
        <v>63</v>
      </c>
      <c r="F503" s="8">
        <v>431</v>
      </c>
      <c r="G503" s="8">
        <v>1349.03</v>
      </c>
      <c r="H503" s="29">
        <v>1254.5979</v>
      </c>
      <c r="I503" s="14">
        <v>580.0829</v>
      </c>
      <c r="J503" s="17" t="s">
        <v>70</v>
      </c>
      <c r="Q503" s="16">
        <v>2021</v>
      </c>
      <c r="R503" s="12" t="s">
        <v>12</v>
      </c>
      <c r="S503" s="26" t="s">
        <v>92</v>
      </c>
      <c r="T503" s="26" t="s">
        <v>90</v>
      </c>
      <c r="U503" s="26" t="s">
        <v>94</v>
      </c>
      <c r="V503" s="26">
        <v>1422</v>
      </c>
      <c r="W503" s="26">
        <v>0</v>
      </c>
      <c r="X503" s="26">
        <v>0</v>
      </c>
      <c r="Y503" s="3">
        <v>0</v>
      </c>
      <c r="Z503" s="30">
        <v>0</v>
      </c>
      <c r="AA503" s="12"/>
      <c r="AB503" s="12"/>
    </row>
    <row r="504" spans="2:28" x14ac:dyDescent="0.2">
      <c r="B504" s="18">
        <v>2021</v>
      </c>
      <c r="C504" s="15" t="s">
        <v>13</v>
      </c>
      <c r="D504" s="8" t="s">
        <v>72</v>
      </c>
      <c r="E504" s="13" t="s">
        <v>63</v>
      </c>
      <c r="F504" s="8">
        <v>453</v>
      </c>
      <c r="G504" s="8">
        <v>928.65</v>
      </c>
      <c r="H504" s="29">
        <v>845.0714999999999</v>
      </c>
      <c r="I504" s="14">
        <v>436.46549999999996</v>
      </c>
      <c r="J504" s="17" t="s">
        <v>70</v>
      </c>
      <c r="Q504" s="18">
        <v>2021</v>
      </c>
      <c r="R504" s="15" t="s">
        <v>13</v>
      </c>
      <c r="S504" s="26" t="s">
        <v>92</v>
      </c>
      <c r="T504" s="26" t="s">
        <v>90</v>
      </c>
      <c r="U504" s="26" t="s">
        <v>94</v>
      </c>
      <c r="V504" s="26">
        <v>1000</v>
      </c>
      <c r="W504" s="26">
        <v>0</v>
      </c>
      <c r="X504" s="26">
        <v>0</v>
      </c>
      <c r="Y504" s="3">
        <v>0</v>
      </c>
      <c r="Z504" s="30">
        <v>0</v>
      </c>
      <c r="AA504" s="15"/>
      <c r="AB504" s="15"/>
    </row>
    <row r="505" spans="2:28" x14ac:dyDescent="0.2">
      <c r="B505" s="16">
        <v>2021</v>
      </c>
      <c r="C505" s="12" t="s">
        <v>14</v>
      </c>
      <c r="D505" s="8" t="s">
        <v>72</v>
      </c>
      <c r="E505" s="13" t="s">
        <v>63</v>
      </c>
      <c r="F505" s="8">
        <v>374</v>
      </c>
      <c r="G505" s="8">
        <v>1294.04</v>
      </c>
      <c r="H505" s="29">
        <v>1772.8347999999999</v>
      </c>
      <c r="I505" s="14">
        <v>517.61599999999999</v>
      </c>
      <c r="J505" s="17" t="s">
        <v>70</v>
      </c>
      <c r="Q505" s="16">
        <v>2021</v>
      </c>
      <c r="R505" s="12" t="s">
        <v>14</v>
      </c>
      <c r="S505" s="26" t="s">
        <v>92</v>
      </c>
      <c r="T505" s="26" t="s">
        <v>90</v>
      </c>
      <c r="U505" s="26" t="s">
        <v>94</v>
      </c>
      <c r="V505" s="26">
        <v>1376</v>
      </c>
      <c r="W505" s="26">
        <v>0</v>
      </c>
      <c r="X505" s="26">
        <v>0</v>
      </c>
      <c r="Y505" s="3">
        <v>0</v>
      </c>
      <c r="Z505" s="30">
        <v>0</v>
      </c>
      <c r="AA505" s="12"/>
      <c r="AB505" s="12"/>
    </row>
    <row r="506" spans="2:28" x14ac:dyDescent="0.2">
      <c r="B506" s="18">
        <v>2021</v>
      </c>
      <c r="C506" s="15" t="s">
        <v>15</v>
      </c>
      <c r="D506" s="8" t="s">
        <v>72</v>
      </c>
      <c r="E506" s="13" t="s">
        <v>63</v>
      </c>
      <c r="F506" s="8">
        <v>462</v>
      </c>
      <c r="G506" s="8">
        <v>1940.4</v>
      </c>
      <c r="H506" s="29">
        <v>1940.4</v>
      </c>
      <c r="I506" s="14">
        <v>776.16</v>
      </c>
      <c r="J506" s="17" t="s">
        <v>70</v>
      </c>
      <c r="Q506" s="18">
        <v>2021</v>
      </c>
      <c r="R506" s="15" t="s">
        <v>15</v>
      </c>
      <c r="S506" s="26" t="s">
        <v>92</v>
      </c>
      <c r="T506" s="26" t="s">
        <v>90</v>
      </c>
      <c r="U506" s="26" t="s">
        <v>94</v>
      </c>
      <c r="V506" s="26">
        <v>1212</v>
      </c>
      <c r="W506" s="26">
        <v>0</v>
      </c>
      <c r="X506" s="26">
        <v>0</v>
      </c>
      <c r="Y506" s="3">
        <v>0</v>
      </c>
      <c r="Z506" s="30">
        <v>0</v>
      </c>
      <c r="AA506" s="15"/>
      <c r="AB506" s="15"/>
    </row>
    <row r="507" spans="2:28" x14ac:dyDescent="0.2">
      <c r="B507" s="16">
        <v>2021</v>
      </c>
      <c r="C507" s="12" t="s">
        <v>16</v>
      </c>
      <c r="D507" s="8" t="s">
        <v>72</v>
      </c>
      <c r="E507" s="13" t="s">
        <v>63</v>
      </c>
      <c r="F507" s="8">
        <v>494</v>
      </c>
      <c r="G507" s="8">
        <v>2336.62</v>
      </c>
      <c r="H507" s="29">
        <v>2967.5074</v>
      </c>
      <c r="I507" s="14">
        <v>934.64799999999991</v>
      </c>
      <c r="J507" s="17" t="s">
        <v>70</v>
      </c>
      <c r="Q507" s="16">
        <v>2021</v>
      </c>
      <c r="R507" s="12" t="s">
        <v>16</v>
      </c>
      <c r="S507" s="26" t="s">
        <v>92</v>
      </c>
      <c r="T507" s="26" t="s">
        <v>90</v>
      </c>
      <c r="U507" s="26" t="s">
        <v>94</v>
      </c>
      <c r="V507" s="26">
        <v>1024</v>
      </c>
      <c r="W507" s="26">
        <v>0</v>
      </c>
      <c r="X507" s="26">
        <v>0</v>
      </c>
      <c r="Y507" s="3">
        <v>0</v>
      </c>
      <c r="Z507" s="30">
        <v>0</v>
      </c>
      <c r="AA507" s="12"/>
      <c r="AB507" s="12"/>
    </row>
    <row r="508" spans="2:28" x14ac:dyDescent="0.2">
      <c r="B508" s="18">
        <v>2021</v>
      </c>
      <c r="C508" s="15" t="s">
        <v>17</v>
      </c>
      <c r="D508" s="8" t="s">
        <v>72</v>
      </c>
      <c r="E508" s="13" t="s">
        <v>63</v>
      </c>
      <c r="F508" s="8">
        <v>291</v>
      </c>
      <c r="G508" s="8">
        <v>3540.93</v>
      </c>
      <c r="H508" s="29">
        <v>4178.2973999999995</v>
      </c>
      <c r="I508" s="14">
        <v>1239.3254999999999</v>
      </c>
      <c r="J508" s="17" t="s">
        <v>70</v>
      </c>
      <c r="Q508" s="18">
        <v>2021</v>
      </c>
      <c r="R508" s="15" t="s">
        <v>17</v>
      </c>
      <c r="S508" s="26" t="s">
        <v>92</v>
      </c>
      <c r="T508" s="26" t="s">
        <v>90</v>
      </c>
      <c r="U508" s="26" t="s">
        <v>94</v>
      </c>
      <c r="V508" s="26">
        <v>1092</v>
      </c>
      <c r="W508" s="26">
        <v>0</v>
      </c>
      <c r="X508" s="26">
        <v>0</v>
      </c>
      <c r="Y508" s="3">
        <v>0</v>
      </c>
      <c r="Z508" s="30">
        <v>0</v>
      </c>
      <c r="AA508" s="15"/>
      <c r="AB508" s="15"/>
    </row>
    <row r="509" spans="2:28" x14ac:dyDescent="0.2">
      <c r="B509" s="16">
        <v>2022</v>
      </c>
      <c r="C509" s="12" t="s">
        <v>6</v>
      </c>
      <c r="D509" s="8" t="s">
        <v>72</v>
      </c>
      <c r="E509" s="13" t="s">
        <v>63</v>
      </c>
      <c r="F509" s="8">
        <v>791</v>
      </c>
      <c r="G509" s="8">
        <v>2610.3000000000002</v>
      </c>
      <c r="H509" s="29">
        <v>3001.8449999999998</v>
      </c>
      <c r="I509" s="14">
        <v>1200.7380000000001</v>
      </c>
      <c r="J509" s="17" t="s">
        <v>70</v>
      </c>
      <c r="Q509" s="16">
        <v>2022</v>
      </c>
      <c r="R509" s="12" t="s">
        <v>6</v>
      </c>
      <c r="S509" s="26" t="s">
        <v>92</v>
      </c>
      <c r="T509" s="26" t="s">
        <v>90</v>
      </c>
      <c r="U509" s="26" t="s">
        <v>94</v>
      </c>
      <c r="V509" s="26">
        <v>1643</v>
      </c>
      <c r="W509" s="26">
        <v>0</v>
      </c>
      <c r="X509" s="26">
        <v>0</v>
      </c>
      <c r="Y509" s="3">
        <v>0</v>
      </c>
      <c r="Z509" s="30">
        <v>0</v>
      </c>
      <c r="AA509" s="12"/>
      <c r="AB509" s="12"/>
    </row>
    <row r="510" spans="2:28" x14ac:dyDescent="0.2">
      <c r="B510" s="18">
        <v>2022</v>
      </c>
      <c r="C510" s="15" t="s">
        <v>7</v>
      </c>
      <c r="D510" s="8" t="s">
        <v>72</v>
      </c>
      <c r="E510" s="13" t="s">
        <v>63</v>
      </c>
      <c r="F510" s="8">
        <v>827</v>
      </c>
      <c r="G510" s="8">
        <v>2456.19</v>
      </c>
      <c r="H510" s="29">
        <v>2210.5709999999999</v>
      </c>
      <c r="I510" s="14">
        <v>1007.0379</v>
      </c>
      <c r="J510" s="17" t="s">
        <v>70</v>
      </c>
      <c r="Q510" s="18">
        <v>2022</v>
      </c>
      <c r="R510" s="15" t="s">
        <v>7</v>
      </c>
      <c r="S510" s="26" t="s">
        <v>92</v>
      </c>
      <c r="T510" s="26" t="s">
        <v>90</v>
      </c>
      <c r="U510" s="26" t="s">
        <v>94</v>
      </c>
      <c r="V510" s="26">
        <v>2932</v>
      </c>
      <c r="W510" s="26">
        <v>0</v>
      </c>
      <c r="X510" s="26">
        <v>0</v>
      </c>
      <c r="Y510" s="3">
        <v>0</v>
      </c>
      <c r="Z510" s="30">
        <v>0</v>
      </c>
      <c r="AA510" s="15"/>
      <c r="AB510" s="15"/>
    </row>
    <row r="511" spans="2:28" x14ac:dyDescent="0.2">
      <c r="B511" s="16">
        <v>2022</v>
      </c>
      <c r="C511" s="12" t="s">
        <v>8</v>
      </c>
      <c r="D511" s="8" t="s">
        <v>72</v>
      </c>
      <c r="E511" s="13" t="s">
        <v>63</v>
      </c>
      <c r="F511" s="8">
        <v>665</v>
      </c>
      <c r="G511" s="8">
        <v>1463</v>
      </c>
      <c r="H511" s="29">
        <v>1463</v>
      </c>
      <c r="I511" s="14">
        <v>687.61</v>
      </c>
      <c r="J511" s="17" t="s">
        <v>70</v>
      </c>
      <c r="Q511" s="16">
        <v>2022</v>
      </c>
      <c r="R511" s="12" t="s">
        <v>8</v>
      </c>
      <c r="S511" s="26" t="s">
        <v>92</v>
      </c>
      <c r="T511" s="26" t="s">
        <v>90</v>
      </c>
      <c r="U511" s="26" t="s">
        <v>94</v>
      </c>
      <c r="V511" s="26">
        <v>1338</v>
      </c>
      <c r="W511" s="26">
        <v>0</v>
      </c>
      <c r="X511" s="26">
        <v>0</v>
      </c>
      <c r="Y511" s="3">
        <v>0</v>
      </c>
      <c r="Z511" s="30">
        <v>0</v>
      </c>
      <c r="AA511" s="12"/>
      <c r="AB511" s="12"/>
    </row>
    <row r="512" spans="2:28" x14ac:dyDescent="0.2">
      <c r="B512" s="18">
        <v>2022</v>
      </c>
      <c r="C512" s="15" t="s">
        <v>9</v>
      </c>
      <c r="D512" s="8" t="s">
        <v>72</v>
      </c>
      <c r="E512" s="13" t="s">
        <v>63</v>
      </c>
      <c r="F512" s="8">
        <v>984</v>
      </c>
      <c r="G512" s="8">
        <v>4910.16</v>
      </c>
      <c r="H512" s="29">
        <v>6186.8016000000007</v>
      </c>
      <c r="I512" s="14">
        <v>2062.2672000000002</v>
      </c>
      <c r="J512" s="17" t="s">
        <v>70</v>
      </c>
      <c r="Q512" s="18">
        <v>2022</v>
      </c>
      <c r="R512" s="15" t="s">
        <v>9</v>
      </c>
      <c r="S512" s="26" t="s">
        <v>92</v>
      </c>
      <c r="T512" s="26" t="s">
        <v>90</v>
      </c>
      <c r="U512" s="26" t="s">
        <v>94</v>
      </c>
      <c r="V512" s="26">
        <v>2526</v>
      </c>
      <c r="W512" s="26">
        <v>0</v>
      </c>
      <c r="X512" s="26">
        <v>0</v>
      </c>
      <c r="Y512" s="3">
        <v>0</v>
      </c>
      <c r="Z512" s="30">
        <v>0</v>
      </c>
      <c r="AA512" s="15"/>
      <c r="AB512" s="15"/>
    </row>
    <row r="513" spans="2:28" x14ac:dyDescent="0.2">
      <c r="B513" s="16">
        <v>2022</v>
      </c>
      <c r="C513" s="12" t="s">
        <v>10</v>
      </c>
      <c r="D513" s="8" t="s">
        <v>72</v>
      </c>
      <c r="E513" s="13" t="s">
        <v>63</v>
      </c>
      <c r="F513" s="8">
        <v>606</v>
      </c>
      <c r="G513" s="8">
        <v>2205.84</v>
      </c>
      <c r="H513" s="29">
        <v>2007.3144</v>
      </c>
      <c r="I513" s="14">
        <v>1080.8616</v>
      </c>
      <c r="J513" s="17" t="s">
        <v>70</v>
      </c>
      <c r="Q513" s="16">
        <v>2022</v>
      </c>
      <c r="R513" s="12" t="s">
        <v>10</v>
      </c>
      <c r="S513" s="26" t="s">
        <v>92</v>
      </c>
      <c r="T513" s="26" t="s">
        <v>90</v>
      </c>
      <c r="U513" s="26" t="s">
        <v>94</v>
      </c>
      <c r="V513" s="26">
        <v>2181</v>
      </c>
      <c r="W513" s="26">
        <v>0</v>
      </c>
      <c r="X513" s="26">
        <v>0</v>
      </c>
      <c r="Y513" s="3">
        <v>0</v>
      </c>
      <c r="Z513" s="30">
        <v>0</v>
      </c>
      <c r="AA513" s="12"/>
      <c r="AB513" s="12"/>
    </row>
    <row r="514" spans="2:28" x14ac:dyDescent="0.2">
      <c r="B514" s="18">
        <v>2022</v>
      </c>
      <c r="C514" s="15" t="s">
        <v>11</v>
      </c>
      <c r="D514" s="8" t="s">
        <v>72</v>
      </c>
      <c r="E514" s="13" t="s">
        <v>63</v>
      </c>
      <c r="F514" s="8">
        <v>572</v>
      </c>
      <c r="G514" s="8">
        <v>1710.28</v>
      </c>
      <c r="H514" s="29">
        <v>1778.6912</v>
      </c>
      <c r="I514" s="14">
        <v>581.49519999999995</v>
      </c>
      <c r="J514" s="17" t="s">
        <v>70</v>
      </c>
      <c r="Q514" s="18">
        <v>2022</v>
      </c>
      <c r="R514" s="15" t="s">
        <v>11</v>
      </c>
      <c r="S514" s="26" t="s">
        <v>92</v>
      </c>
      <c r="T514" s="26" t="s">
        <v>90</v>
      </c>
      <c r="U514" s="26" t="s">
        <v>94</v>
      </c>
      <c r="V514" s="26">
        <v>2150</v>
      </c>
      <c r="W514" s="26">
        <v>0</v>
      </c>
      <c r="X514" s="26">
        <v>0</v>
      </c>
      <c r="Y514" s="3">
        <v>0</v>
      </c>
      <c r="Z514" s="30">
        <v>0</v>
      </c>
      <c r="AA514" s="15"/>
      <c r="AB514" s="15"/>
    </row>
    <row r="515" spans="2:28" x14ac:dyDescent="0.2">
      <c r="B515" s="16">
        <v>2022</v>
      </c>
      <c r="C515" s="12" t="s">
        <v>12</v>
      </c>
      <c r="D515" s="8" t="s">
        <v>72</v>
      </c>
      <c r="E515" s="13" t="s">
        <v>63</v>
      </c>
      <c r="F515" s="8">
        <v>903</v>
      </c>
      <c r="G515" s="8">
        <v>2988.93</v>
      </c>
      <c r="H515" s="29">
        <v>4154.6126999999997</v>
      </c>
      <c r="I515" s="14">
        <v>926.56830000000002</v>
      </c>
      <c r="J515" s="17" t="s">
        <v>70</v>
      </c>
      <c r="Q515" s="16">
        <v>2022</v>
      </c>
      <c r="R515" s="12" t="s">
        <v>12</v>
      </c>
      <c r="S515" s="26" t="s">
        <v>92</v>
      </c>
      <c r="T515" s="26" t="s">
        <v>90</v>
      </c>
      <c r="U515" s="26" t="s">
        <v>94</v>
      </c>
      <c r="V515" s="26">
        <v>2438</v>
      </c>
      <c r="W515" s="26">
        <v>0</v>
      </c>
      <c r="X515" s="26">
        <v>0</v>
      </c>
      <c r="Y515" s="3">
        <v>0</v>
      </c>
      <c r="Z515" s="30">
        <v>0</v>
      </c>
      <c r="AA515" s="12"/>
      <c r="AB515" s="12"/>
    </row>
    <row r="516" spans="2:28" x14ac:dyDescent="0.2">
      <c r="B516" s="18">
        <v>2022</v>
      </c>
      <c r="C516" s="15" t="s">
        <v>13</v>
      </c>
      <c r="D516" s="8" t="s">
        <v>72</v>
      </c>
      <c r="E516" s="13" t="s">
        <v>63</v>
      </c>
      <c r="F516" s="8">
        <v>696</v>
      </c>
      <c r="G516" s="8">
        <v>3229.44</v>
      </c>
      <c r="H516" s="29">
        <v>3487.7952</v>
      </c>
      <c r="I516" s="14">
        <v>1388.6592000000001</v>
      </c>
      <c r="J516" s="17" t="s">
        <v>70</v>
      </c>
      <c r="Q516" s="18">
        <v>2022</v>
      </c>
      <c r="R516" s="15" t="s">
        <v>13</v>
      </c>
      <c r="S516" s="26" t="s">
        <v>92</v>
      </c>
      <c r="T516" s="26" t="s">
        <v>90</v>
      </c>
      <c r="U516" s="26" t="s">
        <v>94</v>
      </c>
      <c r="V516" s="26">
        <v>1673</v>
      </c>
      <c r="W516" s="26">
        <v>0</v>
      </c>
      <c r="X516" s="26">
        <v>0</v>
      </c>
      <c r="Y516" s="3">
        <v>0</v>
      </c>
      <c r="Z516" s="30">
        <v>0</v>
      </c>
      <c r="AA516" s="15"/>
      <c r="AB516" s="15"/>
    </row>
    <row r="517" spans="2:28" x14ac:dyDescent="0.2">
      <c r="B517" s="16">
        <v>2022</v>
      </c>
      <c r="C517" s="12" t="s">
        <v>14</v>
      </c>
      <c r="D517" s="8" t="s">
        <v>72</v>
      </c>
      <c r="E517" s="13" t="s">
        <v>63</v>
      </c>
      <c r="F517" s="8">
        <v>638</v>
      </c>
      <c r="G517" s="8">
        <v>2328.6999999999998</v>
      </c>
      <c r="H517" s="29">
        <v>2165.6909999999998</v>
      </c>
      <c r="I517" s="14">
        <v>815.04499999999996</v>
      </c>
      <c r="J517" s="17" t="s">
        <v>70</v>
      </c>
      <c r="Q517" s="16">
        <v>2022</v>
      </c>
      <c r="R517" s="12" t="s">
        <v>14</v>
      </c>
      <c r="S517" s="26" t="s">
        <v>92</v>
      </c>
      <c r="T517" s="26" t="s">
        <v>90</v>
      </c>
      <c r="U517" s="26" t="s">
        <v>94</v>
      </c>
      <c r="V517" s="26">
        <v>1592</v>
      </c>
      <c r="W517" s="26">
        <v>0</v>
      </c>
      <c r="X517" s="26">
        <v>0</v>
      </c>
      <c r="Y517" s="3">
        <v>0</v>
      </c>
      <c r="Z517" s="30">
        <v>0</v>
      </c>
      <c r="AA517" s="12"/>
      <c r="AB517" s="12"/>
    </row>
    <row r="518" spans="2:28" x14ac:dyDescent="0.2">
      <c r="B518" s="18">
        <v>2022</v>
      </c>
      <c r="C518" s="15" t="s">
        <v>15</v>
      </c>
      <c r="D518" s="8" t="s">
        <v>72</v>
      </c>
      <c r="E518" s="13" t="s">
        <v>63</v>
      </c>
      <c r="F518" s="8">
        <v>906</v>
      </c>
      <c r="G518" s="8">
        <v>3469.98</v>
      </c>
      <c r="H518" s="29">
        <v>3400.5803999999998</v>
      </c>
      <c r="I518" s="14">
        <v>1422.6917999999998</v>
      </c>
      <c r="J518" s="17" t="s">
        <v>70</v>
      </c>
      <c r="Q518" s="18">
        <v>2022</v>
      </c>
      <c r="R518" s="15" t="s">
        <v>15</v>
      </c>
      <c r="S518" s="26" t="s">
        <v>92</v>
      </c>
      <c r="T518" s="26" t="s">
        <v>90</v>
      </c>
      <c r="U518" s="26" t="s">
        <v>94</v>
      </c>
      <c r="V518" s="26">
        <v>2994</v>
      </c>
      <c r="W518" s="26">
        <v>0</v>
      </c>
      <c r="X518" s="26">
        <v>0</v>
      </c>
      <c r="Y518" s="3">
        <v>0</v>
      </c>
      <c r="Z518" s="30">
        <v>0</v>
      </c>
      <c r="AA518" s="15"/>
      <c r="AB518" s="15"/>
    </row>
    <row r="519" spans="2:28" x14ac:dyDescent="0.2">
      <c r="B519" s="16">
        <v>2022</v>
      </c>
      <c r="C519" s="12" t="s">
        <v>16</v>
      </c>
      <c r="D519" s="8" t="s">
        <v>72</v>
      </c>
      <c r="E519" s="13" t="s">
        <v>63</v>
      </c>
      <c r="F519" s="8">
        <v>631</v>
      </c>
      <c r="G519" s="8">
        <v>2990.94</v>
      </c>
      <c r="H519" s="29">
        <v>3469.4903999999997</v>
      </c>
      <c r="I519" s="14">
        <v>987.01020000000005</v>
      </c>
      <c r="J519" s="17" t="s">
        <v>70</v>
      </c>
      <c r="Q519" s="16">
        <v>2022</v>
      </c>
      <c r="R519" s="12" t="s">
        <v>16</v>
      </c>
      <c r="S519" s="26" t="s">
        <v>92</v>
      </c>
      <c r="T519" s="26" t="s">
        <v>90</v>
      </c>
      <c r="U519" s="26" t="s">
        <v>94</v>
      </c>
      <c r="V519" s="26">
        <v>2612</v>
      </c>
      <c r="W519" s="26">
        <v>0</v>
      </c>
      <c r="X519" s="26">
        <v>0</v>
      </c>
      <c r="Y519" s="3">
        <v>0</v>
      </c>
      <c r="Z519" s="30">
        <v>0</v>
      </c>
      <c r="AA519" s="12"/>
      <c r="AB519" s="12"/>
    </row>
    <row r="520" spans="2:28" x14ac:dyDescent="0.2">
      <c r="B520" s="18">
        <v>2022</v>
      </c>
      <c r="C520" s="15" t="s">
        <v>17</v>
      </c>
      <c r="D520" s="8" t="s">
        <v>72</v>
      </c>
      <c r="E520" s="13" t="s">
        <v>63</v>
      </c>
      <c r="F520" s="8">
        <v>869</v>
      </c>
      <c r="G520" s="8">
        <v>2885.08</v>
      </c>
      <c r="H520" s="29">
        <v>3519.7975999999999</v>
      </c>
      <c r="I520" s="14">
        <v>1096.3303999999998</v>
      </c>
      <c r="J520" s="17" t="s">
        <v>70</v>
      </c>
      <c r="Q520" s="18">
        <v>2022</v>
      </c>
      <c r="R520" s="15" t="s">
        <v>17</v>
      </c>
      <c r="S520" s="26" t="s">
        <v>92</v>
      </c>
      <c r="T520" s="26" t="s">
        <v>90</v>
      </c>
      <c r="U520" s="26" t="s">
        <v>94</v>
      </c>
      <c r="V520" s="26">
        <v>2982</v>
      </c>
      <c r="W520" s="26">
        <v>0</v>
      </c>
      <c r="X520" s="26">
        <v>0</v>
      </c>
      <c r="Y520" s="3">
        <v>0</v>
      </c>
      <c r="Z520" s="30">
        <v>0</v>
      </c>
      <c r="AA520" s="15"/>
      <c r="AB520" s="15"/>
    </row>
    <row r="521" spans="2:28" x14ac:dyDescent="0.2">
      <c r="B521" s="16">
        <v>2023</v>
      </c>
      <c r="C521" s="12" t="s">
        <v>6</v>
      </c>
      <c r="D521" s="8" t="s">
        <v>72</v>
      </c>
      <c r="E521" s="13" t="s">
        <v>63</v>
      </c>
      <c r="F521" s="8">
        <v>520</v>
      </c>
      <c r="G521" s="8">
        <v>1586</v>
      </c>
      <c r="H521" s="29">
        <v>1934.92</v>
      </c>
      <c r="I521" s="14">
        <v>491.66</v>
      </c>
      <c r="J521" s="17" t="s">
        <v>70</v>
      </c>
      <c r="Q521" s="16">
        <v>2023</v>
      </c>
      <c r="R521" s="12" t="s">
        <v>6</v>
      </c>
      <c r="S521" s="26" t="s">
        <v>92</v>
      </c>
      <c r="T521" s="26" t="s">
        <v>90</v>
      </c>
      <c r="U521" s="26" t="s">
        <v>94</v>
      </c>
      <c r="V521" s="26">
        <v>1143</v>
      </c>
      <c r="W521" s="26">
        <v>0</v>
      </c>
      <c r="X521" s="26">
        <v>0</v>
      </c>
      <c r="Y521" s="3">
        <v>0</v>
      </c>
      <c r="Z521" s="30">
        <v>0</v>
      </c>
      <c r="AA521" s="12"/>
      <c r="AB521" s="12"/>
    </row>
    <row r="522" spans="2:28" x14ac:dyDescent="0.2">
      <c r="B522" s="18">
        <v>2023</v>
      </c>
      <c r="C522" s="15" t="s">
        <v>7</v>
      </c>
      <c r="D522" s="8" t="s">
        <v>72</v>
      </c>
      <c r="E522" s="13" t="s">
        <v>63</v>
      </c>
      <c r="F522" s="8">
        <v>865</v>
      </c>
      <c r="G522" s="8">
        <v>3468.65</v>
      </c>
      <c r="H522" s="29">
        <v>4578.6179999999995</v>
      </c>
      <c r="I522" s="14">
        <v>1595.579</v>
      </c>
      <c r="J522" s="17" t="s">
        <v>70</v>
      </c>
      <c r="Q522" s="18">
        <v>2023</v>
      </c>
      <c r="R522" s="15" t="s">
        <v>7</v>
      </c>
      <c r="S522" s="26" t="s">
        <v>92</v>
      </c>
      <c r="T522" s="26" t="s">
        <v>90</v>
      </c>
      <c r="U522" s="26" t="s">
        <v>94</v>
      </c>
      <c r="V522" s="26">
        <v>1261</v>
      </c>
      <c r="W522" s="26">
        <v>0</v>
      </c>
      <c r="X522" s="26">
        <v>0</v>
      </c>
      <c r="Y522" s="3">
        <v>0</v>
      </c>
      <c r="Z522" s="30">
        <v>0</v>
      </c>
      <c r="AA522" s="15"/>
      <c r="AB522" s="15"/>
    </row>
    <row r="523" spans="2:28" x14ac:dyDescent="0.2">
      <c r="B523" s="16">
        <v>2023</v>
      </c>
      <c r="C523" s="12" t="s">
        <v>8</v>
      </c>
      <c r="D523" s="8" t="s">
        <v>72</v>
      </c>
      <c r="E523" s="13" t="s">
        <v>63</v>
      </c>
      <c r="F523" s="8">
        <v>933</v>
      </c>
      <c r="G523" s="8">
        <v>1893.99</v>
      </c>
      <c r="H523" s="29">
        <v>1875.0501000000002</v>
      </c>
      <c r="I523" s="14">
        <v>928.05509999999992</v>
      </c>
      <c r="J523" s="17" t="s">
        <v>70</v>
      </c>
      <c r="Q523" s="16">
        <v>2023</v>
      </c>
      <c r="R523" s="12" t="s">
        <v>8</v>
      </c>
      <c r="S523" s="26" t="s">
        <v>92</v>
      </c>
      <c r="T523" s="26" t="s">
        <v>90</v>
      </c>
      <c r="U523" s="26" t="s">
        <v>94</v>
      </c>
      <c r="V523" s="26">
        <v>1305</v>
      </c>
      <c r="W523" s="26">
        <v>0</v>
      </c>
      <c r="X523" s="26">
        <v>0</v>
      </c>
      <c r="Y523" s="3">
        <v>0</v>
      </c>
      <c r="Z523" s="30">
        <v>0</v>
      </c>
      <c r="AA523" s="12"/>
      <c r="AB523" s="12"/>
    </row>
    <row r="524" spans="2:28" x14ac:dyDescent="0.2">
      <c r="B524" s="18">
        <v>2023</v>
      </c>
      <c r="C524" s="15" t="s">
        <v>9</v>
      </c>
      <c r="D524" s="8" t="s">
        <v>72</v>
      </c>
      <c r="E524" s="13" t="s">
        <v>63</v>
      </c>
      <c r="F524" s="8">
        <v>551</v>
      </c>
      <c r="G524" s="8">
        <v>2732.96</v>
      </c>
      <c r="H524" s="29">
        <v>2951.5967999999998</v>
      </c>
      <c r="I524" s="14">
        <v>1120.5136</v>
      </c>
      <c r="J524" s="17" t="s">
        <v>70</v>
      </c>
      <c r="Q524" s="18">
        <v>2023</v>
      </c>
      <c r="R524" s="15" t="s">
        <v>9</v>
      </c>
      <c r="S524" s="26" t="s">
        <v>92</v>
      </c>
      <c r="T524" s="26" t="s">
        <v>90</v>
      </c>
      <c r="U524" s="26" t="s">
        <v>94</v>
      </c>
      <c r="V524" s="26">
        <v>1201</v>
      </c>
      <c r="W524" s="26">
        <v>0</v>
      </c>
      <c r="X524" s="26">
        <v>0</v>
      </c>
      <c r="Y524" s="3">
        <v>0</v>
      </c>
      <c r="Z524" s="30">
        <v>0</v>
      </c>
      <c r="AA524" s="15"/>
      <c r="AB524" s="15"/>
    </row>
    <row r="525" spans="2:28" x14ac:dyDescent="0.2">
      <c r="B525" s="16">
        <v>2023</v>
      </c>
      <c r="C525" s="12" t="s">
        <v>10</v>
      </c>
      <c r="D525" s="8" t="s">
        <v>72</v>
      </c>
      <c r="E525" s="13" t="s">
        <v>63</v>
      </c>
      <c r="F525" s="8">
        <v>946</v>
      </c>
      <c r="G525" s="8">
        <v>3519.12</v>
      </c>
      <c r="H525" s="29">
        <v>3307.9727999999996</v>
      </c>
      <c r="I525" s="14">
        <v>1618.7951999999998</v>
      </c>
      <c r="J525" s="17" t="s">
        <v>70</v>
      </c>
      <c r="Q525" s="16">
        <v>2023</v>
      </c>
      <c r="R525" s="12" t="s">
        <v>10</v>
      </c>
      <c r="S525" s="26" t="s">
        <v>92</v>
      </c>
      <c r="T525" s="26" t="s">
        <v>90</v>
      </c>
      <c r="U525" s="26" t="s">
        <v>94</v>
      </c>
      <c r="V525" s="26">
        <v>1348</v>
      </c>
      <c r="W525" s="26">
        <v>0</v>
      </c>
      <c r="X525" s="26">
        <v>0</v>
      </c>
      <c r="Y525" s="3">
        <v>0</v>
      </c>
      <c r="Z525" s="30">
        <v>0</v>
      </c>
      <c r="AA525" s="12"/>
      <c r="AB525" s="12"/>
    </row>
    <row r="526" spans="2:28" x14ac:dyDescent="0.2">
      <c r="B526" s="18">
        <v>2023</v>
      </c>
      <c r="C526" s="15" t="s">
        <v>11</v>
      </c>
      <c r="D526" s="8" t="s">
        <v>72</v>
      </c>
      <c r="E526" s="13" t="s">
        <v>63</v>
      </c>
      <c r="F526" s="8">
        <v>744</v>
      </c>
      <c r="G526" s="8">
        <v>1540.08</v>
      </c>
      <c r="H526" s="29">
        <v>1740.2903999999999</v>
      </c>
      <c r="I526" s="14">
        <v>770.04</v>
      </c>
      <c r="J526" s="17" t="s">
        <v>70</v>
      </c>
      <c r="Q526" s="18">
        <v>2023</v>
      </c>
      <c r="R526" s="15" t="s">
        <v>11</v>
      </c>
      <c r="S526" s="26" t="s">
        <v>92</v>
      </c>
      <c r="T526" s="26" t="s">
        <v>90</v>
      </c>
      <c r="U526" s="26" t="s">
        <v>94</v>
      </c>
      <c r="V526" s="26">
        <v>1108</v>
      </c>
      <c r="W526" s="26">
        <v>0</v>
      </c>
      <c r="X526" s="26">
        <v>0</v>
      </c>
      <c r="Y526" s="3">
        <v>0</v>
      </c>
      <c r="Z526" s="30">
        <v>0</v>
      </c>
      <c r="AA526" s="15"/>
      <c r="AB526" s="15"/>
    </row>
    <row r="527" spans="2:28" x14ac:dyDescent="0.2">
      <c r="B527" s="16">
        <v>2023</v>
      </c>
      <c r="C527" s="12" t="s">
        <v>12</v>
      </c>
      <c r="D527" s="8" t="s">
        <v>72</v>
      </c>
      <c r="E527" s="13" t="s">
        <v>63</v>
      </c>
      <c r="F527" s="8">
        <v>918</v>
      </c>
      <c r="G527" s="8">
        <v>3304.8</v>
      </c>
      <c r="H527" s="29">
        <v>3503.0880000000006</v>
      </c>
      <c r="I527" s="14">
        <v>1354.9680000000001</v>
      </c>
      <c r="J527" s="17" t="s">
        <v>70</v>
      </c>
      <c r="Q527" s="16">
        <v>2023</v>
      </c>
      <c r="R527" s="12" t="s">
        <v>12</v>
      </c>
      <c r="S527" s="26" t="s">
        <v>92</v>
      </c>
      <c r="T527" s="26" t="s">
        <v>90</v>
      </c>
      <c r="U527" s="26" t="s">
        <v>94</v>
      </c>
      <c r="V527" s="26">
        <v>1490</v>
      </c>
      <c r="W527" s="26">
        <v>0</v>
      </c>
      <c r="X527" s="26">
        <v>0</v>
      </c>
      <c r="Y527" s="3">
        <v>0</v>
      </c>
      <c r="Z527" s="30">
        <v>0</v>
      </c>
      <c r="AA527" s="12"/>
      <c r="AB527" s="12"/>
    </row>
    <row r="528" spans="2:28" x14ac:dyDescent="0.2">
      <c r="B528" s="18">
        <v>2023</v>
      </c>
      <c r="C528" s="15" t="s">
        <v>13</v>
      </c>
      <c r="D528" s="8" t="s">
        <v>72</v>
      </c>
      <c r="E528" s="13" t="s">
        <v>63</v>
      </c>
      <c r="F528" s="8">
        <v>618</v>
      </c>
      <c r="G528" s="8">
        <v>1891.08</v>
      </c>
      <c r="H528" s="29">
        <v>1891.08</v>
      </c>
      <c r="I528" s="14">
        <v>813.1644</v>
      </c>
      <c r="J528" s="17" t="s">
        <v>70</v>
      </c>
      <c r="Q528" s="18">
        <v>2023</v>
      </c>
      <c r="R528" s="15" t="s">
        <v>13</v>
      </c>
      <c r="S528" s="26" t="s">
        <v>92</v>
      </c>
      <c r="T528" s="26" t="s">
        <v>90</v>
      </c>
      <c r="U528" s="26" t="s">
        <v>94</v>
      </c>
      <c r="V528" s="26">
        <v>1078</v>
      </c>
      <c r="W528" s="26">
        <v>0</v>
      </c>
      <c r="X528" s="26">
        <v>0</v>
      </c>
      <c r="Y528" s="3">
        <v>0</v>
      </c>
      <c r="Z528" s="30">
        <v>0</v>
      </c>
      <c r="AA528" s="15"/>
      <c r="AB528" s="15"/>
    </row>
    <row r="529" spans="2:28" x14ac:dyDescent="0.2">
      <c r="B529" s="16">
        <v>2023</v>
      </c>
      <c r="C529" s="12" t="s">
        <v>14</v>
      </c>
      <c r="D529" s="8" t="s">
        <v>72</v>
      </c>
      <c r="E529" s="13" t="s">
        <v>63</v>
      </c>
      <c r="F529" s="8">
        <v>954</v>
      </c>
      <c r="G529" s="8">
        <v>2499.48</v>
      </c>
      <c r="H529" s="29">
        <v>2924.3915999999999</v>
      </c>
      <c r="I529" s="14">
        <v>974.79719999999998</v>
      </c>
      <c r="J529" s="17" t="s">
        <v>70</v>
      </c>
      <c r="Q529" s="16">
        <v>2023</v>
      </c>
      <c r="R529" s="12" t="s">
        <v>14</v>
      </c>
      <c r="S529" s="26" t="s">
        <v>92</v>
      </c>
      <c r="T529" s="26" t="s">
        <v>90</v>
      </c>
      <c r="U529" s="26" t="s">
        <v>94</v>
      </c>
      <c r="V529" s="26">
        <v>1177</v>
      </c>
      <c r="W529" s="26">
        <v>0</v>
      </c>
      <c r="X529" s="26">
        <v>0</v>
      </c>
      <c r="Y529" s="3">
        <v>0</v>
      </c>
      <c r="Z529" s="30">
        <v>0</v>
      </c>
      <c r="AA529" s="12"/>
      <c r="AB529" s="12"/>
    </row>
    <row r="530" spans="2:28" x14ac:dyDescent="0.2">
      <c r="B530" s="18">
        <v>2023</v>
      </c>
      <c r="C530" s="15" t="s">
        <v>15</v>
      </c>
      <c r="D530" s="8" t="s">
        <v>72</v>
      </c>
      <c r="E530" s="13" t="s">
        <v>63</v>
      </c>
      <c r="F530" s="8">
        <v>602</v>
      </c>
      <c r="G530" s="8">
        <v>2919.7</v>
      </c>
      <c r="H530" s="29">
        <v>3474.4429999999998</v>
      </c>
      <c r="I530" s="14">
        <v>992.69799999999987</v>
      </c>
      <c r="J530" s="17" t="s">
        <v>70</v>
      </c>
      <c r="Q530" s="18">
        <v>2023</v>
      </c>
      <c r="R530" s="15" t="s">
        <v>15</v>
      </c>
      <c r="S530" s="26" t="s">
        <v>92</v>
      </c>
      <c r="T530" s="26" t="s">
        <v>90</v>
      </c>
      <c r="U530" s="26" t="s">
        <v>94</v>
      </c>
      <c r="V530" s="26">
        <v>1035</v>
      </c>
      <c r="W530" s="26">
        <v>0</v>
      </c>
      <c r="X530" s="26">
        <v>0</v>
      </c>
      <c r="Y530" s="3">
        <v>0</v>
      </c>
      <c r="Z530" s="30">
        <v>0</v>
      </c>
      <c r="AA530" s="15"/>
      <c r="AB530" s="15"/>
    </row>
    <row r="531" spans="2:28" x14ac:dyDescent="0.2">
      <c r="B531" s="16">
        <v>2023</v>
      </c>
      <c r="C531" s="12" t="s">
        <v>16</v>
      </c>
      <c r="D531" s="8" t="s">
        <v>72</v>
      </c>
      <c r="E531" s="13" t="s">
        <v>63</v>
      </c>
      <c r="F531" s="8">
        <v>837</v>
      </c>
      <c r="G531" s="8">
        <v>2000.43</v>
      </c>
      <c r="H531" s="29">
        <v>2760.5934000000002</v>
      </c>
      <c r="I531" s="14">
        <v>600.12900000000002</v>
      </c>
      <c r="J531" s="17" t="s">
        <v>70</v>
      </c>
      <c r="Q531" s="16">
        <v>2023</v>
      </c>
      <c r="R531" s="12" t="s">
        <v>16</v>
      </c>
      <c r="S531" s="26" t="s">
        <v>92</v>
      </c>
      <c r="T531" s="26" t="s">
        <v>90</v>
      </c>
      <c r="U531" s="26" t="s">
        <v>94</v>
      </c>
      <c r="V531" s="26">
        <v>1414</v>
      </c>
      <c r="W531" s="26">
        <v>0</v>
      </c>
      <c r="X531" s="26">
        <v>0</v>
      </c>
      <c r="Y531" s="3">
        <v>0</v>
      </c>
      <c r="Z531" s="30">
        <v>0</v>
      </c>
      <c r="AA531" s="12"/>
      <c r="AB531" s="12"/>
    </row>
    <row r="532" spans="2:28" x14ac:dyDescent="0.2">
      <c r="B532" s="18">
        <v>2023</v>
      </c>
      <c r="C532" s="15" t="s">
        <v>17</v>
      </c>
      <c r="D532" s="8" t="s">
        <v>72</v>
      </c>
      <c r="E532" s="13" t="s">
        <v>63</v>
      </c>
      <c r="F532" s="8">
        <v>938</v>
      </c>
      <c r="G532" s="8">
        <v>3789.52</v>
      </c>
      <c r="H532" s="29">
        <v>4547.424</v>
      </c>
      <c r="I532" s="14">
        <v>1136.856</v>
      </c>
      <c r="J532" s="17" t="s">
        <v>70</v>
      </c>
      <c r="Q532" s="18">
        <v>2023</v>
      </c>
      <c r="R532" s="15" t="s">
        <v>17</v>
      </c>
      <c r="S532" s="26" t="s">
        <v>92</v>
      </c>
      <c r="T532" s="26" t="s">
        <v>90</v>
      </c>
      <c r="U532" s="26" t="s">
        <v>94</v>
      </c>
      <c r="V532" s="26">
        <v>1321</v>
      </c>
      <c r="W532" s="26">
        <v>0</v>
      </c>
      <c r="X532" s="26">
        <v>0</v>
      </c>
      <c r="Y532" s="3">
        <v>0</v>
      </c>
      <c r="Z532" s="30">
        <v>0</v>
      </c>
      <c r="AA532" s="15"/>
      <c r="AB532" s="15"/>
    </row>
    <row r="533" spans="2:28" x14ac:dyDescent="0.2">
      <c r="B533" s="16">
        <v>2024</v>
      </c>
      <c r="C533" s="12" t="s">
        <v>6</v>
      </c>
      <c r="D533" s="8" t="s">
        <v>72</v>
      </c>
      <c r="E533" s="13" t="s">
        <v>63</v>
      </c>
      <c r="F533" s="8">
        <v>713</v>
      </c>
      <c r="G533" s="8">
        <v>2880.52</v>
      </c>
      <c r="H533" s="29">
        <v>3802.2864</v>
      </c>
      <c r="I533" s="14">
        <v>1152.2080000000001</v>
      </c>
      <c r="J533" s="17" t="s">
        <v>70</v>
      </c>
      <c r="Q533" s="16">
        <v>2024</v>
      </c>
      <c r="R533" s="12" t="s">
        <v>6</v>
      </c>
      <c r="S533" s="26" t="s">
        <v>92</v>
      </c>
      <c r="T533" s="26" t="s">
        <v>90</v>
      </c>
      <c r="U533" s="26" t="s">
        <v>94</v>
      </c>
      <c r="V533" s="26">
        <v>1521</v>
      </c>
      <c r="W533" s="26">
        <v>0</v>
      </c>
      <c r="X533" s="26">
        <v>0</v>
      </c>
      <c r="Y533" s="3">
        <v>0</v>
      </c>
      <c r="Z533" s="30">
        <v>0</v>
      </c>
      <c r="AA533" s="12"/>
      <c r="AB533" s="12"/>
    </row>
    <row r="534" spans="2:28" x14ac:dyDescent="0.2">
      <c r="B534" s="18">
        <v>2024</v>
      </c>
      <c r="C534" s="15" t="s">
        <v>7</v>
      </c>
      <c r="D534" s="8" t="s">
        <v>72</v>
      </c>
      <c r="E534" s="13" t="s">
        <v>63</v>
      </c>
      <c r="F534" s="8">
        <v>872</v>
      </c>
      <c r="G534" s="8">
        <v>2424.16</v>
      </c>
      <c r="H534" s="29">
        <v>2836.2671999999998</v>
      </c>
      <c r="I534" s="14">
        <v>993.90559999999994</v>
      </c>
      <c r="J534" s="17" t="s">
        <v>70</v>
      </c>
      <c r="Q534" s="18">
        <v>2024</v>
      </c>
      <c r="R534" s="15" t="s">
        <v>7</v>
      </c>
      <c r="S534" s="26" t="s">
        <v>92</v>
      </c>
      <c r="T534" s="26" t="s">
        <v>90</v>
      </c>
      <c r="U534" s="26" t="s">
        <v>94</v>
      </c>
      <c r="V534" s="26">
        <v>2561</v>
      </c>
      <c r="W534" s="26">
        <v>0</v>
      </c>
      <c r="X534" s="26">
        <v>0</v>
      </c>
      <c r="Y534" s="3">
        <v>0</v>
      </c>
      <c r="Z534" s="30">
        <v>0</v>
      </c>
      <c r="AA534" s="15"/>
      <c r="AB534" s="15"/>
    </row>
    <row r="535" spans="2:28" x14ac:dyDescent="0.2">
      <c r="B535" s="16">
        <v>2024</v>
      </c>
      <c r="C535" s="12" t="s">
        <v>8</v>
      </c>
      <c r="D535" s="8" t="s">
        <v>72</v>
      </c>
      <c r="E535" s="13" t="s">
        <v>63</v>
      </c>
      <c r="F535" s="8">
        <v>755</v>
      </c>
      <c r="G535" s="8">
        <v>3314.45</v>
      </c>
      <c r="H535" s="29">
        <v>4408.2184999999999</v>
      </c>
      <c r="I535" s="14">
        <v>1325.78</v>
      </c>
      <c r="J535" s="17" t="s">
        <v>70</v>
      </c>
      <c r="Q535" s="16">
        <v>2024</v>
      </c>
      <c r="R535" s="12" t="s">
        <v>8</v>
      </c>
      <c r="S535" s="26" t="s">
        <v>92</v>
      </c>
      <c r="T535" s="26" t="s">
        <v>90</v>
      </c>
      <c r="U535" s="26" t="s">
        <v>94</v>
      </c>
      <c r="V535" s="26">
        <v>2226</v>
      </c>
      <c r="W535" s="26">
        <v>0</v>
      </c>
      <c r="X535" s="26">
        <v>0</v>
      </c>
      <c r="Y535" s="3">
        <v>0</v>
      </c>
      <c r="Z535" s="30">
        <v>0</v>
      </c>
      <c r="AA535" s="12"/>
      <c r="AB535" s="12"/>
    </row>
    <row r="536" spans="2:28" x14ac:dyDescent="0.2">
      <c r="B536" s="18">
        <v>2024</v>
      </c>
      <c r="C536" s="15" t="s">
        <v>9</v>
      </c>
      <c r="D536" s="8" t="s">
        <v>72</v>
      </c>
      <c r="E536" s="13" t="s">
        <v>63</v>
      </c>
      <c r="F536" s="8">
        <v>644</v>
      </c>
      <c r="G536" s="8">
        <v>2878.68</v>
      </c>
      <c r="H536" s="29">
        <v>3339.2687999999998</v>
      </c>
      <c r="I536" s="14">
        <v>949.96439999999984</v>
      </c>
      <c r="J536" s="17" t="s">
        <v>70</v>
      </c>
      <c r="Q536" s="18">
        <v>2024</v>
      </c>
      <c r="R536" s="15" t="s">
        <v>9</v>
      </c>
      <c r="S536" s="26" t="s">
        <v>92</v>
      </c>
      <c r="T536" s="26" t="s">
        <v>90</v>
      </c>
      <c r="U536" s="26" t="s">
        <v>94</v>
      </c>
      <c r="V536" s="26">
        <v>2070</v>
      </c>
      <c r="W536" s="26">
        <v>0</v>
      </c>
      <c r="X536" s="26">
        <v>0</v>
      </c>
      <c r="Y536" s="3">
        <v>0</v>
      </c>
      <c r="Z536" s="30">
        <v>0</v>
      </c>
      <c r="AA536" s="15"/>
      <c r="AB536" s="15"/>
    </row>
    <row r="537" spans="2:28" x14ac:dyDescent="0.2">
      <c r="B537" s="16">
        <v>2024</v>
      </c>
      <c r="C537" s="12" t="s">
        <v>10</v>
      </c>
      <c r="D537" s="8" t="s">
        <v>72</v>
      </c>
      <c r="E537" s="13" t="s">
        <v>63</v>
      </c>
      <c r="F537" s="8">
        <v>720</v>
      </c>
      <c r="G537" s="8">
        <v>1533.6</v>
      </c>
      <c r="H537" s="29">
        <v>1947.6719999999998</v>
      </c>
      <c r="I537" s="14">
        <v>736.12799999999993</v>
      </c>
      <c r="J537" s="17" t="s">
        <v>70</v>
      </c>
      <c r="Q537" s="16">
        <v>2024</v>
      </c>
      <c r="R537" s="12" t="s">
        <v>10</v>
      </c>
      <c r="S537" s="26" t="s">
        <v>92</v>
      </c>
      <c r="T537" s="26" t="s">
        <v>90</v>
      </c>
      <c r="U537" s="26" t="s">
        <v>94</v>
      </c>
      <c r="V537" s="26">
        <v>1452</v>
      </c>
      <c r="W537" s="26">
        <v>0</v>
      </c>
      <c r="X537" s="26">
        <v>0</v>
      </c>
      <c r="Y537" s="3">
        <v>0</v>
      </c>
      <c r="Z537" s="30">
        <v>0</v>
      </c>
      <c r="AA537" s="12"/>
      <c r="AB537" s="12"/>
    </row>
    <row r="538" spans="2:28" x14ac:dyDescent="0.2">
      <c r="B538" s="18">
        <v>2024</v>
      </c>
      <c r="C538" s="15" t="s">
        <v>11</v>
      </c>
      <c r="D538" s="8" t="s">
        <v>72</v>
      </c>
      <c r="E538" s="13" t="s">
        <v>63</v>
      </c>
      <c r="F538" s="8">
        <v>550</v>
      </c>
      <c r="G538" s="8">
        <v>2348.5</v>
      </c>
      <c r="H538" s="29">
        <v>2583.35</v>
      </c>
      <c r="I538" s="14">
        <v>1009.855</v>
      </c>
      <c r="J538" s="17" t="s">
        <v>70</v>
      </c>
      <c r="Q538" s="18">
        <v>2024</v>
      </c>
      <c r="R538" s="15" t="s">
        <v>11</v>
      </c>
      <c r="S538" s="26" t="s">
        <v>92</v>
      </c>
      <c r="T538" s="26" t="s">
        <v>90</v>
      </c>
      <c r="U538" s="26" t="s">
        <v>94</v>
      </c>
      <c r="V538" s="26">
        <v>2160</v>
      </c>
      <c r="W538" s="26">
        <v>0</v>
      </c>
      <c r="X538" s="26">
        <v>0</v>
      </c>
      <c r="Y538" s="3">
        <v>0</v>
      </c>
      <c r="Z538" s="30">
        <v>0</v>
      </c>
      <c r="AA538" s="15"/>
      <c r="AB538" s="15"/>
    </row>
    <row r="539" spans="2:28" x14ac:dyDescent="0.2">
      <c r="B539" s="16">
        <v>2024</v>
      </c>
      <c r="C539" s="12" t="s">
        <v>12</v>
      </c>
      <c r="D539" s="8" t="s">
        <v>72</v>
      </c>
      <c r="E539" s="13" t="s">
        <v>63</v>
      </c>
      <c r="F539" s="8">
        <v>880</v>
      </c>
      <c r="G539" s="8">
        <v>2120.8000000000002</v>
      </c>
      <c r="H539" s="29">
        <v>2608.5840000000003</v>
      </c>
      <c r="I539" s="14">
        <v>678.65600000000006</v>
      </c>
      <c r="J539" s="17" t="s">
        <v>70</v>
      </c>
      <c r="Q539" s="16">
        <v>2024</v>
      </c>
      <c r="R539" s="12" t="s">
        <v>12</v>
      </c>
      <c r="S539" s="26" t="s">
        <v>92</v>
      </c>
      <c r="T539" s="26" t="s">
        <v>90</v>
      </c>
      <c r="U539" s="26" t="s">
        <v>94</v>
      </c>
      <c r="V539" s="26">
        <v>2467</v>
      </c>
      <c r="W539" s="26">
        <v>0</v>
      </c>
      <c r="X539" s="26">
        <v>0</v>
      </c>
      <c r="Y539" s="3">
        <v>0</v>
      </c>
      <c r="Z539" s="30">
        <v>0</v>
      </c>
      <c r="AA539" s="12"/>
      <c r="AB539" s="12"/>
    </row>
    <row r="540" spans="2:28" x14ac:dyDescent="0.2">
      <c r="B540" s="18">
        <v>2024</v>
      </c>
      <c r="C540" s="15" t="s">
        <v>13</v>
      </c>
      <c r="D540" s="8" t="s">
        <v>72</v>
      </c>
      <c r="E540" s="13" t="s">
        <v>63</v>
      </c>
      <c r="F540" s="8">
        <v>708</v>
      </c>
      <c r="G540" s="8">
        <v>1833.72</v>
      </c>
      <c r="H540" s="29">
        <v>2548.8708000000001</v>
      </c>
      <c r="I540" s="14">
        <v>898.52279999999996</v>
      </c>
      <c r="J540" s="17" t="s">
        <v>70</v>
      </c>
      <c r="Q540" s="18">
        <v>2024</v>
      </c>
      <c r="R540" s="15" t="s">
        <v>13</v>
      </c>
      <c r="S540" s="26" t="s">
        <v>92</v>
      </c>
      <c r="T540" s="26" t="s">
        <v>90</v>
      </c>
      <c r="U540" s="26" t="s">
        <v>94</v>
      </c>
      <c r="V540" s="26">
        <v>2158</v>
      </c>
      <c r="W540" s="26">
        <v>0</v>
      </c>
      <c r="X540" s="26">
        <v>0</v>
      </c>
      <c r="Y540" s="3">
        <v>0</v>
      </c>
      <c r="Z540" s="30">
        <v>0</v>
      </c>
      <c r="AA540" s="15"/>
      <c r="AB540" s="15"/>
    </row>
    <row r="541" spans="2:28" x14ac:dyDescent="0.2">
      <c r="B541" s="16">
        <v>2024</v>
      </c>
      <c r="C541" s="12" t="s">
        <v>14</v>
      </c>
      <c r="D541" s="8" t="s">
        <v>72</v>
      </c>
      <c r="E541" s="13" t="s">
        <v>63</v>
      </c>
      <c r="F541" s="8">
        <v>644</v>
      </c>
      <c r="G541" s="8">
        <v>1313.76</v>
      </c>
      <c r="H541" s="29">
        <v>1392.5855999999999</v>
      </c>
      <c r="I541" s="14">
        <v>578.05439999999999</v>
      </c>
      <c r="J541" s="17" t="s">
        <v>70</v>
      </c>
      <c r="Q541" s="16">
        <v>2024</v>
      </c>
      <c r="R541" s="12" t="s">
        <v>14</v>
      </c>
      <c r="S541" s="26" t="s">
        <v>92</v>
      </c>
      <c r="T541" s="26" t="s">
        <v>90</v>
      </c>
      <c r="U541" s="26" t="s">
        <v>94</v>
      </c>
      <c r="V541" s="26">
        <v>1893</v>
      </c>
      <c r="W541" s="26">
        <v>0</v>
      </c>
      <c r="X541" s="26">
        <v>0</v>
      </c>
      <c r="Y541" s="3">
        <v>0</v>
      </c>
      <c r="Z541" s="30">
        <v>0</v>
      </c>
      <c r="AA541" s="12"/>
      <c r="AB541" s="12"/>
    </row>
    <row r="542" spans="2:28" x14ac:dyDescent="0.2">
      <c r="B542" s="18">
        <v>2024</v>
      </c>
      <c r="C542" s="15" t="s">
        <v>15</v>
      </c>
      <c r="D542" s="8" t="s">
        <v>72</v>
      </c>
      <c r="E542" s="13" t="s">
        <v>63</v>
      </c>
      <c r="F542" s="8">
        <v>848</v>
      </c>
      <c r="G542" s="8">
        <v>2052.16</v>
      </c>
      <c r="H542" s="29">
        <v>1970.0735999999999</v>
      </c>
      <c r="I542" s="14">
        <v>779.82079999999985</v>
      </c>
      <c r="J542" s="17" t="s">
        <v>70</v>
      </c>
      <c r="Q542" s="18">
        <v>2024</v>
      </c>
      <c r="R542" s="15" t="s">
        <v>15</v>
      </c>
      <c r="S542" s="26" t="s">
        <v>92</v>
      </c>
      <c r="T542" s="26" t="s">
        <v>90</v>
      </c>
      <c r="U542" s="26" t="s">
        <v>94</v>
      </c>
      <c r="V542" s="26">
        <v>1472</v>
      </c>
      <c r="W542" s="26">
        <v>0</v>
      </c>
      <c r="X542" s="26">
        <v>0</v>
      </c>
      <c r="Y542" s="3">
        <v>0</v>
      </c>
      <c r="Z542" s="30">
        <v>0</v>
      </c>
      <c r="AA542" s="15"/>
      <c r="AB542" s="15"/>
    </row>
    <row r="543" spans="2:28" x14ac:dyDescent="0.2">
      <c r="B543" s="16">
        <v>2024</v>
      </c>
      <c r="C543" s="12" t="s">
        <v>16</v>
      </c>
      <c r="D543" s="8" t="s">
        <v>72</v>
      </c>
      <c r="E543" s="13" t="s">
        <v>63</v>
      </c>
      <c r="F543" s="8">
        <v>881</v>
      </c>
      <c r="G543" s="8">
        <v>2643</v>
      </c>
      <c r="H543" s="29">
        <v>3065.88</v>
      </c>
      <c r="I543" s="14">
        <v>977.91</v>
      </c>
      <c r="J543" s="17" t="s">
        <v>70</v>
      </c>
      <c r="Q543" s="16">
        <v>2024</v>
      </c>
      <c r="R543" s="12" t="s">
        <v>16</v>
      </c>
      <c r="S543" s="26" t="s">
        <v>92</v>
      </c>
      <c r="T543" s="26" t="s">
        <v>90</v>
      </c>
      <c r="U543" s="26" t="s">
        <v>94</v>
      </c>
      <c r="V543" s="26">
        <v>2291</v>
      </c>
      <c r="W543" s="26">
        <v>0</v>
      </c>
      <c r="X543" s="26">
        <v>0</v>
      </c>
      <c r="Y543" s="3">
        <v>0</v>
      </c>
      <c r="Z543" s="30">
        <v>0</v>
      </c>
      <c r="AA543" s="12"/>
      <c r="AB543" s="12"/>
    </row>
    <row r="544" spans="2:28" x14ac:dyDescent="0.2">
      <c r="B544" s="18">
        <v>2024</v>
      </c>
      <c r="C544" s="15" t="s">
        <v>17</v>
      </c>
      <c r="D544" s="8" t="s">
        <v>72</v>
      </c>
      <c r="E544" s="13" t="s">
        <v>63</v>
      </c>
      <c r="F544" s="8">
        <v>735</v>
      </c>
      <c r="G544" s="8">
        <v>3020.85</v>
      </c>
      <c r="H544" s="29">
        <v>4198.9814999999999</v>
      </c>
      <c r="I544" s="14">
        <v>1027.0889999999999</v>
      </c>
      <c r="J544" s="17" t="s">
        <v>70</v>
      </c>
      <c r="Q544" s="18">
        <v>2024</v>
      </c>
      <c r="R544" s="15" t="s">
        <v>17</v>
      </c>
      <c r="S544" s="26" t="s">
        <v>92</v>
      </c>
      <c r="T544" s="26" t="s">
        <v>90</v>
      </c>
      <c r="U544" s="26" t="s">
        <v>94</v>
      </c>
      <c r="V544" s="26">
        <v>2499</v>
      </c>
      <c r="W544" s="26">
        <v>0</v>
      </c>
      <c r="X544" s="26">
        <v>0</v>
      </c>
      <c r="Y544" s="3">
        <v>0</v>
      </c>
      <c r="Z544" s="30">
        <v>0</v>
      </c>
      <c r="AA544" s="15"/>
      <c r="AB544" s="15"/>
    </row>
    <row r="545" spans="2:28" x14ac:dyDescent="0.2">
      <c r="B545" s="16">
        <v>2020</v>
      </c>
      <c r="C545" s="12" t="s">
        <v>6</v>
      </c>
      <c r="D545" s="8" t="s">
        <v>72</v>
      </c>
      <c r="E545" s="13" t="s">
        <v>64</v>
      </c>
      <c r="F545" s="8">
        <v>540</v>
      </c>
      <c r="G545" s="8">
        <v>7711.2</v>
      </c>
      <c r="H545" s="29">
        <v>10333.008</v>
      </c>
      <c r="I545" s="14">
        <v>2621.808</v>
      </c>
      <c r="J545" s="17" t="s">
        <v>70</v>
      </c>
      <c r="Q545" s="16">
        <v>2020</v>
      </c>
      <c r="R545" s="12" t="s">
        <v>6</v>
      </c>
      <c r="S545" s="26" t="s">
        <v>92</v>
      </c>
      <c r="T545" s="26" t="s">
        <v>91</v>
      </c>
      <c r="U545" s="26" t="s">
        <v>94</v>
      </c>
      <c r="V545" s="26">
        <v>2138</v>
      </c>
      <c r="W545" s="26">
        <v>0</v>
      </c>
      <c r="X545" s="26">
        <v>0</v>
      </c>
      <c r="Y545" s="3">
        <v>0</v>
      </c>
      <c r="Z545" s="30">
        <v>0</v>
      </c>
      <c r="AA545" s="12"/>
      <c r="AB545" s="12"/>
    </row>
    <row r="546" spans="2:28" x14ac:dyDescent="0.2">
      <c r="B546" s="18">
        <v>2020</v>
      </c>
      <c r="C546" s="15" t="s">
        <v>7</v>
      </c>
      <c r="D546" s="8" t="s">
        <v>72</v>
      </c>
      <c r="E546" s="13" t="s">
        <v>64</v>
      </c>
      <c r="F546" s="8">
        <v>879</v>
      </c>
      <c r="G546" s="8">
        <v>22379.34</v>
      </c>
      <c r="H546" s="29">
        <v>24169.6872</v>
      </c>
      <c r="I546" s="14">
        <v>7832.7690000000002</v>
      </c>
      <c r="J546" s="17" t="s">
        <v>70</v>
      </c>
      <c r="Q546" s="18">
        <v>2020</v>
      </c>
      <c r="R546" s="15" t="s">
        <v>7</v>
      </c>
      <c r="S546" s="26" t="s">
        <v>92</v>
      </c>
      <c r="T546" s="26" t="s">
        <v>91</v>
      </c>
      <c r="U546" s="26" t="s">
        <v>94</v>
      </c>
      <c r="V546" s="26">
        <v>1197</v>
      </c>
      <c r="W546" s="26">
        <v>0</v>
      </c>
      <c r="X546" s="26">
        <v>0</v>
      </c>
      <c r="Y546" s="3">
        <v>0</v>
      </c>
      <c r="Z546" s="30">
        <v>0</v>
      </c>
      <c r="AA546" s="15"/>
      <c r="AB546" s="15"/>
    </row>
    <row r="547" spans="2:28" x14ac:dyDescent="0.2">
      <c r="B547" s="16">
        <v>2020</v>
      </c>
      <c r="C547" s="12" t="s">
        <v>8</v>
      </c>
      <c r="D547" s="8" t="s">
        <v>72</v>
      </c>
      <c r="E547" s="13" t="s">
        <v>64</v>
      </c>
      <c r="F547" s="8">
        <v>595</v>
      </c>
      <c r="G547" s="8">
        <v>16457.7</v>
      </c>
      <c r="H547" s="29">
        <v>22382.472000000002</v>
      </c>
      <c r="I547" s="14">
        <v>6089.3490000000002</v>
      </c>
      <c r="J547" s="17" t="s">
        <v>70</v>
      </c>
      <c r="Q547" s="16">
        <v>2020</v>
      </c>
      <c r="R547" s="12" t="s">
        <v>8</v>
      </c>
      <c r="S547" s="26" t="s">
        <v>92</v>
      </c>
      <c r="T547" s="26" t="s">
        <v>91</v>
      </c>
      <c r="U547" s="26" t="s">
        <v>94</v>
      </c>
      <c r="V547" s="26">
        <v>2669</v>
      </c>
      <c r="W547" s="26">
        <v>0</v>
      </c>
      <c r="X547" s="26">
        <v>0</v>
      </c>
      <c r="Y547" s="3">
        <v>0</v>
      </c>
      <c r="Z547" s="30">
        <v>0</v>
      </c>
      <c r="AA547" s="12"/>
      <c r="AB547" s="12"/>
    </row>
    <row r="548" spans="2:28" x14ac:dyDescent="0.2">
      <c r="B548" s="18">
        <v>2020</v>
      </c>
      <c r="C548" s="15" t="s">
        <v>9</v>
      </c>
      <c r="D548" s="8" t="s">
        <v>72</v>
      </c>
      <c r="E548" s="13" t="s">
        <v>64</v>
      </c>
      <c r="F548" s="8">
        <v>853</v>
      </c>
      <c r="G548" s="8">
        <v>18731.88</v>
      </c>
      <c r="H548" s="29">
        <v>22103.618400000003</v>
      </c>
      <c r="I548" s="14">
        <v>6743.4768000000004</v>
      </c>
      <c r="J548" s="17" t="s">
        <v>70</v>
      </c>
      <c r="Q548" s="18">
        <v>2020</v>
      </c>
      <c r="R548" s="15" t="s">
        <v>9</v>
      </c>
      <c r="S548" s="26" t="s">
        <v>92</v>
      </c>
      <c r="T548" s="26" t="s">
        <v>91</v>
      </c>
      <c r="U548" s="26" t="s">
        <v>94</v>
      </c>
      <c r="V548" s="26">
        <v>1530</v>
      </c>
      <c r="W548" s="26">
        <v>0</v>
      </c>
      <c r="X548" s="26">
        <v>0</v>
      </c>
      <c r="Y548" s="3">
        <v>0</v>
      </c>
      <c r="Z548" s="30">
        <v>0</v>
      </c>
      <c r="AA548" s="15"/>
      <c r="AB548" s="15"/>
    </row>
    <row r="549" spans="2:28" x14ac:dyDescent="0.2">
      <c r="B549" s="16">
        <v>2020</v>
      </c>
      <c r="C549" s="12" t="s">
        <v>10</v>
      </c>
      <c r="D549" s="8" t="s">
        <v>72</v>
      </c>
      <c r="E549" s="13" t="s">
        <v>64</v>
      </c>
      <c r="F549" s="8">
        <v>516</v>
      </c>
      <c r="G549" s="8">
        <v>9767.8799999999992</v>
      </c>
      <c r="H549" s="29">
        <v>12112.171199999999</v>
      </c>
      <c r="I549" s="14">
        <v>3711.7943999999993</v>
      </c>
      <c r="J549" s="17" t="s">
        <v>70</v>
      </c>
      <c r="Q549" s="16">
        <v>2020</v>
      </c>
      <c r="R549" s="12" t="s">
        <v>10</v>
      </c>
      <c r="S549" s="26" t="s">
        <v>92</v>
      </c>
      <c r="T549" s="26" t="s">
        <v>91</v>
      </c>
      <c r="U549" s="26" t="s">
        <v>94</v>
      </c>
      <c r="V549" s="26">
        <v>2393</v>
      </c>
      <c r="W549" s="26">
        <v>0</v>
      </c>
      <c r="X549" s="26">
        <v>0</v>
      </c>
      <c r="Y549" s="3">
        <v>0</v>
      </c>
      <c r="Z549" s="30">
        <v>0</v>
      </c>
      <c r="AA549" s="12"/>
      <c r="AB549" s="12"/>
    </row>
    <row r="550" spans="2:28" x14ac:dyDescent="0.2">
      <c r="B550" s="18">
        <v>2020</v>
      </c>
      <c r="C550" s="15" t="s">
        <v>11</v>
      </c>
      <c r="D550" s="8" t="s">
        <v>72</v>
      </c>
      <c r="E550" s="13" t="s">
        <v>64</v>
      </c>
      <c r="F550" s="8">
        <v>616</v>
      </c>
      <c r="G550" s="8">
        <v>18091.919999999998</v>
      </c>
      <c r="H550" s="29">
        <v>19539.2736</v>
      </c>
      <c r="I550" s="14">
        <v>5970.3335999999999</v>
      </c>
      <c r="J550" s="17" t="s">
        <v>70</v>
      </c>
      <c r="Q550" s="18">
        <v>2020</v>
      </c>
      <c r="R550" s="15" t="s">
        <v>11</v>
      </c>
      <c r="S550" s="26" t="s">
        <v>92</v>
      </c>
      <c r="T550" s="26" t="s">
        <v>91</v>
      </c>
      <c r="U550" s="26" t="s">
        <v>94</v>
      </c>
      <c r="V550" s="26">
        <v>1351</v>
      </c>
      <c r="W550" s="26">
        <v>0</v>
      </c>
      <c r="X550" s="26">
        <v>0</v>
      </c>
      <c r="Y550" s="3">
        <v>0</v>
      </c>
      <c r="Z550" s="30">
        <v>0</v>
      </c>
      <c r="AA550" s="15"/>
      <c r="AB550" s="15"/>
    </row>
    <row r="551" spans="2:28" x14ac:dyDescent="0.2">
      <c r="B551" s="16">
        <v>2020</v>
      </c>
      <c r="C551" s="12" t="s">
        <v>12</v>
      </c>
      <c r="D551" s="8" t="s">
        <v>72</v>
      </c>
      <c r="E551" s="13" t="s">
        <v>64</v>
      </c>
      <c r="F551" s="8">
        <v>826</v>
      </c>
      <c r="G551" s="8">
        <v>9003.4</v>
      </c>
      <c r="H551" s="29">
        <v>11704.42</v>
      </c>
      <c r="I551" s="14">
        <v>3511.3259999999996</v>
      </c>
      <c r="J551" s="17" t="s">
        <v>70</v>
      </c>
      <c r="Q551" s="16">
        <v>2020</v>
      </c>
      <c r="R551" s="12" t="s">
        <v>12</v>
      </c>
      <c r="S551" s="26" t="s">
        <v>92</v>
      </c>
      <c r="T551" s="26" t="s">
        <v>91</v>
      </c>
      <c r="U551" s="26" t="s">
        <v>94</v>
      </c>
      <c r="V551" s="26">
        <v>1400</v>
      </c>
      <c r="W551" s="26">
        <v>0</v>
      </c>
      <c r="X551" s="26">
        <v>0</v>
      </c>
      <c r="Y551" s="3">
        <v>0</v>
      </c>
      <c r="Z551" s="30">
        <v>0</v>
      </c>
      <c r="AA551" s="12"/>
      <c r="AB551" s="12"/>
    </row>
    <row r="552" spans="2:28" x14ac:dyDescent="0.2">
      <c r="B552" s="18">
        <v>2020</v>
      </c>
      <c r="C552" s="15" t="s">
        <v>13</v>
      </c>
      <c r="D552" s="8" t="s">
        <v>72</v>
      </c>
      <c r="E552" s="13" t="s">
        <v>64</v>
      </c>
      <c r="F552" s="8">
        <v>696</v>
      </c>
      <c r="G552" s="8">
        <v>16300.32</v>
      </c>
      <c r="H552" s="29">
        <v>20212.396799999999</v>
      </c>
      <c r="I552" s="14">
        <v>5379.105599999999</v>
      </c>
      <c r="J552" s="17" t="s">
        <v>70</v>
      </c>
      <c r="Q552" s="18">
        <v>2020</v>
      </c>
      <c r="R552" s="15" t="s">
        <v>13</v>
      </c>
      <c r="S552" s="26" t="s">
        <v>92</v>
      </c>
      <c r="T552" s="26" t="s">
        <v>91</v>
      </c>
      <c r="U552" s="26" t="s">
        <v>94</v>
      </c>
      <c r="V552" s="26">
        <v>1387</v>
      </c>
      <c r="W552" s="26">
        <v>0</v>
      </c>
      <c r="X552" s="26">
        <v>0</v>
      </c>
      <c r="Y552" s="3">
        <v>0</v>
      </c>
      <c r="Z552" s="30">
        <v>0</v>
      </c>
      <c r="AA552" s="15"/>
      <c r="AB552" s="15"/>
    </row>
    <row r="553" spans="2:28" x14ac:dyDescent="0.2">
      <c r="B553" s="16">
        <v>2020</v>
      </c>
      <c r="C553" s="12" t="s">
        <v>14</v>
      </c>
      <c r="D553" s="8" t="s">
        <v>72</v>
      </c>
      <c r="E553" s="13" t="s">
        <v>64</v>
      </c>
      <c r="F553" s="8">
        <v>627</v>
      </c>
      <c r="G553" s="8">
        <v>12922.47</v>
      </c>
      <c r="H553" s="29">
        <v>16411.536899999999</v>
      </c>
      <c r="I553" s="14">
        <v>4781.3138999999992</v>
      </c>
      <c r="J553" s="17" t="s">
        <v>70</v>
      </c>
      <c r="Q553" s="16">
        <v>2020</v>
      </c>
      <c r="R553" s="12" t="s">
        <v>14</v>
      </c>
      <c r="S553" s="26" t="s">
        <v>92</v>
      </c>
      <c r="T553" s="26" t="s">
        <v>91</v>
      </c>
      <c r="U553" s="26" t="s">
        <v>94</v>
      </c>
      <c r="V553" s="26">
        <v>2665</v>
      </c>
      <c r="W553" s="26">
        <v>0</v>
      </c>
      <c r="X553" s="26">
        <v>0</v>
      </c>
      <c r="Y553" s="3">
        <v>0</v>
      </c>
      <c r="Z553" s="30">
        <v>0</v>
      </c>
      <c r="AA553" s="12"/>
      <c r="AB553" s="12"/>
    </row>
    <row r="554" spans="2:28" x14ac:dyDescent="0.2">
      <c r="B554" s="18">
        <v>2020</v>
      </c>
      <c r="C554" s="15" t="s">
        <v>15</v>
      </c>
      <c r="D554" s="8" t="s">
        <v>72</v>
      </c>
      <c r="E554" s="13" t="s">
        <v>64</v>
      </c>
      <c r="F554" s="8">
        <v>683</v>
      </c>
      <c r="G554" s="8">
        <v>14827.93</v>
      </c>
      <c r="H554" s="29">
        <v>15124.488600000001</v>
      </c>
      <c r="I554" s="14">
        <v>5931.1719999999996</v>
      </c>
      <c r="J554" s="17" t="s">
        <v>70</v>
      </c>
      <c r="Q554" s="18">
        <v>2020</v>
      </c>
      <c r="R554" s="15" t="s">
        <v>15</v>
      </c>
      <c r="S554" s="26" t="s">
        <v>92</v>
      </c>
      <c r="T554" s="26" t="s">
        <v>91</v>
      </c>
      <c r="U554" s="26" t="s">
        <v>94</v>
      </c>
      <c r="V554" s="26">
        <v>1594</v>
      </c>
      <c r="W554" s="26">
        <v>0</v>
      </c>
      <c r="X554" s="26">
        <v>0</v>
      </c>
      <c r="Y554" s="3">
        <v>0</v>
      </c>
      <c r="Z554" s="30">
        <v>0</v>
      </c>
      <c r="AA554" s="15"/>
      <c r="AB554" s="15"/>
    </row>
    <row r="555" spans="2:28" x14ac:dyDescent="0.2">
      <c r="B555" s="16">
        <v>2020</v>
      </c>
      <c r="C555" s="12" t="s">
        <v>16</v>
      </c>
      <c r="D555" s="8" t="s">
        <v>72</v>
      </c>
      <c r="E555" s="13" t="s">
        <v>64</v>
      </c>
      <c r="F555" s="8">
        <v>658</v>
      </c>
      <c r="G555" s="8">
        <v>18279.240000000002</v>
      </c>
      <c r="H555" s="29">
        <v>24494.1816</v>
      </c>
      <c r="I555" s="14">
        <v>5849.3568000000005</v>
      </c>
      <c r="J555" s="17" t="s">
        <v>70</v>
      </c>
      <c r="Q555" s="16">
        <v>2020</v>
      </c>
      <c r="R555" s="12" t="s">
        <v>16</v>
      </c>
      <c r="S555" s="26" t="s">
        <v>92</v>
      </c>
      <c r="T555" s="26" t="s">
        <v>91</v>
      </c>
      <c r="U555" s="26" t="s">
        <v>94</v>
      </c>
      <c r="V555" s="26">
        <v>1843</v>
      </c>
      <c r="W555" s="26">
        <v>0</v>
      </c>
      <c r="X555" s="26">
        <v>0</v>
      </c>
      <c r="Y555" s="3">
        <v>0</v>
      </c>
      <c r="Z555" s="30">
        <v>0</v>
      </c>
      <c r="AA555" s="12"/>
      <c r="AB555" s="12"/>
    </row>
    <row r="556" spans="2:28" x14ac:dyDescent="0.2">
      <c r="B556" s="18">
        <v>2020</v>
      </c>
      <c r="C556" s="15" t="s">
        <v>17</v>
      </c>
      <c r="D556" s="8" t="s">
        <v>72</v>
      </c>
      <c r="E556" s="13" t="s">
        <v>64</v>
      </c>
      <c r="F556" s="8">
        <v>622</v>
      </c>
      <c r="G556" s="8">
        <v>12713.68</v>
      </c>
      <c r="H556" s="29">
        <v>15383.552799999999</v>
      </c>
      <c r="I556" s="14">
        <v>4831.1984000000002</v>
      </c>
      <c r="J556" s="17" t="s">
        <v>70</v>
      </c>
      <c r="Q556" s="18">
        <v>2020</v>
      </c>
      <c r="R556" s="15" t="s">
        <v>17</v>
      </c>
      <c r="S556" s="26" t="s">
        <v>92</v>
      </c>
      <c r="T556" s="26" t="s">
        <v>91</v>
      </c>
      <c r="U556" s="26" t="s">
        <v>94</v>
      </c>
      <c r="V556" s="26">
        <v>2253</v>
      </c>
      <c r="W556" s="26">
        <v>0</v>
      </c>
      <c r="X556" s="26">
        <v>0</v>
      </c>
      <c r="Y556" s="3">
        <v>0</v>
      </c>
      <c r="Z556" s="30">
        <v>0</v>
      </c>
      <c r="AA556" s="15"/>
      <c r="AB556" s="15"/>
    </row>
    <row r="557" spans="2:28" x14ac:dyDescent="0.2">
      <c r="B557" s="16">
        <v>2021</v>
      </c>
      <c r="C557" s="12" t="s">
        <v>6</v>
      </c>
      <c r="D557" s="8" t="s">
        <v>72</v>
      </c>
      <c r="E557" s="13" t="s">
        <v>64</v>
      </c>
      <c r="F557" s="8">
        <v>494</v>
      </c>
      <c r="G557" s="8">
        <v>2213.12</v>
      </c>
      <c r="H557" s="29">
        <v>2102.4639999999999</v>
      </c>
      <c r="I557" s="14">
        <v>907.37919999999997</v>
      </c>
      <c r="J557" s="17" t="s">
        <v>70</v>
      </c>
      <c r="Q557" s="16">
        <v>2021</v>
      </c>
      <c r="R557" s="12" t="s">
        <v>6</v>
      </c>
      <c r="S557" s="26" t="s">
        <v>92</v>
      </c>
      <c r="T557" s="26" t="s">
        <v>91</v>
      </c>
      <c r="U557" s="26" t="s">
        <v>94</v>
      </c>
      <c r="V557" s="26">
        <v>1081</v>
      </c>
      <c r="W557" s="26">
        <v>0</v>
      </c>
      <c r="X557" s="26">
        <v>0</v>
      </c>
      <c r="Y557" s="3">
        <v>0</v>
      </c>
      <c r="Z557" s="30">
        <v>0</v>
      </c>
      <c r="AA557" s="12"/>
      <c r="AB557" s="12"/>
    </row>
    <row r="558" spans="2:28" x14ac:dyDescent="0.2">
      <c r="B558" s="18">
        <v>2021</v>
      </c>
      <c r="C558" s="15" t="s">
        <v>7</v>
      </c>
      <c r="D558" s="8" t="s">
        <v>72</v>
      </c>
      <c r="E558" s="13" t="s">
        <v>64</v>
      </c>
      <c r="F558" s="8">
        <v>445</v>
      </c>
      <c r="G558" s="8">
        <v>1815.6</v>
      </c>
      <c r="H558" s="29">
        <v>2378.4359999999997</v>
      </c>
      <c r="I558" s="14">
        <v>726.24</v>
      </c>
      <c r="J558" s="17" t="s">
        <v>70</v>
      </c>
      <c r="Q558" s="18">
        <v>2021</v>
      </c>
      <c r="R558" s="15" t="s">
        <v>7</v>
      </c>
      <c r="S558" s="26" t="s">
        <v>92</v>
      </c>
      <c r="T558" s="26" t="s">
        <v>91</v>
      </c>
      <c r="U558" s="26" t="s">
        <v>94</v>
      </c>
      <c r="V558" s="26">
        <v>1060</v>
      </c>
      <c r="W558" s="26">
        <v>0</v>
      </c>
      <c r="X558" s="26">
        <v>0</v>
      </c>
      <c r="Y558" s="3">
        <v>0</v>
      </c>
      <c r="Z558" s="30">
        <v>0</v>
      </c>
      <c r="AA558" s="15"/>
      <c r="AB558" s="15"/>
    </row>
    <row r="559" spans="2:28" x14ac:dyDescent="0.2">
      <c r="B559" s="16">
        <v>2021</v>
      </c>
      <c r="C559" s="12" t="s">
        <v>8</v>
      </c>
      <c r="D559" s="8" t="s">
        <v>72</v>
      </c>
      <c r="E559" s="13" t="s">
        <v>64</v>
      </c>
      <c r="F559" s="8">
        <v>338</v>
      </c>
      <c r="G559" s="8">
        <v>1233.7</v>
      </c>
      <c r="H559" s="29">
        <v>1135.0040000000001</v>
      </c>
      <c r="I559" s="14">
        <v>419.45800000000003</v>
      </c>
      <c r="J559" s="17" t="s">
        <v>70</v>
      </c>
      <c r="Q559" s="16">
        <v>2021</v>
      </c>
      <c r="R559" s="12" t="s">
        <v>8</v>
      </c>
      <c r="S559" s="26" t="s">
        <v>92</v>
      </c>
      <c r="T559" s="26" t="s">
        <v>91</v>
      </c>
      <c r="U559" s="26" t="s">
        <v>94</v>
      </c>
      <c r="V559" s="26">
        <v>1273</v>
      </c>
      <c r="W559" s="26">
        <v>0</v>
      </c>
      <c r="X559" s="26">
        <v>0</v>
      </c>
      <c r="Y559" s="3">
        <v>0</v>
      </c>
      <c r="Z559" s="30">
        <v>0</v>
      </c>
      <c r="AA559" s="12"/>
      <c r="AB559" s="12"/>
    </row>
    <row r="560" spans="2:28" x14ac:dyDescent="0.2">
      <c r="B560" s="18">
        <v>2021</v>
      </c>
      <c r="C560" s="15" t="s">
        <v>9</v>
      </c>
      <c r="D560" s="8" t="s">
        <v>72</v>
      </c>
      <c r="E560" s="13" t="s">
        <v>64</v>
      </c>
      <c r="F560" s="8">
        <v>438</v>
      </c>
      <c r="G560" s="8">
        <v>1151.94</v>
      </c>
      <c r="H560" s="29">
        <v>1198.0176000000001</v>
      </c>
      <c r="I560" s="14">
        <v>414.69840000000005</v>
      </c>
      <c r="J560" s="17" t="s">
        <v>70</v>
      </c>
      <c r="Q560" s="18">
        <v>2021</v>
      </c>
      <c r="R560" s="15" t="s">
        <v>9</v>
      </c>
      <c r="S560" s="26" t="s">
        <v>92</v>
      </c>
      <c r="T560" s="26" t="s">
        <v>91</v>
      </c>
      <c r="U560" s="26" t="s">
        <v>94</v>
      </c>
      <c r="V560" s="26">
        <v>1468</v>
      </c>
      <c r="W560" s="26">
        <v>0</v>
      </c>
      <c r="X560" s="26">
        <v>0</v>
      </c>
      <c r="Y560" s="3">
        <v>0</v>
      </c>
      <c r="Z560" s="30">
        <v>0</v>
      </c>
      <c r="AA560" s="15"/>
      <c r="AB560" s="15"/>
    </row>
    <row r="561" spans="2:28" x14ac:dyDescent="0.2">
      <c r="B561" s="16">
        <v>2021</v>
      </c>
      <c r="C561" s="12" t="s">
        <v>10</v>
      </c>
      <c r="D561" s="8" t="s">
        <v>72</v>
      </c>
      <c r="E561" s="13" t="s">
        <v>64</v>
      </c>
      <c r="F561" s="8">
        <v>337</v>
      </c>
      <c r="G561" s="8">
        <v>1428.88</v>
      </c>
      <c r="H561" s="29">
        <v>1486.0352000000003</v>
      </c>
      <c r="I561" s="14">
        <v>685.86240000000009</v>
      </c>
      <c r="J561" s="17" t="s">
        <v>70</v>
      </c>
      <c r="Q561" s="16">
        <v>2021</v>
      </c>
      <c r="R561" s="12" t="s">
        <v>10</v>
      </c>
      <c r="S561" s="26" t="s">
        <v>92</v>
      </c>
      <c r="T561" s="26" t="s">
        <v>91</v>
      </c>
      <c r="U561" s="26" t="s">
        <v>94</v>
      </c>
      <c r="V561" s="26">
        <v>1292</v>
      </c>
      <c r="W561" s="26">
        <v>0</v>
      </c>
      <c r="X561" s="26">
        <v>0</v>
      </c>
      <c r="Y561" s="3">
        <v>0</v>
      </c>
      <c r="Z561" s="30">
        <v>0</v>
      </c>
      <c r="AA561" s="12"/>
      <c r="AB561" s="12"/>
    </row>
    <row r="562" spans="2:28" x14ac:dyDescent="0.2">
      <c r="B562" s="18">
        <v>2021</v>
      </c>
      <c r="C562" s="15" t="s">
        <v>11</v>
      </c>
      <c r="D562" s="8" t="s">
        <v>72</v>
      </c>
      <c r="E562" s="13" t="s">
        <v>64</v>
      </c>
      <c r="F562" s="8">
        <v>524</v>
      </c>
      <c r="G562" s="8">
        <v>1247.1199999999999</v>
      </c>
      <c r="H562" s="29">
        <v>1683.6119999999999</v>
      </c>
      <c r="I562" s="14">
        <v>561.20399999999995</v>
      </c>
      <c r="J562" s="17" t="s">
        <v>70</v>
      </c>
      <c r="Q562" s="18">
        <v>2021</v>
      </c>
      <c r="R562" s="15" t="s">
        <v>11</v>
      </c>
      <c r="S562" s="26" t="s">
        <v>92</v>
      </c>
      <c r="T562" s="26" t="s">
        <v>91</v>
      </c>
      <c r="U562" s="26" t="s">
        <v>94</v>
      </c>
      <c r="V562" s="26">
        <v>1384</v>
      </c>
      <c r="W562" s="26">
        <v>0</v>
      </c>
      <c r="X562" s="26">
        <v>0</v>
      </c>
      <c r="Y562" s="3">
        <v>0</v>
      </c>
      <c r="Z562" s="30">
        <v>0</v>
      </c>
      <c r="AA562" s="15"/>
      <c r="AB562" s="15"/>
    </row>
    <row r="563" spans="2:28" x14ac:dyDescent="0.2">
      <c r="B563" s="16">
        <v>2021</v>
      </c>
      <c r="C563" s="12" t="s">
        <v>12</v>
      </c>
      <c r="D563" s="8" t="s">
        <v>72</v>
      </c>
      <c r="E563" s="13" t="s">
        <v>64</v>
      </c>
      <c r="F563" s="8">
        <v>211</v>
      </c>
      <c r="G563" s="8">
        <v>998.03</v>
      </c>
      <c r="H563" s="29">
        <v>988.04970000000003</v>
      </c>
      <c r="I563" s="14">
        <v>359.29079999999999</v>
      </c>
      <c r="J563" s="17" t="s">
        <v>70</v>
      </c>
      <c r="Q563" s="16">
        <v>2021</v>
      </c>
      <c r="R563" s="12" t="s">
        <v>12</v>
      </c>
      <c r="S563" s="26" t="s">
        <v>92</v>
      </c>
      <c r="T563" s="26" t="s">
        <v>91</v>
      </c>
      <c r="U563" s="26" t="s">
        <v>94</v>
      </c>
      <c r="V563" s="26">
        <v>1355</v>
      </c>
      <c r="W563" s="26">
        <v>0</v>
      </c>
      <c r="X563" s="26">
        <v>0</v>
      </c>
      <c r="Y563" s="3">
        <v>0</v>
      </c>
      <c r="Z563" s="30">
        <v>0</v>
      </c>
      <c r="AA563" s="12"/>
      <c r="AB563" s="12"/>
    </row>
    <row r="564" spans="2:28" x14ac:dyDescent="0.2">
      <c r="B564" s="18">
        <v>2021</v>
      </c>
      <c r="C564" s="15" t="s">
        <v>13</v>
      </c>
      <c r="D564" s="8" t="s">
        <v>72</v>
      </c>
      <c r="E564" s="13" t="s">
        <v>64</v>
      </c>
      <c r="F564" s="8">
        <v>419</v>
      </c>
      <c r="G564" s="8">
        <v>1055.8800000000001</v>
      </c>
      <c r="H564" s="29">
        <v>1425.4380000000001</v>
      </c>
      <c r="I564" s="14">
        <v>316.76400000000001</v>
      </c>
      <c r="J564" s="17" t="s">
        <v>70</v>
      </c>
      <c r="Q564" s="18">
        <v>2021</v>
      </c>
      <c r="R564" s="15" t="s">
        <v>13</v>
      </c>
      <c r="S564" s="26" t="s">
        <v>92</v>
      </c>
      <c r="T564" s="26" t="s">
        <v>91</v>
      </c>
      <c r="U564" s="26" t="s">
        <v>94</v>
      </c>
      <c r="V564" s="26">
        <v>1412</v>
      </c>
      <c r="W564" s="26">
        <v>0</v>
      </c>
      <c r="X564" s="26">
        <v>0</v>
      </c>
      <c r="Y564" s="3">
        <v>0</v>
      </c>
      <c r="Z564" s="30">
        <v>0</v>
      </c>
      <c r="AA564" s="15"/>
      <c r="AB564" s="15"/>
    </row>
    <row r="565" spans="2:28" x14ac:dyDescent="0.2">
      <c r="B565" s="16">
        <v>2021</v>
      </c>
      <c r="C565" s="12" t="s">
        <v>14</v>
      </c>
      <c r="D565" s="8" t="s">
        <v>72</v>
      </c>
      <c r="E565" s="13" t="s">
        <v>64</v>
      </c>
      <c r="F565" s="8">
        <v>310</v>
      </c>
      <c r="G565" s="8">
        <v>1122.2</v>
      </c>
      <c r="H565" s="29">
        <v>1268.086</v>
      </c>
      <c r="I565" s="14">
        <v>437.65800000000002</v>
      </c>
      <c r="J565" s="17" t="s">
        <v>70</v>
      </c>
      <c r="Q565" s="16">
        <v>2021</v>
      </c>
      <c r="R565" s="12" t="s">
        <v>14</v>
      </c>
      <c r="S565" s="26" t="s">
        <v>92</v>
      </c>
      <c r="T565" s="26" t="s">
        <v>91</v>
      </c>
      <c r="U565" s="26" t="s">
        <v>94</v>
      </c>
      <c r="V565" s="26">
        <v>1417</v>
      </c>
      <c r="W565" s="26">
        <v>0</v>
      </c>
      <c r="X565" s="26">
        <v>0</v>
      </c>
      <c r="Y565" s="3">
        <v>0</v>
      </c>
      <c r="Z565" s="30">
        <v>0</v>
      </c>
      <c r="AA565" s="12"/>
      <c r="AB565" s="12"/>
    </row>
    <row r="566" spans="2:28" x14ac:dyDescent="0.2">
      <c r="B566" s="18">
        <v>2021</v>
      </c>
      <c r="C566" s="15" t="s">
        <v>15</v>
      </c>
      <c r="D566" s="8" t="s">
        <v>72</v>
      </c>
      <c r="E566" s="13" t="s">
        <v>64</v>
      </c>
      <c r="F566" s="8">
        <v>447</v>
      </c>
      <c r="G566" s="8">
        <v>2230.5300000000002</v>
      </c>
      <c r="H566" s="29">
        <v>2275.1406000000002</v>
      </c>
      <c r="I566" s="14">
        <v>1092.9597000000001</v>
      </c>
      <c r="J566" s="17" t="s">
        <v>70</v>
      </c>
      <c r="Q566" s="18">
        <v>2021</v>
      </c>
      <c r="R566" s="15" t="s">
        <v>15</v>
      </c>
      <c r="S566" s="26" t="s">
        <v>92</v>
      </c>
      <c r="T566" s="26" t="s">
        <v>91</v>
      </c>
      <c r="U566" s="26" t="s">
        <v>94</v>
      </c>
      <c r="V566" s="26">
        <v>1240</v>
      </c>
      <c r="W566" s="26">
        <v>0</v>
      </c>
      <c r="X566" s="26">
        <v>0</v>
      </c>
      <c r="Y566" s="3">
        <v>0</v>
      </c>
      <c r="Z566" s="30">
        <v>0</v>
      </c>
      <c r="AA566" s="15"/>
      <c r="AB566" s="15"/>
    </row>
    <row r="567" spans="2:28" x14ac:dyDescent="0.2">
      <c r="B567" s="16">
        <v>2021</v>
      </c>
      <c r="C567" s="12" t="s">
        <v>16</v>
      </c>
      <c r="D567" s="8" t="s">
        <v>72</v>
      </c>
      <c r="E567" s="13" t="s">
        <v>64</v>
      </c>
      <c r="F567" s="8">
        <v>593</v>
      </c>
      <c r="G567" s="8">
        <v>2947.21</v>
      </c>
      <c r="H567" s="29">
        <v>3801.9009000000001</v>
      </c>
      <c r="I567" s="14">
        <v>1208.3561</v>
      </c>
      <c r="J567" s="17" t="s">
        <v>70</v>
      </c>
      <c r="Q567" s="16">
        <v>2021</v>
      </c>
      <c r="R567" s="12" t="s">
        <v>16</v>
      </c>
      <c r="S567" s="26" t="s">
        <v>92</v>
      </c>
      <c r="T567" s="26" t="s">
        <v>91</v>
      </c>
      <c r="U567" s="26" t="s">
        <v>94</v>
      </c>
      <c r="V567" s="26">
        <v>1131</v>
      </c>
      <c r="W567" s="26">
        <v>0</v>
      </c>
      <c r="X567" s="26">
        <v>0</v>
      </c>
      <c r="Y567" s="3">
        <v>0</v>
      </c>
      <c r="Z567" s="30">
        <v>0</v>
      </c>
      <c r="AA567" s="12"/>
      <c r="AB567" s="12"/>
    </row>
    <row r="568" spans="2:28" x14ac:dyDescent="0.2">
      <c r="B568" s="18">
        <v>2021</v>
      </c>
      <c r="C568" s="15" t="s">
        <v>17</v>
      </c>
      <c r="D568" s="8" t="s">
        <v>72</v>
      </c>
      <c r="E568" s="13" t="s">
        <v>64</v>
      </c>
      <c r="F568" s="8">
        <v>382</v>
      </c>
      <c r="G568" s="8">
        <v>3540.93</v>
      </c>
      <c r="H568" s="29">
        <v>4249.116</v>
      </c>
      <c r="I568" s="14">
        <v>1239.3254999999999</v>
      </c>
      <c r="J568" s="17" t="s">
        <v>70</v>
      </c>
      <c r="Q568" s="18">
        <v>2021</v>
      </c>
      <c r="R568" s="15" t="s">
        <v>17</v>
      </c>
      <c r="S568" s="26" t="s">
        <v>92</v>
      </c>
      <c r="T568" s="26" t="s">
        <v>91</v>
      </c>
      <c r="U568" s="26" t="s">
        <v>94</v>
      </c>
      <c r="V568" s="26">
        <v>1274</v>
      </c>
      <c r="W568" s="26">
        <v>0</v>
      </c>
      <c r="X568" s="26">
        <v>0</v>
      </c>
      <c r="Y568" s="3">
        <v>0</v>
      </c>
      <c r="Z568" s="30">
        <v>0</v>
      </c>
      <c r="AA568" s="15"/>
      <c r="AB568" s="15"/>
    </row>
    <row r="569" spans="2:28" x14ac:dyDescent="0.2">
      <c r="B569" s="16">
        <v>2022</v>
      </c>
      <c r="C569" s="12" t="s">
        <v>6</v>
      </c>
      <c r="D569" s="8" t="s">
        <v>72</v>
      </c>
      <c r="E569" s="13" t="s">
        <v>64</v>
      </c>
      <c r="F569" s="8">
        <v>687</v>
      </c>
      <c r="G569" s="8">
        <v>8573.76</v>
      </c>
      <c r="H569" s="29">
        <v>7887.8592000000008</v>
      </c>
      <c r="I569" s="14">
        <v>3600.9791999999998</v>
      </c>
      <c r="J569" s="17" t="s">
        <v>70</v>
      </c>
      <c r="Q569" s="16">
        <v>2022</v>
      </c>
      <c r="R569" s="12" t="s">
        <v>6</v>
      </c>
      <c r="S569" s="26" t="s">
        <v>92</v>
      </c>
      <c r="T569" s="26" t="s">
        <v>91</v>
      </c>
      <c r="U569" s="26" t="s">
        <v>94</v>
      </c>
      <c r="V569" s="26">
        <v>2469</v>
      </c>
      <c r="W569" s="26">
        <v>0</v>
      </c>
      <c r="X569" s="26">
        <v>0</v>
      </c>
      <c r="Y569" s="3">
        <v>0</v>
      </c>
      <c r="Z569" s="30">
        <v>0</v>
      </c>
      <c r="AA569" s="12"/>
      <c r="AB569" s="12"/>
    </row>
    <row r="570" spans="2:28" x14ac:dyDescent="0.2">
      <c r="B570" s="18">
        <v>2022</v>
      </c>
      <c r="C570" s="15" t="s">
        <v>7</v>
      </c>
      <c r="D570" s="8" t="s">
        <v>72</v>
      </c>
      <c r="E570" s="13" t="s">
        <v>64</v>
      </c>
      <c r="F570" s="8">
        <v>742</v>
      </c>
      <c r="G570" s="8">
        <v>12050.08</v>
      </c>
      <c r="H570" s="29">
        <v>15544.603200000001</v>
      </c>
      <c r="I570" s="14">
        <v>3735.5247999999997</v>
      </c>
      <c r="J570" s="17" t="s">
        <v>70</v>
      </c>
      <c r="Q570" s="18">
        <v>2022</v>
      </c>
      <c r="R570" s="15" t="s">
        <v>7</v>
      </c>
      <c r="S570" s="26" t="s">
        <v>92</v>
      </c>
      <c r="T570" s="26" t="s">
        <v>91</v>
      </c>
      <c r="U570" s="26" t="s">
        <v>94</v>
      </c>
      <c r="V570" s="26">
        <v>1560</v>
      </c>
      <c r="W570" s="26">
        <v>0</v>
      </c>
      <c r="X570" s="26">
        <v>0</v>
      </c>
      <c r="Y570" s="3">
        <v>0</v>
      </c>
      <c r="Z570" s="30">
        <v>0</v>
      </c>
      <c r="AA570" s="15"/>
      <c r="AB570" s="15"/>
    </row>
    <row r="571" spans="2:28" x14ac:dyDescent="0.2">
      <c r="B571" s="16">
        <v>2022</v>
      </c>
      <c r="C571" s="12" t="s">
        <v>8</v>
      </c>
      <c r="D571" s="8" t="s">
        <v>72</v>
      </c>
      <c r="E571" s="13" t="s">
        <v>64</v>
      </c>
      <c r="F571" s="8">
        <v>507</v>
      </c>
      <c r="G571" s="8">
        <v>13476.06</v>
      </c>
      <c r="H571" s="29">
        <v>12802.257</v>
      </c>
      <c r="I571" s="14">
        <v>5390.424</v>
      </c>
      <c r="J571" s="17" t="s">
        <v>70</v>
      </c>
      <c r="Q571" s="16">
        <v>2022</v>
      </c>
      <c r="R571" s="12" t="s">
        <v>8</v>
      </c>
      <c r="S571" s="26" t="s">
        <v>92</v>
      </c>
      <c r="T571" s="26" t="s">
        <v>91</v>
      </c>
      <c r="U571" s="26" t="s">
        <v>94</v>
      </c>
      <c r="V571" s="26">
        <v>2570</v>
      </c>
      <c r="W571" s="26">
        <v>0</v>
      </c>
      <c r="X571" s="26">
        <v>0</v>
      </c>
      <c r="Y571" s="3">
        <v>0</v>
      </c>
      <c r="Z571" s="30">
        <v>0</v>
      </c>
      <c r="AA571" s="12"/>
      <c r="AB571" s="12"/>
    </row>
    <row r="572" spans="2:28" x14ac:dyDescent="0.2">
      <c r="B572" s="18">
        <v>2022</v>
      </c>
      <c r="C572" s="15" t="s">
        <v>9</v>
      </c>
      <c r="D572" s="8" t="s">
        <v>72</v>
      </c>
      <c r="E572" s="13" t="s">
        <v>64</v>
      </c>
      <c r="F572" s="8">
        <v>722</v>
      </c>
      <c r="G572" s="8">
        <v>14916.52</v>
      </c>
      <c r="H572" s="29">
        <v>20286.467199999999</v>
      </c>
      <c r="I572" s="14">
        <v>5817.4428000000007</v>
      </c>
      <c r="J572" s="17" t="s">
        <v>70</v>
      </c>
      <c r="Q572" s="18">
        <v>2022</v>
      </c>
      <c r="R572" s="15" t="s">
        <v>9</v>
      </c>
      <c r="S572" s="26" t="s">
        <v>92</v>
      </c>
      <c r="T572" s="26" t="s">
        <v>91</v>
      </c>
      <c r="U572" s="26" t="s">
        <v>94</v>
      </c>
      <c r="V572" s="26">
        <v>2595</v>
      </c>
      <c r="W572" s="26">
        <v>0</v>
      </c>
      <c r="X572" s="26">
        <v>0</v>
      </c>
      <c r="Y572" s="3">
        <v>0</v>
      </c>
      <c r="Z572" s="30">
        <v>0</v>
      </c>
      <c r="AA572" s="15"/>
      <c r="AB572" s="15"/>
    </row>
    <row r="573" spans="2:28" x14ac:dyDescent="0.2">
      <c r="B573" s="16">
        <v>2022</v>
      </c>
      <c r="C573" s="12" t="s">
        <v>10</v>
      </c>
      <c r="D573" s="8" t="s">
        <v>72</v>
      </c>
      <c r="E573" s="13" t="s">
        <v>64</v>
      </c>
      <c r="F573" s="8">
        <v>935</v>
      </c>
      <c r="G573" s="8">
        <v>19560.2</v>
      </c>
      <c r="H573" s="29">
        <v>19755.802000000003</v>
      </c>
      <c r="I573" s="14">
        <v>8997.6920000000009</v>
      </c>
      <c r="J573" s="17" t="s">
        <v>70</v>
      </c>
      <c r="Q573" s="16">
        <v>2022</v>
      </c>
      <c r="R573" s="12" t="s">
        <v>10</v>
      </c>
      <c r="S573" s="26" t="s">
        <v>92</v>
      </c>
      <c r="T573" s="26" t="s">
        <v>91</v>
      </c>
      <c r="U573" s="26" t="s">
        <v>94</v>
      </c>
      <c r="V573" s="26">
        <v>2511</v>
      </c>
      <c r="W573" s="26">
        <v>0</v>
      </c>
      <c r="X573" s="26">
        <v>0</v>
      </c>
      <c r="Y573" s="3">
        <v>0</v>
      </c>
      <c r="Z573" s="30">
        <v>0</v>
      </c>
      <c r="AA573" s="12"/>
      <c r="AB573" s="12"/>
    </row>
    <row r="574" spans="2:28" x14ac:dyDescent="0.2">
      <c r="B574" s="18">
        <v>2022</v>
      </c>
      <c r="C574" s="15" t="s">
        <v>11</v>
      </c>
      <c r="D574" s="8" t="s">
        <v>72</v>
      </c>
      <c r="E574" s="13" t="s">
        <v>64</v>
      </c>
      <c r="F574" s="8">
        <v>980</v>
      </c>
      <c r="G574" s="8">
        <v>22255.8</v>
      </c>
      <c r="H574" s="29">
        <v>20030.22</v>
      </c>
      <c r="I574" s="14">
        <v>9569.9940000000006</v>
      </c>
      <c r="J574" s="17" t="s">
        <v>70</v>
      </c>
      <c r="Q574" s="18">
        <v>2022</v>
      </c>
      <c r="R574" s="15" t="s">
        <v>11</v>
      </c>
      <c r="S574" s="26" t="s">
        <v>92</v>
      </c>
      <c r="T574" s="26" t="s">
        <v>91</v>
      </c>
      <c r="U574" s="26" t="s">
        <v>94</v>
      </c>
      <c r="V574" s="26">
        <v>1673</v>
      </c>
      <c r="W574" s="26">
        <v>0</v>
      </c>
      <c r="X574" s="26">
        <v>0</v>
      </c>
      <c r="Y574" s="3">
        <v>0</v>
      </c>
      <c r="Z574" s="30">
        <v>0</v>
      </c>
      <c r="AA574" s="15"/>
      <c r="AB574" s="15"/>
    </row>
    <row r="575" spans="2:28" x14ac:dyDescent="0.2">
      <c r="B575" s="16">
        <v>2022</v>
      </c>
      <c r="C575" s="12" t="s">
        <v>12</v>
      </c>
      <c r="D575" s="8" t="s">
        <v>72</v>
      </c>
      <c r="E575" s="13" t="s">
        <v>64</v>
      </c>
      <c r="F575" s="8">
        <v>639</v>
      </c>
      <c r="G575" s="8">
        <v>12473.28</v>
      </c>
      <c r="H575" s="29">
        <v>15591.6</v>
      </c>
      <c r="I575" s="14">
        <v>4365.6480000000001</v>
      </c>
      <c r="J575" s="17" t="s">
        <v>70</v>
      </c>
      <c r="Q575" s="16">
        <v>2022</v>
      </c>
      <c r="R575" s="12" t="s">
        <v>12</v>
      </c>
      <c r="S575" s="26" t="s">
        <v>92</v>
      </c>
      <c r="T575" s="26" t="s">
        <v>91</v>
      </c>
      <c r="U575" s="26" t="s">
        <v>94</v>
      </c>
      <c r="V575" s="26">
        <v>1780</v>
      </c>
      <c r="W575" s="26">
        <v>0</v>
      </c>
      <c r="X575" s="26">
        <v>0</v>
      </c>
      <c r="Y575" s="3">
        <v>0</v>
      </c>
      <c r="Z575" s="30">
        <v>0</v>
      </c>
      <c r="AA575" s="12"/>
      <c r="AB575" s="12"/>
    </row>
    <row r="576" spans="2:28" x14ac:dyDescent="0.2">
      <c r="B576" s="18">
        <v>2022</v>
      </c>
      <c r="C576" s="15" t="s">
        <v>13</v>
      </c>
      <c r="D576" s="8" t="s">
        <v>72</v>
      </c>
      <c r="E576" s="13" t="s">
        <v>64</v>
      </c>
      <c r="F576" s="8">
        <v>513</v>
      </c>
      <c r="G576" s="8">
        <v>11670.75</v>
      </c>
      <c r="H576" s="29">
        <v>11320.627500000001</v>
      </c>
      <c r="I576" s="14">
        <v>4201.47</v>
      </c>
      <c r="J576" s="17" t="s">
        <v>70</v>
      </c>
      <c r="Q576" s="18">
        <v>2022</v>
      </c>
      <c r="R576" s="15" t="s">
        <v>13</v>
      </c>
      <c r="S576" s="26" t="s">
        <v>92</v>
      </c>
      <c r="T576" s="26" t="s">
        <v>91</v>
      </c>
      <c r="U576" s="26" t="s">
        <v>94</v>
      </c>
      <c r="V576" s="26">
        <v>2583</v>
      </c>
      <c r="W576" s="26">
        <v>0</v>
      </c>
      <c r="X576" s="26">
        <v>0</v>
      </c>
      <c r="Y576" s="3">
        <v>0</v>
      </c>
      <c r="Z576" s="30">
        <v>0</v>
      </c>
      <c r="AA576" s="15"/>
      <c r="AB576" s="15"/>
    </row>
    <row r="577" spans="2:28" x14ac:dyDescent="0.2">
      <c r="B577" s="16">
        <v>2022</v>
      </c>
      <c r="C577" s="12" t="s">
        <v>14</v>
      </c>
      <c r="D577" s="8" t="s">
        <v>72</v>
      </c>
      <c r="E577" s="13" t="s">
        <v>64</v>
      </c>
      <c r="F577" s="8">
        <v>787</v>
      </c>
      <c r="G577" s="8">
        <v>15134.01</v>
      </c>
      <c r="H577" s="29">
        <v>20430.913500000002</v>
      </c>
      <c r="I577" s="14">
        <v>7264.3247999999994</v>
      </c>
      <c r="J577" s="17" t="s">
        <v>70</v>
      </c>
      <c r="Q577" s="16">
        <v>2022</v>
      </c>
      <c r="R577" s="12" t="s">
        <v>14</v>
      </c>
      <c r="S577" s="26" t="s">
        <v>92</v>
      </c>
      <c r="T577" s="26" t="s">
        <v>91</v>
      </c>
      <c r="U577" s="26" t="s">
        <v>94</v>
      </c>
      <c r="V577" s="26">
        <v>2417</v>
      </c>
      <c r="W577" s="26">
        <v>0</v>
      </c>
      <c r="X577" s="26">
        <v>0</v>
      </c>
      <c r="Y577" s="3">
        <v>0</v>
      </c>
      <c r="Z577" s="30">
        <v>0</v>
      </c>
      <c r="AA577" s="12"/>
      <c r="AB577" s="12"/>
    </row>
    <row r="578" spans="2:28" x14ac:dyDescent="0.2">
      <c r="B578" s="18">
        <v>2022</v>
      </c>
      <c r="C578" s="15" t="s">
        <v>15</v>
      </c>
      <c r="D578" s="8" t="s">
        <v>72</v>
      </c>
      <c r="E578" s="13" t="s">
        <v>64</v>
      </c>
      <c r="F578" s="8">
        <v>997</v>
      </c>
      <c r="G578" s="8">
        <v>26300.86</v>
      </c>
      <c r="H578" s="29">
        <v>31298.023399999998</v>
      </c>
      <c r="I578" s="14">
        <v>9994.3268000000007</v>
      </c>
      <c r="J578" s="17" t="s">
        <v>70</v>
      </c>
      <c r="Q578" s="18">
        <v>2022</v>
      </c>
      <c r="R578" s="15" t="s">
        <v>15</v>
      </c>
      <c r="S578" s="26" t="s">
        <v>92</v>
      </c>
      <c r="T578" s="26" t="s">
        <v>91</v>
      </c>
      <c r="U578" s="26" t="s">
        <v>94</v>
      </c>
      <c r="V578" s="26">
        <v>2995</v>
      </c>
      <c r="W578" s="26">
        <v>0</v>
      </c>
      <c r="X578" s="26">
        <v>0</v>
      </c>
      <c r="Y578" s="3">
        <v>0</v>
      </c>
      <c r="Z578" s="30">
        <v>0</v>
      </c>
      <c r="AA578" s="15"/>
      <c r="AB578" s="15"/>
    </row>
    <row r="579" spans="2:28" x14ac:dyDescent="0.2">
      <c r="B579" s="16">
        <v>2022</v>
      </c>
      <c r="C579" s="12" t="s">
        <v>16</v>
      </c>
      <c r="D579" s="8" t="s">
        <v>72</v>
      </c>
      <c r="E579" s="13" t="s">
        <v>64</v>
      </c>
      <c r="F579" s="8">
        <v>799</v>
      </c>
      <c r="G579" s="8">
        <v>22675.62</v>
      </c>
      <c r="H579" s="29">
        <v>24716.425800000001</v>
      </c>
      <c r="I579" s="14">
        <v>10430.785199999998</v>
      </c>
      <c r="J579" s="17" t="s">
        <v>70</v>
      </c>
      <c r="Q579" s="16">
        <v>2022</v>
      </c>
      <c r="R579" s="12" t="s">
        <v>16</v>
      </c>
      <c r="S579" s="26" t="s">
        <v>92</v>
      </c>
      <c r="T579" s="26" t="s">
        <v>91</v>
      </c>
      <c r="U579" s="26" t="s">
        <v>94</v>
      </c>
      <c r="V579" s="26">
        <v>2003</v>
      </c>
      <c r="W579" s="26">
        <v>0</v>
      </c>
      <c r="X579" s="26">
        <v>0</v>
      </c>
      <c r="Y579" s="3">
        <v>0</v>
      </c>
      <c r="Z579" s="30">
        <v>0</v>
      </c>
      <c r="AA579" s="12"/>
      <c r="AB579" s="12"/>
    </row>
    <row r="580" spans="2:28" x14ac:dyDescent="0.2">
      <c r="B580" s="18">
        <v>2022</v>
      </c>
      <c r="C580" s="15" t="s">
        <v>17</v>
      </c>
      <c r="D580" s="8" t="s">
        <v>72</v>
      </c>
      <c r="E580" s="13" t="s">
        <v>64</v>
      </c>
      <c r="F580" s="8">
        <v>766</v>
      </c>
      <c r="G580" s="8">
        <v>18115.900000000001</v>
      </c>
      <c r="H580" s="29">
        <v>22101.398000000001</v>
      </c>
      <c r="I580" s="14">
        <v>8152.1550000000016</v>
      </c>
      <c r="J580" s="17" t="s">
        <v>70</v>
      </c>
      <c r="Q580" s="18">
        <v>2022</v>
      </c>
      <c r="R580" s="15" t="s">
        <v>17</v>
      </c>
      <c r="S580" s="26" t="s">
        <v>92</v>
      </c>
      <c r="T580" s="26" t="s">
        <v>91</v>
      </c>
      <c r="U580" s="26" t="s">
        <v>94</v>
      </c>
      <c r="V580" s="26">
        <v>1974</v>
      </c>
      <c r="W580" s="26">
        <v>0</v>
      </c>
      <c r="X580" s="26">
        <v>0</v>
      </c>
      <c r="Y580" s="3">
        <v>0</v>
      </c>
      <c r="Z580" s="30">
        <v>0</v>
      </c>
      <c r="AA580" s="15"/>
      <c r="AB580" s="15"/>
    </row>
    <row r="581" spans="2:28" x14ac:dyDescent="0.2">
      <c r="B581" s="16">
        <v>2023</v>
      </c>
      <c r="C581" s="12" t="s">
        <v>6</v>
      </c>
      <c r="D581" s="8" t="s">
        <v>72</v>
      </c>
      <c r="E581" s="13" t="s">
        <v>64</v>
      </c>
      <c r="F581" s="8">
        <v>764</v>
      </c>
      <c r="G581" s="8">
        <v>14187.48</v>
      </c>
      <c r="H581" s="29">
        <v>16599.351599999998</v>
      </c>
      <c r="I581" s="14">
        <v>5674.9919999999993</v>
      </c>
      <c r="J581" s="17" t="s">
        <v>70</v>
      </c>
      <c r="Q581" s="16">
        <v>2023</v>
      </c>
      <c r="R581" s="12" t="s">
        <v>6</v>
      </c>
      <c r="S581" s="26" t="s">
        <v>92</v>
      </c>
      <c r="T581" s="26" t="s">
        <v>91</v>
      </c>
      <c r="U581" s="26" t="s">
        <v>94</v>
      </c>
      <c r="V581" s="26">
        <v>1062</v>
      </c>
      <c r="W581" s="26">
        <v>0</v>
      </c>
      <c r="X581" s="26">
        <v>0</v>
      </c>
      <c r="Y581" s="3">
        <v>0</v>
      </c>
      <c r="Z581" s="30">
        <v>0</v>
      </c>
      <c r="AA581" s="12"/>
      <c r="AB581" s="12"/>
    </row>
    <row r="582" spans="2:28" x14ac:dyDescent="0.2">
      <c r="B582" s="18">
        <v>2023</v>
      </c>
      <c r="C582" s="15" t="s">
        <v>7</v>
      </c>
      <c r="D582" s="8" t="s">
        <v>72</v>
      </c>
      <c r="E582" s="13" t="s">
        <v>64</v>
      </c>
      <c r="F582" s="8">
        <v>892</v>
      </c>
      <c r="G582" s="8">
        <v>24066.16</v>
      </c>
      <c r="H582" s="29">
        <v>30082.7</v>
      </c>
      <c r="I582" s="14">
        <v>10589.1104</v>
      </c>
      <c r="J582" s="17" t="s">
        <v>70</v>
      </c>
      <c r="Q582" s="18">
        <v>2023</v>
      </c>
      <c r="R582" s="15" t="s">
        <v>7</v>
      </c>
      <c r="S582" s="26" t="s">
        <v>92</v>
      </c>
      <c r="T582" s="26" t="s">
        <v>91</v>
      </c>
      <c r="U582" s="26" t="s">
        <v>94</v>
      </c>
      <c r="V582" s="26">
        <v>1068</v>
      </c>
      <c r="W582" s="26">
        <v>0</v>
      </c>
      <c r="X582" s="26">
        <v>0</v>
      </c>
      <c r="Y582" s="3">
        <v>0</v>
      </c>
      <c r="Z582" s="30">
        <v>0</v>
      </c>
      <c r="AA582" s="15"/>
      <c r="AB582" s="15"/>
    </row>
    <row r="583" spans="2:28" x14ac:dyDescent="0.2">
      <c r="B583" s="16">
        <v>2023</v>
      </c>
      <c r="C583" s="12" t="s">
        <v>8</v>
      </c>
      <c r="D583" s="8" t="s">
        <v>72</v>
      </c>
      <c r="E583" s="13" t="s">
        <v>64</v>
      </c>
      <c r="F583" s="8">
        <v>523</v>
      </c>
      <c r="G583" s="8">
        <v>7939.14</v>
      </c>
      <c r="H583" s="29">
        <v>7304.0087999999996</v>
      </c>
      <c r="I583" s="14">
        <v>3175.6560000000004</v>
      </c>
      <c r="J583" s="17" t="s">
        <v>70</v>
      </c>
      <c r="Q583" s="16">
        <v>2023</v>
      </c>
      <c r="R583" s="12" t="s">
        <v>8</v>
      </c>
      <c r="S583" s="26" t="s">
        <v>92</v>
      </c>
      <c r="T583" s="26" t="s">
        <v>91</v>
      </c>
      <c r="U583" s="26" t="s">
        <v>94</v>
      </c>
      <c r="V583" s="26">
        <v>1197</v>
      </c>
      <c r="W583" s="26">
        <v>0</v>
      </c>
      <c r="X583" s="26">
        <v>0</v>
      </c>
      <c r="Y583" s="3">
        <v>0</v>
      </c>
      <c r="Z583" s="30">
        <v>0</v>
      </c>
      <c r="AA583" s="12"/>
      <c r="AB583" s="12"/>
    </row>
    <row r="584" spans="2:28" x14ac:dyDescent="0.2">
      <c r="B584" s="18">
        <v>2023</v>
      </c>
      <c r="C584" s="15" t="s">
        <v>9</v>
      </c>
      <c r="D584" s="8" t="s">
        <v>72</v>
      </c>
      <c r="E584" s="13" t="s">
        <v>64</v>
      </c>
      <c r="F584" s="8">
        <v>615</v>
      </c>
      <c r="G584" s="8">
        <v>13702.2</v>
      </c>
      <c r="H584" s="29">
        <v>14250.288</v>
      </c>
      <c r="I584" s="14">
        <v>4384.7040000000006</v>
      </c>
      <c r="J584" s="17" t="s">
        <v>70</v>
      </c>
      <c r="Q584" s="18">
        <v>2023</v>
      </c>
      <c r="R584" s="15" t="s">
        <v>9</v>
      </c>
      <c r="S584" s="26" t="s">
        <v>92</v>
      </c>
      <c r="T584" s="26" t="s">
        <v>91</v>
      </c>
      <c r="U584" s="26" t="s">
        <v>94</v>
      </c>
      <c r="V584" s="26">
        <v>1426</v>
      </c>
      <c r="W584" s="26">
        <v>0</v>
      </c>
      <c r="X584" s="26">
        <v>0</v>
      </c>
      <c r="Y584" s="3">
        <v>0</v>
      </c>
      <c r="Z584" s="30">
        <v>0</v>
      </c>
      <c r="AA584" s="15"/>
      <c r="AB584" s="15"/>
    </row>
    <row r="585" spans="2:28" x14ac:dyDescent="0.2">
      <c r="B585" s="16">
        <v>2023</v>
      </c>
      <c r="C585" s="12" t="s">
        <v>10</v>
      </c>
      <c r="D585" s="8" t="s">
        <v>72</v>
      </c>
      <c r="E585" s="13" t="s">
        <v>64</v>
      </c>
      <c r="F585" s="8">
        <v>717</v>
      </c>
      <c r="G585" s="8">
        <v>21323.58</v>
      </c>
      <c r="H585" s="29">
        <v>27933.889800000004</v>
      </c>
      <c r="I585" s="14">
        <v>8742.6678000000011</v>
      </c>
      <c r="J585" s="17" t="s">
        <v>70</v>
      </c>
      <c r="Q585" s="16">
        <v>2023</v>
      </c>
      <c r="R585" s="12" t="s">
        <v>10</v>
      </c>
      <c r="S585" s="26" t="s">
        <v>92</v>
      </c>
      <c r="T585" s="26" t="s">
        <v>91</v>
      </c>
      <c r="U585" s="26" t="s">
        <v>94</v>
      </c>
      <c r="V585" s="26">
        <v>1475</v>
      </c>
      <c r="W585" s="26">
        <v>0</v>
      </c>
      <c r="X585" s="26">
        <v>0</v>
      </c>
      <c r="Y585" s="3">
        <v>0</v>
      </c>
      <c r="Z585" s="30">
        <v>0</v>
      </c>
      <c r="AA585" s="12"/>
      <c r="AB585" s="12"/>
    </row>
    <row r="586" spans="2:28" x14ac:dyDescent="0.2">
      <c r="B586" s="18">
        <v>2023</v>
      </c>
      <c r="C586" s="15" t="s">
        <v>11</v>
      </c>
      <c r="D586" s="8" t="s">
        <v>72</v>
      </c>
      <c r="E586" s="13" t="s">
        <v>64</v>
      </c>
      <c r="F586" s="8">
        <v>799</v>
      </c>
      <c r="G586" s="8">
        <v>23115.07</v>
      </c>
      <c r="H586" s="29">
        <v>31898.796600000001</v>
      </c>
      <c r="I586" s="14">
        <v>7396.8224</v>
      </c>
      <c r="J586" s="17" t="s">
        <v>70</v>
      </c>
      <c r="Q586" s="18">
        <v>2023</v>
      </c>
      <c r="R586" s="15" t="s">
        <v>11</v>
      </c>
      <c r="S586" s="26" t="s">
        <v>92</v>
      </c>
      <c r="T586" s="26" t="s">
        <v>91</v>
      </c>
      <c r="U586" s="26" t="s">
        <v>94</v>
      </c>
      <c r="V586" s="26">
        <v>1128</v>
      </c>
      <c r="W586" s="26">
        <v>0</v>
      </c>
      <c r="X586" s="26">
        <v>0</v>
      </c>
      <c r="Y586" s="3">
        <v>0</v>
      </c>
      <c r="Z586" s="30">
        <v>0</v>
      </c>
      <c r="AA586" s="15"/>
      <c r="AB586" s="15"/>
    </row>
    <row r="587" spans="2:28" x14ac:dyDescent="0.2">
      <c r="B587" s="16">
        <v>2023</v>
      </c>
      <c r="C587" s="12" t="s">
        <v>12</v>
      </c>
      <c r="D587" s="8" t="s">
        <v>72</v>
      </c>
      <c r="E587" s="13" t="s">
        <v>64</v>
      </c>
      <c r="F587" s="8">
        <v>671</v>
      </c>
      <c r="G587" s="8">
        <v>11279.51</v>
      </c>
      <c r="H587" s="29">
        <v>11166.714899999999</v>
      </c>
      <c r="I587" s="14">
        <v>4624.5991000000004</v>
      </c>
      <c r="J587" s="17" t="s">
        <v>70</v>
      </c>
      <c r="Q587" s="16">
        <v>2023</v>
      </c>
      <c r="R587" s="12" t="s">
        <v>12</v>
      </c>
      <c r="S587" s="26" t="s">
        <v>92</v>
      </c>
      <c r="T587" s="26" t="s">
        <v>91</v>
      </c>
      <c r="U587" s="26" t="s">
        <v>94</v>
      </c>
      <c r="V587" s="26">
        <v>1353</v>
      </c>
      <c r="W587" s="26">
        <v>0</v>
      </c>
      <c r="X587" s="26">
        <v>0</v>
      </c>
      <c r="Y587" s="3">
        <v>0</v>
      </c>
      <c r="Z587" s="30">
        <v>0</v>
      </c>
      <c r="AA587" s="12"/>
      <c r="AB587" s="12"/>
    </row>
    <row r="588" spans="2:28" x14ac:dyDescent="0.2">
      <c r="B588" s="18">
        <v>2023</v>
      </c>
      <c r="C588" s="15" t="s">
        <v>13</v>
      </c>
      <c r="D588" s="8" t="s">
        <v>72</v>
      </c>
      <c r="E588" s="13" t="s">
        <v>64</v>
      </c>
      <c r="F588" s="8">
        <v>953</v>
      </c>
      <c r="G588" s="8">
        <v>12064.98</v>
      </c>
      <c r="H588" s="29">
        <v>16890.971999999998</v>
      </c>
      <c r="I588" s="14">
        <v>4946.6418000000003</v>
      </c>
      <c r="J588" s="17" t="s">
        <v>70</v>
      </c>
      <c r="Q588" s="18">
        <v>2023</v>
      </c>
      <c r="R588" s="15" t="s">
        <v>13</v>
      </c>
      <c r="S588" s="26" t="s">
        <v>92</v>
      </c>
      <c r="T588" s="26" t="s">
        <v>91</v>
      </c>
      <c r="U588" s="26" t="s">
        <v>94</v>
      </c>
      <c r="V588" s="26">
        <v>1233</v>
      </c>
      <c r="W588" s="26">
        <v>0</v>
      </c>
      <c r="X588" s="26">
        <v>0</v>
      </c>
      <c r="Y588" s="3">
        <v>0</v>
      </c>
      <c r="Z588" s="30">
        <v>0</v>
      </c>
      <c r="AA588" s="15"/>
      <c r="AB588" s="15"/>
    </row>
    <row r="589" spans="2:28" x14ac:dyDescent="0.2">
      <c r="B589" s="16">
        <v>2023</v>
      </c>
      <c r="C589" s="12" t="s">
        <v>14</v>
      </c>
      <c r="D589" s="8" t="s">
        <v>72</v>
      </c>
      <c r="E589" s="13" t="s">
        <v>64</v>
      </c>
      <c r="F589" s="8">
        <v>806</v>
      </c>
      <c r="G589" s="8">
        <v>18368.740000000002</v>
      </c>
      <c r="H589" s="29">
        <v>24430.424200000005</v>
      </c>
      <c r="I589" s="14">
        <v>6245.3716000000004</v>
      </c>
      <c r="J589" s="17" t="s">
        <v>70</v>
      </c>
      <c r="Q589" s="16">
        <v>2023</v>
      </c>
      <c r="R589" s="12" t="s">
        <v>14</v>
      </c>
      <c r="S589" s="26" t="s">
        <v>92</v>
      </c>
      <c r="T589" s="26" t="s">
        <v>91</v>
      </c>
      <c r="U589" s="26" t="s">
        <v>94</v>
      </c>
      <c r="V589" s="26">
        <v>1338</v>
      </c>
      <c r="W589" s="26">
        <v>0</v>
      </c>
      <c r="X589" s="26">
        <v>0</v>
      </c>
      <c r="Y589" s="3">
        <v>0</v>
      </c>
      <c r="Z589" s="30">
        <v>0</v>
      </c>
      <c r="AA589" s="12"/>
      <c r="AB589" s="12"/>
    </row>
    <row r="590" spans="2:28" x14ac:dyDescent="0.2">
      <c r="B590" s="18">
        <v>2023</v>
      </c>
      <c r="C590" s="15" t="s">
        <v>15</v>
      </c>
      <c r="D590" s="8" t="s">
        <v>72</v>
      </c>
      <c r="E590" s="13" t="s">
        <v>64</v>
      </c>
      <c r="F590" s="8">
        <v>914</v>
      </c>
      <c r="G590" s="8">
        <v>18389.68</v>
      </c>
      <c r="H590" s="29">
        <v>25745.552000000003</v>
      </c>
      <c r="I590" s="14">
        <v>8827.0463999999993</v>
      </c>
      <c r="J590" s="17" t="s">
        <v>70</v>
      </c>
      <c r="Q590" s="18">
        <v>2023</v>
      </c>
      <c r="R590" s="15" t="s">
        <v>15</v>
      </c>
      <c r="S590" s="26" t="s">
        <v>92</v>
      </c>
      <c r="T590" s="26" t="s">
        <v>91</v>
      </c>
      <c r="U590" s="26" t="s">
        <v>94</v>
      </c>
      <c r="V590" s="26">
        <v>1064</v>
      </c>
      <c r="W590" s="26">
        <v>0</v>
      </c>
      <c r="X590" s="26">
        <v>0</v>
      </c>
      <c r="Y590" s="3">
        <v>0</v>
      </c>
      <c r="Z590" s="30">
        <v>0</v>
      </c>
      <c r="AA590" s="15"/>
      <c r="AB590" s="15"/>
    </row>
    <row r="591" spans="2:28" x14ac:dyDescent="0.2">
      <c r="B591" s="16">
        <v>2023</v>
      </c>
      <c r="C591" s="12" t="s">
        <v>16</v>
      </c>
      <c r="D591" s="8" t="s">
        <v>72</v>
      </c>
      <c r="E591" s="13" t="s">
        <v>64</v>
      </c>
      <c r="F591" s="8">
        <v>775</v>
      </c>
      <c r="G591" s="8">
        <v>22909</v>
      </c>
      <c r="H591" s="29">
        <v>25428.99</v>
      </c>
      <c r="I591" s="14">
        <v>10309.049999999999</v>
      </c>
      <c r="J591" s="17" t="s">
        <v>70</v>
      </c>
      <c r="Q591" s="16">
        <v>2023</v>
      </c>
      <c r="R591" s="12" t="s">
        <v>16</v>
      </c>
      <c r="S591" s="26" t="s">
        <v>92</v>
      </c>
      <c r="T591" s="26" t="s">
        <v>91</v>
      </c>
      <c r="U591" s="26" t="s">
        <v>94</v>
      </c>
      <c r="V591" s="26">
        <v>1409</v>
      </c>
      <c r="W591" s="26">
        <v>0</v>
      </c>
      <c r="X591" s="26">
        <v>0</v>
      </c>
      <c r="Y591" s="3">
        <v>0</v>
      </c>
      <c r="Z591" s="30">
        <v>0</v>
      </c>
      <c r="AA591" s="12"/>
      <c r="AB591" s="12"/>
    </row>
    <row r="592" spans="2:28" x14ac:dyDescent="0.2">
      <c r="B592" s="18">
        <v>2023</v>
      </c>
      <c r="C592" s="15" t="s">
        <v>17</v>
      </c>
      <c r="D592" s="8" t="s">
        <v>72</v>
      </c>
      <c r="E592" s="13" t="s">
        <v>64</v>
      </c>
      <c r="F592" s="8">
        <v>987</v>
      </c>
      <c r="G592" s="8">
        <v>13818</v>
      </c>
      <c r="H592" s="29">
        <v>17134.32</v>
      </c>
      <c r="I592" s="14">
        <v>6494.46</v>
      </c>
      <c r="J592" s="17" t="s">
        <v>70</v>
      </c>
      <c r="Q592" s="18">
        <v>2023</v>
      </c>
      <c r="R592" s="15" t="s">
        <v>17</v>
      </c>
      <c r="S592" s="26" t="s">
        <v>92</v>
      </c>
      <c r="T592" s="26" t="s">
        <v>91</v>
      </c>
      <c r="U592" s="26" t="s">
        <v>94</v>
      </c>
      <c r="V592" s="26">
        <v>1077</v>
      </c>
      <c r="W592" s="26">
        <v>0</v>
      </c>
      <c r="X592" s="26">
        <v>0</v>
      </c>
      <c r="Y592" s="3">
        <v>0</v>
      </c>
      <c r="Z592" s="30">
        <v>0</v>
      </c>
      <c r="AA592" s="15"/>
      <c r="AB592" s="15"/>
    </row>
    <row r="593" spans="2:28" x14ac:dyDescent="0.2">
      <c r="B593" s="16">
        <v>2024</v>
      </c>
      <c r="C593" s="12" t="s">
        <v>6</v>
      </c>
      <c r="D593" s="8" t="s">
        <v>72</v>
      </c>
      <c r="E593" s="13" t="s">
        <v>64</v>
      </c>
      <c r="F593" s="8">
        <v>562</v>
      </c>
      <c r="G593" s="8">
        <v>6485.48</v>
      </c>
      <c r="H593" s="29">
        <v>6355.7703999999994</v>
      </c>
      <c r="I593" s="14">
        <v>2529.3371999999999</v>
      </c>
      <c r="J593" s="17" t="s">
        <v>70</v>
      </c>
      <c r="Q593" s="16">
        <v>2024</v>
      </c>
      <c r="R593" s="12" t="s">
        <v>6</v>
      </c>
      <c r="S593" s="26" t="s">
        <v>92</v>
      </c>
      <c r="T593" s="26" t="s">
        <v>91</v>
      </c>
      <c r="U593" s="26" t="s">
        <v>94</v>
      </c>
      <c r="V593" s="26">
        <v>2285</v>
      </c>
      <c r="W593" s="26">
        <v>0</v>
      </c>
      <c r="X593" s="26">
        <v>0</v>
      </c>
      <c r="Y593" s="3">
        <v>0</v>
      </c>
      <c r="Z593" s="30">
        <v>0</v>
      </c>
      <c r="AA593" s="12"/>
      <c r="AB593" s="12"/>
    </row>
    <row r="594" spans="2:28" x14ac:dyDescent="0.2">
      <c r="B594" s="18">
        <v>2024</v>
      </c>
      <c r="C594" s="15" t="s">
        <v>7</v>
      </c>
      <c r="D594" s="8" t="s">
        <v>72</v>
      </c>
      <c r="E594" s="13" t="s">
        <v>64</v>
      </c>
      <c r="F594" s="8">
        <v>602</v>
      </c>
      <c r="G594" s="8">
        <v>17759</v>
      </c>
      <c r="H594" s="29">
        <v>21310.799999999999</v>
      </c>
      <c r="I594" s="14">
        <v>6748.42</v>
      </c>
      <c r="J594" s="17" t="s">
        <v>70</v>
      </c>
      <c r="Q594" s="18">
        <v>2024</v>
      </c>
      <c r="R594" s="15" t="s">
        <v>7</v>
      </c>
      <c r="S594" s="26" t="s">
        <v>92</v>
      </c>
      <c r="T594" s="26" t="s">
        <v>91</v>
      </c>
      <c r="U594" s="26" t="s">
        <v>94</v>
      </c>
      <c r="V594" s="26">
        <v>1478</v>
      </c>
      <c r="W594" s="26">
        <v>0</v>
      </c>
      <c r="X594" s="26">
        <v>0</v>
      </c>
      <c r="Y594" s="3">
        <v>0</v>
      </c>
      <c r="Z594" s="30">
        <v>0</v>
      </c>
      <c r="AA594" s="15"/>
      <c r="AB594" s="15"/>
    </row>
    <row r="595" spans="2:28" x14ac:dyDescent="0.2">
      <c r="B595" s="16">
        <v>2024</v>
      </c>
      <c r="C595" s="12" t="s">
        <v>8</v>
      </c>
      <c r="D595" s="8" t="s">
        <v>72</v>
      </c>
      <c r="E595" s="13" t="s">
        <v>64</v>
      </c>
      <c r="F595" s="8">
        <v>766</v>
      </c>
      <c r="G595" s="8">
        <v>9705.2199999999993</v>
      </c>
      <c r="H595" s="29">
        <v>10578.6898</v>
      </c>
      <c r="I595" s="14">
        <v>4464.4012000000002</v>
      </c>
      <c r="J595" s="17" t="s">
        <v>70</v>
      </c>
      <c r="Q595" s="16">
        <v>2024</v>
      </c>
      <c r="R595" s="12" t="s">
        <v>8</v>
      </c>
      <c r="S595" s="26" t="s">
        <v>92</v>
      </c>
      <c r="T595" s="26" t="s">
        <v>91</v>
      </c>
      <c r="U595" s="26" t="s">
        <v>94</v>
      </c>
      <c r="V595" s="26">
        <v>1390</v>
      </c>
      <c r="W595" s="26">
        <v>0</v>
      </c>
      <c r="X595" s="26">
        <v>0</v>
      </c>
      <c r="Y595" s="3">
        <v>0</v>
      </c>
      <c r="Z595" s="30">
        <v>0</v>
      </c>
      <c r="AA595" s="12"/>
      <c r="AB595" s="12"/>
    </row>
    <row r="596" spans="2:28" x14ac:dyDescent="0.2">
      <c r="B596" s="18">
        <v>2024</v>
      </c>
      <c r="C596" s="15" t="s">
        <v>9</v>
      </c>
      <c r="D596" s="8" t="s">
        <v>72</v>
      </c>
      <c r="E596" s="13" t="s">
        <v>64</v>
      </c>
      <c r="F596" s="8">
        <v>661</v>
      </c>
      <c r="G596" s="8">
        <v>16458.900000000001</v>
      </c>
      <c r="H596" s="29">
        <v>19256.913000000004</v>
      </c>
      <c r="I596" s="14">
        <v>5266.8480000000009</v>
      </c>
      <c r="J596" s="17" t="s">
        <v>70</v>
      </c>
      <c r="Q596" s="18">
        <v>2024</v>
      </c>
      <c r="R596" s="15" t="s">
        <v>9</v>
      </c>
      <c r="S596" s="26" t="s">
        <v>92</v>
      </c>
      <c r="T596" s="26" t="s">
        <v>91</v>
      </c>
      <c r="U596" s="26" t="s">
        <v>94</v>
      </c>
      <c r="V596" s="26">
        <v>1259</v>
      </c>
      <c r="W596" s="26">
        <v>0</v>
      </c>
      <c r="X596" s="26">
        <v>0</v>
      </c>
      <c r="Y596" s="3">
        <v>0</v>
      </c>
      <c r="Z596" s="30">
        <v>0</v>
      </c>
      <c r="AA596" s="15"/>
      <c r="AB596" s="15"/>
    </row>
    <row r="597" spans="2:28" x14ac:dyDescent="0.2">
      <c r="B597" s="16">
        <v>2024</v>
      </c>
      <c r="C597" s="12" t="s">
        <v>10</v>
      </c>
      <c r="D597" s="8" t="s">
        <v>72</v>
      </c>
      <c r="E597" s="13" t="s">
        <v>64</v>
      </c>
      <c r="F597" s="8">
        <v>515</v>
      </c>
      <c r="G597" s="8">
        <v>14553.9</v>
      </c>
      <c r="H597" s="29">
        <v>14408.360999999999</v>
      </c>
      <c r="I597" s="14">
        <v>6258.1769999999997</v>
      </c>
      <c r="J597" s="17" t="s">
        <v>70</v>
      </c>
      <c r="Q597" s="16">
        <v>2024</v>
      </c>
      <c r="R597" s="12" t="s">
        <v>10</v>
      </c>
      <c r="S597" s="26" t="s">
        <v>92</v>
      </c>
      <c r="T597" s="26" t="s">
        <v>91</v>
      </c>
      <c r="U597" s="26" t="s">
        <v>94</v>
      </c>
      <c r="V597" s="26">
        <v>2557</v>
      </c>
      <c r="W597" s="26">
        <v>0</v>
      </c>
      <c r="X597" s="26">
        <v>0</v>
      </c>
      <c r="Y597" s="3">
        <v>0</v>
      </c>
      <c r="Z597" s="30">
        <v>0</v>
      </c>
      <c r="AA597" s="12"/>
      <c r="AB597" s="12"/>
    </row>
    <row r="598" spans="2:28" x14ac:dyDescent="0.2">
      <c r="B598" s="18">
        <v>2024</v>
      </c>
      <c r="C598" s="15" t="s">
        <v>11</v>
      </c>
      <c r="D598" s="8" t="s">
        <v>72</v>
      </c>
      <c r="E598" s="13" t="s">
        <v>64</v>
      </c>
      <c r="F598" s="8">
        <v>598</v>
      </c>
      <c r="G598" s="8">
        <v>16696.16</v>
      </c>
      <c r="H598" s="29">
        <v>22205.892799999998</v>
      </c>
      <c r="I598" s="14">
        <v>6678.4639999999999</v>
      </c>
      <c r="J598" s="17" t="s">
        <v>70</v>
      </c>
      <c r="Q598" s="18">
        <v>2024</v>
      </c>
      <c r="R598" s="15" t="s">
        <v>11</v>
      </c>
      <c r="S598" s="26" t="s">
        <v>92</v>
      </c>
      <c r="T598" s="26" t="s">
        <v>91</v>
      </c>
      <c r="U598" s="26" t="s">
        <v>94</v>
      </c>
      <c r="V598" s="26">
        <v>1210</v>
      </c>
      <c r="W598" s="26">
        <v>0</v>
      </c>
      <c r="X598" s="26">
        <v>0</v>
      </c>
      <c r="Y598" s="3">
        <v>0</v>
      </c>
      <c r="Z598" s="30">
        <v>0</v>
      </c>
      <c r="AA598" s="15"/>
      <c r="AB598" s="15"/>
    </row>
    <row r="599" spans="2:28" x14ac:dyDescent="0.2">
      <c r="B599" s="16">
        <v>2024</v>
      </c>
      <c r="C599" s="12" t="s">
        <v>12</v>
      </c>
      <c r="D599" s="8" t="s">
        <v>72</v>
      </c>
      <c r="E599" s="13" t="s">
        <v>64</v>
      </c>
      <c r="F599" s="8">
        <v>961</v>
      </c>
      <c r="G599" s="8">
        <v>13953.72</v>
      </c>
      <c r="H599" s="29">
        <v>12837.422399999999</v>
      </c>
      <c r="I599" s="14">
        <v>6279.174</v>
      </c>
      <c r="J599" s="17" t="s">
        <v>70</v>
      </c>
      <c r="Q599" s="16">
        <v>2024</v>
      </c>
      <c r="R599" s="12" t="s">
        <v>12</v>
      </c>
      <c r="S599" s="26" t="s">
        <v>92</v>
      </c>
      <c r="T599" s="26" t="s">
        <v>91</v>
      </c>
      <c r="U599" s="26" t="s">
        <v>94</v>
      </c>
      <c r="V599" s="26">
        <v>2431</v>
      </c>
      <c r="W599" s="26">
        <v>0</v>
      </c>
      <c r="X599" s="26">
        <v>0</v>
      </c>
      <c r="Y599" s="3">
        <v>0</v>
      </c>
      <c r="Z599" s="30">
        <v>0</v>
      </c>
      <c r="AA599" s="12"/>
      <c r="AB599" s="12"/>
    </row>
    <row r="600" spans="2:28" x14ac:dyDescent="0.2">
      <c r="B600" s="18">
        <v>2024</v>
      </c>
      <c r="C600" s="15" t="s">
        <v>13</v>
      </c>
      <c r="D600" s="8" t="s">
        <v>72</v>
      </c>
      <c r="E600" s="13" t="s">
        <v>64</v>
      </c>
      <c r="F600" s="8">
        <v>715</v>
      </c>
      <c r="G600" s="8">
        <v>14099.8</v>
      </c>
      <c r="H600" s="29">
        <v>13817.803999999998</v>
      </c>
      <c r="I600" s="14">
        <v>4229.9399999999996</v>
      </c>
      <c r="J600" s="17" t="s">
        <v>70</v>
      </c>
      <c r="Q600" s="18">
        <v>2024</v>
      </c>
      <c r="R600" s="15" t="s">
        <v>13</v>
      </c>
      <c r="S600" s="26" t="s">
        <v>92</v>
      </c>
      <c r="T600" s="26" t="s">
        <v>91</v>
      </c>
      <c r="U600" s="26" t="s">
        <v>94</v>
      </c>
      <c r="V600" s="26">
        <v>2320</v>
      </c>
      <c r="W600" s="26">
        <v>0</v>
      </c>
      <c r="X600" s="26">
        <v>0</v>
      </c>
      <c r="Y600" s="3">
        <v>0</v>
      </c>
      <c r="Z600" s="30">
        <v>0</v>
      </c>
      <c r="AA600" s="15"/>
      <c r="AB600" s="15"/>
    </row>
    <row r="601" spans="2:28" x14ac:dyDescent="0.2">
      <c r="B601" s="16">
        <v>2024</v>
      </c>
      <c r="C601" s="12" t="s">
        <v>14</v>
      </c>
      <c r="D601" s="8" t="s">
        <v>72</v>
      </c>
      <c r="E601" s="13" t="s">
        <v>64</v>
      </c>
      <c r="F601" s="8">
        <v>999</v>
      </c>
      <c r="G601" s="8">
        <v>20159.82</v>
      </c>
      <c r="H601" s="29">
        <v>20563.0164</v>
      </c>
      <c r="I601" s="14">
        <v>7257.5352000000003</v>
      </c>
      <c r="J601" s="17" t="s">
        <v>70</v>
      </c>
      <c r="Q601" s="16">
        <v>2024</v>
      </c>
      <c r="R601" s="12" t="s">
        <v>14</v>
      </c>
      <c r="S601" s="26" t="s">
        <v>92</v>
      </c>
      <c r="T601" s="26" t="s">
        <v>91</v>
      </c>
      <c r="U601" s="26" t="s">
        <v>94</v>
      </c>
      <c r="V601" s="26">
        <v>2494</v>
      </c>
      <c r="W601" s="26">
        <v>0</v>
      </c>
      <c r="X601" s="26">
        <v>0</v>
      </c>
      <c r="Y601" s="3">
        <v>0</v>
      </c>
      <c r="Z601" s="30">
        <v>0</v>
      </c>
      <c r="AA601" s="12"/>
      <c r="AB601" s="12"/>
    </row>
    <row r="602" spans="2:28" x14ac:dyDescent="0.2">
      <c r="B602" s="18">
        <v>2024</v>
      </c>
      <c r="C602" s="15" t="s">
        <v>15</v>
      </c>
      <c r="D602" s="8" t="s">
        <v>72</v>
      </c>
      <c r="E602" s="13" t="s">
        <v>64</v>
      </c>
      <c r="F602" s="8">
        <v>1000</v>
      </c>
      <c r="G602" s="8">
        <v>28000</v>
      </c>
      <c r="H602" s="29">
        <v>26040</v>
      </c>
      <c r="I602" s="14">
        <v>12880</v>
      </c>
      <c r="J602" s="17" t="s">
        <v>70</v>
      </c>
      <c r="Q602" s="18">
        <v>2024</v>
      </c>
      <c r="R602" s="15" t="s">
        <v>15</v>
      </c>
      <c r="S602" s="26" t="s">
        <v>92</v>
      </c>
      <c r="T602" s="26" t="s">
        <v>91</v>
      </c>
      <c r="U602" s="26" t="s">
        <v>94</v>
      </c>
      <c r="V602" s="26">
        <v>1403</v>
      </c>
      <c r="W602" s="26">
        <v>0</v>
      </c>
      <c r="X602" s="26">
        <v>0</v>
      </c>
      <c r="Y602" s="3">
        <v>0</v>
      </c>
      <c r="Z602" s="30">
        <v>0</v>
      </c>
      <c r="AA602" s="15"/>
      <c r="AB602" s="15"/>
    </row>
    <row r="603" spans="2:28" x14ac:dyDescent="0.2">
      <c r="B603" s="16">
        <v>2024</v>
      </c>
      <c r="C603" s="12" t="s">
        <v>16</v>
      </c>
      <c r="D603" s="8" t="s">
        <v>72</v>
      </c>
      <c r="E603" s="13" t="s">
        <v>64</v>
      </c>
      <c r="F603" s="8">
        <v>779</v>
      </c>
      <c r="G603" s="8">
        <v>20137.150000000001</v>
      </c>
      <c r="H603" s="29">
        <v>24365.951500000003</v>
      </c>
      <c r="I603" s="14">
        <v>9464.460500000001</v>
      </c>
      <c r="J603" s="17" t="s">
        <v>70</v>
      </c>
      <c r="Q603" s="16">
        <v>2024</v>
      </c>
      <c r="R603" s="12" t="s">
        <v>16</v>
      </c>
      <c r="S603" s="26" t="s">
        <v>92</v>
      </c>
      <c r="T603" s="26" t="s">
        <v>91</v>
      </c>
      <c r="U603" s="26" t="s">
        <v>94</v>
      </c>
      <c r="V603" s="26">
        <v>1438</v>
      </c>
      <c r="W603" s="26">
        <v>0</v>
      </c>
      <c r="X603" s="26">
        <v>0</v>
      </c>
      <c r="Y603" s="3">
        <v>0</v>
      </c>
      <c r="Z603" s="30">
        <v>0</v>
      </c>
      <c r="AA603" s="12"/>
      <c r="AB603" s="12"/>
    </row>
    <row r="604" spans="2:28" x14ac:dyDescent="0.2">
      <c r="B604" s="18">
        <v>2024</v>
      </c>
      <c r="C604" s="15" t="s">
        <v>17</v>
      </c>
      <c r="D604" s="8" t="s">
        <v>72</v>
      </c>
      <c r="E604" s="13" t="s">
        <v>64</v>
      </c>
      <c r="F604" s="8">
        <v>750</v>
      </c>
      <c r="G604" s="8">
        <v>21277.5</v>
      </c>
      <c r="H604" s="29">
        <v>27235.200000000001</v>
      </c>
      <c r="I604" s="14">
        <v>6808.8</v>
      </c>
      <c r="J604" s="17" t="s">
        <v>70</v>
      </c>
      <c r="Q604" s="18">
        <v>2024</v>
      </c>
      <c r="R604" s="15" t="s">
        <v>17</v>
      </c>
      <c r="S604" s="26" t="s">
        <v>92</v>
      </c>
      <c r="T604" s="26" t="s">
        <v>91</v>
      </c>
      <c r="U604" s="26" t="s">
        <v>94</v>
      </c>
      <c r="V604" s="26">
        <v>1001</v>
      </c>
      <c r="W604" s="26">
        <v>0</v>
      </c>
      <c r="X604" s="26">
        <v>0</v>
      </c>
      <c r="Y604" s="3">
        <v>0</v>
      </c>
      <c r="Z604" s="30">
        <v>0</v>
      </c>
      <c r="AA604" s="15"/>
      <c r="AB604" s="15"/>
    </row>
    <row r="605" spans="2:28" x14ac:dyDescent="0.2">
      <c r="B605" s="16">
        <v>2020</v>
      </c>
      <c r="C605" s="12" t="s">
        <v>6</v>
      </c>
      <c r="D605" s="8" t="s">
        <v>72</v>
      </c>
      <c r="E605" s="13" t="s">
        <v>65</v>
      </c>
      <c r="F605" s="8">
        <v>785</v>
      </c>
      <c r="G605" s="8">
        <v>28471.95</v>
      </c>
      <c r="H605" s="29">
        <v>38437.1325</v>
      </c>
      <c r="I605" s="14">
        <v>13097.097</v>
      </c>
      <c r="J605" s="17" t="s">
        <v>70</v>
      </c>
      <c r="Q605" s="16">
        <v>2020</v>
      </c>
      <c r="R605" s="12" t="s">
        <v>6</v>
      </c>
      <c r="S605" s="26" t="s">
        <v>92</v>
      </c>
      <c r="T605" s="26" t="s">
        <v>90</v>
      </c>
      <c r="U605" s="26" t="s">
        <v>96</v>
      </c>
      <c r="V605" s="26">
        <v>604</v>
      </c>
      <c r="W605" s="3">
        <v>882</v>
      </c>
      <c r="X605" s="3">
        <v>3254.58</v>
      </c>
      <c r="Y605" s="3">
        <v>419.84082000000001</v>
      </c>
      <c r="Z605" s="30">
        <v>3954.3146999999999</v>
      </c>
      <c r="AA605" s="12"/>
      <c r="AB605" s="12"/>
    </row>
    <row r="606" spans="2:28" x14ac:dyDescent="0.2">
      <c r="B606" s="18">
        <v>2020</v>
      </c>
      <c r="C606" s="15" t="s">
        <v>7</v>
      </c>
      <c r="D606" s="8" t="s">
        <v>72</v>
      </c>
      <c r="E606" s="13" t="s">
        <v>65</v>
      </c>
      <c r="F606" s="8">
        <v>853</v>
      </c>
      <c r="G606" s="8">
        <v>28584.03</v>
      </c>
      <c r="H606" s="29">
        <v>39731.801699999996</v>
      </c>
      <c r="I606" s="14">
        <v>9432.7299000000003</v>
      </c>
      <c r="J606" s="17" t="s">
        <v>70</v>
      </c>
      <c r="Q606" s="18">
        <v>2020</v>
      </c>
      <c r="R606" s="15" t="s">
        <v>7</v>
      </c>
      <c r="S606" s="26" t="s">
        <v>92</v>
      </c>
      <c r="T606" s="26" t="s">
        <v>90</v>
      </c>
      <c r="U606" s="26" t="s">
        <v>96</v>
      </c>
      <c r="V606" s="26">
        <v>862</v>
      </c>
      <c r="W606" s="3">
        <v>1043</v>
      </c>
      <c r="X606" s="3">
        <v>4359.74</v>
      </c>
      <c r="Y606" s="3">
        <v>466.49218000000002</v>
      </c>
      <c r="Z606" s="30">
        <v>4983.1828199999991</v>
      </c>
      <c r="AA606" s="15"/>
      <c r="AB606" s="15"/>
    </row>
    <row r="607" spans="2:28" x14ac:dyDescent="0.2">
      <c r="B607" s="16">
        <v>2020</v>
      </c>
      <c r="C607" s="12" t="s">
        <v>8</v>
      </c>
      <c r="D607" s="8" t="s">
        <v>72</v>
      </c>
      <c r="E607" s="13" t="s">
        <v>65</v>
      </c>
      <c r="F607" s="8">
        <v>586</v>
      </c>
      <c r="G607" s="8">
        <v>19531.38</v>
      </c>
      <c r="H607" s="29">
        <v>22265.773200000003</v>
      </c>
      <c r="I607" s="14">
        <v>8398.4934000000012</v>
      </c>
      <c r="J607" s="17" t="s">
        <v>70</v>
      </c>
      <c r="Q607" s="16">
        <v>2020</v>
      </c>
      <c r="R607" s="12" t="s">
        <v>8</v>
      </c>
      <c r="S607" s="26" t="s">
        <v>92</v>
      </c>
      <c r="T607" s="26" t="s">
        <v>90</v>
      </c>
      <c r="U607" s="26" t="s">
        <v>96</v>
      </c>
      <c r="V607" s="26">
        <v>569</v>
      </c>
      <c r="W607" s="3">
        <v>740</v>
      </c>
      <c r="X607" s="3">
        <v>1346.8</v>
      </c>
      <c r="Y607" s="3">
        <v>296.29599999999999</v>
      </c>
      <c r="Z607" s="30">
        <v>1521.884</v>
      </c>
      <c r="AA607" s="12"/>
      <c r="AB607" s="12"/>
    </row>
    <row r="608" spans="2:28" x14ac:dyDescent="0.2">
      <c r="B608" s="18">
        <v>2020</v>
      </c>
      <c r="C608" s="15" t="s">
        <v>9</v>
      </c>
      <c r="D608" s="8" t="s">
        <v>72</v>
      </c>
      <c r="E608" s="13" t="s">
        <v>65</v>
      </c>
      <c r="F608" s="8">
        <v>636</v>
      </c>
      <c r="G608" s="8">
        <v>23214</v>
      </c>
      <c r="H608" s="29">
        <v>27392.52</v>
      </c>
      <c r="I608" s="14">
        <v>8357.0400000000009</v>
      </c>
      <c r="J608" s="17" t="s">
        <v>70</v>
      </c>
      <c r="Q608" s="18">
        <v>2020</v>
      </c>
      <c r="R608" s="15" t="s">
        <v>9</v>
      </c>
      <c r="S608" s="26" t="s">
        <v>92</v>
      </c>
      <c r="T608" s="26" t="s">
        <v>90</v>
      </c>
      <c r="U608" s="26" t="s">
        <v>96</v>
      </c>
      <c r="V608" s="26">
        <v>662</v>
      </c>
      <c r="W608" s="3">
        <v>814</v>
      </c>
      <c r="X608" s="3">
        <v>3231.58</v>
      </c>
      <c r="Y608" s="3">
        <v>471.81067999999999</v>
      </c>
      <c r="Z608" s="30">
        <v>3978.0749799999999</v>
      </c>
      <c r="AA608" s="15"/>
      <c r="AB608" s="15"/>
    </row>
    <row r="609" spans="2:28" x14ac:dyDescent="0.2">
      <c r="B609" s="16">
        <v>2020</v>
      </c>
      <c r="C609" s="12" t="s">
        <v>10</v>
      </c>
      <c r="D609" s="8" t="s">
        <v>72</v>
      </c>
      <c r="E609" s="13" t="s">
        <v>65</v>
      </c>
      <c r="F609" s="8">
        <v>877</v>
      </c>
      <c r="G609" s="8">
        <v>35632.51</v>
      </c>
      <c r="H609" s="29">
        <v>33494.559400000006</v>
      </c>
      <c r="I609" s="14">
        <v>16034.629500000003</v>
      </c>
      <c r="J609" s="17" t="s">
        <v>70</v>
      </c>
      <c r="Q609" s="16">
        <v>2020</v>
      </c>
      <c r="R609" s="12" t="s">
        <v>10</v>
      </c>
      <c r="S609" s="26" t="s">
        <v>92</v>
      </c>
      <c r="T609" s="26" t="s">
        <v>90</v>
      </c>
      <c r="U609" s="26" t="s">
        <v>96</v>
      </c>
      <c r="V609" s="26">
        <v>779</v>
      </c>
      <c r="W609" s="3">
        <v>802</v>
      </c>
      <c r="X609" s="3">
        <v>3472.66</v>
      </c>
      <c r="Y609" s="3">
        <v>444.50047999999998</v>
      </c>
      <c r="Z609" s="30">
        <v>3625.4570400000002</v>
      </c>
      <c r="AA609" s="12"/>
      <c r="AB609" s="12"/>
    </row>
    <row r="610" spans="2:28" x14ac:dyDescent="0.2">
      <c r="B610" s="18">
        <v>2020</v>
      </c>
      <c r="C610" s="15" t="s">
        <v>11</v>
      </c>
      <c r="D610" s="8" t="s">
        <v>72</v>
      </c>
      <c r="E610" s="13" t="s">
        <v>65</v>
      </c>
      <c r="F610" s="8">
        <v>756</v>
      </c>
      <c r="G610" s="8">
        <v>13275.36</v>
      </c>
      <c r="H610" s="29">
        <v>12478.838400000001</v>
      </c>
      <c r="I610" s="14">
        <v>4115.3616000000002</v>
      </c>
      <c r="J610" s="17" t="s">
        <v>70</v>
      </c>
      <c r="Q610" s="18">
        <v>2020</v>
      </c>
      <c r="R610" s="15" t="s">
        <v>11</v>
      </c>
      <c r="S610" s="26" t="s">
        <v>92</v>
      </c>
      <c r="T610" s="26" t="s">
        <v>90</v>
      </c>
      <c r="U610" s="26" t="s">
        <v>96</v>
      </c>
      <c r="V610" s="26">
        <v>923</v>
      </c>
      <c r="W610" s="3">
        <v>997</v>
      </c>
      <c r="X610" s="3">
        <v>3908.24</v>
      </c>
      <c r="Y610" s="3">
        <v>1137.29784</v>
      </c>
      <c r="Z610" s="30">
        <v>5315.2063999999991</v>
      </c>
      <c r="AA610" s="15"/>
      <c r="AB610" s="15"/>
    </row>
    <row r="611" spans="2:28" x14ac:dyDescent="0.2">
      <c r="B611" s="16">
        <v>2020</v>
      </c>
      <c r="C611" s="12" t="s">
        <v>12</v>
      </c>
      <c r="D611" s="8" t="s">
        <v>72</v>
      </c>
      <c r="E611" s="13" t="s">
        <v>65</v>
      </c>
      <c r="F611" s="8">
        <v>868</v>
      </c>
      <c r="G611" s="8">
        <v>21630.560000000001</v>
      </c>
      <c r="H611" s="29">
        <v>22495.782400000004</v>
      </c>
      <c r="I611" s="14">
        <v>6705.4736000000003</v>
      </c>
      <c r="J611" s="17" t="s">
        <v>70</v>
      </c>
      <c r="Q611" s="16">
        <v>2020</v>
      </c>
      <c r="R611" s="12" t="s">
        <v>12</v>
      </c>
      <c r="S611" s="26" t="s">
        <v>92</v>
      </c>
      <c r="T611" s="26" t="s">
        <v>90</v>
      </c>
      <c r="U611" s="26" t="s">
        <v>96</v>
      </c>
      <c r="V611" s="26">
        <v>762</v>
      </c>
      <c r="W611" s="3">
        <v>831</v>
      </c>
      <c r="X611" s="3">
        <v>2517.9299999999998</v>
      </c>
      <c r="Y611" s="3">
        <v>304.66952999999995</v>
      </c>
      <c r="Z611" s="30">
        <v>3270.7910699999998</v>
      </c>
      <c r="AA611" s="12"/>
      <c r="AB611" s="12"/>
    </row>
    <row r="612" spans="2:28" x14ac:dyDescent="0.2">
      <c r="B612" s="18">
        <v>2020</v>
      </c>
      <c r="C612" s="15" t="s">
        <v>13</v>
      </c>
      <c r="D612" s="8" t="s">
        <v>72</v>
      </c>
      <c r="E612" s="13" t="s">
        <v>65</v>
      </c>
      <c r="F612" s="8">
        <v>961</v>
      </c>
      <c r="G612" s="8">
        <v>36479.56</v>
      </c>
      <c r="H612" s="29">
        <v>43410.676399999997</v>
      </c>
      <c r="I612" s="14">
        <v>14227.028399999999</v>
      </c>
      <c r="J612" s="17" t="s">
        <v>70</v>
      </c>
      <c r="Q612" s="18">
        <v>2020</v>
      </c>
      <c r="R612" s="15" t="s">
        <v>13</v>
      </c>
      <c r="S612" s="26" t="s">
        <v>92</v>
      </c>
      <c r="T612" s="26" t="s">
        <v>90</v>
      </c>
      <c r="U612" s="26" t="s">
        <v>96</v>
      </c>
      <c r="V612" s="26">
        <v>697</v>
      </c>
      <c r="W612" s="3">
        <v>864</v>
      </c>
      <c r="X612" s="3">
        <v>2462.4</v>
      </c>
      <c r="Y612" s="3">
        <v>620.52480000000003</v>
      </c>
      <c r="Z612" s="30">
        <v>2292.4944</v>
      </c>
      <c r="AA612" s="15"/>
      <c r="AB612" s="15"/>
    </row>
    <row r="613" spans="2:28" x14ac:dyDescent="0.2">
      <c r="B613" s="16">
        <v>2020</v>
      </c>
      <c r="C613" s="12" t="s">
        <v>14</v>
      </c>
      <c r="D613" s="8" t="s">
        <v>72</v>
      </c>
      <c r="E613" s="13" t="s">
        <v>65</v>
      </c>
      <c r="F613" s="8">
        <v>569</v>
      </c>
      <c r="G613" s="8">
        <v>22475.5</v>
      </c>
      <c r="H613" s="29">
        <v>31465.7</v>
      </c>
      <c r="I613" s="14">
        <v>9889.2199999999993</v>
      </c>
      <c r="J613" s="17" t="s">
        <v>70</v>
      </c>
      <c r="Q613" s="16">
        <v>2020</v>
      </c>
      <c r="R613" s="12" t="s">
        <v>14</v>
      </c>
      <c r="S613" s="26" t="s">
        <v>92</v>
      </c>
      <c r="T613" s="26" t="s">
        <v>90</v>
      </c>
      <c r="U613" s="26" t="s">
        <v>96</v>
      </c>
      <c r="V613" s="26">
        <v>700</v>
      </c>
      <c r="W613" s="3">
        <v>819</v>
      </c>
      <c r="X613" s="3">
        <v>2915.64</v>
      </c>
      <c r="Y613" s="3">
        <v>323.63603999999998</v>
      </c>
      <c r="Z613" s="30">
        <v>3402.55188</v>
      </c>
      <c r="AA613" s="12"/>
      <c r="AB613" s="12"/>
    </row>
    <row r="614" spans="2:28" x14ac:dyDescent="0.2">
      <c r="B614" s="18">
        <v>2020</v>
      </c>
      <c r="C614" s="15" t="s">
        <v>15</v>
      </c>
      <c r="D614" s="8" t="s">
        <v>72</v>
      </c>
      <c r="E614" s="13" t="s">
        <v>65</v>
      </c>
      <c r="F614" s="8">
        <v>614</v>
      </c>
      <c r="G614" s="8">
        <v>21017.22</v>
      </c>
      <c r="H614" s="29">
        <v>26481.697200000002</v>
      </c>
      <c r="I614" s="14">
        <v>8406.8880000000008</v>
      </c>
      <c r="J614" s="17" t="s">
        <v>70</v>
      </c>
      <c r="Q614" s="18">
        <v>2020</v>
      </c>
      <c r="R614" s="15" t="s">
        <v>15</v>
      </c>
      <c r="S614" s="26" t="s">
        <v>92</v>
      </c>
      <c r="T614" s="26" t="s">
        <v>90</v>
      </c>
      <c r="U614" s="26" t="s">
        <v>96</v>
      </c>
      <c r="V614" s="26">
        <v>713</v>
      </c>
      <c r="W614" s="3">
        <v>984</v>
      </c>
      <c r="X614" s="3">
        <v>1544.88</v>
      </c>
      <c r="Y614" s="3">
        <v>220.91784000000001</v>
      </c>
      <c r="Z614" s="30">
        <v>2059.3250400000002</v>
      </c>
      <c r="AA614" s="15"/>
      <c r="AB614" s="15"/>
    </row>
    <row r="615" spans="2:28" x14ac:dyDescent="0.2">
      <c r="B615" s="16">
        <v>2020</v>
      </c>
      <c r="C615" s="12" t="s">
        <v>16</v>
      </c>
      <c r="D615" s="8" t="s">
        <v>72</v>
      </c>
      <c r="E615" s="13" t="s">
        <v>65</v>
      </c>
      <c r="F615" s="8">
        <v>751</v>
      </c>
      <c r="G615" s="8">
        <v>9883.16</v>
      </c>
      <c r="H615" s="29">
        <v>8894.844000000001</v>
      </c>
      <c r="I615" s="14">
        <v>4645.0852000000004</v>
      </c>
      <c r="J615" s="17" t="s">
        <v>70</v>
      </c>
      <c r="Q615" s="16">
        <v>2020</v>
      </c>
      <c r="R615" s="12" t="s">
        <v>16</v>
      </c>
      <c r="S615" s="26" t="s">
        <v>92</v>
      </c>
      <c r="T615" s="26" t="s">
        <v>90</v>
      </c>
      <c r="U615" s="26" t="s">
        <v>96</v>
      </c>
      <c r="V615" s="26">
        <v>971</v>
      </c>
      <c r="W615" s="3">
        <v>1301</v>
      </c>
      <c r="X615" s="3">
        <v>3148.42</v>
      </c>
      <c r="Y615" s="3">
        <v>317.99041999999997</v>
      </c>
      <c r="Z615" s="30">
        <v>4332.2259199999999</v>
      </c>
      <c r="AA615" s="12"/>
      <c r="AB615" s="12"/>
    </row>
    <row r="616" spans="2:28" x14ac:dyDescent="0.2">
      <c r="B616" s="18">
        <v>2020</v>
      </c>
      <c r="C616" s="15" t="s">
        <v>17</v>
      </c>
      <c r="D616" s="8" t="s">
        <v>72</v>
      </c>
      <c r="E616" s="13" t="s">
        <v>65</v>
      </c>
      <c r="F616" s="8">
        <v>683</v>
      </c>
      <c r="G616" s="8">
        <v>12375.96</v>
      </c>
      <c r="H616" s="29">
        <v>14851.152</v>
      </c>
      <c r="I616" s="14">
        <v>5445.4223999999995</v>
      </c>
      <c r="J616" s="17" t="s">
        <v>70</v>
      </c>
      <c r="Q616" s="18">
        <v>2020</v>
      </c>
      <c r="R616" s="15" t="s">
        <v>17</v>
      </c>
      <c r="S616" s="26" t="s">
        <v>92</v>
      </c>
      <c r="T616" s="26" t="s">
        <v>90</v>
      </c>
      <c r="U616" s="26" t="s">
        <v>96</v>
      </c>
      <c r="V616" s="26">
        <v>793</v>
      </c>
      <c r="W616" s="3">
        <v>1015</v>
      </c>
      <c r="X616" s="3">
        <v>4983.6499999999996</v>
      </c>
      <c r="Y616" s="3">
        <v>1425.3238999999999</v>
      </c>
      <c r="Z616" s="30">
        <v>6045.167449999999</v>
      </c>
      <c r="AA616" s="15"/>
      <c r="AB616" s="15"/>
    </row>
    <row r="617" spans="2:28" x14ac:dyDescent="0.2">
      <c r="B617" s="16">
        <v>2021</v>
      </c>
      <c r="C617" s="12" t="s">
        <v>6</v>
      </c>
      <c r="D617" s="8" t="s">
        <v>72</v>
      </c>
      <c r="E617" s="13" t="s">
        <v>65</v>
      </c>
      <c r="F617" s="8">
        <v>236</v>
      </c>
      <c r="G617" s="8">
        <v>625.4</v>
      </c>
      <c r="H617" s="29">
        <v>644.16199999999992</v>
      </c>
      <c r="I617" s="14">
        <v>281.43</v>
      </c>
      <c r="J617" s="17" t="s">
        <v>70</v>
      </c>
      <c r="Q617" s="16">
        <v>2021</v>
      </c>
      <c r="R617" s="12" t="s">
        <v>6</v>
      </c>
      <c r="S617" s="26" t="s">
        <v>92</v>
      </c>
      <c r="T617" s="26" t="s">
        <v>90</v>
      </c>
      <c r="U617" s="26" t="s">
        <v>96</v>
      </c>
      <c r="V617" s="26">
        <v>594</v>
      </c>
      <c r="W617" s="3">
        <v>737</v>
      </c>
      <c r="X617" s="3">
        <v>1356.08</v>
      </c>
      <c r="Y617" s="3">
        <v>183.07079999999999</v>
      </c>
      <c r="Z617" s="30">
        <v>1684.25136</v>
      </c>
      <c r="AA617" s="12"/>
      <c r="AB617" s="12"/>
    </row>
    <row r="618" spans="2:28" x14ac:dyDescent="0.2">
      <c r="B618" s="18">
        <v>2021</v>
      </c>
      <c r="C618" s="15" t="s">
        <v>7</v>
      </c>
      <c r="D618" s="8" t="s">
        <v>72</v>
      </c>
      <c r="E618" s="13" t="s">
        <v>65</v>
      </c>
      <c r="F618" s="8">
        <v>542</v>
      </c>
      <c r="G618" s="8">
        <v>1929.52</v>
      </c>
      <c r="H618" s="29">
        <v>1929.52</v>
      </c>
      <c r="I618" s="14">
        <v>578.85599999999999</v>
      </c>
      <c r="J618" s="17" t="s">
        <v>70</v>
      </c>
      <c r="Q618" s="18">
        <v>2021</v>
      </c>
      <c r="R618" s="15" t="s">
        <v>7</v>
      </c>
      <c r="S618" s="26" t="s">
        <v>92</v>
      </c>
      <c r="T618" s="26" t="s">
        <v>90</v>
      </c>
      <c r="U618" s="26" t="s">
        <v>96</v>
      </c>
      <c r="V618" s="26">
        <v>517</v>
      </c>
      <c r="W618" s="3">
        <v>517</v>
      </c>
      <c r="X618" s="3">
        <v>1323.52</v>
      </c>
      <c r="Y618" s="3">
        <v>195.88095999999999</v>
      </c>
      <c r="Z618" s="30">
        <v>1937.63328</v>
      </c>
      <c r="AA618" s="15"/>
      <c r="AB618" s="15"/>
    </row>
    <row r="619" spans="2:28" x14ac:dyDescent="0.2">
      <c r="B619" s="16">
        <v>2021</v>
      </c>
      <c r="C619" s="12" t="s">
        <v>8</v>
      </c>
      <c r="D619" s="8" t="s">
        <v>72</v>
      </c>
      <c r="E619" s="13" t="s">
        <v>65</v>
      </c>
      <c r="F619" s="8">
        <v>518</v>
      </c>
      <c r="G619" s="8">
        <v>1263.92</v>
      </c>
      <c r="H619" s="29">
        <v>1327.116</v>
      </c>
      <c r="I619" s="14">
        <v>581.40320000000008</v>
      </c>
      <c r="J619" s="17" t="s">
        <v>70</v>
      </c>
      <c r="Q619" s="16">
        <v>2021</v>
      </c>
      <c r="R619" s="12" t="s">
        <v>8</v>
      </c>
      <c r="S619" s="26" t="s">
        <v>92</v>
      </c>
      <c r="T619" s="26" t="s">
        <v>90</v>
      </c>
      <c r="U619" s="26" t="s">
        <v>96</v>
      </c>
      <c r="V619" s="26">
        <v>578</v>
      </c>
      <c r="W619" s="3">
        <v>613</v>
      </c>
      <c r="X619" s="3">
        <v>2660.42</v>
      </c>
      <c r="Y619" s="3">
        <v>489.51728000000003</v>
      </c>
      <c r="Z619" s="30">
        <v>3607.52952</v>
      </c>
      <c r="AA619" s="12"/>
      <c r="AB619" s="12"/>
    </row>
    <row r="620" spans="2:28" x14ac:dyDescent="0.2">
      <c r="B620" s="18">
        <v>2021</v>
      </c>
      <c r="C620" s="15" t="s">
        <v>9</v>
      </c>
      <c r="D620" s="8" t="s">
        <v>72</v>
      </c>
      <c r="E620" s="13" t="s">
        <v>65</v>
      </c>
      <c r="F620" s="8">
        <v>448</v>
      </c>
      <c r="G620" s="8">
        <v>1097.5999999999999</v>
      </c>
      <c r="H620" s="29">
        <v>1086.624</v>
      </c>
      <c r="I620" s="14">
        <v>471.96799999999996</v>
      </c>
      <c r="J620" s="17" t="s">
        <v>70</v>
      </c>
      <c r="Q620" s="18">
        <v>2021</v>
      </c>
      <c r="R620" s="15" t="s">
        <v>9</v>
      </c>
      <c r="S620" s="26" t="s">
        <v>92</v>
      </c>
      <c r="T620" s="26" t="s">
        <v>90</v>
      </c>
      <c r="U620" s="26" t="s">
        <v>96</v>
      </c>
      <c r="V620" s="26">
        <v>539</v>
      </c>
      <c r="W620" s="3">
        <v>598</v>
      </c>
      <c r="X620" s="3">
        <v>1321.58</v>
      </c>
      <c r="Y620" s="3">
        <v>136.12273999999999</v>
      </c>
      <c r="Z620" s="30">
        <v>1645.3670999999999</v>
      </c>
      <c r="AA620" s="15"/>
      <c r="AB620" s="15"/>
    </row>
    <row r="621" spans="2:28" x14ac:dyDescent="0.2">
      <c r="B621" s="16">
        <v>2021</v>
      </c>
      <c r="C621" s="12" t="s">
        <v>10</v>
      </c>
      <c r="D621" s="8" t="s">
        <v>72</v>
      </c>
      <c r="E621" s="13" t="s">
        <v>65</v>
      </c>
      <c r="F621" s="8">
        <v>325</v>
      </c>
      <c r="G621" s="8">
        <v>1498.25</v>
      </c>
      <c r="H621" s="29">
        <v>1363.4075</v>
      </c>
      <c r="I621" s="14">
        <v>569.33500000000004</v>
      </c>
      <c r="J621" s="17" t="s">
        <v>70</v>
      </c>
      <c r="Q621" s="16">
        <v>2021</v>
      </c>
      <c r="R621" s="12" t="s">
        <v>10</v>
      </c>
      <c r="S621" s="26" t="s">
        <v>92</v>
      </c>
      <c r="T621" s="26" t="s">
        <v>90</v>
      </c>
      <c r="U621" s="26" t="s">
        <v>96</v>
      </c>
      <c r="V621" s="26">
        <v>507</v>
      </c>
      <c r="W621" s="3">
        <v>532</v>
      </c>
      <c r="X621" s="3">
        <v>1686.44</v>
      </c>
      <c r="Y621" s="3">
        <v>281.63547999999997</v>
      </c>
      <c r="Z621" s="30">
        <v>2180.5669199999998</v>
      </c>
      <c r="AA621" s="12"/>
      <c r="AB621" s="12"/>
    </row>
    <row r="622" spans="2:28" x14ac:dyDescent="0.2">
      <c r="B622" s="18">
        <v>2021</v>
      </c>
      <c r="C622" s="15" t="s">
        <v>11</v>
      </c>
      <c r="D622" s="8" t="s">
        <v>72</v>
      </c>
      <c r="E622" s="13" t="s">
        <v>65</v>
      </c>
      <c r="F622" s="8">
        <v>362</v>
      </c>
      <c r="G622" s="8">
        <v>800.02</v>
      </c>
      <c r="H622" s="29">
        <v>928.02319999999997</v>
      </c>
      <c r="I622" s="14">
        <v>392.00979999999998</v>
      </c>
      <c r="J622" s="17" t="s">
        <v>70</v>
      </c>
      <c r="Q622" s="18">
        <v>2021</v>
      </c>
      <c r="R622" s="15" t="s">
        <v>11</v>
      </c>
      <c r="S622" s="26" t="s">
        <v>92</v>
      </c>
      <c r="T622" s="26" t="s">
        <v>90</v>
      </c>
      <c r="U622" s="26" t="s">
        <v>96</v>
      </c>
      <c r="V622" s="26">
        <v>564</v>
      </c>
      <c r="W622" s="3">
        <v>835</v>
      </c>
      <c r="X622" s="3">
        <v>1686.7</v>
      </c>
      <c r="Y622" s="3">
        <v>207.4641</v>
      </c>
      <c r="Z622" s="30">
        <v>2086.4479000000001</v>
      </c>
      <c r="AA622" s="15"/>
      <c r="AB622" s="15"/>
    </row>
    <row r="623" spans="2:28" x14ac:dyDescent="0.2">
      <c r="B623" s="16">
        <v>2021</v>
      </c>
      <c r="C623" s="12" t="s">
        <v>12</v>
      </c>
      <c r="D623" s="8" t="s">
        <v>72</v>
      </c>
      <c r="E623" s="13" t="s">
        <v>65</v>
      </c>
      <c r="F623" s="8">
        <v>590</v>
      </c>
      <c r="G623" s="8">
        <v>2891</v>
      </c>
      <c r="H623" s="29">
        <v>3700.48</v>
      </c>
      <c r="I623" s="14">
        <v>1387.68</v>
      </c>
      <c r="J623" s="17" t="s">
        <v>70</v>
      </c>
      <c r="Q623" s="16">
        <v>2021</v>
      </c>
      <c r="R623" s="12" t="s">
        <v>12</v>
      </c>
      <c r="S623" s="26" t="s">
        <v>92</v>
      </c>
      <c r="T623" s="26" t="s">
        <v>90</v>
      </c>
      <c r="U623" s="26" t="s">
        <v>96</v>
      </c>
      <c r="V623" s="26">
        <v>569</v>
      </c>
      <c r="W623" s="3">
        <v>615</v>
      </c>
      <c r="X623" s="3">
        <v>1236.1500000000001</v>
      </c>
      <c r="Y623" s="3">
        <v>223.74315000000001</v>
      </c>
      <c r="Z623" s="30">
        <v>1568.67435</v>
      </c>
      <c r="AA623" s="12"/>
      <c r="AB623" s="12"/>
    </row>
    <row r="624" spans="2:28" x14ac:dyDescent="0.2">
      <c r="B624" s="18">
        <v>2021</v>
      </c>
      <c r="C624" s="15" t="s">
        <v>13</v>
      </c>
      <c r="D624" s="8" t="s">
        <v>72</v>
      </c>
      <c r="E624" s="13" t="s">
        <v>65</v>
      </c>
      <c r="F624" s="8">
        <v>278</v>
      </c>
      <c r="G624" s="8">
        <v>770.06</v>
      </c>
      <c r="H624" s="29">
        <v>808.56299999999987</v>
      </c>
      <c r="I624" s="14">
        <v>300.32339999999999</v>
      </c>
      <c r="J624" s="17" t="s">
        <v>70</v>
      </c>
      <c r="Q624" s="18">
        <v>2021</v>
      </c>
      <c r="R624" s="15" t="s">
        <v>13</v>
      </c>
      <c r="S624" s="26" t="s">
        <v>92</v>
      </c>
      <c r="T624" s="26" t="s">
        <v>90</v>
      </c>
      <c r="U624" s="26" t="s">
        <v>96</v>
      </c>
      <c r="V624" s="26">
        <v>560</v>
      </c>
      <c r="W624" s="3">
        <v>823</v>
      </c>
      <c r="X624" s="3">
        <v>839.46</v>
      </c>
      <c r="Y624" s="3">
        <v>150.26334</v>
      </c>
      <c r="Z624" s="30">
        <v>1143.3445200000001</v>
      </c>
      <c r="AA624" s="15"/>
      <c r="AB624" s="15"/>
    </row>
    <row r="625" spans="2:28" x14ac:dyDescent="0.2">
      <c r="B625" s="16">
        <v>2021</v>
      </c>
      <c r="C625" s="12" t="s">
        <v>14</v>
      </c>
      <c r="D625" s="8" t="s">
        <v>72</v>
      </c>
      <c r="E625" s="13" t="s">
        <v>65</v>
      </c>
      <c r="F625" s="8">
        <v>231</v>
      </c>
      <c r="G625" s="8">
        <v>496.65</v>
      </c>
      <c r="H625" s="29">
        <v>501.61649999999992</v>
      </c>
      <c r="I625" s="14">
        <v>158.928</v>
      </c>
      <c r="J625" s="17" t="s">
        <v>70</v>
      </c>
      <c r="Q625" s="16">
        <v>2021</v>
      </c>
      <c r="R625" s="12" t="s">
        <v>14</v>
      </c>
      <c r="S625" s="26" t="s">
        <v>92</v>
      </c>
      <c r="T625" s="26" t="s">
        <v>90</v>
      </c>
      <c r="U625" s="26" t="s">
        <v>96</v>
      </c>
      <c r="V625" s="26">
        <v>561</v>
      </c>
      <c r="W625" s="3">
        <v>808</v>
      </c>
      <c r="X625" s="3">
        <v>2125.04</v>
      </c>
      <c r="Y625" s="3">
        <v>212.50399999999999</v>
      </c>
      <c r="Z625" s="30">
        <v>2741.3016000000002</v>
      </c>
      <c r="AA625" s="12"/>
      <c r="AB625" s="12"/>
    </row>
    <row r="626" spans="2:28" x14ac:dyDescent="0.2">
      <c r="B626" s="18">
        <v>2021</v>
      </c>
      <c r="C626" s="15" t="s">
        <v>15</v>
      </c>
      <c r="D626" s="8" t="s">
        <v>72</v>
      </c>
      <c r="E626" s="13" t="s">
        <v>65</v>
      </c>
      <c r="F626" s="8">
        <v>200</v>
      </c>
      <c r="G626" s="8">
        <v>820</v>
      </c>
      <c r="H626" s="29">
        <v>918.4</v>
      </c>
      <c r="I626" s="14">
        <v>401.8</v>
      </c>
      <c r="J626" s="17" t="s">
        <v>70</v>
      </c>
      <c r="Q626" s="18">
        <v>2021</v>
      </c>
      <c r="R626" s="15" t="s">
        <v>15</v>
      </c>
      <c r="S626" s="26" t="s">
        <v>92</v>
      </c>
      <c r="T626" s="26" t="s">
        <v>90</v>
      </c>
      <c r="U626" s="26" t="s">
        <v>96</v>
      </c>
      <c r="V626" s="26">
        <v>584</v>
      </c>
      <c r="W626" s="3">
        <v>753</v>
      </c>
      <c r="X626" s="3">
        <v>2733.39</v>
      </c>
      <c r="Y626" s="3">
        <v>399.07494000000003</v>
      </c>
      <c r="Z626" s="30">
        <v>3662.7425999999996</v>
      </c>
      <c r="AA626" s="15"/>
      <c r="AB626" s="15"/>
    </row>
    <row r="627" spans="2:28" x14ac:dyDescent="0.2">
      <c r="B627" s="16">
        <v>2021</v>
      </c>
      <c r="C627" s="12" t="s">
        <v>16</v>
      </c>
      <c r="D627" s="8" t="s">
        <v>72</v>
      </c>
      <c r="E627" s="13" t="s">
        <v>65</v>
      </c>
      <c r="F627" s="8">
        <v>359</v>
      </c>
      <c r="G627" s="8">
        <v>1769.87</v>
      </c>
      <c r="H627" s="29">
        <v>2371.6257999999998</v>
      </c>
      <c r="I627" s="14">
        <v>566.35839999999996</v>
      </c>
      <c r="J627" s="17" t="s">
        <v>70</v>
      </c>
      <c r="Q627" s="16">
        <v>2021</v>
      </c>
      <c r="R627" s="12" t="s">
        <v>16</v>
      </c>
      <c r="S627" s="26" t="s">
        <v>92</v>
      </c>
      <c r="T627" s="26" t="s">
        <v>90</v>
      </c>
      <c r="U627" s="26" t="s">
        <v>96</v>
      </c>
      <c r="V627" s="26">
        <v>514</v>
      </c>
      <c r="W627" s="3">
        <v>555</v>
      </c>
      <c r="X627" s="3">
        <v>2264.4</v>
      </c>
      <c r="Y627" s="3">
        <v>305.69400000000002</v>
      </c>
      <c r="Z627" s="30">
        <v>3088.6415999999999</v>
      </c>
      <c r="AA627" s="12"/>
      <c r="AB627" s="12"/>
    </row>
    <row r="628" spans="2:28" x14ac:dyDescent="0.2">
      <c r="B628" s="18">
        <v>2021</v>
      </c>
      <c r="C628" s="15" t="s">
        <v>17</v>
      </c>
      <c r="D628" s="8" t="s">
        <v>72</v>
      </c>
      <c r="E628" s="13" t="s">
        <v>65</v>
      </c>
      <c r="F628" s="8">
        <v>204</v>
      </c>
      <c r="G628" s="8">
        <v>3540.93</v>
      </c>
      <c r="H628" s="29">
        <v>3859.6136999999999</v>
      </c>
      <c r="I628" s="14">
        <v>1239.3254999999999</v>
      </c>
      <c r="J628" s="17" t="s">
        <v>70</v>
      </c>
      <c r="Q628" s="18">
        <v>2021</v>
      </c>
      <c r="R628" s="15" t="s">
        <v>17</v>
      </c>
      <c r="S628" s="26" t="s">
        <v>92</v>
      </c>
      <c r="T628" s="26" t="s">
        <v>90</v>
      </c>
      <c r="U628" s="26" t="s">
        <v>96</v>
      </c>
      <c r="V628" s="26">
        <v>546</v>
      </c>
      <c r="W628" s="3">
        <v>677</v>
      </c>
      <c r="X628" s="3">
        <v>3222.52</v>
      </c>
      <c r="Y628" s="3">
        <v>393.14744000000002</v>
      </c>
      <c r="Z628" s="30">
        <v>4115.1580400000003</v>
      </c>
      <c r="AA628" s="15"/>
      <c r="AB628" s="15"/>
    </row>
    <row r="629" spans="2:28" x14ac:dyDescent="0.2">
      <c r="B629" s="16">
        <v>2022</v>
      </c>
      <c r="C629" s="12" t="s">
        <v>6</v>
      </c>
      <c r="D629" s="8" t="s">
        <v>72</v>
      </c>
      <c r="E629" s="13" t="s">
        <v>65</v>
      </c>
      <c r="F629" s="8">
        <v>702</v>
      </c>
      <c r="G629" s="8">
        <v>21305.7</v>
      </c>
      <c r="H629" s="29">
        <v>26632.125</v>
      </c>
      <c r="I629" s="14">
        <v>7243.9380000000001</v>
      </c>
      <c r="J629" s="17" t="s">
        <v>70</v>
      </c>
      <c r="Q629" s="16">
        <v>2022</v>
      </c>
      <c r="R629" s="12" t="s">
        <v>6</v>
      </c>
      <c r="S629" s="26" t="s">
        <v>92</v>
      </c>
      <c r="T629" s="26" t="s">
        <v>90</v>
      </c>
      <c r="U629" s="26" t="s">
        <v>96</v>
      </c>
      <c r="V629" s="26">
        <v>733</v>
      </c>
      <c r="W629" s="3">
        <v>997</v>
      </c>
      <c r="X629" s="3">
        <v>3260.19</v>
      </c>
      <c r="Y629" s="3">
        <v>1010.6589</v>
      </c>
      <c r="Z629" s="30">
        <v>3899.1872400000002</v>
      </c>
      <c r="AA629" s="12"/>
      <c r="AB629" s="12"/>
    </row>
    <row r="630" spans="2:28" x14ac:dyDescent="0.2">
      <c r="B630" s="18">
        <v>2022</v>
      </c>
      <c r="C630" s="15" t="s">
        <v>7</v>
      </c>
      <c r="D630" s="8" t="s">
        <v>72</v>
      </c>
      <c r="E630" s="13" t="s">
        <v>65</v>
      </c>
      <c r="F630" s="8">
        <v>562</v>
      </c>
      <c r="G630" s="8">
        <v>25104.54</v>
      </c>
      <c r="H630" s="29">
        <v>30878.584199999998</v>
      </c>
      <c r="I630" s="14">
        <v>10292.8614</v>
      </c>
      <c r="J630" s="17" t="s">
        <v>70</v>
      </c>
      <c r="Q630" s="18">
        <v>2022</v>
      </c>
      <c r="R630" s="15" t="s">
        <v>7</v>
      </c>
      <c r="S630" s="26" t="s">
        <v>92</v>
      </c>
      <c r="T630" s="26" t="s">
        <v>90</v>
      </c>
      <c r="U630" s="26" t="s">
        <v>96</v>
      </c>
      <c r="V630" s="26">
        <v>989</v>
      </c>
      <c r="W630" s="3">
        <v>1108</v>
      </c>
      <c r="X630" s="3">
        <v>4686.84</v>
      </c>
      <c r="Y630" s="3">
        <v>1499.7888</v>
      </c>
      <c r="Z630" s="30">
        <v>5502.35016</v>
      </c>
      <c r="AA630" s="15"/>
      <c r="AB630" s="15"/>
    </row>
    <row r="631" spans="2:28" x14ac:dyDescent="0.2">
      <c r="B631" s="16">
        <v>2022</v>
      </c>
      <c r="C631" s="12" t="s">
        <v>8</v>
      </c>
      <c r="D631" s="8" t="s">
        <v>72</v>
      </c>
      <c r="E631" s="13" t="s">
        <v>65</v>
      </c>
      <c r="F631" s="8">
        <v>517</v>
      </c>
      <c r="G631" s="8">
        <v>16052.85</v>
      </c>
      <c r="H631" s="29">
        <v>20066.0625</v>
      </c>
      <c r="I631" s="14">
        <v>7865.8964999999998</v>
      </c>
      <c r="J631" s="17" t="s">
        <v>70</v>
      </c>
      <c r="Q631" s="16">
        <v>2022</v>
      </c>
      <c r="R631" s="12" t="s">
        <v>8</v>
      </c>
      <c r="S631" s="26" t="s">
        <v>92</v>
      </c>
      <c r="T631" s="26" t="s">
        <v>90</v>
      </c>
      <c r="U631" s="26" t="s">
        <v>96</v>
      </c>
      <c r="V631" s="26">
        <v>504</v>
      </c>
      <c r="W631" s="3">
        <v>570</v>
      </c>
      <c r="X631" s="3">
        <v>1316.7</v>
      </c>
      <c r="Y631" s="3">
        <v>487.17899999999997</v>
      </c>
      <c r="Z631" s="30">
        <v>1589.2569000000001</v>
      </c>
      <c r="AA631" s="12"/>
      <c r="AB631" s="12"/>
    </row>
    <row r="632" spans="2:28" x14ac:dyDescent="0.2">
      <c r="B632" s="18">
        <v>2022</v>
      </c>
      <c r="C632" s="15" t="s">
        <v>9</v>
      </c>
      <c r="D632" s="8" t="s">
        <v>72</v>
      </c>
      <c r="E632" s="13" t="s">
        <v>65</v>
      </c>
      <c r="F632" s="8">
        <v>775</v>
      </c>
      <c r="G632" s="8">
        <v>24792.25</v>
      </c>
      <c r="H632" s="29">
        <v>33221.614999999998</v>
      </c>
      <c r="I632" s="14">
        <v>11652.3575</v>
      </c>
      <c r="J632" s="17" t="s">
        <v>70</v>
      </c>
      <c r="Q632" s="18">
        <v>2022</v>
      </c>
      <c r="R632" s="15" t="s">
        <v>9</v>
      </c>
      <c r="S632" s="26" t="s">
        <v>92</v>
      </c>
      <c r="T632" s="26" t="s">
        <v>90</v>
      </c>
      <c r="U632" s="26" t="s">
        <v>96</v>
      </c>
      <c r="V632" s="26">
        <v>633</v>
      </c>
      <c r="W632" s="3">
        <v>880</v>
      </c>
      <c r="X632" s="3">
        <v>2103.1999999999998</v>
      </c>
      <c r="Y632" s="3">
        <v>795.00959999999998</v>
      </c>
      <c r="Z632" s="30">
        <v>2242.0111999999999</v>
      </c>
      <c r="AA632" s="15"/>
      <c r="AB632" s="15"/>
    </row>
    <row r="633" spans="2:28" x14ac:dyDescent="0.2">
      <c r="B633" s="16">
        <v>2022</v>
      </c>
      <c r="C633" s="12" t="s">
        <v>10</v>
      </c>
      <c r="D633" s="8" t="s">
        <v>72</v>
      </c>
      <c r="E633" s="13" t="s">
        <v>65</v>
      </c>
      <c r="F633" s="8">
        <v>923</v>
      </c>
      <c r="G633" s="8">
        <v>37076.910000000003</v>
      </c>
      <c r="H633" s="29">
        <v>37076.910000000003</v>
      </c>
      <c r="I633" s="14">
        <v>15201.533100000001</v>
      </c>
      <c r="J633" s="17" t="s">
        <v>70</v>
      </c>
      <c r="Q633" s="16">
        <v>2022</v>
      </c>
      <c r="R633" s="12" t="s">
        <v>10</v>
      </c>
      <c r="S633" s="26" t="s">
        <v>92</v>
      </c>
      <c r="T633" s="26" t="s">
        <v>90</v>
      </c>
      <c r="U633" s="26" t="s">
        <v>96</v>
      </c>
      <c r="V633" s="26">
        <v>964</v>
      </c>
      <c r="W633" s="3">
        <v>1109</v>
      </c>
      <c r="X633" s="3">
        <v>1907.48</v>
      </c>
      <c r="Y633" s="3">
        <v>698.13768000000005</v>
      </c>
      <c r="Z633" s="30">
        <v>2105.8579199999999</v>
      </c>
      <c r="AA633" s="12"/>
      <c r="AB633" s="12"/>
    </row>
    <row r="634" spans="2:28" x14ac:dyDescent="0.2">
      <c r="B634" s="18">
        <v>2022</v>
      </c>
      <c r="C634" s="15" t="s">
        <v>11</v>
      </c>
      <c r="D634" s="8" t="s">
        <v>72</v>
      </c>
      <c r="E634" s="13" t="s">
        <v>65</v>
      </c>
      <c r="F634" s="8">
        <v>839</v>
      </c>
      <c r="G634" s="8">
        <v>22376.13</v>
      </c>
      <c r="H634" s="29">
        <v>29760.252899999999</v>
      </c>
      <c r="I634" s="14">
        <v>10964.3037</v>
      </c>
      <c r="J634" s="17" t="s">
        <v>70</v>
      </c>
      <c r="Q634" s="18">
        <v>2022</v>
      </c>
      <c r="R634" s="15" t="s">
        <v>11</v>
      </c>
      <c r="S634" s="26" t="s">
        <v>92</v>
      </c>
      <c r="T634" s="26" t="s">
        <v>90</v>
      </c>
      <c r="U634" s="26" t="s">
        <v>96</v>
      </c>
      <c r="V634" s="26">
        <v>573</v>
      </c>
      <c r="W634" s="3">
        <v>716</v>
      </c>
      <c r="X634" s="3">
        <v>2613.4</v>
      </c>
      <c r="Y634" s="3">
        <v>953.89099999999996</v>
      </c>
      <c r="Z634" s="30">
        <v>2634.3072000000002</v>
      </c>
      <c r="AA634" s="15"/>
      <c r="AB634" s="15"/>
    </row>
    <row r="635" spans="2:28" x14ac:dyDescent="0.2">
      <c r="B635" s="16">
        <v>2022</v>
      </c>
      <c r="C635" s="12" t="s">
        <v>12</v>
      </c>
      <c r="D635" s="8" t="s">
        <v>72</v>
      </c>
      <c r="E635" s="13" t="s">
        <v>65</v>
      </c>
      <c r="F635" s="8">
        <v>960</v>
      </c>
      <c r="G635" s="8">
        <v>11596.8</v>
      </c>
      <c r="H635" s="29">
        <v>11944.704</v>
      </c>
      <c r="I635" s="14">
        <v>4522.7519999999995</v>
      </c>
      <c r="J635" s="17" t="s">
        <v>70</v>
      </c>
      <c r="Q635" s="16">
        <v>2022</v>
      </c>
      <c r="R635" s="12" t="s">
        <v>12</v>
      </c>
      <c r="S635" s="26" t="s">
        <v>92</v>
      </c>
      <c r="T635" s="26" t="s">
        <v>90</v>
      </c>
      <c r="U635" s="26" t="s">
        <v>96</v>
      </c>
      <c r="V635" s="26">
        <v>798</v>
      </c>
      <c r="W635" s="3">
        <v>950</v>
      </c>
      <c r="X635" s="3">
        <v>2964</v>
      </c>
      <c r="Y635" s="3">
        <v>921.80399999999997</v>
      </c>
      <c r="Z635" s="30">
        <v>2984.748</v>
      </c>
      <c r="AA635" s="12"/>
      <c r="AB635" s="12"/>
    </row>
    <row r="636" spans="2:28" x14ac:dyDescent="0.2">
      <c r="B636" s="18">
        <v>2022</v>
      </c>
      <c r="C636" s="15" t="s">
        <v>13</v>
      </c>
      <c r="D636" s="8" t="s">
        <v>72</v>
      </c>
      <c r="E636" s="13" t="s">
        <v>65</v>
      </c>
      <c r="F636" s="8">
        <v>862</v>
      </c>
      <c r="G636" s="8">
        <v>31583.68</v>
      </c>
      <c r="H636" s="29">
        <v>38216.252800000002</v>
      </c>
      <c r="I636" s="14">
        <v>12633.472</v>
      </c>
      <c r="J636" s="17" t="s">
        <v>70</v>
      </c>
      <c r="Q636" s="18">
        <v>2022</v>
      </c>
      <c r="R636" s="15" t="s">
        <v>13</v>
      </c>
      <c r="S636" s="26" t="s">
        <v>92</v>
      </c>
      <c r="T636" s="26" t="s">
        <v>90</v>
      </c>
      <c r="U636" s="26" t="s">
        <v>96</v>
      </c>
      <c r="V636" s="26">
        <v>866</v>
      </c>
      <c r="W636" s="3">
        <v>1247</v>
      </c>
      <c r="X636" s="3">
        <v>5811.02</v>
      </c>
      <c r="Y636" s="3">
        <v>2138.4553600000004</v>
      </c>
      <c r="Z636" s="30">
        <v>6984.8460400000013</v>
      </c>
      <c r="AA636" s="15"/>
      <c r="AB636" s="15"/>
    </row>
    <row r="637" spans="2:28" x14ac:dyDescent="0.2">
      <c r="B637" s="16">
        <v>2022</v>
      </c>
      <c r="C637" s="12" t="s">
        <v>14</v>
      </c>
      <c r="D637" s="8" t="s">
        <v>72</v>
      </c>
      <c r="E637" s="13" t="s">
        <v>65</v>
      </c>
      <c r="F637" s="8">
        <v>500</v>
      </c>
      <c r="G637" s="8">
        <v>8930</v>
      </c>
      <c r="H637" s="29">
        <v>10716</v>
      </c>
      <c r="I637" s="14">
        <v>3572</v>
      </c>
      <c r="J637" s="17" t="s">
        <v>70</v>
      </c>
      <c r="Q637" s="16">
        <v>2022</v>
      </c>
      <c r="R637" s="12" t="s">
        <v>14</v>
      </c>
      <c r="S637" s="26" t="s">
        <v>92</v>
      </c>
      <c r="T637" s="26" t="s">
        <v>90</v>
      </c>
      <c r="U637" s="26" t="s">
        <v>96</v>
      </c>
      <c r="V637" s="26">
        <v>903</v>
      </c>
      <c r="W637" s="3">
        <v>1147</v>
      </c>
      <c r="X637" s="3">
        <v>4542.12</v>
      </c>
      <c r="Y637" s="3">
        <v>1408.0572</v>
      </c>
      <c r="Z637" s="30">
        <v>4823.7314399999996</v>
      </c>
      <c r="AA637" s="12"/>
      <c r="AB637" s="12"/>
    </row>
    <row r="638" spans="2:28" x14ac:dyDescent="0.2">
      <c r="B638" s="18">
        <v>2022</v>
      </c>
      <c r="C638" s="15" t="s">
        <v>15</v>
      </c>
      <c r="D638" s="8" t="s">
        <v>72</v>
      </c>
      <c r="E638" s="13" t="s">
        <v>65</v>
      </c>
      <c r="F638" s="8">
        <v>644</v>
      </c>
      <c r="G638" s="8">
        <v>12899.32</v>
      </c>
      <c r="H638" s="29">
        <v>14834.218000000001</v>
      </c>
      <c r="I638" s="14">
        <v>3998.7891999999997</v>
      </c>
      <c r="J638" s="17" t="s">
        <v>70</v>
      </c>
      <c r="Q638" s="18">
        <v>2022</v>
      </c>
      <c r="R638" s="15" t="s">
        <v>15</v>
      </c>
      <c r="S638" s="26" t="s">
        <v>92</v>
      </c>
      <c r="T638" s="26" t="s">
        <v>90</v>
      </c>
      <c r="U638" s="26" t="s">
        <v>96</v>
      </c>
      <c r="V638" s="26">
        <v>972</v>
      </c>
      <c r="W638" s="3">
        <v>1040</v>
      </c>
      <c r="X638" s="3">
        <v>2600</v>
      </c>
      <c r="Y638" s="3">
        <v>795.6</v>
      </c>
      <c r="Z638" s="30">
        <v>3140.8</v>
      </c>
      <c r="AA638" s="15"/>
      <c r="AB638" s="15"/>
    </row>
    <row r="639" spans="2:28" x14ac:dyDescent="0.2">
      <c r="B639" s="16">
        <v>2022</v>
      </c>
      <c r="C639" s="12" t="s">
        <v>16</v>
      </c>
      <c r="D639" s="8" t="s">
        <v>72</v>
      </c>
      <c r="E639" s="13" t="s">
        <v>65</v>
      </c>
      <c r="F639" s="8">
        <v>682</v>
      </c>
      <c r="G639" s="8">
        <v>16456.66</v>
      </c>
      <c r="H639" s="29">
        <v>22216.491000000002</v>
      </c>
      <c r="I639" s="14">
        <v>7240.9304000000002</v>
      </c>
      <c r="J639" s="17" t="s">
        <v>70</v>
      </c>
      <c r="Q639" s="16">
        <v>2022</v>
      </c>
      <c r="R639" s="12" t="s">
        <v>16</v>
      </c>
      <c r="S639" s="26" t="s">
        <v>92</v>
      </c>
      <c r="T639" s="26" t="s">
        <v>90</v>
      </c>
      <c r="U639" s="26" t="s">
        <v>96</v>
      </c>
      <c r="V639" s="26">
        <v>796</v>
      </c>
      <c r="W639" s="3">
        <v>915</v>
      </c>
      <c r="X639" s="3">
        <v>1711.05</v>
      </c>
      <c r="Y639" s="3">
        <v>549.24704999999994</v>
      </c>
      <c r="Z639" s="30">
        <v>1952.3080500000001</v>
      </c>
      <c r="AA639" s="12"/>
      <c r="AB639" s="12"/>
    </row>
    <row r="640" spans="2:28" x14ac:dyDescent="0.2">
      <c r="B640" s="18">
        <v>2022</v>
      </c>
      <c r="C640" s="15" t="s">
        <v>17</v>
      </c>
      <c r="D640" s="8" t="s">
        <v>72</v>
      </c>
      <c r="E640" s="13" t="s">
        <v>65</v>
      </c>
      <c r="F640" s="8">
        <v>878</v>
      </c>
      <c r="G640" s="8">
        <v>35427.300000000003</v>
      </c>
      <c r="H640" s="29">
        <v>47118.309000000001</v>
      </c>
      <c r="I640" s="14">
        <v>14170.92</v>
      </c>
      <c r="J640" s="17" t="s">
        <v>70</v>
      </c>
      <c r="Q640" s="18">
        <v>2022</v>
      </c>
      <c r="R640" s="15" t="s">
        <v>17</v>
      </c>
      <c r="S640" s="26" t="s">
        <v>92</v>
      </c>
      <c r="T640" s="26" t="s">
        <v>90</v>
      </c>
      <c r="U640" s="26" t="s">
        <v>96</v>
      </c>
      <c r="V640" s="26">
        <v>768</v>
      </c>
      <c r="W640" s="3">
        <v>1037</v>
      </c>
      <c r="X640" s="3">
        <v>3432.47</v>
      </c>
      <c r="Y640" s="3">
        <v>1033.17347</v>
      </c>
      <c r="Z640" s="30">
        <v>4348.9394899999988</v>
      </c>
      <c r="AA640" s="15"/>
      <c r="AB640" s="15"/>
    </row>
    <row r="641" spans="2:28" x14ac:dyDescent="0.2">
      <c r="B641" s="16">
        <v>2023</v>
      </c>
      <c r="C641" s="12" t="s">
        <v>6</v>
      </c>
      <c r="D641" s="8" t="s">
        <v>72</v>
      </c>
      <c r="E641" s="13" t="s">
        <v>65</v>
      </c>
      <c r="F641" s="8">
        <v>687</v>
      </c>
      <c r="G641" s="8">
        <v>9872.19</v>
      </c>
      <c r="H641" s="29">
        <v>11451.740400000001</v>
      </c>
      <c r="I641" s="14">
        <v>4738.6512000000002</v>
      </c>
      <c r="J641" s="17" t="s">
        <v>70</v>
      </c>
      <c r="Q641" s="16">
        <v>2023</v>
      </c>
      <c r="R641" s="12" t="s">
        <v>6</v>
      </c>
      <c r="S641" s="26" t="s">
        <v>92</v>
      </c>
      <c r="T641" s="26" t="s">
        <v>90</v>
      </c>
      <c r="U641" s="26" t="s">
        <v>96</v>
      </c>
      <c r="V641" s="26">
        <v>855</v>
      </c>
      <c r="W641" s="3">
        <v>855</v>
      </c>
      <c r="X641" s="3">
        <v>1453.5</v>
      </c>
      <c r="Y641" s="3">
        <v>138.08250000000001</v>
      </c>
      <c r="Z641" s="30">
        <v>1848.8520000000001</v>
      </c>
      <c r="AA641" s="12"/>
      <c r="AB641" s="12"/>
    </row>
    <row r="642" spans="2:28" x14ac:dyDescent="0.2">
      <c r="B642" s="18">
        <v>2023</v>
      </c>
      <c r="C642" s="15" t="s">
        <v>7</v>
      </c>
      <c r="D642" s="8" t="s">
        <v>72</v>
      </c>
      <c r="E642" s="13" t="s">
        <v>65</v>
      </c>
      <c r="F642" s="8">
        <v>921</v>
      </c>
      <c r="G642" s="8">
        <v>37935.99</v>
      </c>
      <c r="H642" s="29">
        <v>47040.6276</v>
      </c>
      <c r="I642" s="14">
        <v>16312.475699999999</v>
      </c>
      <c r="J642" s="17" t="s">
        <v>70</v>
      </c>
      <c r="Q642" s="18">
        <v>2023</v>
      </c>
      <c r="R642" s="15" t="s">
        <v>7</v>
      </c>
      <c r="S642" s="26" t="s">
        <v>92</v>
      </c>
      <c r="T642" s="26" t="s">
        <v>90</v>
      </c>
      <c r="U642" s="26" t="s">
        <v>96</v>
      </c>
      <c r="V642" s="26">
        <v>923</v>
      </c>
      <c r="W642" s="3">
        <v>988</v>
      </c>
      <c r="X642" s="3">
        <v>1729</v>
      </c>
      <c r="Y642" s="3">
        <v>127.946</v>
      </c>
      <c r="Z642" s="30">
        <v>2685.1370000000002</v>
      </c>
      <c r="AA642" s="15"/>
      <c r="AB642" s="15"/>
    </row>
    <row r="643" spans="2:28" x14ac:dyDescent="0.2">
      <c r="B643" s="16">
        <v>2023</v>
      </c>
      <c r="C643" s="12" t="s">
        <v>8</v>
      </c>
      <c r="D643" s="8" t="s">
        <v>72</v>
      </c>
      <c r="E643" s="13" t="s">
        <v>65</v>
      </c>
      <c r="F643" s="8">
        <v>773</v>
      </c>
      <c r="G643" s="8">
        <v>20523.150000000001</v>
      </c>
      <c r="H643" s="29">
        <v>19702.224000000002</v>
      </c>
      <c r="I643" s="14">
        <v>6567.4080000000004</v>
      </c>
      <c r="J643" s="17" t="s">
        <v>70</v>
      </c>
      <c r="Q643" s="16">
        <v>2023</v>
      </c>
      <c r="R643" s="12" t="s">
        <v>8</v>
      </c>
      <c r="S643" s="26" t="s">
        <v>92</v>
      </c>
      <c r="T643" s="26" t="s">
        <v>90</v>
      </c>
      <c r="U643" s="26" t="s">
        <v>96</v>
      </c>
      <c r="V643" s="26">
        <v>676</v>
      </c>
      <c r="W643" s="3">
        <v>744</v>
      </c>
      <c r="X643" s="3">
        <v>3028.08</v>
      </c>
      <c r="Y643" s="3">
        <v>290.69567999999998</v>
      </c>
      <c r="Z643" s="30">
        <v>3848.6896799999995</v>
      </c>
      <c r="AA643" s="12"/>
      <c r="AB643" s="12"/>
    </row>
    <row r="644" spans="2:28" x14ac:dyDescent="0.2">
      <c r="B644" s="18">
        <v>2023</v>
      </c>
      <c r="C644" s="15" t="s">
        <v>9</v>
      </c>
      <c r="D644" s="8" t="s">
        <v>72</v>
      </c>
      <c r="E644" s="13" t="s">
        <v>65</v>
      </c>
      <c r="F644" s="8">
        <v>732</v>
      </c>
      <c r="G644" s="8">
        <v>11990.16</v>
      </c>
      <c r="H644" s="29">
        <v>14627.995199999999</v>
      </c>
      <c r="I644" s="14">
        <v>5155.7687999999998</v>
      </c>
      <c r="J644" s="17" t="s">
        <v>70</v>
      </c>
      <c r="Q644" s="18">
        <v>2023</v>
      </c>
      <c r="R644" s="15" t="s">
        <v>9</v>
      </c>
      <c r="S644" s="26" t="s">
        <v>92</v>
      </c>
      <c r="T644" s="26" t="s">
        <v>90</v>
      </c>
      <c r="U644" s="26" t="s">
        <v>96</v>
      </c>
      <c r="V644" s="26">
        <v>757</v>
      </c>
      <c r="W644" s="3">
        <v>1014</v>
      </c>
      <c r="X644" s="3">
        <v>1754.22</v>
      </c>
      <c r="Y644" s="3">
        <v>96.482100000000003</v>
      </c>
      <c r="Z644" s="30">
        <v>2557.6527600000004</v>
      </c>
      <c r="AA644" s="15"/>
      <c r="AB644" s="15"/>
    </row>
    <row r="645" spans="2:28" x14ac:dyDescent="0.2">
      <c r="B645" s="16">
        <v>2023</v>
      </c>
      <c r="C645" s="12" t="s">
        <v>10</v>
      </c>
      <c r="D645" s="8" t="s">
        <v>72</v>
      </c>
      <c r="E645" s="13" t="s">
        <v>65</v>
      </c>
      <c r="F645" s="8">
        <v>670</v>
      </c>
      <c r="G645" s="8">
        <v>15765.1</v>
      </c>
      <c r="H645" s="29">
        <v>17341.61</v>
      </c>
      <c r="I645" s="14">
        <v>6306.04</v>
      </c>
      <c r="J645" s="17" t="s">
        <v>70</v>
      </c>
      <c r="Q645" s="16">
        <v>2023</v>
      </c>
      <c r="R645" s="12" t="s">
        <v>10</v>
      </c>
      <c r="S645" s="26" t="s">
        <v>92</v>
      </c>
      <c r="T645" s="26" t="s">
        <v>90</v>
      </c>
      <c r="U645" s="26" t="s">
        <v>96</v>
      </c>
      <c r="V645" s="26">
        <v>717</v>
      </c>
      <c r="W645" s="3">
        <v>1047</v>
      </c>
      <c r="X645" s="3">
        <v>1162.17</v>
      </c>
      <c r="Y645" s="3">
        <v>58.108499999999999</v>
      </c>
      <c r="Z645" s="30">
        <v>1621.2271500000002</v>
      </c>
      <c r="AA645" s="12"/>
      <c r="AB645" s="12"/>
    </row>
    <row r="646" spans="2:28" x14ac:dyDescent="0.2">
      <c r="B646" s="18">
        <v>2023</v>
      </c>
      <c r="C646" s="15" t="s">
        <v>11</v>
      </c>
      <c r="D646" s="8" t="s">
        <v>72</v>
      </c>
      <c r="E646" s="13" t="s">
        <v>65</v>
      </c>
      <c r="F646" s="8">
        <v>987</v>
      </c>
      <c r="G646" s="8">
        <v>13452.81</v>
      </c>
      <c r="H646" s="29">
        <v>18430.349699999999</v>
      </c>
      <c r="I646" s="14">
        <v>6591.8768999999993</v>
      </c>
      <c r="J646" s="17" t="s">
        <v>70</v>
      </c>
      <c r="Q646" s="18">
        <v>2023</v>
      </c>
      <c r="R646" s="15" t="s">
        <v>11</v>
      </c>
      <c r="S646" s="26" t="s">
        <v>92</v>
      </c>
      <c r="T646" s="26" t="s">
        <v>90</v>
      </c>
      <c r="U646" s="26" t="s">
        <v>96</v>
      </c>
      <c r="V646" s="26">
        <v>786</v>
      </c>
      <c r="W646" s="3">
        <v>912</v>
      </c>
      <c r="X646" s="3">
        <v>1568.64</v>
      </c>
      <c r="Y646" s="3">
        <v>150.58944</v>
      </c>
      <c r="Z646" s="30">
        <v>2348.2540800000002</v>
      </c>
      <c r="AA646" s="15"/>
      <c r="AB646" s="15"/>
    </row>
    <row r="647" spans="2:28" x14ac:dyDescent="0.2">
      <c r="B647" s="16">
        <v>2023</v>
      </c>
      <c r="C647" s="12" t="s">
        <v>12</v>
      </c>
      <c r="D647" s="8" t="s">
        <v>72</v>
      </c>
      <c r="E647" s="13" t="s">
        <v>65</v>
      </c>
      <c r="F647" s="8">
        <v>775</v>
      </c>
      <c r="G647" s="8">
        <v>10733.75</v>
      </c>
      <c r="H647" s="29">
        <v>9875.0499999999993</v>
      </c>
      <c r="I647" s="14">
        <v>3971.4875000000002</v>
      </c>
      <c r="J647" s="17" t="s">
        <v>70</v>
      </c>
      <c r="Q647" s="16">
        <v>2023</v>
      </c>
      <c r="R647" s="12" t="s">
        <v>12</v>
      </c>
      <c r="S647" s="26" t="s">
        <v>92</v>
      </c>
      <c r="T647" s="26" t="s">
        <v>90</v>
      </c>
      <c r="U647" s="26" t="s">
        <v>96</v>
      </c>
      <c r="V647" s="26">
        <v>928</v>
      </c>
      <c r="W647" s="3">
        <v>1206</v>
      </c>
      <c r="X647" s="3">
        <v>2086.38</v>
      </c>
      <c r="Y647" s="3">
        <v>104.319</v>
      </c>
      <c r="Z647" s="30">
        <v>2683.0846800000004</v>
      </c>
      <c r="AA647" s="12"/>
      <c r="AB647" s="12"/>
    </row>
    <row r="648" spans="2:28" x14ac:dyDescent="0.2">
      <c r="B648" s="18">
        <v>2023</v>
      </c>
      <c r="C648" s="15" t="s">
        <v>13</v>
      </c>
      <c r="D648" s="8" t="s">
        <v>72</v>
      </c>
      <c r="E648" s="13" t="s">
        <v>65</v>
      </c>
      <c r="F648" s="8">
        <v>609</v>
      </c>
      <c r="G648" s="8">
        <v>13702.5</v>
      </c>
      <c r="H648" s="29">
        <v>13976.55</v>
      </c>
      <c r="I648" s="14">
        <v>5618.0249999999996</v>
      </c>
      <c r="J648" s="17" t="s">
        <v>70</v>
      </c>
      <c r="Q648" s="18">
        <v>2023</v>
      </c>
      <c r="R648" s="15" t="s">
        <v>13</v>
      </c>
      <c r="S648" s="26" t="s">
        <v>92</v>
      </c>
      <c r="T648" s="26" t="s">
        <v>90</v>
      </c>
      <c r="U648" s="26" t="s">
        <v>96</v>
      </c>
      <c r="V648" s="26">
        <v>798</v>
      </c>
      <c r="W648" s="3">
        <v>1077</v>
      </c>
      <c r="X648" s="3">
        <v>3575.64</v>
      </c>
      <c r="Y648" s="3">
        <v>293.20247999999998</v>
      </c>
      <c r="Z648" s="30">
        <v>4437.36924</v>
      </c>
      <c r="AA648" s="15"/>
      <c r="AB648" s="15"/>
    </row>
    <row r="649" spans="2:28" x14ac:dyDescent="0.2">
      <c r="B649" s="16">
        <v>2023</v>
      </c>
      <c r="C649" s="12" t="s">
        <v>14</v>
      </c>
      <c r="D649" s="8" t="s">
        <v>72</v>
      </c>
      <c r="E649" s="13" t="s">
        <v>65</v>
      </c>
      <c r="F649" s="8">
        <v>532</v>
      </c>
      <c r="G649" s="8">
        <v>7485.24</v>
      </c>
      <c r="H649" s="29">
        <v>8383.4688000000006</v>
      </c>
      <c r="I649" s="14">
        <v>3218.6532000000002</v>
      </c>
      <c r="J649" s="17" t="s">
        <v>70</v>
      </c>
      <c r="Q649" s="16">
        <v>2023</v>
      </c>
      <c r="R649" s="12" t="s">
        <v>14</v>
      </c>
      <c r="S649" s="26" t="s">
        <v>92</v>
      </c>
      <c r="T649" s="26" t="s">
        <v>90</v>
      </c>
      <c r="U649" s="26" t="s">
        <v>96</v>
      </c>
      <c r="V649" s="26">
        <v>691</v>
      </c>
      <c r="W649" s="3">
        <v>981</v>
      </c>
      <c r="X649" s="3">
        <v>1442.07</v>
      </c>
      <c r="Y649" s="3">
        <v>93.734549999999999</v>
      </c>
      <c r="Z649" s="30">
        <v>1783.8405899999998</v>
      </c>
      <c r="AA649" s="12"/>
      <c r="AB649" s="12"/>
    </row>
    <row r="650" spans="2:28" x14ac:dyDescent="0.2">
      <c r="B650" s="18">
        <v>2023</v>
      </c>
      <c r="C650" s="15" t="s">
        <v>15</v>
      </c>
      <c r="D650" s="8" t="s">
        <v>72</v>
      </c>
      <c r="E650" s="13" t="s">
        <v>65</v>
      </c>
      <c r="F650" s="8">
        <v>538</v>
      </c>
      <c r="G650" s="8">
        <v>23467.56</v>
      </c>
      <c r="H650" s="29">
        <v>22998.208800000004</v>
      </c>
      <c r="I650" s="14">
        <v>10325.7264</v>
      </c>
      <c r="J650" s="17" t="s">
        <v>70</v>
      </c>
      <c r="Q650" s="18">
        <v>2023</v>
      </c>
      <c r="R650" s="15" t="s">
        <v>15</v>
      </c>
      <c r="S650" s="26" t="s">
        <v>92</v>
      </c>
      <c r="T650" s="26" t="s">
        <v>90</v>
      </c>
      <c r="U650" s="26" t="s">
        <v>96</v>
      </c>
      <c r="V650" s="26">
        <v>988</v>
      </c>
      <c r="W650" s="3">
        <v>1314</v>
      </c>
      <c r="X650" s="3">
        <v>3718.62</v>
      </c>
      <c r="Y650" s="3">
        <v>353.26889999999997</v>
      </c>
      <c r="Z650" s="30">
        <v>5886.57546</v>
      </c>
      <c r="AA650" s="15"/>
      <c r="AB650" s="15"/>
    </row>
    <row r="651" spans="2:28" x14ac:dyDescent="0.2">
      <c r="B651" s="16">
        <v>2023</v>
      </c>
      <c r="C651" s="12" t="s">
        <v>16</v>
      </c>
      <c r="D651" s="8" t="s">
        <v>72</v>
      </c>
      <c r="E651" s="13" t="s">
        <v>65</v>
      </c>
      <c r="F651" s="8">
        <v>556</v>
      </c>
      <c r="G651" s="8">
        <v>8706.9599999999991</v>
      </c>
      <c r="H651" s="29">
        <v>8010.4031999999997</v>
      </c>
      <c r="I651" s="14">
        <v>3482.7839999999997</v>
      </c>
      <c r="J651" s="17" t="s">
        <v>70</v>
      </c>
      <c r="Q651" s="16">
        <v>2023</v>
      </c>
      <c r="R651" s="12" t="s">
        <v>16</v>
      </c>
      <c r="S651" s="26" t="s">
        <v>92</v>
      </c>
      <c r="T651" s="26" t="s">
        <v>90</v>
      </c>
      <c r="U651" s="26" t="s">
        <v>96</v>
      </c>
      <c r="V651" s="26">
        <v>804</v>
      </c>
      <c r="W651" s="3">
        <v>1110</v>
      </c>
      <c r="X651" s="3">
        <v>3774</v>
      </c>
      <c r="Y651" s="3">
        <v>358.53</v>
      </c>
      <c r="Z651" s="30">
        <v>5128.866</v>
      </c>
      <c r="AA651" s="12"/>
      <c r="AB651" s="12"/>
    </row>
    <row r="652" spans="2:28" x14ac:dyDescent="0.2">
      <c r="B652" s="18">
        <v>2023</v>
      </c>
      <c r="C652" s="15" t="s">
        <v>17</v>
      </c>
      <c r="D652" s="8" t="s">
        <v>72</v>
      </c>
      <c r="E652" s="13" t="s">
        <v>65</v>
      </c>
      <c r="F652" s="8">
        <v>713</v>
      </c>
      <c r="G652" s="8">
        <v>25596.7</v>
      </c>
      <c r="H652" s="29">
        <v>29692.172000000002</v>
      </c>
      <c r="I652" s="14">
        <v>8702.8780000000006</v>
      </c>
      <c r="J652" s="17" t="s">
        <v>70</v>
      </c>
      <c r="Q652" s="18">
        <v>2023</v>
      </c>
      <c r="R652" s="15" t="s">
        <v>17</v>
      </c>
      <c r="S652" s="26" t="s">
        <v>92</v>
      </c>
      <c r="T652" s="26" t="s">
        <v>90</v>
      </c>
      <c r="U652" s="26" t="s">
        <v>96</v>
      </c>
      <c r="V652" s="26">
        <v>914</v>
      </c>
      <c r="W652" s="3">
        <v>1051</v>
      </c>
      <c r="X652" s="3">
        <v>1944.35</v>
      </c>
      <c r="Y652" s="3">
        <v>155.548</v>
      </c>
      <c r="Z652" s="30">
        <v>2445.9922999999999</v>
      </c>
      <c r="AA652" s="15"/>
      <c r="AB652" s="15"/>
    </row>
    <row r="653" spans="2:28" x14ac:dyDescent="0.2">
      <c r="B653" s="16">
        <v>2024</v>
      </c>
      <c r="C653" s="12" t="s">
        <v>6</v>
      </c>
      <c r="D653" s="8" t="s">
        <v>72</v>
      </c>
      <c r="E653" s="13" t="s">
        <v>65</v>
      </c>
      <c r="F653" s="8">
        <v>910</v>
      </c>
      <c r="G653" s="8">
        <v>17908.8</v>
      </c>
      <c r="H653" s="29">
        <v>22565.088</v>
      </c>
      <c r="I653" s="14">
        <v>6984.4319999999998</v>
      </c>
      <c r="J653" s="17" t="s">
        <v>70</v>
      </c>
      <c r="Q653" s="16">
        <v>2024</v>
      </c>
      <c r="R653" s="12" t="s">
        <v>6</v>
      </c>
      <c r="S653" s="26" t="s">
        <v>92</v>
      </c>
      <c r="T653" s="26" t="s">
        <v>90</v>
      </c>
      <c r="U653" s="26" t="s">
        <v>96</v>
      </c>
      <c r="V653" s="26">
        <v>842</v>
      </c>
      <c r="W653" s="3">
        <v>943</v>
      </c>
      <c r="X653" s="3">
        <v>2244.34</v>
      </c>
      <c r="Y653" s="3">
        <v>475.80008000000004</v>
      </c>
      <c r="Z653" s="30">
        <v>2307.1815200000001</v>
      </c>
      <c r="AA653" s="12"/>
      <c r="AB653" s="12"/>
    </row>
    <row r="654" spans="2:28" x14ac:dyDescent="0.2">
      <c r="B654" s="18">
        <v>2024</v>
      </c>
      <c r="C654" s="15" t="s">
        <v>7</v>
      </c>
      <c r="D654" s="8" t="s">
        <v>72</v>
      </c>
      <c r="E654" s="13" t="s">
        <v>65</v>
      </c>
      <c r="F654" s="8">
        <v>799</v>
      </c>
      <c r="G654" s="8">
        <v>29491.09</v>
      </c>
      <c r="H654" s="29">
        <v>40402.793299999998</v>
      </c>
      <c r="I654" s="14">
        <v>11206.6142</v>
      </c>
      <c r="J654" s="17" t="s">
        <v>70</v>
      </c>
      <c r="Q654" s="18">
        <v>2024</v>
      </c>
      <c r="R654" s="15" t="s">
        <v>7</v>
      </c>
      <c r="S654" s="26" t="s">
        <v>92</v>
      </c>
      <c r="T654" s="26" t="s">
        <v>90</v>
      </c>
      <c r="U654" s="26" t="s">
        <v>96</v>
      </c>
      <c r="V654" s="26">
        <v>707</v>
      </c>
      <c r="W654" s="3">
        <v>912</v>
      </c>
      <c r="X654" s="3">
        <v>1741.92</v>
      </c>
      <c r="Y654" s="3">
        <v>372.77087999999998</v>
      </c>
      <c r="Z654" s="30">
        <v>1816.8225600000001</v>
      </c>
      <c r="AA654" s="15"/>
      <c r="AB654" s="15"/>
    </row>
    <row r="655" spans="2:28" x14ac:dyDescent="0.2">
      <c r="B655" s="16">
        <v>2024</v>
      </c>
      <c r="C655" s="12" t="s">
        <v>8</v>
      </c>
      <c r="D655" s="8" t="s">
        <v>72</v>
      </c>
      <c r="E655" s="13" t="s">
        <v>65</v>
      </c>
      <c r="F655" s="8">
        <v>766</v>
      </c>
      <c r="G655" s="8">
        <v>14416.12</v>
      </c>
      <c r="H655" s="29">
        <v>15136.926000000001</v>
      </c>
      <c r="I655" s="14">
        <v>6343.0928000000004</v>
      </c>
      <c r="J655" s="17" t="s">
        <v>70</v>
      </c>
      <c r="Q655" s="16">
        <v>2024</v>
      </c>
      <c r="R655" s="12" t="s">
        <v>8</v>
      </c>
      <c r="S655" s="26" t="s">
        <v>92</v>
      </c>
      <c r="T655" s="26" t="s">
        <v>90</v>
      </c>
      <c r="U655" s="26" t="s">
        <v>96</v>
      </c>
      <c r="V655" s="26">
        <v>965</v>
      </c>
      <c r="W655" s="3">
        <v>1168</v>
      </c>
      <c r="X655" s="3">
        <v>1168</v>
      </c>
      <c r="Y655" s="3">
        <v>325.87200000000001</v>
      </c>
      <c r="Z655" s="30">
        <v>1236.912</v>
      </c>
      <c r="AA655" s="12"/>
      <c r="AB655" s="12"/>
    </row>
    <row r="656" spans="2:28" x14ac:dyDescent="0.2">
      <c r="B656" s="18">
        <v>2024</v>
      </c>
      <c r="C656" s="15" t="s">
        <v>9</v>
      </c>
      <c r="D656" s="8" t="s">
        <v>72</v>
      </c>
      <c r="E656" s="13" t="s">
        <v>65</v>
      </c>
      <c r="F656" s="8">
        <v>600</v>
      </c>
      <c r="G656" s="8">
        <v>15726</v>
      </c>
      <c r="H656" s="29">
        <v>14939.7</v>
      </c>
      <c r="I656" s="14">
        <v>6762.18</v>
      </c>
      <c r="J656" s="17" t="s">
        <v>70</v>
      </c>
      <c r="Q656" s="18">
        <v>2024</v>
      </c>
      <c r="R656" s="15" t="s">
        <v>9</v>
      </c>
      <c r="S656" s="26" t="s">
        <v>92</v>
      </c>
      <c r="T656" s="26" t="s">
        <v>90</v>
      </c>
      <c r="U656" s="26" t="s">
        <v>96</v>
      </c>
      <c r="V656" s="26">
        <v>809</v>
      </c>
      <c r="W656" s="3">
        <v>1076</v>
      </c>
      <c r="X656" s="3">
        <v>1398.8</v>
      </c>
      <c r="Y656" s="3">
        <v>288.15280000000001</v>
      </c>
      <c r="Z656" s="30">
        <v>1409.9903999999999</v>
      </c>
      <c r="AA656" s="15"/>
      <c r="AB656" s="15"/>
    </row>
    <row r="657" spans="2:28" x14ac:dyDescent="0.2">
      <c r="B657" s="16">
        <v>2024</v>
      </c>
      <c r="C657" s="12" t="s">
        <v>10</v>
      </c>
      <c r="D657" s="8" t="s">
        <v>72</v>
      </c>
      <c r="E657" s="13" t="s">
        <v>65</v>
      </c>
      <c r="F657" s="8">
        <v>725</v>
      </c>
      <c r="G657" s="8">
        <v>14681.25</v>
      </c>
      <c r="H657" s="29">
        <v>17470.6875</v>
      </c>
      <c r="I657" s="14">
        <v>4991.625</v>
      </c>
      <c r="J657" s="17" t="s">
        <v>70</v>
      </c>
      <c r="Q657" s="16">
        <v>2024</v>
      </c>
      <c r="R657" s="12" t="s">
        <v>10</v>
      </c>
      <c r="S657" s="26" t="s">
        <v>92</v>
      </c>
      <c r="T657" s="26" t="s">
        <v>90</v>
      </c>
      <c r="U657" s="26" t="s">
        <v>96</v>
      </c>
      <c r="V657" s="26">
        <v>573</v>
      </c>
      <c r="W657" s="3">
        <v>619</v>
      </c>
      <c r="X657" s="3">
        <v>2921.68</v>
      </c>
      <c r="Y657" s="3">
        <v>622.31783999999993</v>
      </c>
      <c r="Z657" s="30">
        <v>3240.1431199999997</v>
      </c>
      <c r="AA657" s="12"/>
      <c r="AB657" s="12"/>
    </row>
    <row r="658" spans="2:28" x14ac:dyDescent="0.2">
      <c r="B658" s="18">
        <v>2024</v>
      </c>
      <c r="C658" s="15" t="s">
        <v>11</v>
      </c>
      <c r="D658" s="8" t="s">
        <v>72</v>
      </c>
      <c r="E658" s="13" t="s">
        <v>65</v>
      </c>
      <c r="F658" s="8">
        <v>596</v>
      </c>
      <c r="G658" s="8">
        <v>21867.24</v>
      </c>
      <c r="H658" s="29">
        <v>21867.24</v>
      </c>
      <c r="I658" s="14">
        <v>8309.5512000000017</v>
      </c>
      <c r="J658" s="17" t="s">
        <v>70</v>
      </c>
      <c r="Q658" s="18">
        <v>2024</v>
      </c>
      <c r="R658" s="15" t="s">
        <v>11</v>
      </c>
      <c r="S658" s="26" t="s">
        <v>92</v>
      </c>
      <c r="T658" s="26" t="s">
        <v>90</v>
      </c>
      <c r="U658" s="26" t="s">
        <v>96</v>
      </c>
      <c r="V658" s="26">
        <v>610</v>
      </c>
      <c r="W658" s="3">
        <v>641</v>
      </c>
      <c r="X658" s="3">
        <v>2070.4299999999998</v>
      </c>
      <c r="Y658" s="3">
        <v>563.15695999999991</v>
      </c>
      <c r="Z658" s="30">
        <v>2252.6278399999997</v>
      </c>
      <c r="AA658" s="15"/>
      <c r="AB658" s="15"/>
    </row>
    <row r="659" spans="2:28" x14ac:dyDescent="0.2">
      <c r="B659" s="16">
        <v>2024</v>
      </c>
      <c r="C659" s="12" t="s">
        <v>12</v>
      </c>
      <c r="D659" s="8" t="s">
        <v>72</v>
      </c>
      <c r="E659" s="13" t="s">
        <v>65</v>
      </c>
      <c r="F659" s="8">
        <v>893</v>
      </c>
      <c r="G659" s="8">
        <v>27683</v>
      </c>
      <c r="H659" s="29">
        <v>35987.9</v>
      </c>
      <c r="I659" s="14">
        <v>12180.52</v>
      </c>
      <c r="J659" s="17" t="s">
        <v>70</v>
      </c>
      <c r="Q659" s="16">
        <v>2024</v>
      </c>
      <c r="R659" s="12" t="s">
        <v>12</v>
      </c>
      <c r="S659" s="26" t="s">
        <v>92</v>
      </c>
      <c r="T659" s="26" t="s">
        <v>90</v>
      </c>
      <c r="U659" s="26" t="s">
        <v>96</v>
      </c>
      <c r="V659" s="26">
        <v>510</v>
      </c>
      <c r="W659" s="3">
        <v>724</v>
      </c>
      <c r="X659" s="3">
        <v>1723.12</v>
      </c>
      <c r="Y659" s="3">
        <v>508.32039999999995</v>
      </c>
      <c r="Z659" s="30">
        <v>1979.8648799999999</v>
      </c>
      <c r="AA659" s="12"/>
      <c r="AB659" s="12"/>
    </row>
    <row r="660" spans="2:28" x14ac:dyDescent="0.2">
      <c r="B660" s="18">
        <v>2024</v>
      </c>
      <c r="C660" s="15" t="s">
        <v>13</v>
      </c>
      <c r="D660" s="8" t="s">
        <v>72</v>
      </c>
      <c r="E660" s="13" t="s">
        <v>65</v>
      </c>
      <c r="F660" s="8">
        <v>757</v>
      </c>
      <c r="G660" s="8">
        <v>24761.47</v>
      </c>
      <c r="H660" s="29">
        <v>22532.937699999999</v>
      </c>
      <c r="I660" s="14">
        <v>12133.1203</v>
      </c>
      <c r="J660" s="17" t="s">
        <v>70</v>
      </c>
      <c r="Q660" s="18">
        <v>2024</v>
      </c>
      <c r="R660" s="15" t="s">
        <v>13</v>
      </c>
      <c r="S660" s="26" t="s">
        <v>92</v>
      </c>
      <c r="T660" s="26" t="s">
        <v>90</v>
      </c>
      <c r="U660" s="26" t="s">
        <v>96</v>
      </c>
      <c r="V660" s="26">
        <v>820</v>
      </c>
      <c r="W660" s="3">
        <v>1214</v>
      </c>
      <c r="X660" s="3">
        <v>1723.88</v>
      </c>
      <c r="Y660" s="3">
        <v>396.49240000000003</v>
      </c>
      <c r="Z660" s="30">
        <v>2094.5142000000001</v>
      </c>
      <c r="AA660" s="15"/>
      <c r="AB660" s="15"/>
    </row>
    <row r="661" spans="2:28" x14ac:dyDescent="0.2">
      <c r="B661" s="16">
        <v>2024</v>
      </c>
      <c r="C661" s="12" t="s">
        <v>14</v>
      </c>
      <c r="D661" s="8" t="s">
        <v>72</v>
      </c>
      <c r="E661" s="13" t="s">
        <v>65</v>
      </c>
      <c r="F661" s="8">
        <v>986</v>
      </c>
      <c r="G661" s="8">
        <v>43334.7</v>
      </c>
      <c r="H661" s="29">
        <v>57635.150999999998</v>
      </c>
      <c r="I661" s="14">
        <v>17767.226999999999</v>
      </c>
      <c r="J661" s="17" t="s">
        <v>70</v>
      </c>
      <c r="Q661" s="16">
        <v>2024</v>
      </c>
      <c r="R661" s="12" t="s">
        <v>14</v>
      </c>
      <c r="S661" s="26" t="s">
        <v>92</v>
      </c>
      <c r="T661" s="26" t="s">
        <v>90</v>
      </c>
      <c r="U661" s="26" t="s">
        <v>96</v>
      </c>
      <c r="V661" s="26">
        <v>996</v>
      </c>
      <c r="W661" s="3">
        <v>1315</v>
      </c>
      <c r="X661" s="3">
        <v>1499.1</v>
      </c>
      <c r="Y661" s="3">
        <v>397.26150000000001</v>
      </c>
      <c r="Z661" s="30">
        <v>1696.9811999999999</v>
      </c>
      <c r="AA661" s="12"/>
      <c r="AB661" s="12"/>
    </row>
    <row r="662" spans="2:28" x14ac:dyDescent="0.2">
      <c r="B662" s="18">
        <v>2024</v>
      </c>
      <c r="C662" s="15" t="s">
        <v>15</v>
      </c>
      <c r="D662" s="8" t="s">
        <v>72</v>
      </c>
      <c r="E662" s="13" t="s">
        <v>65</v>
      </c>
      <c r="F662" s="8">
        <v>877</v>
      </c>
      <c r="G662" s="8">
        <v>25240.06</v>
      </c>
      <c r="H662" s="29">
        <v>26249.662400000001</v>
      </c>
      <c r="I662" s="14">
        <v>10600.825199999999</v>
      </c>
      <c r="J662" s="17" t="s">
        <v>70</v>
      </c>
      <c r="Q662" s="18">
        <v>2024</v>
      </c>
      <c r="R662" s="15" t="s">
        <v>15</v>
      </c>
      <c r="S662" s="26" t="s">
        <v>92</v>
      </c>
      <c r="T662" s="26" t="s">
        <v>90</v>
      </c>
      <c r="U662" s="26" t="s">
        <v>96</v>
      </c>
      <c r="V662" s="26">
        <v>994</v>
      </c>
      <c r="W662" s="3">
        <v>1014</v>
      </c>
      <c r="X662" s="3">
        <v>1936.74</v>
      </c>
      <c r="Y662" s="3">
        <v>579.08526000000006</v>
      </c>
      <c r="Z662" s="30">
        <v>2140.0977000000003</v>
      </c>
      <c r="AA662" s="15"/>
      <c r="AB662" s="15"/>
    </row>
    <row r="663" spans="2:28" x14ac:dyDescent="0.2">
      <c r="B663" s="16">
        <v>2024</v>
      </c>
      <c r="C663" s="12" t="s">
        <v>16</v>
      </c>
      <c r="D663" s="8" t="s">
        <v>72</v>
      </c>
      <c r="E663" s="13" t="s">
        <v>65</v>
      </c>
      <c r="F663" s="8">
        <v>703</v>
      </c>
      <c r="G663" s="8">
        <v>21849.24</v>
      </c>
      <c r="H663" s="29">
        <v>20319.7932</v>
      </c>
      <c r="I663" s="14">
        <v>10924.62</v>
      </c>
      <c r="J663" s="17" t="s">
        <v>70</v>
      </c>
      <c r="Q663" s="16">
        <v>2024</v>
      </c>
      <c r="R663" s="12" t="s">
        <v>16</v>
      </c>
      <c r="S663" s="26" t="s">
        <v>92</v>
      </c>
      <c r="T663" s="26" t="s">
        <v>90</v>
      </c>
      <c r="U663" s="26" t="s">
        <v>96</v>
      </c>
      <c r="V663" s="26">
        <v>634</v>
      </c>
      <c r="W663" s="3">
        <v>659</v>
      </c>
      <c r="X663" s="3">
        <v>2016.54</v>
      </c>
      <c r="Y663" s="3">
        <v>471.87036000000001</v>
      </c>
      <c r="Z663" s="30">
        <v>2117.3670000000002</v>
      </c>
      <c r="AA663" s="12"/>
      <c r="AB663" s="12"/>
    </row>
    <row r="664" spans="2:28" x14ac:dyDescent="0.2">
      <c r="B664" s="18">
        <v>2024</v>
      </c>
      <c r="C664" s="15" t="s">
        <v>17</v>
      </c>
      <c r="D664" s="8" t="s">
        <v>72</v>
      </c>
      <c r="E664" s="13" t="s">
        <v>65</v>
      </c>
      <c r="F664" s="8">
        <v>736</v>
      </c>
      <c r="G664" s="8">
        <v>30602.880000000001</v>
      </c>
      <c r="H664" s="29">
        <v>35193.312000000005</v>
      </c>
      <c r="I664" s="14">
        <v>14689.3824</v>
      </c>
      <c r="J664" s="17" t="s">
        <v>70</v>
      </c>
      <c r="Q664" s="18">
        <v>2024</v>
      </c>
      <c r="R664" s="15" t="s">
        <v>17</v>
      </c>
      <c r="S664" s="26" t="s">
        <v>92</v>
      </c>
      <c r="T664" s="26" t="s">
        <v>90</v>
      </c>
      <c r="U664" s="26" t="s">
        <v>96</v>
      </c>
      <c r="V664" s="26">
        <v>765</v>
      </c>
      <c r="W664" s="3">
        <v>1117</v>
      </c>
      <c r="X664" s="3">
        <v>5182.88</v>
      </c>
      <c r="Y664" s="3">
        <v>1155.78224</v>
      </c>
      <c r="Z664" s="30">
        <v>6177.9929599999996</v>
      </c>
      <c r="AA664" s="15"/>
      <c r="AB664" s="15"/>
    </row>
    <row r="665" spans="2:28" x14ac:dyDescent="0.2">
      <c r="B665" s="16">
        <v>2020</v>
      </c>
      <c r="C665" s="12" t="s">
        <v>6</v>
      </c>
      <c r="D665" s="8" t="s">
        <v>73</v>
      </c>
      <c r="E665" s="13" t="s">
        <v>74</v>
      </c>
      <c r="F665" s="8">
        <v>111</v>
      </c>
      <c r="G665" s="8">
        <v>3044.73</v>
      </c>
      <c r="H665" s="29">
        <v>4201.7273999999998</v>
      </c>
      <c r="I665" s="14">
        <v>1461.4704000000002</v>
      </c>
      <c r="J665" s="17" t="s">
        <v>71</v>
      </c>
      <c r="Q665" s="16">
        <v>2020</v>
      </c>
      <c r="R665" s="12" t="s">
        <v>6</v>
      </c>
      <c r="S665" s="26" t="s">
        <v>92</v>
      </c>
      <c r="T665" s="26" t="s">
        <v>91</v>
      </c>
      <c r="U665" s="26" t="s">
        <v>96</v>
      </c>
      <c r="V665" s="26">
        <v>715</v>
      </c>
      <c r="W665" s="3">
        <v>1030</v>
      </c>
      <c r="X665" s="3">
        <v>2585.3000000000002</v>
      </c>
      <c r="Y665" s="3">
        <v>333.50370000000004</v>
      </c>
      <c r="Z665" s="30">
        <v>3182.5043000000001</v>
      </c>
      <c r="AA665" s="12"/>
      <c r="AB665" s="12"/>
    </row>
    <row r="666" spans="2:28" x14ac:dyDescent="0.2">
      <c r="B666" s="18">
        <v>2020</v>
      </c>
      <c r="C666" s="15" t="s">
        <v>7</v>
      </c>
      <c r="D666" s="8" t="s">
        <v>73</v>
      </c>
      <c r="E666" s="13" t="s">
        <v>74</v>
      </c>
      <c r="F666" s="8">
        <v>169</v>
      </c>
      <c r="G666" s="8">
        <v>4627.22</v>
      </c>
      <c r="H666" s="29">
        <v>6478.1080000000002</v>
      </c>
      <c r="I666" s="14">
        <v>1665.7992000000002</v>
      </c>
      <c r="J666" s="17" t="s">
        <v>71</v>
      </c>
      <c r="Q666" s="18">
        <v>2020</v>
      </c>
      <c r="R666" s="15" t="s">
        <v>7</v>
      </c>
      <c r="S666" s="26" t="s">
        <v>92</v>
      </c>
      <c r="T666" s="26" t="s">
        <v>91</v>
      </c>
      <c r="U666" s="26" t="s">
        <v>96</v>
      </c>
      <c r="V666" s="26">
        <v>988</v>
      </c>
      <c r="W666" s="3">
        <v>1472</v>
      </c>
      <c r="X666" s="3">
        <v>5446.4</v>
      </c>
      <c r="Y666" s="3">
        <v>871.42399999999998</v>
      </c>
      <c r="Z666" s="30">
        <v>6519.3407999999999</v>
      </c>
      <c r="AA666" s="15"/>
      <c r="AB666" s="15"/>
    </row>
    <row r="667" spans="2:28" x14ac:dyDescent="0.2">
      <c r="B667" s="16">
        <v>2020</v>
      </c>
      <c r="C667" s="12" t="s">
        <v>8</v>
      </c>
      <c r="D667" s="8" t="s">
        <v>73</v>
      </c>
      <c r="E667" s="13" t="s">
        <v>74</v>
      </c>
      <c r="F667" s="8">
        <v>168</v>
      </c>
      <c r="G667" s="8">
        <v>5412.96</v>
      </c>
      <c r="H667" s="29">
        <v>6657.9407999999994</v>
      </c>
      <c r="I667" s="14">
        <v>1786.2767999999999</v>
      </c>
      <c r="J667" s="17" t="s">
        <v>71</v>
      </c>
      <c r="Q667" s="16">
        <v>2020</v>
      </c>
      <c r="R667" s="12" t="s">
        <v>8</v>
      </c>
      <c r="S667" s="26" t="s">
        <v>92</v>
      </c>
      <c r="T667" s="26" t="s">
        <v>91</v>
      </c>
      <c r="U667" s="26" t="s">
        <v>96</v>
      </c>
      <c r="V667" s="26">
        <v>534</v>
      </c>
      <c r="W667" s="3">
        <v>625</v>
      </c>
      <c r="X667" s="3">
        <v>1275</v>
      </c>
      <c r="Y667" s="3">
        <v>341.7</v>
      </c>
      <c r="Z667" s="30">
        <v>1721.25</v>
      </c>
      <c r="AA667" s="12"/>
      <c r="AB667" s="12"/>
    </row>
    <row r="668" spans="2:28" x14ac:dyDescent="0.2">
      <c r="B668" s="18">
        <v>2020</v>
      </c>
      <c r="C668" s="15" t="s">
        <v>9</v>
      </c>
      <c r="D668" s="8" t="s">
        <v>73</v>
      </c>
      <c r="E668" s="13" t="s">
        <v>74</v>
      </c>
      <c r="F668" s="8">
        <v>140</v>
      </c>
      <c r="G668" s="8">
        <v>1782.2</v>
      </c>
      <c r="H668" s="29">
        <v>2388.1480000000001</v>
      </c>
      <c r="I668" s="14">
        <v>766.346</v>
      </c>
      <c r="J668" s="17" t="s">
        <v>71</v>
      </c>
      <c r="Q668" s="18">
        <v>2020</v>
      </c>
      <c r="R668" s="15" t="s">
        <v>9</v>
      </c>
      <c r="S668" s="26" t="s">
        <v>92</v>
      </c>
      <c r="T668" s="26" t="s">
        <v>91</v>
      </c>
      <c r="U668" s="26" t="s">
        <v>96</v>
      </c>
      <c r="V668" s="26">
        <v>865</v>
      </c>
      <c r="W668" s="3">
        <v>952</v>
      </c>
      <c r="X668" s="3">
        <v>2532.3200000000002</v>
      </c>
      <c r="Y668" s="3">
        <v>759.69600000000003</v>
      </c>
      <c r="Z668" s="30">
        <v>2869.1185599999999</v>
      </c>
      <c r="AA668" s="15"/>
      <c r="AB668" s="15"/>
    </row>
    <row r="669" spans="2:28" x14ac:dyDescent="0.2">
      <c r="B669" s="16">
        <v>2020</v>
      </c>
      <c r="C669" s="12" t="s">
        <v>10</v>
      </c>
      <c r="D669" s="8" t="s">
        <v>73</v>
      </c>
      <c r="E669" s="13" t="s">
        <v>74</v>
      </c>
      <c r="F669" s="8">
        <v>122</v>
      </c>
      <c r="G669" s="8">
        <v>3653.9</v>
      </c>
      <c r="H669" s="29">
        <v>3617.3610000000003</v>
      </c>
      <c r="I669" s="14">
        <v>1571.1770000000001</v>
      </c>
      <c r="J669" s="17" t="s">
        <v>71</v>
      </c>
      <c r="Q669" s="16">
        <v>2020</v>
      </c>
      <c r="R669" s="12" t="s">
        <v>10</v>
      </c>
      <c r="S669" s="26" t="s">
        <v>92</v>
      </c>
      <c r="T669" s="26" t="s">
        <v>91</v>
      </c>
      <c r="U669" s="26" t="s">
        <v>96</v>
      </c>
      <c r="V669" s="26">
        <v>769</v>
      </c>
      <c r="W669" s="3">
        <v>930</v>
      </c>
      <c r="X669" s="3">
        <v>2883</v>
      </c>
      <c r="Y669" s="3">
        <v>677.505</v>
      </c>
      <c r="Z669" s="30">
        <v>3967.0079999999998</v>
      </c>
      <c r="AA669" s="12"/>
      <c r="AB669" s="12"/>
    </row>
    <row r="670" spans="2:28" x14ac:dyDescent="0.2">
      <c r="B670" s="18">
        <v>2020</v>
      </c>
      <c r="C670" s="15" t="s">
        <v>11</v>
      </c>
      <c r="D670" s="8" t="s">
        <v>73</v>
      </c>
      <c r="E670" s="13" t="s">
        <v>74</v>
      </c>
      <c r="F670" s="8">
        <v>161</v>
      </c>
      <c r="G670" s="8">
        <v>4670.6099999999997</v>
      </c>
      <c r="H670" s="29">
        <v>6492.147899999999</v>
      </c>
      <c r="I670" s="14">
        <v>1868.2439999999999</v>
      </c>
      <c r="J670" s="17" t="s">
        <v>71</v>
      </c>
      <c r="Q670" s="18">
        <v>2020</v>
      </c>
      <c r="R670" s="15" t="s">
        <v>11</v>
      </c>
      <c r="S670" s="26" t="s">
        <v>92</v>
      </c>
      <c r="T670" s="26" t="s">
        <v>91</v>
      </c>
      <c r="U670" s="26" t="s">
        <v>96</v>
      </c>
      <c r="V670" s="26">
        <v>876</v>
      </c>
      <c r="W670" s="3">
        <v>1174</v>
      </c>
      <c r="X670" s="3">
        <v>2277.56</v>
      </c>
      <c r="Y670" s="3">
        <v>286.97255999999999</v>
      </c>
      <c r="Z670" s="30">
        <v>2509.8711200000002</v>
      </c>
      <c r="AA670" s="15"/>
      <c r="AB670" s="15"/>
    </row>
    <row r="671" spans="2:28" x14ac:dyDescent="0.2">
      <c r="B671" s="16">
        <v>2020</v>
      </c>
      <c r="C671" s="12" t="s">
        <v>12</v>
      </c>
      <c r="D671" s="8" t="s">
        <v>73</v>
      </c>
      <c r="E671" s="13" t="s">
        <v>74</v>
      </c>
      <c r="F671" s="8">
        <v>148</v>
      </c>
      <c r="G671" s="8">
        <v>3359.6</v>
      </c>
      <c r="H671" s="29">
        <v>4132.308</v>
      </c>
      <c r="I671" s="14">
        <v>1175.8599999999999</v>
      </c>
      <c r="J671" s="17" t="s">
        <v>71</v>
      </c>
      <c r="Q671" s="16">
        <v>2020</v>
      </c>
      <c r="R671" s="12" t="s">
        <v>12</v>
      </c>
      <c r="S671" s="26" t="s">
        <v>92</v>
      </c>
      <c r="T671" s="26" t="s">
        <v>91</v>
      </c>
      <c r="U671" s="26" t="s">
        <v>96</v>
      </c>
      <c r="V671" s="26">
        <v>749</v>
      </c>
      <c r="W671" s="3">
        <v>936</v>
      </c>
      <c r="X671" s="3">
        <v>2929.68</v>
      </c>
      <c r="Y671" s="3">
        <v>873.04463999999984</v>
      </c>
      <c r="Z671" s="30">
        <v>3152.3356799999997</v>
      </c>
      <c r="AA671" s="12"/>
      <c r="AB671" s="12"/>
    </row>
    <row r="672" spans="2:28" x14ac:dyDescent="0.2">
      <c r="B672" s="18">
        <v>2020</v>
      </c>
      <c r="C672" s="15" t="s">
        <v>13</v>
      </c>
      <c r="D672" s="8" t="s">
        <v>73</v>
      </c>
      <c r="E672" s="13" t="s">
        <v>74</v>
      </c>
      <c r="F672" s="8">
        <v>186</v>
      </c>
      <c r="G672" s="8">
        <v>4927.1400000000003</v>
      </c>
      <c r="H672" s="29">
        <v>4483.6974000000009</v>
      </c>
      <c r="I672" s="14">
        <v>2414.2986000000001</v>
      </c>
      <c r="J672" s="17" t="s">
        <v>71</v>
      </c>
      <c r="Q672" s="18">
        <v>2020</v>
      </c>
      <c r="R672" s="15" t="s">
        <v>13</v>
      </c>
      <c r="S672" s="26" t="s">
        <v>92</v>
      </c>
      <c r="T672" s="26" t="s">
        <v>91</v>
      </c>
      <c r="U672" s="26" t="s">
        <v>96</v>
      </c>
      <c r="V672" s="26">
        <v>759</v>
      </c>
      <c r="W672" s="3">
        <v>1123</v>
      </c>
      <c r="X672" s="3">
        <v>3301.62</v>
      </c>
      <c r="Y672" s="3">
        <v>749.46773999999994</v>
      </c>
      <c r="Z672" s="30">
        <v>3172.85682</v>
      </c>
      <c r="AA672" s="15"/>
      <c r="AB672" s="15"/>
    </row>
    <row r="673" spans="2:28" x14ac:dyDescent="0.2">
      <c r="B673" s="16">
        <v>2020</v>
      </c>
      <c r="C673" s="12" t="s">
        <v>14</v>
      </c>
      <c r="D673" s="8" t="s">
        <v>73</v>
      </c>
      <c r="E673" s="13" t="s">
        <v>74</v>
      </c>
      <c r="F673" s="8">
        <v>156</v>
      </c>
      <c r="G673" s="8">
        <v>3581.76</v>
      </c>
      <c r="H673" s="29">
        <v>3617.5776000000001</v>
      </c>
      <c r="I673" s="14">
        <v>1575.9744000000001</v>
      </c>
      <c r="J673" s="17" t="s">
        <v>71</v>
      </c>
      <c r="Q673" s="16">
        <v>2020</v>
      </c>
      <c r="R673" s="12" t="s">
        <v>14</v>
      </c>
      <c r="S673" s="26" t="s">
        <v>92</v>
      </c>
      <c r="T673" s="26" t="s">
        <v>91</v>
      </c>
      <c r="U673" s="26" t="s">
        <v>96</v>
      </c>
      <c r="V673" s="26">
        <v>828</v>
      </c>
      <c r="W673" s="3">
        <v>985</v>
      </c>
      <c r="X673" s="3">
        <v>2472.35</v>
      </c>
      <c r="Y673" s="3">
        <v>672.47919999999999</v>
      </c>
      <c r="Z673" s="30">
        <v>3055.8245999999999</v>
      </c>
      <c r="AA673" s="12"/>
      <c r="AB673" s="12"/>
    </row>
    <row r="674" spans="2:28" x14ac:dyDescent="0.2">
      <c r="B674" s="18">
        <v>2020</v>
      </c>
      <c r="C674" s="15" t="s">
        <v>15</v>
      </c>
      <c r="D674" s="8" t="s">
        <v>73</v>
      </c>
      <c r="E674" s="13" t="s">
        <v>74</v>
      </c>
      <c r="F674" s="8">
        <v>195</v>
      </c>
      <c r="G674" s="8">
        <v>3225.3</v>
      </c>
      <c r="H674" s="29">
        <v>3160.7940000000003</v>
      </c>
      <c r="I674" s="14">
        <v>1096.6020000000001</v>
      </c>
      <c r="J674" s="17" t="s">
        <v>71</v>
      </c>
      <c r="Q674" s="18">
        <v>2020</v>
      </c>
      <c r="R674" s="15" t="s">
        <v>15</v>
      </c>
      <c r="S674" s="26" t="s">
        <v>92</v>
      </c>
      <c r="T674" s="26" t="s">
        <v>91</v>
      </c>
      <c r="U674" s="26" t="s">
        <v>96</v>
      </c>
      <c r="V674" s="26">
        <v>531</v>
      </c>
      <c r="W674" s="3">
        <v>531</v>
      </c>
      <c r="X674" s="3">
        <v>2538.1799999999998</v>
      </c>
      <c r="Y674" s="3">
        <v>401.03244000000001</v>
      </c>
      <c r="Z674" s="30">
        <v>2670.16536</v>
      </c>
      <c r="AA674" s="15"/>
      <c r="AB674" s="15"/>
    </row>
    <row r="675" spans="2:28" x14ac:dyDescent="0.2">
      <c r="B675" s="16">
        <v>2020</v>
      </c>
      <c r="C675" s="12" t="s">
        <v>16</v>
      </c>
      <c r="D675" s="8" t="s">
        <v>73</v>
      </c>
      <c r="E675" s="13" t="s">
        <v>74</v>
      </c>
      <c r="F675" s="8">
        <v>134</v>
      </c>
      <c r="G675" s="8">
        <v>1748.7</v>
      </c>
      <c r="H675" s="29">
        <v>1941.057</v>
      </c>
      <c r="I675" s="14">
        <v>874.35</v>
      </c>
      <c r="J675" s="17" t="s">
        <v>71</v>
      </c>
      <c r="Q675" s="16">
        <v>2020</v>
      </c>
      <c r="R675" s="12" t="s">
        <v>16</v>
      </c>
      <c r="S675" s="26" t="s">
        <v>92</v>
      </c>
      <c r="T675" s="26" t="s">
        <v>91</v>
      </c>
      <c r="U675" s="26" t="s">
        <v>96</v>
      </c>
      <c r="V675" s="26">
        <v>702</v>
      </c>
      <c r="W675" s="3">
        <v>976</v>
      </c>
      <c r="X675" s="3">
        <v>3337.92</v>
      </c>
      <c r="Y675" s="3">
        <v>544.08096</v>
      </c>
      <c r="Z675" s="30">
        <v>3264.48576</v>
      </c>
      <c r="AA675" s="12"/>
      <c r="AB675" s="12"/>
    </row>
    <row r="676" spans="2:28" x14ac:dyDescent="0.2">
      <c r="B676" s="18">
        <v>2020</v>
      </c>
      <c r="C676" s="15" t="s">
        <v>17</v>
      </c>
      <c r="D676" s="8" t="s">
        <v>73</v>
      </c>
      <c r="E676" s="13" t="s">
        <v>74</v>
      </c>
      <c r="F676" s="8">
        <v>173</v>
      </c>
      <c r="G676" s="8">
        <v>1844.18</v>
      </c>
      <c r="H676" s="29">
        <v>2065.4816000000001</v>
      </c>
      <c r="I676" s="14">
        <v>737.67200000000003</v>
      </c>
      <c r="J676" s="17" t="s">
        <v>71</v>
      </c>
      <c r="Q676" s="18">
        <v>2020</v>
      </c>
      <c r="R676" s="15" t="s">
        <v>17</v>
      </c>
      <c r="S676" s="26" t="s">
        <v>92</v>
      </c>
      <c r="T676" s="26" t="s">
        <v>91</v>
      </c>
      <c r="U676" s="26" t="s">
        <v>96</v>
      </c>
      <c r="V676" s="26">
        <v>717</v>
      </c>
      <c r="W676" s="3">
        <v>1032</v>
      </c>
      <c r="X676" s="3">
        <v>4489.2</v>
      </c>
      <c r="Y676" s="3">
        <v>902.3291999999999</v>
      </c>
      <c r="Z676" s="30">
        <v>4291.6752000000006</v>
      </c>
      <c r="AA676" s="15"/>
      <c r="AB676" s="15"/>
    </row>
    <row r="677" spans="2:28" x14ac:dyDescent="0.2">
      <c r="B677" s="16">
        <v>2021</v>
      </c>
      <c r="C677" s="12" t="s">
        <v>6</v>
      </c>
      <c r="D677" s="8" t="s">
        <v>73</v>
      </c>
      <c r="E677" s="13" t="s">
        <v>74</v>
      </c>
      <c r="F677" s="8">
        <v>127</v>
      </c>
      <c r="G677" s="8">
        <v>4066.54</v>
      </c>
      <c r="H677" s="29">
        <v>5286.5019999999995</v>
      </c>
      <c r="I677" s="14">
        <v>1992.6045999999999</v>
      </c>
      <c r="J677" s="17" t="s">
        <v>71</v>
      </c>
      <c r="Q677" s="16">
        <v>2021</v>
      </c>
      <c r="R677" s="12" t="s">
        <v>6</v>
      </c>
      <c r="S677" s="26" t="s">
        <v>92</v>
      </c>
      <c r="T677" s="26" t="s">
        <v>91</v>
      </c>
      <c r="U677" s="26" t="s">
        <v>96</v>
      </c>
      <c r="V677" s="26">
        <v>391</v>
      </c>
      <c r="W677" s="3">
        <v>454</v>
      </c>
      <c r="X677" s="3">
        <v>1598.08</v>
      </c>
      <c r="Y677" s="3">
        <v>180.58303999999998</v>
      </c>
      <c r="Z677" s="30">
        <v>1948.05952</v>
      </c>
      <c r="AA677" s="12"/>
      <c r="AB677" s="12"/>
    </row>
    <row r="678" spans="2:28" x14ac:dyDescent="0.2">
      <c r="B678" s="18">
        <v>2021</v>
      </c>
      <c r="C678" s="15" t="s">
        <v>7</v>
      </c>
      <c r="D678" s="8" t="s">
        <v>73</v>
      </c>
      <c r="E678" s="13" t="s">
        <v>74</v>
      </c>
      <c r="F678" s="8">
        <v>122</v>
      </c>
      <c r="G678" s="8">
        <v>3617.3</v>
      </c>
      <c r="H678" s="29">
        <v>4123.7219999999998</v>
      </c>
      <c r="I678" s="14">
        <v>1627.7850000000001</v>
      </c>
      <c r="J678" s="17" t="s">
        <v>71</v>
      </c>
      <c r="Q678" s="18">
        <v>2021</v>
      </c>
      <c r="R678" s="15" t="s">
        <v>7</v>
      </c>
      <c r="S678" s="26" t="s">
        <v>92</v>
      </c>
      <c r="T678" s="26" t="s">
        <v>91</v>
      </c>
      <c r="U678" s="26" t="s">
        <v>96</v>
      </c>
      <c r="V678" s="26">
        <v>325</v>
      </c>
      <c r="W678" s="3">
        <v>328</v>
      </c>
      <c r="X678" s="3">
        <v>619.91999999999996</v>
      </c>
      <c r="Y678" s="3">
        <v>79.349759999999989</v>
      </c>
      <c r="Z678" s="30">
        <v>909.42263999999989</v>
      </c>
      <c r="AA678" s="15"/>
      <c r="AB678" s="15"/>
    </row>
    <row r="679" spans="2:28" x14ac:dyDescent="0.2">
      <c r="B679" s="16">
        <v>2021</v>
      </c>
      <c r="C679" s="12" t="s">
        <v>8</v>
      </c>
      <c r="D679" s="8" t="s">
        <v>73</v>
      </c>
      <c r="E679" s="13" t="s">
        <v>74</v>
      </c>
      <c r="F679" s="8">
        <v>103</v>
      </c>
      <c r="G679" s="8">
        <v>2706.84</v>
      </c>
      <c r="H679" s="29">
        <v>3004.5924</v>
      </c>
      <c r="I679" s="14">
        <v>1082.7360000000001</v>
      </c>
      <c r="J679" s="17" t="s">
        <v>71</v>
      </c>
      <c r="Q679" s="16">
        <v>2021</v>
      </c>
      <c r="R679" s="12" t="s">
        <v>8</v>
      </c>
      <c r="S679" s="26" t="s">
        <v>92</v>
      </c>
      <c r="T679" s="26" t="s">
        <v>91</v>
      </c>
      <c r="U679" s="26" t="s">
        <v>96</v>
      </c>
      <c r="V679" s="26">
        <v>366</v>
      </c>
      <c r="W679" s="3">
        <v>494</v>
      </c>
      <c r="X679" s="3">
        <v>2242.7600000000002</v>
      </c>
      <c r="Y679" s="3">
        <v>347.62780000000004</v>
      </c>
      <c r="Z679" s="30">
        <v>2884.1893600000003</v>
      </c>
      <c r="AA679" s="12"/>
      <c r="AB679" s="12"/>
    </row>
    <row r="680" spans="2:28" x14ac:dyDescent="0.2">
      <c r="B680" s="18">
        <v>2021</v>
      </c>
      <c r="C680" s="15" t="s">
        <v>9</v>
      </c>
      <c r="D680" s="8" t="s">
        <v>73</v>
      </c>
      <c r="E680" s="13" t="s">
        <v>74</v>
      </c>
      <c r="F680" s="8">
        <v>197</v>
      </c>
      <c r="G680" s="8">
        <v>6591.62</v>
      </c>
      <c r="H680" s="29">
        <v>8305.4411999999993</v>
      </c>
      <c r="I680" s="14">
        <v>2438.8994000000002</v>
      </c>
      <c r="J680" s="17" t="s">
        <v>71</v>
      </c>
      <c r="Q680" s="18">
        <v>2021</v>
      </c>
      <c r="R680" s="15" t="s">
        <v>9</v>
      </c>
      <c r="S680" s="26" t="s">
        <v>92</v>
      </c>
      <c r="T680" s="26" t="s">
        <v>91</v>
      </c>
      <c r="U680" s="26" t="s">
        <v>96</v>
      </c>
      <c r="V680" s="26">
        <v>389</v>
      </c>
      <c r="W680" s="3">
        <v>533</v>
      </c>
      <c r="X680" s="3">
        <v>2158.65</v>
      </c>
      <c r="Y680" s="3">
        <v>407.98485000000005</v>
      </c>
      <c r="Z680" s="30">
        <v>3022.11</v>
      </c>
      <c r="AA680" s="15"/>
      <c r="AB680" s="15"/>
    </row>
    <row r="681" spans="2:28" x14ac:dyDescent="0.2">
      <c r="B681" s="16">
        <v>2021</v>
      </c>
      <c r="C681" s="12" t="s">
        <v>10</v>
      </c>
      <c r="D681" s="8" t="s">
        <v>73</v>
      </c>
      <c r="E681" s="13" t="s">
        <v>74</v>
      </c>
      <c r="F681" s="8">
        <v>187</v>
      </c>
      <c r="G681" s="8">
        <v>3476.33</v>
      </c>
      <c r="H681" s="29">
        <v>4519.2289999999994</v>
      </c>
      <c r="I681" s="14">
        <v>1529.5852</v>
      </c>
      <c r="J681" s="17" t="s">
        <v>71</v>
      </c>
      <c r="Q681" s="16">
        <v>2021</v>
      </c>
      <c r="R681" s="12" t="s">
        <v>10</v>
      </c>
      <c r="S681" s="26" t="s">
        <v>92</v>
      </c>
      <c r="T681" s="26" t="s">
        <v>91</v>
      </c>
      <c r="U681" s="26" t="s">
        <v>96</v>
      </c>
      <c r="V681" s="26">
        <v>339</v>
      </c>
      <c r="W681" s="3">
        <v>441</v>
      </c>
      <c r="X681" s="3">
        <v>617.4</v>
      </c>
      <c r="Y681" s="3">
        <v>80.262</v>
      </c>
      <c r="Z681" s="30">
        <v>873.00360000000001</v>
      </c>
      <c r="AA681" s="12"/>
      <c r="AB681" s="12"/>
    </row>
    <row r="682" spans="2:28" x14ac:dyDescent="0.2">
      <c r="B682" s="18">
        <v>2021</v>
      </c>
      <c r="C682" s="15" t="s">
        <v>11</v>
      </c>
      <c r="D682" s="8" t="s">
        <v>73</v>
      </c>
      <c r="E682" s="13" t="s">
        <v>74</v>
      </c>
      <c r="F682" s="8">
        <v>131</v>
      </c>
      <c r="G682" s="8">
        <v>3956.2</v>
      </c>
      <c r="H682" s="29">
        <v>4905.6880000000001</v>
      </c>
      <c r="I682" s="14">
        <v>1186.8599999999999</v>
      </c>
      <c r="J682" s="17" t="s">
        <v>71</v>
      </c>
      <c r="Q682" s="18">
        <v>2021</v>
      </c>
      <c r="R682" s="15" t="s">
        <v>11</v>
      </c>
      <c r="S682" s="26" t="s">
        <v>92</v>
      </c>
      <c r="T682" s="26" t="s">
        <v>91</v>
      </c>
      <c r="U682" s="26" t="s">
        <v>96</v>
      </c>
      <c r="V682" s="26">
        <v>361</v>
      </c>
      <c r="W682" s="3">
        <v>498</v>
      </c>
      <c r="X682" s="3">
        <v>1927.26</v>
      </c>
      <c r="Y682" s="3">
        <v>275.59818000000001</v>
      </c>
      <c r="Z682" s="30">
        <v>2540.1286800000003</v>
      </c>
      <c r="AA682" s="15"/>
      <c r="AB682" s="15"/>
    </row>
    <row r="683" spans="2:28" x14ac:dyDescent="0.2">
      <c r="B683" s="16">
        <v>2021</v>
      </c>
      <c r="C683" s="12" t="s">
        <v>12</v>
      </c>
      <c r="D683" s="8" t="s">
        <v>73</v>
      </c>
      <c r="E683" s="13" t="s">
        <v>74</v>
      </c>
      <c r="F683" s="8">
        <v>186</v>
      </c>
      <c r="G683" s="8">
        <v>4815.54</v>
      </c>
      <c r="H683" s="29">
        <v>6163.8912</v>
      </c>
      <c r="I683" s="14">
        <v>1878.0606</v>
      </c>
      <c r="J683" s="17" t="s">
        <v>71</v>
      </c>
      <c r="Q683" s="16">
        <v>2021</v>
      </c>
      <c r="R683" s="12" t="s">
        <v>12</v>
      </c>
      <c r="S683" s="26" t="s">
        <v>92</v>
      </c>
      <c r="T683" s="26" t="s">
        <v>91</v>
      </c>
      <c r="U683" s="26" t="s">
        <v>96</v>
      </c>
      <c r="V683" s="26">
        <v>323</v>
      </c>
      <c r="W683" s="3">
        <v>359</v>
      </c>
      <c r="X683" s="3">
        <v>516.96</v>
      </c>
      <c r="Y683" s="3">
        <v>81.162720000000007</v>
      </c>
      <c r="Z683" s="30">
        <v>652.40352000000007</v>
      </c>
      <c r="AA683" s="12"/>
      <c r="AB683" s="12"/>
    </row>
    <row r="684" spans="2:28" x14ac:dyDescent="0.2">
      <c r="B684" s="18">
        <v>2021</v>
      </c>
      <c r="C684" s="15" t="s">
        <v>13</v>
      </c>
      <c r="D684" s="8" t="s">
        <v>73</v>
      </c>
      <c r="E684" s="13" t="s">
        <v>74</v>
      </c>
      <c r="F684" s="8">
        <v>171</v>
      </c>
      <c r="G684" s="8">
        <v>4526.37</v>
      </c>
      <c r="H684" s="29">
        <v>5295.8529000000008</v>
      </c>
      <c r="I684" s="14">
        <v>1493.7021</v>
      </c>
      <c r="J684" s="17" t="s">
        <v>71</v>
      </c>
      <c r="Q684" s="18">
        <v>2021</v>
      </c>
      <c r="R684" s="15" t="s">
        <v>13</v>
      </c>
      <c r="S684" s="26" t="s">
        <v>92</v>
      </c>
      <c r="T684" s="26" t="s">
        <v>91</v>
      </c>
      <c r="U684" s="26" t="s">
        <v>96</v>
      </c>
      <c r="V684" s="26">
        <v>363</v>
      </c>
      <c r="W684" s="3">
        <v>432</v>
      </c>
      <c r="X684" s="3">
        <v>937.44</v>
      </c>
      <c r="Y684" s="3">
        <v>113.43024000000001</v>
      </c>
      <c r="Z684" s="30">
        <v>1269.29376</v>
      </c>
      <c r="AA684" s="15"/>
      <c r="AB684" s="15"/>
    </row>
    <row r="685" spans="2:28" x14ac:dyDescent="0.2">
      <c r="B685" s="16">
        <v>2021</v>
      </c>
      <c r="C685" s="12" t="s">
        <v>14</v>
      </c>
      <c r="D685" s="8" t="s">
        <v>73</v>
      </c>
      <c r="E685" s="13" t="s">
        <v>74</v>
      </c>
      <c r="F685" s="8">
        <v>156</v>
      </c>
      <c r="G685" s="8">
        <v>4524</v>
      </c>
      <c r="H685" s="29">
        <v>4750.2</v>
      </c>
      <c r="I685" s="14">
        <v>2216.7600000000002</v>
      </c>
      <c r="J685" s="17" t="s">
        <v>71</v>
      </c>
      <c r="Q685" s="16">
        <v>2021</v>
      </c>
      <c r="R685" s="12" t="s">
        <v>14</v>
      </c>
      <c r="S685" s="26" t="s">
        <v>92</v>
      </c>
      <c r="T685" s="26" t="s">
        <v>91</v>
      </c>
      <c r="U685" s="26" t="s">
        <v>96</v>
      </c>
      <c r="V685" s="26">
        <v>376</v>
      </c>
      <c r="W685" s="3">
        <v>391</v>
      </c>
      <c r="X685" s="3">
        <v>391</v>
      </c>
      <c r="Y685" s="3">
        <v>53.957999999999998</v>
      </c>
      <c r="Z685" s="30">
        <v>500.87099999999998</v>
      </c>
      <c r="AA685" s="12"/>
      <c r="AB685" s="12"/>
    </row>
    <row r="686" spans="2:28" x14ac:dyDescent="0.2">
      <c r="B686" s="18">
        <v>2021</v>
      </c>
      <c r="C686" s="15" t="s">
        <v>15</v>
      </c>
      <c r="D686" s="8" t="s">
        <v>73</v>
      </c>
      <c r="E686" s="13" t="s">
        <v>74</v>
      </c>
      <c r="F686" s="8">
        <v>115</v>
      </c>
      <c r="G686" s="8">
        <v>1827.35</v>
      </c>
      <c r="H686" s="29">
        <v>2339.0079999999998</v>
      </c>
      <c r="I686" s="14">
        <v>749.21349999999995</v>
      </c>
      <c r="J686" s="17" t="s">
        <v>71</v>
      </c>
      <c r="Q686" s="18">
        <v>2021</v>
      </c>
      <c r="R686" s="15" t="s">
        <v>15</v>
      </c>
      <c r="S686" s="26" t="s">
        <v>92</v>
      </c>
      <c r="T686" s="26" t="s">
        <v>91</v>
      </c>
      <c r="U686" s="26" t="s">
        <v>96</v>
      </c>
      <c r="V686" s="26">
        <v>337</v>
      </c>
      <c r="W686" s="3">
        <v>361</v>
      </c>
      <c r="X686" s="3">
        <v>1786.95</v>
      </c>
      <c r="Y686" s="3">
        <v>248.38605000000001</v>
      </c>
      <c r="Z686" s="30">
        <v>2487.4344000000001</v>
      </c>
      <c r="AA686" s="15"/>
      <c r="AB686" s="15"/>
    </row>
    <row r="687" spans="2:28" x14ac:dyDescent="0.2">
      <c r="B687" s="16">
        <v>2021</v>
      </c>
      <c r="C687" s="12" t="s">
        <v>16</v>
      </c>
      <c r="D687" s="8" t="s">
        <v>73</v>
      </c>
      <c r="E687" s="13" t="s">
        <v>74</v>
      </c>
      <c r="F687" s="8">
        <v>118</v>
      </c>
      <c r="G687" s="8">
        <v>3530.56</v>
      </c>
      <c r="H687" s="29">
        <v>4907.4784</v>
      </c>
      <c r="I687" s="14">
        <v>1553.4463999999998</v>
      </c>
      <c r="J687" s="17" t="s">
        <v>71</v>
      </c>
      <c r="Q687" s="16">
        <v>2021</v>
      </c>
      <c r="R687" s="12" t="s">
        <v>16</v>
      </c>
      <c r="S687" s="26" t="s">
        <v>92</v>
      </c>
      <c r="T687" s="26" t="s">
        <v>91</v>
      </c>
      <c r="U687" s="26" t="s">
        <v>96</v>
      </c>
      <c r="V687" s="26">
        <v>381</v>
      </c>
      <c r="W687" s="3">
        <v>522</v>
      </c>
      <c r="X687" s="3">
        <v>1472.04</v>
      </c>
      <c r="Y687" s="3">
        <v>279.68759999999997</v>
      </c>
      <c r="Z687" s="30">
        <v>2021.1109199999999</v>
      </c>
      <c r="AA687" s="12"/>
      <c r="AB687" s="12"/>
    </row>
    <row r="688" spans="2:28" x14ac:dyDescent="0.2">
      <c r="B688" s="18">
        <v>2021</v>
      </c>
      <c r="C688" s="15" t="s">
        <v>17</v>
      </c>
      <c r="D688" s="8" t="s">
        <v>73</v>
      </c>
      <c r="E688" s="13" t="s">
        <v>74</v>
      </c>
      <c r="F688" s="8">
        <v>179</v>
      </c>
      <c r="G688" s="8">
        <v>2923.07</v>
      </c>
      <c r="H688" s="29">
        <v>3566.1454000000003</v>
      </c>
      <c r="I688" s="14">
        <v>1139.9973</v>
      </c>
      <c r="J688" s="17" t="s">
        <v>71</v>
      </c>
      <c r="Q688" s="18">
        <v>2021</v>
      </c>
      <c r="R688" s="15" t="s">
        <v>17</v>
      </c>
      <c r="S688" s="26" t="s">
        <v>92</v>
      </c>
      <c r="T688" s="26" t="s">
        <v>91</v>
      </c>
      <c r="U688" s="26" t="s">
        <v>96</v>
      </c>
      <c r="V688" s="26">
        <v>344</v>
      </c>
      <c r="W688" s="3">
        <v>458</v>
      </c>
      <c r="X688" s="3">
        <v>760.28</v>
      </c>
      <c r="Y688" s="3">
        <v>98.836399999999998</v>
      </c>
      <c r="Z688" s="30">
        <v>976.95979999999997</v>
      </c>
      <c r="AA688" s="15"/>
      <c r="AB688" s="15"/>
    </row>
    <row r="689" spans="2:28" x14ac:dyDescent="0.2">
      <c r="B689" s="16">
        <v>2022</v>
      </c>
      <c r="C689" s="12" t="s">
        <v>6</v>
      </c>
      <c r="D689" s="8" t="s">
        <v>73</v>
      </c>
      <c r="E689" s="13" t="s">
        <v>74</v>
      </c>
      <c r="F689" s="8">
        <v>116</v>
      </c>
      <c r="G689" s="8">
        <v>2297.96</v>
      </c>
      <c r="H689" s="29">
        <v>2665.6335999999997</v>
      </c>
      <c r="I689" s="14">
        <v>1011.1024000000001</v>
      </c>
      <c r="J689" s="17" t="s">
        <v>71</v>
      </c>
      <c r="Q689" s="16">
        <v>2022</v>
      </c>
      <c r="R689" s="12" t="s">
        <v>6</v>
      </c>
      <c r="S689" s="26" t="s">
        <v>92</v>
      </c>
      <c r="T689" s="26" t="s">
        <v>91</v>
      </c>
      <c r="U689" s="26" t="s">
        <v>96</v>
      </c>
      <c r="V689" s="26">
        <v>864</v>
      </c>
      <c r="W689" s="3">
        <v>881</v>
      </c>
      <c r="X689" s="3">
        <v>2792.77</v>
      </c>
      <c r="Y689" s="3">
        <v>929.99241000000006</v>
      </c>
      <c r="Z689" s="30">
        <v>3253.5770499999999</v>
      </c>
      <c r="AA689" s="12"/>
      <c r="AB689" s="12"/>
    </row>
    <row r="690" spans="2:28" x14ac:dyDescent="0.2">
      <c r="B690" s="18">
        <v>2022</v>
      </c>
      <c r="C690" s="15" t="s">
        <v>7</v>
      </c>
      <c r="D690" s="8" t="s">
        <v>73</v>
      </c>
      <c r="E690" s="13" t="s">
        <v>74</v>
      </c>
      <c r="F690" s="8">
        <v>153</v>
      </c>
      <c r="G690" s="8">
        <v>1935.45</v>
      </c>
      <c r="H690" s="29">
        <v>2419.3125</v>
      </c>
      <c r="I690" s="14">
        <v>909.66150000000005</v>
      </c>
      <c r="J690" s="17" t="s">
        <v>71</v>
      </c>
      <c r="Q690" s="18">
        <v>2022</v>
      </c>
      <c r="R690" s="15" t="s">
        <v>7</v>
      </c>
      <c r="S690" s="26" t="s">
        <v>92</v>
      </c>
      <c r="T690" s="26" t="s">
        <v>91</v>
      </c>
      <c r="U690" s="26" t="s">
        <v>96</v>
      </c>
      <c r="V690" s="26">
        <v>743</v>
      </c>
      <c r="W690" s="3">
        <v>1003</v>
      </c>
      <c r="X690" s="3">
        <v>4794.34</v>
      </c>
      <c r="Y690" s="3">
        <v>1898.5586400000002</v>
      </c>
      <c r="Z690" s="30">
        <v>4727.2192400000004</v>
      </c>
      <c r="AA690" s="15"/>
      <c r="AB690" s="15"/>
    </row>
    <row r="691" spans="2:28" x14ac:dyDescent="0.2">
      <c r="B691" s="16">
        <v>2022</v>
      </c>
      <c r="C691" s="12" t="s">
        <v>8</v>
      </c>
      <c r="D691" s="8" t="s">
        <v>73</v>
      </c>
      <c r="E691" s="13" t="s">
        <v>74</v>
      </c>
      <c r="F691" s="8">
        <v>134</v>
      </c>
      <c r="G691" s="8">
        <v>1865.28</v>
      </c>
      <c r="H691" s="29">
        <v>2126.4191999999998</v>
      </c>
      <c r="I691" s="14">
        <v>783.41759999999999</v>
      </c>
      <c r="J691" s="17" t="s">
        <v>71</v>
      </c>
      <c r="Q691" s="16">
        <v>2022</v>
      </c>
      <c r="R691" s="12" t="s">
        <v>8</v>
      </c>
      <c r="S691" s="26" t="s">
        <v>92</v>
      </c>
      <c r="T691" s="26" t="s">
        <v>91</v>
      </c>
      <c r="U691" s="26" t="s">
        <v>96</v>
      </c>
      <c r="V691" s="26">
        <v>714</v>
      </c>
      <c r="W691" s="3">
        <v>893</v>
      </c>
      <c r="X691" s="3">
        <v>2875.46</v>
      </c>
      <c r="Y691" s="3">
        <v>966.15456000000006</v>
      </c>
      <c r="Z691" s="30">
        <v>3088.24404</v>
      </c>
      <c r="AA691" s="12"/>
      <c r="AB691" s="12"/>
    </row>
    <row r="692" spans="2:28" x14ac:dyDescent="0.2">
      <c r="B692" s="18">
        <v>2022</v>
      </c>
      <c r="C692" s="15" t="s">
        <v>9</v>
      </c>
      <c r="D692" s="8" t="s">
        <v>73</v>
      </c>
      <c r="E692" s="13" t="s">
        <v>74</v>
      </c>
      <c r="F692" s="8">
        <v>165</v>
      </c>
      <c r="G692" s="8">
        <v>5139.75</v>
      </c>
      <c r="H692" s="29">
        <v>6733.0725000000002</v>
      </c>
      <c r="I692" s="14">
        <v>2364.2849999999999</v>
      </c>
      <c r="J692" s="17" t="s">
        <v>71</v>
      </c>
      <c r="Q692" s="18">
        <v>2022</v>
      </c>
      <c r="R692" s="15" t="s">
        <v>9</v>
      </c>
      <c r="S692" s="26" t="s">
        <v>92</v>
      </c>
      <c r="T692" s="26" t="s">
        <v>91</v>
      </c>
      <c r="U692" s="26" t="s">
        <v>96</v>
      </c>
      <c r="V692" s="26">
        <v>594</v>
      </c>
      <c r="W692" s="3">
        <v>665</v>
      </c>
      <c r="X692" s="3">
        <v>1975.05</v>
      </c>
      <c r="Y692" s="3">
        <v>665.59185000000002</v>
      </c>
      <c r="Z692" s="30">
        <v>2178.4801499999999</v>
      </c>
      <c r="AA692" s="15"/>
      <c r="AB692" s="15"/>
    </row>
    <row r="693" spans="2:28" x14ac:dyDescent="0.2">
      <c r="B693" s="16">
        <v>2022</v>
      </c>
      <c r="C693" s="12" t="s">
        <v>10</v>
      </c>
      <c r="D693" s="8" t="s">
        <v>73</v>
      </c>
      <c r="E693" s="13" t="s">
        <v>74</v>
      </c>
      <c r="F693" s="8">
        <v>113</v>
      </c>
      <c r="G693" s="8">
        <v>1674.66</v>
      </c>
      <c r="H693" s="29">
        <v>2110.0716000000002</v>
      </c>
      <c r="I693" s="14">
        <v>669.86400000000003</v>
      </c>
      <c r="J693" s="17" t="s">
        <v>71</v>
      </c>
      <c r="Q693" s="16">
        <v>2022</v>
      </c>
      <c r="R693" s="12" t="s">
        <v>10</v>
      </c>
      <c r="S693" s="26" t="s">
        <v>92</v>
      </c>
      <c r="T693" s="26" t="s">
        <v>91</v>
      </c>
      <c r="U693" s="26" t="s">
        <v>96</v>
      </c>
      <c r="V693" s="26">
        <v>787</v>
      </c>
      <c r="W693" s="3">
        <v>826</v>
      </c>
      <c r="X693" s="3">
        <v>3105.76</v>
      </c>
      <c r="Y693" s="3">
        <v>1186.40032</v>
      </c>
      <c r="Z693" s="30">
        <v>3748.6523200000001</v>
      </c>
      <c r="AA693" s="12"/>
      <c r="AB693" s="12"/>
    </row>
    <row r="694" spans="2:28" x14ac:dyDescent="0.2">
      <c r="B694" s="18">
        <v>2022</v>
      </c>
      <c r="C694" s="15" t="s">
        <v>11</v>
      </c>
      <c r="D694" s="8" t="s">
        <v>73</v>
      </c>
      <c r="E694" s="13" t="s">
        <v>74</v>
      </c>
      <c r="F694" s="8">
        <v>119</v>
      </c>
      <c r="G694" s="8">
        <v>2263.38</v>
      </c>
      <c r="H694" s="29">
        <v>2919.7602000000002</v>
      </c>
      <c r="I694" s="14">
        <v>882.71820000000002</v>
      </c>
      <c r="J694" s="17" t="s">
        <v>71</v>
      </c>
      <c r="Q694" s="18">
        <v>2022</v>
      </c>
      <c r="R694" s="15" t="s">
        <v>11</v>
      </c>
      <c r="S694" s="26" t="s">
        <v>92</v>
      </c>
      <c r="T694" s="26" t="s">
        <v>91</v>
      </c>
      <c r="U694" s="26" t="s">
        <v>96</v>
      </c>
      <c r="V694" s="26">
        <v>585</v>
      </c>
      <c r="W694" s="3">
        <v>790</v>
      </c>
      <c r="X694" s="3">
        <v>3515.5</v>
      </c>
      <c r="Y694" s="3">
        <v>1177.6925000000001</v>
      </c>
      <c r="Z694" s="30">
        <v>4067.4335000000001</v>
      </c>
      <c r="AA694" s="15"/>
      <c r="AB694" s="15"/>
    </row>
    <row r="695" spans="2:28" x14ac:dyDescent="0.2">
      <c r="B695" s="16">
        <v>2022</v>
      </c>
      <c r="C695" s="12" t="s">
        <v>12</v>
      </c>
      <c r="D695" s="8" t="s">
        <v>73</v>
      </c>
      <c r="E695" s="13" t="s">
        <v>74</v>
      </c>
      <c r="F695" s="8">
        <v>124</v>
      </c>
      <c r="G695" s="8">
        <v>2114.1999999999998</v>
      </c>
      <c r="H695" s="29">
        <v>2854.17</v>
      </c>
      <c r="I695" s="14">
        <v>824.5379999999999</v>
      </c>
      <c r="J695" s="17" t="s">
        <v>71</v>
      </c>
      <c r="Q695" s="16">
        <v>2022</v>
      </c>
      <c r="R695" s="12" t="s">
        <v>12</v>
      </c>
      <c r="S695" s="26" t="s">
        <v>92</v>
      </c>
      <c r="T695" s="26" t="s">
        <v>91</v>
      </c>
      <c r="U695" s="26" t="s">
        <v>96</v>
      </c>
      <c r="V695" s="26">
        <v>760</v>
      </c>
      <c r="W695" s="3">
        <v>1018</v>
      </c>
      <c r="X695" s="3">
        <v>4927.12</v>
      </c>
      <c r="Y695" s="3">
        <v>1699.8563999999999</v>
      </c>
      <c r="Z695" s="30">
        <v>5129.1319199999998</v>
      </c>
      <c r="AA695" s="12"/>
      <c r="AB695" s="12"/>
    </row>
    <row r="696" spans="2:28" x14ac:dyDescent="0.2">
      <c r="B696" s="18">
        <v>2022</v>
      </c>
      <c r="C696" s="15" t="s">
        <v>13</v>
      </c>
      <c r="D696" s="8" t="s">
        <v>73</v>
      </c>
      <c r="E696" s="13" t="s">
        <v>74</v>
      </c>
      <c r="F696" s="8">
        <v>130</v>
      </c>
      <c r="G696" s="8">
        <v>3355.3</v>
      </c>
      <c r="H696" s="29">
        <v>4395.4430000000002</v>
      </c>
      <c r="I696" s="14">
        <v>1442.779</v>
      </c>
      <c r="J696" s="17" t="s">
        <v>71</v>
      </c>
      <c r="Q696" s="18">
        <v>2022</v>
      </c>
      <c r="R696" s="15" t="s">
        <v>13</v>
      </c>
      <c r="S696" s="26" t="s">
        <v>92</v>
      </c>
      <c r="T696" s="26" t="s">
        <v>91</v>
      </c>
      <c r="U696" s="26" t="s">
        <v>96</v>
      </c>
      <c r="V696" s="26">
        <v>757</v>
      </c>
      <c r="W696" s="3">
        <v>954</v>
      </c>
      <c r="X696" s="3">
        <v>1154.3399999999999</v>
      </c>
      <c r="Y696" s="3">
        <v>407.48201999999998</v>
      </c>
      <c r="Z696" s="30">
        <v>1472.9378399999998</v>
      </c>
      <c r="AA696" s="15"/>
      <c r="AB696" s="15"/>
    </row>
    <row r="697" spans="2:28" x14ac:dyDescent="0.2">
      <c r="B697" s="16">
        <v>2022</v>
      </c>
      <c r="C697" s="12" t="s">
        <v>14</v>
      </c>
      <c r="D697" s="8" t="s">
        <v>73</v>
      </c>
      <c r="E697" s="13" t="s">
        <v>74</v>
      </c>
      <c r="F697" s="8">
        <v>193</v>
      </c>
      <c r="G697" s="8">
        <v>6320.75</v>
      </c>
      <c r="H697" s="29">
        <v>8469.8050000000003</v>
      </c>
      <c r="I697" s="14">
        <v>2781.13</v>
      </c>
      <c r="J697" s="17" t="s">
        <v>71</v>
      </c>
      <c r="Q697" s="16">
        <v>2022</v>
      </c>
      <c r="R697" s="12" t="s">
        <v>14</v>
      </c>
      <c r="S697" s="26" t="s">
        <v>92</v>
      </c>
      <c r="T697" s="26" t="s">
        <v>91</v>
      </c>
      <c r="U697" s="26" t="s">
        <v>96</v>
      </c>
      <c r="V697" s="26">
        <v>870</v>
      </c>
      <c r="W697" s="3">
        <v>905</v>
      </c>
      <c r="X697" s="3">
        <v>968.35</v>
      </c>
      <c r="Y697" s="3">
        <v>385.4033</v>
      </c>
      <c r="Z697" s="30">
        <v>1006.1156500000001</v>
      </c>
      <c r="AA697" s="12"/>
      <c r="AB697" s="12"/>
    </row>
    <row r="698" spans="2:28" x14ac:dyDescent="0.2">
      <c r="B698" s="18">
        <v>2022</v>
      </c>
      <c r="C698" s="15" t="s">
        <v>15</v>
      </c>
      <c r="D698" s="8" t="s">
        <v>73</v>
      </c>
      <c r="E698" s="13" t="s">
        <v>74</v>
      </c>
      <c r="F698" s="8">
        <v>139</v>
      </c>
      <c r="G698" s="8">
        <v>2179.52</v>
      </c>
      <c r="H698" s="29">
        <v>2310.2912000000001</v>
      </c>
      <c r="I698" s="14">
        <v>1067.9648</v>
      </c>
      <c r="J698" s="17" t="s">
        <v>71</v>
      </c>
      <c r="Q698" s="18">
        <v>2022</v>
      </c>
      <c r="R698" s="15" t="s">
        <v>15</v>
      </c>
      <c r="S698" s="26" t="s">
        <v>92</v>
      </c>
      <c r="T698" s="26" t="s">
        <v>91</v>
      </c>
      <c r="U698" s="26" t="s">
        <v>96</v>
      </c>
      <c r="V698" s="26">
        <v>539</v>
      </c>
      <c r="W698" s="3">
        <v>652</v>
      </c>
      <c r="X698" s="3">
        <v>951.92</v>
      </c>
      <c r="Y698" s="3">
        <v>340.78735999999998</v>
      </c>
      <c r="Z698" s="30">
        <v>947.16039999999987</v>
      </c>
      <c r="AA698" s="15"/>
      <c r="AB698" s="15"/>
    </row>
    <row r="699" spans="2:28" x14ac:dyDescent="0.2">
      <c r="B699" s="16">
        <v>2022</v>
      </c>
      <c r="C699" s="12" t="s">
        <v>16</v>
      </c>
      <c r="D699" s="8" t="s">
        <v>73</v>
      </c>
      <c r="E699" s="13" t="s">
        <v>74</v>
      </c>
      <c r="F699" s="8">
        <v>100</v>
      </c>
      <c r="G699" s="8">
        <v>2227</v>
      </c>
      <c r="H699" s="29">
        <v>3117.8</v>
      </c>
      <c r="I699" s="14">
        <v>1068.96</v>
      </c>
      <c r="J699" s="17" t="s">
        <v>71</v>
      </c>
      <c r="Q699" s="16">
        <v>2022</v>
      </c>
      <c r="R699" s="12" t="s">
        <v>16</v>
      </c>
      <c r="S699" s="26" t="s">
        <v>92</v>
      </c>
      <c r="T699" s="26" t="s">
        <v>91</v>
      </c>
      <c r="U699" s="26" t="s">
        <v>96</v>
      </c>
      <c r="V699" s="26">
        <v>906</v>
      </c>
      <c r="W699" s="3">
        <v>1123</v>
      </c>
      <c r="X699" s="3">
        <v>2560.44</v>
      </c>
      <c r="Y699" s="3">
        <v>786.05508000000009</v>
      </c>
      <c r="Z699" s="30">
        <v>2860.0114800000001</v>
      </c>
      <c r="AA699" s="12"/>
      <c r="AB699" s="12"/>
    </row>
    <row r="700" spans="2:28" x14ac:dyDescent="0.2">
      <c r="B700" s="18">
        <v>2022</v>
      </c>
      <c r="C700" s="15" t="s">
        <v>17</v>
      </c>
      <c r="D700" s="8" t="s">
        <v>73</v>
      </c>
      <c r="E700" s="13" t="s">
        <v>74</v>
      </c>
      <c r="F700" s="8">
        <v>103</v>
      </c>
      <c r="G700" s="8">
        <v>2156.8200000000002</v>
      </c>
      <c r="H700" s="29">
        <v>2113.6836000000003</v>
      </c>
      <c r="I700" s="14">
        <v>884.29620000000011</v>
      </c>
      <c r="J700" s="17" t="s">
        <v>71</v>
      </c>
      <c r="Q700" s="18">
        <v>2022</v>
      </c>
      <c r="R700" s="15" t="s">
        <v>17</v>
      </c>
      <c r="S700" s="26" t="s">
        <v>92</v>
      </c>
      <c r="T700" s="26" t="s">
        <v>91</v>
      </c>
      <c r="U700" s="26" t="s">
        <v>96</v>
      </c>
      <c r="V700" s="26">
        <v>806</v>
      </c>
      <c r="W700" s="3">
        <v>903</v>
      </c>
      <c r="X700" s="3">
        <v>1291.29</v>
      </c>
      <c r="Y700" s="3">
        <v>404.17376999999993</v>
      </c>
      <c r="Z700" s="30">
        <v>1596.0344399999999</v>
      </c>
      <c r="AA700" s="15"/>
      <c r="AB700" s="15"/>
    </row>
    <row r="701" spans="2:28" x14ac:dyDescent="0.2">
      <c r="B701" s="16">
        <v>2023</v>
      </c>
      <c r="C701" s="12" t="s">
        <v>6</v>
      </c>
      <c r="D701" s="8" t="s">
        <v>73</v>
      </c>
      <c r="E701" s="13" t="s">
        <v>74</v>
      </c>
      <c r="F701" s="8">
        <v>342</v>
      </c>
      <c r="G701" s="8">
        <v>9972.7199999999993</v>
      </c>
      <c r="H701" s="29">
        <v>13762.353599999999</v>
      </c>
      <c r="I701" s="14">
        <v>3789.6335999999997</v>
      </c>
      <c r="J701" s="17" t="s">
        <v>71</v>
      </c>
      <c r="Q701" s="16">
        <v>2023</v>
      </c>
      <c r="R701" s="12" t="s">
        <v>6</v>
      </c>
      <c r="S701" s="26" t="s">
        <v>92</v>
      </c>
      <c r="T701" s="26" t="s">
        <v>91</v>
      </c>
      <c r="U701" s="26" t="s">
        <v>96</v>
      </c>
      <c r="V701" s="26">
        <v>690</v>
      </c>
      <c r="W701" s="3">
        <v>932</v>
      </c>
      <c r="X701" s="3">
        <v>4128.76</v>
      </c>
      <c r="Y701" s="3">
        <v>251.85436000000001</v>
      </c>
      <c r="Z701" s="30">
        <v>6572.9859200000001</v>
      </c>
      <c r="AA701" s="12"/>
      <c r="AB701" s="12"/>
    </row>
    <row r="702" spans="2:28" x14ac:dyDescent="0.2">
      <c r="B702" s="18">
        <v>2023</v>
      </c>
      <c r="C702" s="15" t="s">
        <v>7</v>
      </c>
      <c r="D702" s="8" t="s">
        <v>73</v>
      </c>
      <c r="E702" s="13" t="s">
        <v>74</v>
      </c>
      <c r="F702" s="8">
        <v>301</v>
      </c>
      <c r="G702" s="8">
        <v>5180.21</v>
      </c>
      <c r="H702" s="29">
        <v>7200.4919000000009</v>
      </c>
      <c r="I702" s="14">
        <v>2590.105</v>
      </c>
      <c r="J702" s="17" t="s">
        <v>71</v>
      </c>
      <c r="Q702" s="18">
        <v>2023</v>
      </c>
      <c r="R702" s="15" t="s">
        <v>7</v>
      </c>
      <c r="S702" s="26" t="s">
        <v>92</v>
      </c>
      <c r="T702" s="26" t="s">
        <v>91</v>
      </c>
      <c r="U702" s="26" t="s">
        <v>96</v>
      </c>
      <c r="V702" s="26">
        <v>904</v>
      </c>
      <c r="W702" s="3">
        <v>949</v>
      </c>
      <c r="X702" s="3">
        <v>1822.08</v>
      </c>
      <c r="Y702" s="3">
        <v>125.72351999999999</v>
      </c>
      <c r="Z702" s="30">
        <v>2372.3481599999996</v>
      </c>
      <c r="AA702" s="15"/>
      <c r="AB702" s="15"/>
    </row>
    <row r="703" spans="2:28" x14ac:dyDescent="0.2">
      <c r="B703" s="16">
        <v>2023</v>
      </c>
      <c r="C703" s="12" t="s">
        <v>8</v>
      </c>
      <c r="D703" s="8" t="s">
        <v>73</v>
      </c>
      <c r="E703" s="13" t="s">
        <v>74</v>
      </c>
      <c r="F703" s="8">
        <v>378</v>
      </c>
      <c r="G703" s="8">
        <v>12303.9</v>
      </c>
      <c r="H703" s="29">
        <v>14272.523999999999</v>
      </c>
      <c r="I703" s="14">
        <v>3814.2089999999998</v>
      </c>
      <c r="J703" s="17" t="s">
        <v>71</v>
      </c>
      <c r="Q703" s="16">
        <v>2023</v>
      </c>
      <c r="R703" s="12" t="s">
        <v>8</v>
      </c>
      <c r="S703" s="26" t="s">
        <v>92</v>
      </c>
      <c r="T703" s="26" t="s">
        <v>91</v>
      </c>
      <c r="U703" s="26" t="s">
        <v>96</v>
      </c>
      <c r="V703" s="26">
        <v>539</v>
      </c>
      <c r="W703" s="3">
        <v>803</v>
      </c>
      <c r="X703" s="3">
        <v>3798.19</v>
      </c>
      <c r="Y703" s="3">
        <v>296.25882000000001</v>
      </c>
      <c r="Z703" s="30">
        <v>5564.3483499999993</v>
      </c>
      <c r="AA703" s="12"/>
      <c r="AB703" s="12"/>
    </row>
    <row r="704" spans="2:28" x14ac:dyDescent="0.2">
      <c r="B704" s="18">
        <v>2023</v>
      </c>
      <c r="C704" s="15" t="s">
        <v>9</v>
      </c>
      <c r="D704" s="8" t="s">
        <v>73</v>
      </c>
      <c r="E704" s="13" t="s">
        <v>74</v>
      </c>
      <c r="F704" s="8">
        <v>328</v>
      </c>
      <c r="G704" s="8">
        <v>6907.68</v>
      </c>
      <c r="H704" s="29">
        <v>8151.0623999999998</v>
      </c>
      <c r="I704" s="14">
        <v>3039.3792000000003</v>
      </c>
      <c r="J704" s="17" t="s">
        <v>71</v>
      </c>
      <c r="Q704" s="18">
        <v>2023</v>
      </c>
      <c r="R704" s="15" t="s">
        <v>9</v>
      </c>
      <c r="S704" s="26" t="s">
        <v>92</v>
      </c>
      <c r="T704" s="26" t="s">
        <v>91</v>
      </c>
      <c r="U704" s="26" t="s">
        <v>96</v>
      </c>
      <c r="V704" s="26">
        <v>734</v>
      </c>
      <c r="W704" s="3">
        <v>815</v>
      </c>
      <c r="X704" s="3">
        <v>3471.9</v>
      </c>
      <c r="Y704" s="3">
        <v>333.30240000000003</v>
      </c>
      <c r="Z704" s="30">
        <v>4398.8972999999996</v>
      </c>
      <c r="AA704" s="15"/>
      <c r="AB704" s="15"/>
    </row>
    <row r="705" spans="2:28" x14ac:dyDescent="0.2">
      <c r="B705" s="16">
        <v>2023</v>
      </c>
      <c r="C705" s="12" t="s">
        <v>10</v>
      </c>
      <c r="D705" s="8" t="s">
        <v>73</v>
      </c>
      <c r="E705" s="13" t="s">
        <v>74</v>
      </c>
      <c r="F705" s="8">
        <v>312</v>
      </c>
      <c r="G705" s="8">
        <v>5082.4799999999996</v>
      </c>
      <c r="H705" s="29">
        <v>7013.8224</v>
      </c>
      <c r="I705" s="14">
        <v>1728.0431999999998</v>
      </c>
      <c r="J705" s="17" t="s">
        <v>71</v>
      </c>
      <c r="Q705" s="16">
        <v>2023</v>
      </c>
      <c r="R705" s="12" t="s">
        <v>10</v>
      </c>
      <c r="S705" s="26" t="s">
        <v>92</v>
      </c>
      <c r="T705" s="26" t="s">
        <v>91</v>
      </c>
      <c r="U705" s="26" t="s">
        <v>96</v>
      </c>
      <c r="V705" s="26">
        <v>509</v>
      </c>
      <c r="W705" s="3">
        <v>534</v>
      </c>
      <c r="X705" s="3">
        <v>2424.36</v>
      </c>
      <c r="Y705" s="3">
        <v>167.28083999999998</v>
      </c>
      <c r="Z705" s="30">
        <v>3401.3770800000002</v>
      </c>
      <c r="AA705" s="12"/>
      <c r="AB705" s="12"/>
    </row>
    <row r="706" spans="2:28" x14ac:dyDescent="0.2">
      <c r="B706" s="18">
        <v>2023</v>
      </c>
      <c r="C706" s="15" t="s">
        <v>11</v>
      </c>
      <c r="D706" s="8" t="s">
        <v>73</v>
      </c>
      <c r="E706" s="13" t="s">
        <v>74</v>
      </c>
      <c r="F706" s="8">
        <v>348</v>
      </c>
      <c r="G706" s="8">
        <v>12054.72</v>
      </c>
      <c r="H706" s="29">
        <v>16153.3248</v>
      </c>
      <c r="I706" s="14">
        <v>4701.3407999999999</v>
      </c>
      <c r="J706" s="17" t="s">
        <v>71</v>
      </c>
      <c r="Q706" s="18">
        <v>2023</v>
      </c>
      <c r="R706" s="15" t="s">
        <v>11</v>
      </c>
      <c r="S706" s="26" t="s">
        <v>92</v>
      </c>
      <c r="T706" s="26" t="s">
        <v>91</v>
      </c>
      <c r="U706" s="26" t="s">
        <v>96</v>
      </c>
      <c r="V706" s="26">
        <v>911</v>
      </c>
      <c r="W706" s="3">
        <v>1093</v>
      </c>
      <c r="X706" s="3">
        <v>3617.83</v>
      </c>
      <c r="Y706" s="3">
        <v>274.95508000000001</v>
      </c>
      <c r="Z706" s="30">
        <v>4254.56808</v>
      </c>
      <c r="AA706" s="15"/>
      <c r="AB706" s="15"/>
    </row>
    <row r="707" spans="2:28" x14ac:dyDescent="0.2">
      <c r="B707" s="16">
        <v>2023</v>
      </c>
      <c r="C707" s="12" t="s">
        <v>12</v>
      </c>
      <c r="D707" s="8" t="s">
        <v>73</v>
      </c>
      <c r="E707" s="13" t="s">
        <v>74</v>
      </c>
      <c r="F707" s="8">
        <v>322</v>
      </c>
      <c r="G707" s="8">
        <v>11131.54</v>
      </c>
      <c r="H707" s="29">
        <v>14804.948200000001</v>
      </c>
      <c r="I707" s="14">
        <v>5009.1930000000002</v>
      </c>
      <c r="J707" s="17" t="s">
        <v>71</v>
      </c>
      <c r="Q707" s="16">
        <v>2023</v>
      </c>
      <c r="R707" s="12" t="s">
        <v>12</v>
      </c>
      <c r="S707" s="26" t="s">
        <v>92</v>
      </c>
      <c r="T707" s="26" t="s">
        <v>91</v>
      </c>
      <c r="U707" s="26" t="s">
        <v>96</v>
      </c>
      <c r="V707" s="26">
        <v>835</v>
      </c>
      <c r="W707" s="3">
        <v>1169</v>
      </c>
      <c r="X707" s="3">
        <v>2501.66</v>
      </c>
      <c r="Y707" s="3">
        <v>200.13279999999997</v>
      </c>
      <c r="Z707" s="30">
        <v>3837.5464400000001</v>
      </c>
      <c r="AA707" s="12"/>
      <c r="AB707" s="12"/>
    </row>
    <row r="708" spans="2:28" x14ac:dyDescent="0.2">
      <c r="B708" s="18">
        <v>2023</v>
      </c>
      <c r="C708" s="15" t="s">
        <v>13</v>
      </c>
      <c r="D708" s="8" t="s">
        <v>73</v>
      </c>
      <c r="E708" s="13" t="s">
        <v>74</v>
      </c>
      <c r="F708" s="8">
        <v>334</v>
      </c>
      <c r="G708" s="8">
        <v>5110.2</v>
      </c>
      <c r="H708" s="29">
        <v>5467.9140000000007</v>
      </c>
      <c r="I708" s="14">
        <v>1839.6719999999998</v>
      </c>
      <c r="J708" s="17" t="s">
        <v>71</v>
      </c>
      <c r="Q708" s="18">
        <v>2023</v>
      </c>
      <c r="R708" s="15" t="s">
        <v>13</v>
      </c>
      <c r="S708" s="26" t="s">
        <v>92</v>
      </c>
      <c r="T708" s="26" t="s">
        <v>91</v>
      </c>
      <c r="U708" s="26" t="s">
        <v>96</v>
      </c>
      <c r="V708" s="26">
        <v>674</v>
      </c>
      <c r="W708" s="3">
        <v>782</v>
      </c>
      <c r="X708" s="3">
        <v>3049.8</v>
      </c>
      <c r="Y708" s="3">
        <v>250.08360000000002</v>
      </c>
      <c r="Z708" s="30">
        <v>4266.6702000000005</v>
      </c>
      <c r="AA708" s="15"/>
      <c r="AB708" s="15"/>
    </row>
    <row r="709" spans="2:28" x14ac:dyDescent="0.2">
      <c r="B709" s="16">
        <v>2023</v>
      </c>
      <c r="C709" s="12" t="s">
        <v>14</v>
      </c>
      <c r="D709" s="8" t="s">
        <v>73</v>
      </c>
      <c r="E709" s="13" t="s">
        <v>74</v>
      </c>
      <c r="F709" s="8">
        <v>342</v>
      </c>
      <c r="G709" s="8">
        <v>8861.2199999999993</v>
      </c>
      <c r="H709" s="29">
        <v>11785.4226</v>
      </c>
      <c r="I709" s="14">
        <v>3455.8757999999998</v>
      </c>
      <c r="J709" s="17" t="s">
        <v>71</v>
      </c>
      <c r="Q709" s="16">
        <v>2023</v>
      </c>
      <c r="R709" s="12" t="s">
        <v>14</v>
      </c>
      <c r="S709" s="26" t="s">
        <v>92</v>
      </c>
      <c r="T709" s="26" t="s">
        <v>91</v>
      </c>
      <c r="U709" s="26" t="s">
        <v>96</v>
      </c>
      <c r="V709" s="26">
        <v>718</v>
      </c>
      <c r="W709" s="3">
        <v>969</v>
      </c>
      <c r="X709" s="3">
        <v>3885.69</v>
      </c>
      <c r="Y709" s="3">
        <v>314.74089000000004</v>
      </c>
      <c r="Z709" s="30">
        <v>5455.5087599999997</v>
      </c>
      <c r="AA709" s="12"/>
      <c r="AB709" s="12"/>
    </row>
    <row r="710" spans="2:28" x14ac:dyDescent="0.2">
      <c r="B710" s="18">
        <v>2023</v>
      </c>
      <c r="C710" s="15" t="s">
        <v>15</v>
      </c>
      <c r="D710" s="8" t="s">
        <v>73</v>
      </c>
      <c r="E710" s="13" t="s">
        <v>74</v>
      </c>
      <c r="F710" s="8">
        <v>290</v>
      </c>
      <c r="G710" s="8">
        <v>10141.299999999999</v>
      </c>
      <c r="H710" s="29">
        <v>13893.580999999998</v>
      </c>
      <c r="I710" s="14">
        <v>4259.3459999999995</v>
      </c>
      <c r="J710" s="17" t="s">
        <v>71</v>
      </c>
      <c r="Q710" s="18">
        <v>2023</v>
      </c>
      <c r="R710" s="15" t="s">
        <v>15</v>
      </c>
      <c r="S710" s="26" t="s">
        <v>92</v>
      </c>
      <c r="T710" s="26" t="s">
        <v>91</v>
      </c>
      <c r="U710" s="26" t="s">
        <v>96</v>
      </c>
      <c r="V710" s="26">
        <v>849</v>
      </c>
      <c r="W710" s="3">
        <v>1257</v>
      </c>
      <c r="X710" s="3">
        <v>6234.72</v>
      </c>
      <c r="Y710" s="3">
        <v>374.08320000000003</v>
      </c>
      <c r="Z710" s="30">
        <v>7070.1724800000002</v>
      </c>
      <c r="AA710" s="15"/>
      <c r="AB710" s="15"/>
    </row>
    <row r="711" spans="2:28" x14ac:dyDescent="0.2">
      <c r="B711" s="16">
        <v>2023</v>
      </c>
      <c r="C711" s="12" t="s">
        <v>16</v>
      </c>
      <c r="D711" s="8" t="s">
        <v>73</v>
      </c>
      <c r="E711" s="13" t="s">
        <v>74</v>
      </c>
      <c r="F711" s="8">
        <v>291</v>
      </c>
      <c r="G711" s="8">
        <v>10115.16</v>
      </c>
      <c r="H711" s="29">
        <v>14161.223999999998</v>
      </c>
      <c r="I711" s="14">
        <v>3540.3059999999996</v>
      </c>
      <c r="J711" s="17" t="s">
        <v>71</v>
      </c>
      <c r="Q711" s="16">
        <v>2023</v>
      </c>
      <c r="R711" s="12" t="s">
        <v>16</v>
      </c>
      <c r="S711" s="26" t="s">
        <v>92</v>
      </c>
      <c r="T711" s="26" t="s">
        <v>91</v>
      </c>
      <c r="U711" s="26" t="s">
        <v>96</v>
      </c>
      <c r="V711" s="26">
        <v>797</v>
      </c>
      <c r="W711" s="3">
        <v>964</v>
      </c>
      <c r="X711" s="3">
        <v>1359.24</v>
      </c>
      <c r="Y711" s="3">
        <v>106.02072</v>
      </c>
      <c r="Z711" s="30">
        <v>1806.4299599999999</v>
      </c>
      <c r="AA711" s="12"/>
      <c r="AB711" s="12"/>
    </row>
    <row r="712" spans="2:28" x14ac:dyDescent="0.2">
      <c r="B712" s="18">
        <v>2023</v>
      </c>
      <c r="C712" s="15" t="s">
        <v>17</v>
      </c>
      <c r="D712" s="8" t="s">
        <v>73</v>
      </c>
      <c r="E712" s="13" t="s">
        <v>74</v>
      </c>
      <c r="F712" s="8">
        <v>311</v>
      </c>
      <c r="G712" s="8">
        <v>3492.53</v>
      </c>
      <c r="H712" s="29">
        <v>4889.5420000000004</v>
      </c>
      <c r="I712" s="14">
        <v>1117.6096</v>
      </c>
      <c r="J712" s="17" t="s">
        <v>71</v>
      </c>
      <c r="Q712" s="18">
        <v>2023</v>
      </c>
      <c r="R712" s="15" t="s">
        <v>17</v>
      </c>
      <c r="S712" s="26" t="s">
        <v>92</v>
      </c>
      <c r="T712" s="26" t="s">
        <v>91</v>
      </c>
      <c r="U712" s="26" t="s">
        <v>96</v>
      </c>
      <c r="V712" s="26">
        <v>700</v>
      </c>
      <c r="W712" s="3">
        <v>917</v>
      </c>
      <c r="X712" s="3">
        <v>2558.4299999999998</v>
      </c>
      <c r="Y712" s="3">
        <v>150.94737000000001</v>
      </c>
      <c r="Z712" s="30">
        <v>3200.5959299999995</v>
      </c>
      <c r="AA712" s="15"/>
      <c r="AB712" s="15"/>
    </row>
    <row r="713" spans="2:28" x14ac:dyDescent="0.2">
      <c r="B713" s="16">
        <v>2024</v>
      </c>
      <c r="C713" s="12" t="s">
        <v>6</v>
      </c>
      <c r="D713" s="8" t="s">
        <v>73</v>
      </c>
      <c r="E713" s="13" t="s">
        <v>74</v>
      </c>
      <c r="F713" s="8">
        <v>298</v>
      </c>
      <c r="G713" s="8">
        <v>7363.58</v>
      </c>
      <c r="H713" s="29">
        <v>10309.011999999999</v>
      </c>
      <c r="I713" s="14">
        <v>2945.4320000000002</v>
      </c>
      <c r="J713" s="17" t="s">
        <v>71</v>
      </c>
      <c r="Q713" s="16">
        <v>2024</v>
      </c>
      <c r="R713" s="12" t="s">
        <v>6</v>
      </c>
      <c r="S713" s="26" t="s">
        <v>92</v>
      </c>
      <c r="T713" s="26" t="s">
        <v>91</v>
      </c>
      <c r="U713" s="26" t="s">
        <v>96</v>
      </c>
      <c r="V713" s="26">
        <v>770</v>
      </c>
      <c r="W713" s="3">
        <v>1078</v>
      </c>
      <c r="X713" s="3">
        <v>4473.7</v>
      </c>
      <c r="Y713" s="3">
        <v>1163.162</v>
      </c>
      <c r="Z713" s="30">
        <v>5587.6512999999995</v>
      </c>
      <c r="AA713" s="12"/>
      <c r="AB713" s="12"/>
    </row>
    <row r="714" spans="2:28" x14ac:dyDescent="0.2">
      <c r="B714" s="18">
        <v>2024</v>
      </c>
      <c r="C714" s="15" t="s">
        <v>7</v>
      </c>
      <c r="D714" s="8" t="s">
        <v>73</v>
      </c>
      <c r="E714" s="13" t="s">
        <v>74</v>
      </c>
      <c r="F714" s="8">
        <v>372</v>
      </c>
      <c r="G714" s="8">
        <v>7804.56</v>
      </c>
      <c r="H714" s="29">
        <v>9911.7911999999997</v>
      </c>
      <c r="I714" s="14">
        <v>3746.1887999999999</v>
      </c>
      <c r="J714" s="17" t="s">
        <v>71</v>
      </c>
      <c r="Q714" s="18">
        <v>2024</v>
      </c>
      <c r="R714" s="15" t="s">
        <v>7</v>
      </c>
      <c r="S714" s="26" t="s">
        <v>92</v>
      </c>
      <c r="T714" s="26" t="s">
        <v>91</v>
      </c>
      <c r="U714" s="26" t="s">
        <v>96</v>
      </c>
      <c r="V714" s="26">
        <v>803</v>
      </c>
      <c r="W714" s="3">
        <v>891</v>
      </c>
      <c r="X714" s="3">
        <v>1808.73</v>
      </c>
      <c r="Y714" s="3">
        <v>515.48805000000004</v>
      </c>
      <c r="Z714" s="30">
        <v>2005.88157</v>
      </c>
      <c r="AA714" s="15"/>
      <c r="AB714" s="15"/>
    </row>
    <row r="715" spans="2:28" x14ac:dyDescent="0.2">
      <c r="B715" s="16">
        <v>2024</v>
      </c>
      <c r="C715" s="12" t="s">
        <v>8</v>
      </c>
      <c r="D715" s="8" t="s">
        <v>73</v>
      </c>
      <c r="E715" s="13" t="s">
        <v>74</v>
      </c>
      <c r="F715" s="8">
        <v>289</v>
      </c>
      <c r="G715" s="8">
        <v>9970.5</v>
      </c>
      <c r="H715" s="29">
        <v>11565.78</v>
      </c>
      <c r="I715" s="14">
        <v>4486.7250000000004</v>
      </c>
      <c r="J715" s="17" t="s">
        <v>71</v>
      </c>
      <c r="Q715" s="16">
        <v>2024</v>
      </c>
      <c r="R715" s="12" t="s">
        <v>8</v>
      </c>
      <c r="S715" s="26" t="s">
        <v>92</v>
      </c>
      <c r="T715" s="26" t="s">
        <v>91</v>
      </c>
      <c r="U715" s="26" t="s">
        <v>96</v>
      </c>
      <c r="V715" s="26">
        <v>931</v>
      </c>
      <c r="W715" s="3">
        <v>1359</v>
      </c>
      <c r="X715" s="3">
        <v>1345.41</v>
      </c>
      <c r="Y715" s="3">
        <v>378.06021000000004</v>
      </c>
      <c r="Z715" s="30">
        <v>1574.1297000000002</v>
      </c>
      <c r="AA715" s="12"/>
      <c r="AB715" s="12"/>
    </row>
    <row r="716" spans="2:28" x14ac:dyDescent="0.2">
      <c r="B716" s="18">
        <v>2024</v>
      </c>
      <c r="C716" s="15" t="s">
        <v>9</v>
      </c>
      <c r="D716" s="8" t="s">
        <v>73</v>
      </c>
      <c r="E716" s="13" t="s">
        <v>74</v>
      </c>
      <c r="F716" s="8">
        <v>363</v>
      </c>
      <c r="G716" s="8">
        <v>3677.19</v>
      </c>
      <c r="H716" s="29">
        <v>4118.4528</v>
      </c>
      <c r="I716" s="14">
        <v>1250.2446</v>
      </c>
      <c r="J716" s="17" t="s">
        <v>71</v>
      </c>
      <c r="Q716" s="18">
        <v>2024</v>
      </c>
      <c r="R716" s="15" t="s">
        <v>9</v>
      </c>
      <c r="S716" s="26" t="s">
        <v>92</v>
      </c>
      <c r="T716" s="26" t="s">
        <v>91</v>
      </c>
      <c r="U716" s="26" t="s">
        <v>96</v>
      </c>
      <c r="V716" s="26">
        <v>965</v>
      </c>
      <c r="W716" s="3">
        <v>1197</v>
      </c>
      <c r="X716" s="3">
        <v>2489.7600000000002</v>
      </c>
      <c r="Y716" s="3">
        <v>545.25744000000009</v>
      </c>
      <c r="Z716" s="30">
        <v>3057.4252800000004</v>
      </c>
      <c r="AA716" s="15"/>
      <c r="AB716" s="15"/>
    </row>
    <row r="717" spans="2:28" x14ac:dyDescent="0.2">
      <c r="B717" s="16">
        <v>2024</v>
      </c>
      <c r="C717" s="12" t="s">
        <v>10</v>
      </c>
      <c r="D717" s="8" t="s">
        <v>73</v>
      </c>
      <c r="E717" s="13" t="s">
        <v>74</v>
      </c>
      <c r="F717" s="8">
        <v>390</v>
      </c>
      <c r="G717" s="8">
        <v>4059.9</v>
      </c>
      <c r="H717" s="29">
        <v>5156.0730000000003</v>
      </c>
      <c r="I717" s="14">
        <v>1623.96</v>
      </c>
      <c r="J717" s="17" t="s">
        <v>71</v>
      </c>
      <c r="Q717" s="16">
        <v>2024</v>
      </c>
      <c r="R717" s="12" t="s">
        <v>10</v>
      </c>
      <c r="S717" s="26" t="s">
        <v>92</v>
      </c>
      <c r="T717" s="26" t="s">
        <v>91</v>
      </c>
      <c r="U717" s="26" t="s">
        <v>96</v>
      </c>
      <c r="V717" s="26">
        <v>872</v>
      </c>
      <c r="W717" s="3">
        <v>1090</v>
      </c>
      <c r="X717" s="3">
        <v>1275.3</v>
      </c>
      <c r="Y717" s="3">
        <v>373.66289999999998</v>
      </c>
      <c r="Z717" s="30">
        <v>1414.3076999999998</v>
      </c>
      <c r="AA717" s="12"/>
      <c r="AB717" s="12"/>
    </row>
    <row r="718" spans="2:28" x14ac:dyDescent="0.2">
      <c r="B718" s="18">
        <v>2024</v>
      </c>
      <c r="C718" s="15" t="s">
        <v>11</v>
      </c>
      <c r="D718" s="8" t="s">
        <v>73</v>
      </c>
      <c r="E718" s="13" t="s">
        <v>74</v>
      </c>
      <c r="F718" s="8">
        <v>343</v>
      </c>
      <c r="G718" s="8">
        <v>3834.74</v>
      </c>
      <c r="H718" s="29">
        <v>5291.9412000000002</v>
      </c>
      <c r="I718" s="14">
        <v>1303.8116</v>
      </c>
      <c r="J718" s="17" t="s">
        <v>71</v>
      </c>
      <c r="Q718" s="18">
        <v>2024</v>
      </c>
      <c r="R718" s="15" t="s">
        <v>11</v>
      </c>
      <c r="S718" s="26" t="s">
        <v>92</v>
      </c>
      <c r="T718" s="26" t="s">
        <v>91</v>
      </c>
      <c r="U718" s="26" t="s">
        <v>96</v>
      </c>
      <c r="V718" s="26">
        <v>657</v>
      </c>
      <c r="W718" s="3">
        <v>788</v>
      </c>
      <c r="X718" s="3">
        <v>1284.44</v>
      </c>
      <c r="Y718" s="3">
        <v>268.44796000000002</v>
      </c>
      <c r="Z718" s="30">
        <v>1389.7640800000001</v>
      </c>
      <c r="AA718" s="15"/>
      <c r="AB718" s="15"/>
    </row>
    <row r="719" spans="2:28" x14ac:dyDescent="0.2">
      <c r="B719" s="16">
        <v>2024</v>
      </c>
      <c r="C719" s="12" t="s">
        <v>12</v>
      </c>
      <c r="D719" s="8" t="s">
        <v>73</v>
      </c>
      <c r="E719" s="13" t="s">
        <v>74</v>
      </c>
      <c r="F719" s="8">
        <v>282</v>
      </c>
      <c r="G719" s="8">
        <v>7585.8</v>
      </c>
      <c r="H719" s="29">
        <v>9178.8180000000011</v>
      </c>
      <c r="I719" s="14">
        <v>3186.0360000000005</v>
      </c>
      <c r="J719" s="17" t="s">
        <v>71</v>
      </c>
      <c r="Q719" s="16">
        <v>2024</v>
      </c>
      <c r="R719" s="12" t="s">
        <v>12</v>
      </c>
      <c r="S719" s="26" t="s">
        <v>92</v>
      </c>
      <c r="T719" s="26" t="s">
        <v>91</v>
      </c>
      <c r="U719" s="26" t="s">
        <v>96</v>
      </c>
      <c r="V719" s="26">
        <v>908</v>
      </c>
      <c r="W719" s="3">
        <v>1271</v>
      </c>
      <c r="X719" s="3">
        <v>3075.82</v>
      </c>
      <c r="Y719" s="3">
        <v>701.28696000000014</v>
      </c>
      <c r="Z719" s="30">
        <v>3638.69506</v>
      </c>
      <c r="AA719" s="12"/>
      <c r="AB719" s="12"/>
    </row>
    <row r="720" spans="2:28" x14ac:dyDescent="0.2">
      <c r="B720" s="18">
        <v>2024</v>
      </c>
      <c r="C720" s="15" t="s">
        <v>13</v>
      </c>
      <c r="D720" s="8" t="s">
        <v>73</v>
      </c>
      <c r="E720" s="13" t="s">
        <v>74</v>
      </c>
      <c r="F720" s="8">
        <v>314</v>
      </c>
      <c r="G720" s="8">
        <v>6980.22</v>
      </c>
      <c r="H720" s="29">
        <v>8725.2749999999996</v>
      </c>
      <c r="I720" s="14">
        <v>2094.0660000000003</v>
      </c>
      <c r="J720" s="17" t="s">
        <v>71</v>
      </c>
      <c r="Q720" s="18">
        <v>2024</v>
      </c>
      <c r="R720" s="15" t="s">
        <v>13</v>
      </c>
      <c r="S720" s="26" t="s">
        <v>92</v>
      </c>
      <c r="T720" s="26" t="s">
        <v>91</v>
      </c>
      <c r="U720" s="26" t="s">
        <v>96</v>
      </c>
      <c r="V720" s="26">
        <v>992</v>
      </c>
      <c r="W720" s="3">
        <v>1290</v>
      </c>
      <c r="X720" s="3">
        <v>3560.4</v>
      </c>
      <c r="Y720" s="3">
        <v>747.68399999999997</v>
      </c>
      <c r="Z720" s="30">
        <v>4535.9496000000008</v>
      </c>
      <c r="AA720" s="15"/>
      <c r="AB720" s="15"/>
    </row>
    <row r="721" spans="2:28" x14ac:dyDescent="0.2">
      <c r="B721" s="16">
        <v>2024</v>
      </c>
      <c r="C721" s="12" t="s">
        <v>14</v>
      </c>
      <c r="D721" s="8" t="s">
        <v>73</v>
      </c>
      <c r="E721" s="13" t="s">
        <v>74</v>
      </c>
      <c r="F721" s="8">
        <v>318</v>
      </c>
      <c r="G721" s="8">
        <v>5361.48</v>
      </c>
      <c r="H721" s="29">
        <v>7237.9979999999996</v>
      </c>
      <c r="I721" s="14">
        <v>1769.2883999999999</v>
      </c>
      <c r="J721" s="17" t="s">
        <v>71</v>
      </c>
      <c r="Q721" s="16">
        <v>2024</v>
      </c>
      <c r="R721" s="12" t="s">
        <v>14</v>
      </c>
      <c r="S721" s="26" t="s">
        <v>92</v>
      </c>
      <c r="T721" s="26" t="s">
        <v>91</v>
      </c>
      <c r="U721" s="26" t="s">
        <v>96</v>
      </c>
      <c r="V721" s="26">
        <v>801</v>
      </c>
      <c r="W721" s="3">
        <v>865</v>
      </c>
      <c r="X721" s="3">
        <v>1721.35</v>
      </c>
      <c r="Y721" s="3">
        <v>420.00939999999997</v>
      </c>
      <c r="Z721" s="30">
        <v>1724.7927</v>
      </c>
      <c r="AA721" s="12"/>
      <c r="AB721" s="12"/>
    </row>
    <row r="722" spans="2:28" x14ac:dyDescent="0.2">
      <c r="B722" s="18">
        <v>2024</v>
      </c>
      <c r="C722" s="15" t="s">
        <v>15</v>
      </c>
      <c r="D722" s="8" t="s">
        <v>73</v>
      </c>
      <c r="E722" s="13" t="s">
        <v>74</v>
      </c>
      <c r="F722" s="8">
        <v>308</v>
      </c>
      <c r="G722" s="8">
        <v>5580.96</v>
      </c>
      <c r="H722" s="29">
        <v>5748.3887999999997</v>
      </c>
      <c r="I722" s="14">
        <v>1897.5264000000002</v>
      </c>
      <c r="J722" s="17" t="s">
        <v>71</v>
      </c>
      <c r="Q722" s="18">
        <v>2024</v>
      </c>
      <c r="R722" s="15" t="s">
        <v>15</v>
      </c>
      <c r="S722" s="26" t="s">
        <v>92</v>
      </c>
      <c r="T722" s="26" t="s">
        <v>91</v>
      </c>
      <c r="U722" s="26" t="s">
        <v>96</v>
      </c>
      <c r="V722" s="26">
        <v>805</v>
      </c>
      <c r="W722" s="3">
        <v>1151</v>
      </c>
      <c r="X722" s="3">
        <v>2048.7800000000002</v>
      </c>
      <c r="Y722" s="3">
        <v>469.17062000000004</v>
      </c>
      <c r="Z722" s="30">
        <v>2382.7311400000003</v>
      </c>
      <c r="AA722" s="15"/>
      <c r="AB722" s="15"/>
    </row>
    <row r="723" spans="2:28" x14ac:dyDescent="0.2">
      <c r="B723" s="16">
        <v>2024</v>
      </c>
      <c r="C723" s="12" t="s">
        <v>16</v>
      </c>
      <c r="D723" s="8" t="s">
        <v>73</v>
      </c>
      <c r="E723" s="13" t="s">
        <v>74</v>
      </c>
      <c r="F723" s="8">
        <v>331</v>
      </c>
      <c r="G723" s="8">
        <v>3601.28</v>
      </c>
      <c r="H723" s="29">
        <v>3529.2543999999998</v>
      </c>
      <c r="I723" s="14">
        <v>1476.5248000000001</v>
      </c>
      <c r="J723" s="17" t="s">
        <v>71</v>
      </c>
      <c r="Q723" s="16">
        <v>2024</v>
      </c>
      <c r="R723" s="12" t="s">
        <v>16</v>
      </c>
      <c r="S723" s="26" t="s">
        <v>92</v>
      </c>
      <c r="T723" s="26" t="s">
        <v>91</v>
      </c>
      <c r="U723" s="26" t="s">
        <v>96</v>
      </c>
      <c r="V723" s="26">
        <v>710</v>
      </c>
      <c r="W723" s="3">
        <v>852</v>
      </c>
      <c r="X723" s="3">
        <v>1865.88</v>
      </c>
      <c r="Y723" s="3">
        <v>417.95711999999997</v>
      </c>
      <c r="Z723" s="30">
        <v>2035.67508</v>
      </c>
      <c r="AA723" s="12"/>
      <c r="AB723" s="12"/>
    </row>
    <row r="724" spans="2:28" x14ac:dyDescent="0.2">
      <c r="B724" s="18">
        <v>2024</v>
      </c>
      <c r="C724" s="15" t="s">
        <v>17</v>
      </c>
      <c r="D724" s="8" t="s">
        <v>73</v>
      </c>
      <c r="E724" s="13" t="s">
        <v>74</v>
      </c>
      <c r="F724" s="8">
        <v>379</v>
      </c>
      <c r="G724" s="8">
        <v>10062.450000000001</v>
      </c>
      <c r="H724" s="29">
        <v>9559.3275000000012</v>
      </c>
      <c r="I724" s="14">
        <v>3723.1065000000003</v>
      </c>
      <c r="J724" s="17" t="s">
        <v>71</v>
      </c>
      <c r="Q724" s="18">
        <v>2024</v>
      </c>
      <c r="R724" s="15" t="s">
        <v>17</v>
      </c>
      <c r="S724" s="26" t="s">
        <v>92</v>
      </c>
      <c r="T724" s="26" t="s">
        <v>91</v>
      </c>
      <c r="U724" s="26" t="s">
        <v>96</v>
      </c>
      <c r="V724" s="26">
        <v>858</v>
      </c>
      <c r="W724" s="3">
        <v>1158</v>
      </c>
      <c r="X724" s="3">
        <v>2825.52</v>
      </c>
      <c r="Y724" s="3">
        <v>813.74976000000004</v>
      </c>
      <c r="Z724" s="30">
        <v>3339.7646400000003</v>
      </c>
      <c r="AA724" s="15"/>
      <c r="AB724" s="15"/>
    </row>
    <row r="725" spans="2:28" x14ac:dyDescent="0.2">
      <c r="B725" s="16">
        <v>2020</v>
      </c>
      <c r="C725" s="12" t="s">
        <v>6</v>
      </c>
      <c r="D725" s="8" t="s">
        <v>73</v>
      </c>
      <c r="E725" s="13" t="s">
        <v>75</v>
      </c>
      <c r="F725" s="8">
        <v>265</v>
      </c>
      <c r="G725" s="8">
        <v>3553.65</v>
      </c>
      <c r="H725" s="29">
        <v>4726.3545000000004</v>
      </c>
      <c r="I725" s="14">
        <v>1243.7774999999999</v>
      </c>
      <c r="J725" s="17" t="s">
        <v>71</v>
      </c>
      <c r="Q725" s="16">
        <v>2020</v>
      </c>
      <c r="R725" s="12" t="s">
        <v>6</v>
      </c>
      <c r="S725" s="26" t="s">
        <v>92</v>
      </c>
      <c r="T725" s="26" t="s">
        <v>90</v>
      </c>
      <c r="U725" s="26" t="s">
        <v>97</v>
      </c>
      <c r="V725" s="26">
        <v>496</v>
      </c>
      <c r="W725" s="3">
        <v>764</v>
      </c>
      <c r="X725" s="3">
        <v>6883.64</v>
      </c>
      <c r="Y725" s="3">
        <v>1005.0114400000001</v>
      </c>
      <c r="Z725" s="30">
        <v>7578.8876400000008</v>
      </c>
      <c r="AA725" s="12"/>
      <c r="AB725" s="12"/>
    </row>
    <row r="726" spans="2:28" x14ac:dyDescent="0.2">
      <c r="B726" s="18">
        <v>2020</v>
      </c>
      <c r="C726" s="15" t="s">
        <v>7</v>
      </c>
      <c r="D726" s="8" t="s">
        <v>73</v>
      </c>
      <c r="E726" s="13" t="s">
        <v>75</v>
      </c>
      <c r="F726" s="8">
        <v>383</v>
      </c>
      <c r="G726" s="8">
        <v>13044.98</v>
      </c>
      <c r="H726" s="29">
        <v>16697.574399999998</v>
      </c>
      <c r="I726" s="14">
        <v>5478.8915999999999</v>
      </c>
      <c r="J726" s="17" t="s">
        <v>71</v>
      </c>
      <c r="Q726" s="18">
        <v>2020</v>
      </c>
      <c r="R726" s="15" t="s">
        <v>7</v>
      </c>
      <c r="S726" s="26" t="s">
        <v>92</v>
      </c>
      <c r="T726" s="26" t="s">
        <v>90</v>
      </c>
      <c r="U726" s="26" t="s">
        <v>97</v>
      </c>
      <c r="V726" s="26">
        <v>371</v>
      </c>
      <c r="W726" s="3">
        <v>557</v>
      </c>
      <c r="X726" s="3">
        <v>8265.8799999999992</v>
      </c>
      <c r="Y726" s="3">
        <v>1264.6796399999998</v>
      </c>
      <c r="Z726" s="30">
        <v>10472.869959999998</v>
      </c>
      <c r="AA726" s="15"/>
      <c r="AB726" s="15"/>
    </row>
    <row r="727" spans="2:28" x14ac:dyDescent="0.2">
      <c r="B727" s="16">
        <v>2020</v>
      </c>
      <c r="C727" s="12" t="s">
        <v>8</v>
      </c>
      <c r="D727" s="8" t="s">
        <v>73</v>
      </c>
      <c r="E727" s="13" t="s">
        <v>75</v>
      </c>
      <c r="F727" s="8">
        <v>324</v>
      </c>
      <c r="G727" s="8">
        <v>6353.64</v>
      </c>
      <c r="H727" s="29">
        <v>8640.9503999999997</v>
      </c>
      <c r="I727" s="14">
        <v>3176.82</v>
      </c>
      <c r="J727" s="17" t="s">
        <v>71</v>
      </c>
      <c r="Q727" s="16">
        <v>2020</v>
      </c>
      <c r="R727" s="12" t="s">
        <v>8</v>
      </c>
      <c r="S727" s="26" t="s">
        <v>92</v>
      </c>
      <c r="T727" s="26" t="s">
        <v>90</v>
      </c>
      <c r="U727" s="26" t="s">
        <v>97</v>
      </c>
      <c r="V727" s="26">
        <v>448</v>
      </c>
      <c r="W727" s="3">
        <v>739</v>
      </c>
      <c r="X727" s="3">
        <v>13124.64</v>
      </c>
      <c r="Y727" s="3">
        <v>3596.1513599999998</v>
      </c>
      <c r="Z727" s="30">
        <v>16497.672479999997</v>
      </c>
      <c r="AA727" s="12"/>
      <c r="AB727" s="12"/>
    </row>
    <row r="728" spans="2:28" x14ac:dyDescent="0.2">
      <c r="B728" s="18">
        <v>2020</v>
      </c>
      <c r="C728" s="15" t="s">
        <v>9</v>
      </c>
      <c r="D728" s="8" t="s">
        <v>73</v>
      </c>
      <c r="E728" s="13" t="s">
        <v>75</v>
      </c>
      <c r="F728" s="8">
        <v>380</v>
      </c>
      <c r="G728" s="8">
        <v>6916</v>
      </c>
      <c r="H728" s="29">
        <v>8783.32</v>
      </c>
      <c r="I728" s="14">
        <v>3388.84</v>
      </c>
      <c r="J728" s="17" t="s">
        <v>71</v>
      </c>
      <c r="Q728" s="18">
        <v>2020</v>
      </c>
      <c r="R728" s="15" t="s">
        <v>9</v>
      </c>
      <c r="S728" s="26" t="s">
        <v>92</v>
      </c>
      <c r="T728" s="26" t="s">
        <v>90</v>
      </c>
      <c r="U728" s="26" t="s">
        <v>97</v>
      </c>
      <c r="V728" s="26">
        <v>333</v>
      </c>
      <c r="W728" s="3">
        <v>733</v>
      </c>
      <c r="X728" s="3">
        <v>8517.4599999999991</v>
      </c>
      <c r="Y728" s="3">
        <v>1217.9967799999997</v>
      </c>
      <c r="Z728" s="30">
        <v>10723.482139999998</v>
      </c>
      <c r="AA728" s="15"/>
      <c r="AB728" s="15"/>
    </row>
    <row r="729" spans="2:28" x14ac:dyDescent="0.2">
      <c r="B729" s="16">
        <v>2020</v>
      </c>
      <c r="C729" s="12" t="s">
        <v>10</v>
      </c>
      <c r="D729" s="8" t="s">
        <v>73</v>
      </c>
      <c r="E729" s="13" t="s">
        <v>75</v>
      </c>
      <c r="F729" s="8">
        <v>359</v>
      </c>
      <c r="G729" s="8">
        <v>4979.33</v>
      </c>
      <c r="H729" s="29">
        <v>5327.8830999999991</v>
      </c>
      <c r="I729" s="14">
        <v>1991.7320000000002</v>
      </c>
      <c r="J729" s="17" t="s">
        <v>71</v>
      </c>
      <c r="Q729" s="16">
        <v>2020</v>
      </c>
      <c r="R729" s="12" t="s">
        <v>10</v>
      </c>
      <c r="S729" s="26" t="s">
        <v>92</v>
      </c>
      <c r="T729" s="26" t="s">
        <v>90</v>
      </c>
      <c r="U729" s="26" t="s">
        <v>97</v>
      </c>
      <c r="V729" s="26">
        <v>369</v>
      </c>
      <c r="W729" s="3">
        <v>661</v>
      </c>
      <c r="X729" s="3">
        <v>6147.3</v>
      </c>
      <c r="Y729" s="3">
        <v>1506.0885000000001</v>
      </c>
      <c r="Z729" s="30">
        <v>7745.598</v>
      </c>
      <c r="AA729" s="12"/>
      <c r="AB729" s="12"/>
    </row>
    <row r="730" spans="2:28" x14ac:dyDescent="0.2">
      <c r="B730" s="18">
        <v>2020</v>
      </c>
      <c r="C730" s="15" t="s">
        <v>11</v>
      </c>
      <c r="D730" s="8" t="s">
        <v>73</v>
      </c>
      <c r="E730" s="13" t="s">
        <v>75</v>
      </c>
      <c r="F730" s="8">
        <v>264</v>
      </c>
      <c r="G730" s="8">
        <v>7384.08</v>
      </c>
      <c r="H730" s="29">
        <v>10190.0304</v>
      </c>
      <c r="I730" s="14">
        <v>3396.6767999999997</v>
      </c>
      <c r="J730" s="17" t="s">
        <v>71</v>
      </c>
      <c r="Q730" s="18">
        <v>2020</v>
      </c>
      <c r="R730" s="15" t="s">
        <v>11</v>
      </c>
      <c r="S730" s="26" t="s">
        <v>92</v>
      </c>
      <c r="T730" s="26" t="s">
        <v>90</v>
      </c>
      <c r="U730" s="26" t="s">
        <v>97</v>
      </c>
      <c r="V730" s="26">
        <v>483</v>
      </c>
      <c r="W730" s="3">
        <v>990</v>
      </c>
      <c r="X730" s="3">
        <v>10800.9</v>
      </c>
      <c r="Y730" s="3">
        <v>1533.7278000000001</v>
      </c>
      <c r="Z730" s="30">
        <v>10314.8595</v>
      </c>
      <c r="AA730" s="15"/>
      <c r="AB730" s="15"/>
    </row>
    <row r="731" spans="2:28" x14ac:dyDescent="0.2">
      <c r="B731" s="16">
        <v>2020</v>
      </c>
      <c r="C731" s="12" t="s">
        <v>12</v>
      </c>
      <c r="D731" s="8" t="s">
        <v>73</v>
      </c>
      <c r="E731" s="13" t="s">
        <v>75</v>
      </c>
      <c r="F731" s="8">
        <v>345</v>
      </c>
      <c r="G731" s="8">
        <v>11788.65</v>
      </c>
      <c r="H731" s="29">
        <v>11081.330999999998</v>
      </c>
      <c r="I731" s="14">
        <v>5304.8924999999999</v>
      </c>
      <c r="J731" s="17" t="s">
        <v>71</v>
      </c>
      <c r="Q731" s="16">
        <v>2020</v>
      </c>
      <c r="R731" s="12" t="s">
        <v>12</v>
      </c>
      <c r="S731" s="26" t="s">
        <v>92</v>
      </c>
      <c r="T731" s="26" t="s">
        <v>90</v>
      </c>
      <c r="U731" s="26" t="s">
        <v>97</v>
      </c>
      <c r="V731" s="26">
        <v>411</v>
      </c>
      <c r="W731" s="3">
        <v>625</v>
      </c>
      <c r="X731" s="3">
        <v>3737.5</v>
      </c>
      <c r="Y731" s="3">
        <v>515.77499999999998</v>
      </c>
      <c r="Z731" s="30">
        <v>5097.95</v>
      </c>
      <c r="AA731" s="12"/>
      <c r="AB731" s="12"/>
    </row>
    <row r="732" spans="2:28" x14ac:dyDescent="0.2">
      <c r="B732" s="18">
        <v>2020</v>
      </c>
      <c r="C732" s="15" t="s">
        <v>13</v>
      </c>
      <c r="D732" s="8" t="s">
        <v>73</v>
      </c>
      <c r="E732" s="13" t="s">
        <v>75</v>
      </c>
      <c r="F732" s="8">
        <v>329</v>
      </c>
      <c r="G732" s="8">
        <v>4267.13</v>
      </c>
      <c r="H732" s="29">
        <v>4352.4726000000001</v>
      </c>
      <c r="I732" s="14">
        <v>1920.2085</v>
      </c>
      <c r="J732" s="17" t="s">
        <v>71</v>
      </c>
      <c r="Q732" s="18">
        <v>2020</v>
      </c>
      <c r="R732" s="15" t="s">
        <v>13</v>
      </c>
      <c r="S732" s="26" t="s">
        <v>92</v>
      </c>
      <c r="T732" s="26" t="s">
        <v>90</v>
      </c>
      <c r="U732" s="26" t="s">
        <v>97</v>
      </c>
      <c r="V732" s="26">
        <v>464</v>
      </c>
      <c r="W732" s="3">
        <v>821</v>
      </c>
      <c r="X732" s="3">
        <v>9745.27</v>
      </c>
      <c r="Y732" s="3">
        <v>1997.78035</v>
      </c>
      <c r="Z732" s="30">
        <v>13380.255710000001</v>
      </c>
      <c r="AA732" s="15"/>
      <c r="AB732" s="15"/>
    </row>
    <row r="733" spans="2:28" x14ac:dyDescent="0.2">
      <c r="B733" s="16">
        <v>2020</v>
      </c>
      <c r="C733" s="12" t="s">
        <v>14</v>
      </c>
      <c r="D733" s="8" t="s">
        <v>73</v>
      </c>
      <c r="E733" s="13" t="s">
        <v>75</v>
      </c>
      <c r="F733" s="8">
        <v>364</v>
      </c>
      <c r="G733" s="8">
        <v>10537.8</v>
      </c>
      <c r="H733" s="29">
        <v>11275.445999999998</v>
      </c>
      <c r="I733" s="14">
        <v>4109.7419999999993</v>
      </c>
      <c r="J733" s="17" t="s">
        <v>71</v>
      </c>
      <c r="Q733" s="16">
        <v>2020</v>
      </c>
      <c r="R733" s="12" t="s">
        <v>14</v>
      </c>
      <c r="S733" s="26" t="s">
        <v>92</v>
      </c>
      <c r="T733" s="26" t="s">
        <v>90</v>
      </c>
      <c r="U733" s="26" t="s">
        <v>97</v>
      </c>
      <c r="V733" s="26">
        <v>358</v>
      </c>
      <c r="W733" s="3">
        <v>641</v>
      </c>
      <c r="X733" s="3">
        <v>11243.14</v>
      </c>
      <c r="Y733" s="3">
        <v>2765.8124400000002</v>
      </c>
      <c r="Z733" s="30">
        <v>10939.575219999999</v>
      </c>
      <c r="AA733" s="12"/>
      <c r="AB733" s="12"/>
    </row>
    <row r="734" spans="2:28" x14ac:dyDescent="0.2">
      <c r="B734" s="18">
        <v>2020</v>
      </c>
      <c r="C734" s="15" t="s">
        <v>15</v>
      </c>
      <c r="D734" s="8" t="s">
        <v>73</v>
      </c>
      <c r="E734" s="13" t="s">
        <v>75</v>
      </c>
      <c r="F734" s="8">
        <v>275</v>
      </c>
      <c r="G734" s="8">
        <v>6644</v>
      </c>
      <c r="H734" s="29">
        <v>8371.44</v>
      </c>
      <c r="I734" s="14">
        <v>3189.12</v>
      </c>
      <c r="J734" s="17" t="s">
        <v>71</v>
      </c>
      <c r="Q734" s="18">
        <v>2020</v>
      </c>
      <c r="R734" s="15" t="s">
        <v>15</v>
      </c>
      <c r="S734" s="26" t="s">
        <v>92</v>
      </c>
      <c r="T734" s="26" t="s">
        <v>90</v>
      </c>
      <c r="U734" s="26" t="s">
        <v>97</v>
      </c>
      <c r="V734" s="26">
        <v>326</v>
      </c>
      <c r="W734" s="3">
        <v>737</v>
      </c>
      <c r="X734" s="3">
        <v>14614.71</v>
      </c>
      <c r="Y734" s="3">
        <v>4033.65996</v>
      </c>
      <c r="Z734" s="30">
        <v>18370.690469999998</v>
      </c>
      <c r="AA734" s="15"/>
      <c r="AB734" s="15"/>
    </row>
    <row r="735" spans="2:28" x14ac:dyDescent="0.2">
      <c r="B735" s="16">
        <v>2020</v>
      </c>
      <c r="C735" s="12" t="s">
        <v>16</v>
      </c>
      <c r="D735" s="8" t="s">
        <v>73</v>
      </c>
      <c r="E735" s="13" t="s">
        <v>75</v>
      </c>
      <c r="F735" s="8">
        <v>257</v>
      </c>
      <c r="G735" s="8">
        <v>6427.57</v>
      </c>
      <c r="H735" s="29">
        <v>8227.2896000000001</v>
      </c>
      <c r="I735" s="14">
        <v>2635.3036999999999</v>
      </c>
      <c r="J735" s="17" t="s">
        <v>71</v>
      </c>
      <c r="Q735" s="16">
        <v>2020</v>
      </c>
      <c r="R735" s="12" t="s">
        <v>16</v>
      </c>
      <c r="S735" s="26" t="s">
        <v>92</v>
      </c>
      <c r="T735" s="26" t="s">
        <v>90</v>
      </c>
      <c r="U735" s="26" t="s">
        <v>97</v>
      </c>
      <c r="V735" s="26">
        <v>340</v>
      </c>
      <c r="W735" s="3">
        <v>816</v>
      </c>
      <c r="X735" s="3">
        <v>13570.08</v>
      </c>
      <c r="Y735" s="3">
        <v>1641.9796799999999</v>
      </c>
      <c r="Z735" s="30">
        <v>12308.06256</v>
      </c>
      <c r="AA735" s="12"/>
      <c r="AB735" s="12"/>
    </row>
    <row r="736" spans="2:28" x14ac:dyDescent="0.2">
      <c r="B736" s="18">
        <v>2020</v>
      </c>
      <c r="C736" s="15" t="s">
        <v>17</v>
      </c>
      <c r="D736" s="8" t="s">
        <v>73</v>
      </c>
      <c r="E736" s="13" t="s">
        <v>75</v>
      </c>
      <c r="F736" s="8">
        <v>399</v>
      </c>
      <c r="G736" s="8">
        <v>5781.51</v>
      </c>
      <c r="H736" s="29">
        <v>8094.1140000000005</v>
      </c>
      <c r="I736" s="14">
        <v>1734.4530000000002</v>
      </c>
      <c r="J736" s="17" t="s">
        <v>71</v>
      </c>
      <c r="Q736" s="18">
        <v>2020</v>
      </c>
      <c r="R736" s="15" t="s">
        <v>17</v>
      </c>
      <c r="S736" s="26" t="s">
        <v>92</v>
      </c>
      <c r="T736" s="26" t="s">
        <v>90</v>
      </c>
      <c r="U736" s="26" t="s">
        <v>97</v>
      </c>
      <c r="V736" s="26">
        <v>418</v>
      </c>
      <c r="W736" s="3">
        <v>719</v>
      </c>
      <c r="X736" s="3">
        <v>11237.97</v>
      </c>
      <c r="Y736" s="3">
        <v>3112.9176899999998</v>
      </c>
      <c r="Z736" s="30">
        <v>14182.318139999999</v>
      </c>
      <c r="AA736" s="15"/>
      <c r="AB736" s="15"/>
    </row>
    <row r="737" spans="2:28" x14ac:dyDescent="0.2">
      <c r="B737" s="16">
        <v>2021</v>
      </c>
      <c r="C737" s="12" t="s">
        <v>6</v>
      </c>
      <c r="D737" s="8" t="s">
        <v>73</v>
      </c>
      <c r="E737" s="13" t="s">
        <v>75</v>
      </c>
      <c r="F737" s="8">
        <v>285</v>
      </c>
      <c r="G737" s="8">
        <v>3052.35</v>
      </c>
      <c r="H737" s="29">
        <v>2991.3029999999999</v>
      </c>
      <c r="I737" s="14">
        <v>1098.846</v>
      </c>
      <c r="J737" s="17" t="s">
        <v>71</v>
      </c>
      <c r="Q737" s="16">
        <v>2021</v>
      </c>
      <c r="R737" s="12" t="s">
        <v>6</v>
      </c>
      <c r="S737" s="26" t="s">
        <v>92</v>
      </c>
      <c r="T737" s="26" t="s">
        <v>90</v>
      </c>
      <c r="U737" s="26" t="s">
        <v>97</v>
      </c>
      <c r="V737" s="26">
        <v>964</v>
      </c>
      <c r="W737" s="3">
        <v>2102</v>
      </c>
      <c r="X737" s="3">
        <v>20767.759999999998</v>
      </c>
      <c r="Y737" s="3">
        <v>2949.0219200000001</v>
      </c>
      <c r="Z737" s="30">
        <v>28597.20552</v>
      </c>
      <c r="AA737" s="12"/>
      <c r="AB737" s="12"/>
    </row>
    <row r="738" spans="2:28" x14ac:dyDescent="0.2">
      <c r="B738" s="18">
        <v>2021</v>
      </c>
      <c r="C738" s="15" t="s">
        <v>7</v>
      </c>
      <c r="D738" s="8" t="s">
        <v>73</v>
      </c>
      <c r="E738" s="13" t="s">
        <v>75</v>
      </c>
      <c r="F738" s="8">
        <v>310</v>
      </c>
      <c r="G738" s="8">
        <v>7235.4</v>
      </c>
      <c r="H738" s="29">
        <v>9550.7279999999992</v>
      </c>
      <c r="I738" s="14">
        <v>2894.16</v>
      </c>
      <c r="J738" s="17" t="s">
        <v>71</v>
      </c>
      <c r="Q738" s="18">
        <v>2021</v>
      </c>
      <c r="R738" s="15" t="s">
        <v>7</v>
      </c>
      <c r="S738" s="26" t="s">
        <v>92</v>
      </c>
      <c r="T738" s="26" t="s">
        <v>90</v>
      </c>
      <c r="U738" s="26" t="s">
        <v>97</v>
      </c>
      <c r="V738" s="26">
        <v>1016</v>
      </c>
      <c r="W738" s="3">
        <v>1768</v>
      </c>
      <c r="X738" s="3">
        <v>21322.080000000002</v>
      </c>
      <c r="Y738" s="3">
        <v>2388.07296</v>
      </c>
      <c r="Z738" s="30">
        <v>31940.475840000003</v>
      </c>
      <c r="AA738" s="15"/>
      <c r="AB738" s="15"/>
    </row>
    <row r="739" spans="2:28" x14ac:dyDescent="0.2">
      <c r="B739" s="16">
        <v>2021</v>
      </c>
      <c r="C739" s="12" t="s">
        <v>8</v>
      </c>
      <c r="D739" s="8" t="s">
        <v>73</v>
      </c>
      <c r="E739" s="13" t="s">
        <v>75</v>
      </c>
      <c r="F739" s="8">
        <v>272</v>
      </c>
      <c r="G739" s="8">
        <v>6334.88</v>
      </c>
      <c r="H739" s="29">
        <v>8108.6464000000005</v>
      </c>
      <c r="I739" s="14">
        <v>2153.8592000000003</v>
      </c>
      <c r="J739" s="17" t="s">
        <v>71</v>
      </c>
      <c r="Q739" s="16">
        <v>2021</v>
      </c>
      <c r="R739" s="12" t="s">
        <v>8</v>
      </c>
      <c r="S739" s="26" t="s">
        <v>92</v>
      </c>
      <c r="T739" s="26" t="s">
        <v>90</v>
      </c>
      <c r="U739" s="26" t="s">
        <v>97</v>
      </c>
      <c r="V739" s="26">
        <v>1149</v>
      </c>
      <c r="W739" s="3">
        <v>1804</v>
      </c>
      <c r="X739" s="3">
        <v>32039.040000000001</v>
      </c>
      <c r="Y739" s="3">
        <v>5542.7539200000001</v>
      </c>
      <c r="Z739" s="30">
        <v>44245.914240000006</v>
      </c>
      <c r="AA739" s="12"/>
      <c r="AB739" s="12"/>
    </row>
    <row r="740" spans="2:28" x14ac:dyDescent="0.2">
      <c r="B740" s="18">
        <v>2021</v>
      </c>
      <c r="C740" s="15" t="s">
        <v>9</v>
      </c>
      <c r="D740" s="8" t="s">
        <v>73</v>
      </c>
      <c r="E740" s="13" t="s">
        <v>75</v>
      </c>
      <c r="F740" s="8">
        <v>279</v>
      </c>
      <c r="G740" s="8">
        <v>4190.58</v>
      </c>
      <c r="H740" s="29">
        <v>5322.0366000000004</v>
      </c>
      <c r="I740" s="14">
        <v>2053.3842</v>
      </c>
      <c r="J740" s="17" t="s">
        <v>71</v>
      </c>
      <c r="Q740" s="18">
        <v>2021</v>
      </c>
      <c r="R740" s="15" t="s">
        <v>9</v>
      </c>
      <c r="S740" s="26" t="s">
        <v>92</v>
      </c>
      <c r="T740" s="26" t="s">
        <v>90</v>
      </c>
      <c r="U740" s="26" t="s">
        <v>97</v>
      </c>
      <c r="V740" s="26">
        <v>840</v>
      </c>
      <c r="W740" s="3">
        <v>1898</v>
      </c>
      <c r="X740" s="3">
        <v>30102.28</v>
      </c>
      <c r="Y740" s="3">
        <v>4334.7283200000002</v>
      </c>
      <c r="Z740" s="30">
        <v>43046.260399999999</v>
      </c>
      <c r="AA740" s="15"/>
      <c r="AB740" s="15"/>
    </row>
    <row r="741" spans="2:28" x14ac:dyDescent="0.2">
      <c r="B741" s="16">
        <v>2021</v>
      </c>
      <c r="C741" s="12" t="s">
        <v>10</v>
      </c>
      <c r="D741" s="8" t="s">
        <v>73</v>
      </c>
      <c r="E741" s="13" t="s">
        <v>75</v>
      </c>
      <c r="F741" s="8">
        <v>273</v>
      </c>
      <c r="G741" s="8">
        <v>7324.59</v>
      </c>
      <c r="H741" s="29">
        <v>9741.7047000000002</v>
      </c>
      <c r="I741" s="14">
        <v>3515.8032000000003</v>
      </c>
      <c r="J741" s="17" t="s">
        <v>71</v>
      </c>
      <c r="Q741" s="16">
        <v>2021</v>
      </c>
      <c r="R741" s="12" t="s">
        <v>10</v>
      </c>
      <c r="S741" s="26" t="s">
        <v>92</v>
      </c>
      <c r="T741" s="26" t="s">
        <v>90</v>
      </c>
      <c r="U741" s="26" t="s">
        <v>97</v>
      </c>
      <c r="V741" s="26">
        <v>1140</v>
      </c>
      <c r="W741" s="3">
        <v>2155</v>
      </c>
      <c r="X741" s="3">
        <v>43035.35</v>
      </c>
      <c r="Y741" s="3">
        <v>5938.8782999999994</v>
      </c>
      <c r="Z741" s="30">
        <v>58183.793199999993</v>
      </c>
      <c r="AA741" s="12"/>
      <c r="AB741" s="12"/>
    </row>
    <row r="742" spans="2:28" x14ac:dyDescent="0.2">
      <c r="B742" s="18">
        <v>2021</v>
      </c>
      <c r="C742" s="15" t="s">
        <v>11</v>
      </c>
      <c r="D742" s="8" t="s">
        <v>73</v>
      </c>
      <c r="E742" s="13" t="s">
        <v>75</v>
      </c>
      <c r="F742" s="8">
        <v>331</v>
      </c>
      <c r="G742" s="8">
        <v>11088.5</v>
      </c>
      <c r="H742" s="29">
        <v>10755.844999999999</v>
      </c>
      <c r="I742" s="14">
        <v>4657.17</v>
      </c>
      <c r="J742" s="17" t="s">
        <v>71</v>
      </c>
      <c r="Q742" s="18">
        <v>2021</v>
      </c>
      <c r="R742" s="15" t="s">
        <v>11</v>
      </c>
      <c r="S742" s="26" t="s">
        <v>92</v>
      </c>
      <c r="T742" s="26" t="s">
        <v>90</v>
      </c>
      <c r="U742" s="26" t="s">
        <v>97</v>
      </c>
      <c r="V742" s="26">
        <v>1191</v>
      </c>
      <c r="W742" s="3">
        <v>2668</v>
      </c>
      <c r="X742" s="3">
        <v>31082.2</v>
      </c>
      <c r="Y742" s="3">
        <v>6216.44</v>
      </c>
      <c r="Z742" s="30">
        <v>37982.448400000001</v>
      </c>
      <c r="AA742" s="15"/>
      <c r="AB742" s="15"/>
    </row>
    <row r="743" spans="2:28" x14ac:dyDescent="0.2">
      <c r="B743" s="16">
        <v>2021</v>
      </c>
      <c r="C743" s="12" t="s">
        <v>12</v>
      </c>
      <c r="D743" s="8" t="s">
        <v>73</v>
      </c>
      <c r="E743" s="13" t="s">
        <v>75</v>
      </c>
      <c r="F743" s="8">
        <v>387</v>
      </c>
      <c r="G743" s="8">
        <v>4674.96</v>
      </c>
      <c r="H743" s="29">
        <v>5937.1992</v>
      </c>
      <c r="I743" s="14">
        <v>1682.9856</v>
      </c>
      <c r="J743" s="17" t="s">
        <v>71</v>
      </c>
      <c r="Q743" s="16">
        <v>2021</v>
      </c>
      <c r="R743" s="12" t="s">
        <v>12</v>
      </c>
      <c r="S743" s="26" t="s">
        <v>92</v>
      </c>
      <c r="T743" s="26" t="s">
        <v>90</v>
      </c>
      <c r="U743" s="26" t="s">
        <v>97</v>
      </c>
      <c r="V743" s="26">
        <v>808</v>
      </c>
      <c r="W743" s="3">
        <v>1212</v>
      </c>
      <c r="X743" s="3">
        <v>12095.76</v>
      </c>
      <c r="Y743" s="3">
        <v>2237.7156</v>
      </c>
      <c r="Z743" s="30">
        <v>15470.477040000002</v>
      </c>
      <c r="AA743" s="12"/>
      <c r="AB743" s="12"/>
    </row>
    <row r="744" spans="2:28" x14ac:dyDescent="0.2">
      <c r="B744" s="18">
        <v>2021</v>
      </c>
      <c r="C744" s="15" t="s">
        <v>13</v>
      </c>
      <c r="D744" s="8" t="s">
        <v>73</v>
      </c>
      <c r="E744" s="13" t="s">
        <v>75</v>
      </c>
      <c r="F744" s="8">
        <v>261</v>
      </c>
      <c r="G744" s="8">
        <v>7370.64</v>
      </c>
      <c r="H744" s="29">
        <v>7370.64</v>
      </c>
      <c r="I744" s="14">
        <v>2284.8984</v>
      </c>
      <c r="J744" s="17" t="s">
        <v>71</v>
      </c>
      <c r="Q744" s="18">
        <v>2021</v>
      </c>
      <c r="R744" s="15" t="s">
        <v>13</v>
      </c>
      <c r="S744" s="26" t="s">
        <v>92</v>
      </c>
      <c r="T744" s="26" t="s">
        <v>90</v>
      </c>
      <c r="U744" s="26" t="s">
        <v>97</v>
      </c>
      <c r="V744" s="26">
        <v>1057</v>
      </c>
      <c r="W744" s="3">
        <v>2505</v>
      </c>
      <c r="X744" s="3">
        <v>23246.400000000001</v>
      </c>
      <c r="Y744" s="3">
        <v>3161.5104000000006</v>
      </c>
      <c r="Z744" s="30">
        <v>27942.1728</v>
      </c>
      <c r="AA744" s="15"/>
      <c r="AB744" s="15"/>
    </row>
    <row r="745" spans="2:28" x14ac:dyDescent="0.2">
      <c r="B745" s="16">
        <v>2021</v>
      </c>
      <c r="C745" s="12" t="s">
        <v>14</v>
      </c>
      <c r="D745" s="8" t="s">
        <v>73</v>
      </c>
      <c r="E745" s="13" t="s">
        <v>75</v>
      </c>
      <c r="F745" s="8">
        <v>357</v>
      </c>
      <c r="G745" s="8">
        <v>9631.86</v>
      </c>
      <c r="H745" s="29">
        <v>9439.2227999999996</v>
      </c>
      <c r="I745" s="14">
        <v>3756.4254000000005</v>
      </c>
      <c r="J745" s="17" t="s">
        <v>71</v>
      </c>
      <c r="Q745" s="16">
        <v>2021</v>
      </c>
      <c r="R745" s="12" t="s">
        <v>14</v>
      </c>
      <c r="S745" s="26" t="s">
        <v>92</v>
      </c>
      <c r="T745" s="26" t="s">
        <v>90</v>
      </c>
      <c r="U745" s="26" t="s">
        <v>97</v>
      </c>
      <c r="V745" s="26">
        <v>1052</v>
      </c>
      <c r="W745" s="3">
        <v>2157</v>
      </c>
      <c r="X745" s="3">
        <v>19973.82</v>
      </c>
      <c r="Y745" s="3">
        <v>3874.9210800000001</v>
      </c>
      <c r="Z745" s="30">
        <v>23988.557820000002</v>
      </c>
      <c r="AA745" s="12"/>
      <c r="AB745" s="12"/>
    </row>
    <row r="746" spans="2:28" x14ac:dyDescent="0.2">
      <c r="B746" s="18">
        <v>2021</v>
      </c>
      <c r="C746" s="15" t="s">
        <v>15</v>
      </c>
      <c r="D746" s="8" t="s">
        <v>73</v>
      </c>
      <c r="E746" s="13" t="s">
        <v>75</v>
      </c>
      <c r="F746" s="8">
        <v>400</v>
      </c>
      <c r="G746" s="8">
        <v>11168</v>
      </c>
      <c r="H746" s="29">
        <v>14406.72</v>
      </c>
      <c r="I746" s="14">
        <v>3573.76</v>
      </c>
      <c r="J746" s="17" t="s">
        <v>71</v>
      </c>
      <c r="Q746" s="18">
        <v>2021</v>
      </c>
      <c r="R746" s="15" t="s">
        <v>15</v>
      </c>
      <c r="S746" s="26" t="s">
        <v>92</v>
      </c>
      <c r="T746" s="26" t="s">
        <v>90</v>
      </c>
      <c r="U746" s="26" t="s">
        <v>97</v>
      </c>
      <c r="V746" s="26">
        <v>840</v>
      </c>
      <c r="W746" s="3">
        <v>2008</v>
      </c>
      <c r="X746" s="3">
        <v>26565.84</v>
      </c>
      <c r="Y746" s="3">
        <v>4808.4170400000003</v>
      </c>
      <c r="Z746" s="30">
        <v>32224.363920000003</v>
      </c>
      <c r="AA746" s="15"/>
      <c r="AB746" s="15"/>
    </row>
    <row r="747" spans="2:28" x14ac:dyDescent="0.2">
      <c r="B747" s="16">
        <v>2021</v>
      </c>
      <c r="C747" s="12" t="s">
        <v>16</v>
      </c>
      <c r="D747" s="8" t="s">
        <v>73</v>
      </c>
      <c r="E747" s="13" t="s">
        <v>75</v>
      </c>
      <c r="F747" s="8">
        <v>258</v>
      </c>
      <c r="G747" s="8">
        <v>6612.54</v>
      </c>
      <c r="H747" s="29">
        <v>7802.7972</v>
      </c>
      <c r="I747" s="14">
        <v>2975.643</v>
      </c>
      <c r="J747" s="17" t="s">
        <v>71</v>
      </c>
      <c r="Q747" s="16">
        <v>2021</v>
      </c>
      <c r="R747" s="12" t="s">
        <v>16</v>
      </c>
      <c r="S747" s="26" t="s">
        <v>92</v>
      </c>
      <c r="T747" s="26" t="s">
        <v>90</v>
      </c>
      <c r="U747" s="26" t="s">
        <v>97</v>
      </c>
      <c r="V747" s="26">
        <v>1108</v>
      </c>
      <c r="W747" s="3">
        <v>1828</v>
      </c>
      <c r="X747" s="3">
        <v>28699.599999999999</v>
      </c>
      <c r="Y747" s="3">
        <v>3845.7464</v>
      </c>
      <c r="Z747" s="30">
        <v>38342.6656</v>
      </c>
      <c r="AA747" s="12"/>
      <c r="AB747" s="12"/>
    </row>
    <row r="748" spans="2:28" x14ac:dyDescent="0.2">
      <c r="B748" s="18">
        <v>2021</v>
      </c>
      <c r="C748" s="15" t="s">
        <v>17</v>
      </c>
      <c r="D748" s="8" t="s">
        <v>73</v>
      </c>
      <c r="E748" s="13" t="s">
        <v>75</v>
      </c>
      <c r="F748" s="8">
        <v>369</v>
      </c>
      <c r="G748" s="8">
        <v>8379.99</v>
      </c>
      <c r="H748" s="29">
        <v>8212.3901999999998</v>
      </c>
      <c r="I748" s="14">
        <v>2681.5967999999998</v>
      </c>
      <c r="J748" s="17" t="s">
        <v>71</v>
      </c>
      <c r="Q748" s="18">
        <v>2021</v>
      </c>
      <c r="R748" s="15" t="s">
        <v>17</v>
      </c>
      <c r="S748" s="26" t="s">
        <v>92</v>
      </c>
      <c r="T748" s="26" t="s">
        <v>90</v>
      </c>
      <c r="U748" s="26" t="s">
        <v>97</v>
      </c>
      <c r="V748" s="26">
        <v>965</v>
      </c>
      <c r="W748" s="3">
        <v>1448</v>
      </c>
      <c r="X748" s="3">
        <v>10005.68</v>
      </c>
      <c r="Y748" s="3">
        <v>1170.6645600000002</v>
      </c>
      <c r="Z748" s="30">
        <v>14818.41208</v>
      </c>
      <c r="AA748" s="15"/>
      <c r="AB748" s="15"/>
    </row>
    <row r="749" spans="2:28" x14ac:dyDescent="0.2">
      <c r="B749" s="16">
        <v>2022</v>
      </c>
      <c r="C749" s="12" t="s">
        <v>6</v>
      </c>
      <c r="D749" s="8" t="s">
        <v>73</v>
      </c>
      <c r="E749" s="13" t="s">
        <v>75</v>
      </c>
      <c r="F749" s="8">
        <v>253</v>
      </c>
      <c r="G749" s="8">
        <v>4584.3599999999997</v>
      </c>
      <c r="H749" s="29">
        <v>5547.0755999999992</v>
      </c>
      <c r="I749" s="14">
        <v>2017.1184000000001</v>
      </c>
      <c r="J749" s="17" t="s">
        <v>71</v>
      </c>
      <c r="Q749" s="16">
        <v>2022</v>
      </c>
      <c r="R749" s="12" t="s">
        <v>6</v>
      </c>
      <c r="S749" s="26" t="s">
        <v>92</v>
      </c>
      <c r="T749" s="26" t="s">
        <v>90</v>
      </c>
      <c r="U749" s="26" t="s">
        <v>97</v>
      </c>
      <c r="V749" s="26">
        <v>486</v>
      </c>
      <c r="W749" s="3">
        <v>836</v>
      </c>
      <c r="X749" s="3">
        <v>16377.24</v>
      </c>
      <c r="Y749" s="3">
        <v>5060.5671600000005</v>
      </c>
      <c r="Z749" s="30">
        <v>17392.62888</v>
      </c>
      <c r="AA749" s="12"/>
      <c r="AB749" s="12"/>
    </row>
    <row r="750" spans="2:28" x14ac:dyDescent="0.2">
      <c r="B750" s="18">
        <v>2022</v>
      </c>
      <c r="C750" s="15" t="s">
        <v>7</v>
      </c>
      <c r="D750" s="8" t="s">
        <v>73</v>
      </c>
      <c r="E750" s="13" t="s">
        <v>75</v>
      </c>
      <c r="F750" s="8">
        <v>299</v>
      </c>
      <c r="G750" s="8">
        <v>3070.73</v>
      </c>
      <c r="H750" s="29">
        <v>3469.9249</v>
      </c>
      <c r="I750" s="14">
        <v>1166.8774000000001</v>
      </c>
      <c r="J750" s="17" t="s">
        <v>71</v>
      </c>
      <c r="Q750" s="18">
        <v>2022</v>
      </c>
      <c r="R750" s="15" t="s">
        <v>7</v>
      </c>
      <c r="S750" s="26" t="s">
        <v>92</v>
      </c>
      <c r="T750" s="26" t="s">
        <v>90</v>
      </c>
      <c r="U750" s="26" t="s">
        <v>97</v>
      </c>
      <c r="V750" s="26">
        <v>450</v>
      </c>
      <c r="W750" s="3">
        <v>774</v>
      </c>
      <c r="X750" s="3">
        <v>8978.4</v>
      </c>
      <c r="Y750" s="3">
        <v>2729.4336000000003</v>
      </c>
      <c r="Z750" s="30">
        <v>11285.8488</v>
      </c>
      <c r="AA750" s="15"/>
      <c r="AB750" s="15"/>
    </row>
    <row r="751" spans="2:28" x14ac:dyDescent="0.2">
      <c r="B751" s="16">
        <v>2022</v>
      </c>
      <c r="C751" s="12" t="s">
        <v>8</v>
      </c>
      <c r="D751" s="8" t="s">
        <v>73</v>
      </c>
      <c r="E751" s="13" t="s">
        <v>75</v>
      </c>
      <c r="F751" s="8">
        <v>250</v>
      </c>
      <c r="G751" s="8">
        <v>3400</v>
      </c>
      <c r="H751" s="29">
        <v>3910</v>
      </c>
      <c r="I751" s="14">
        <v>1394</v>
      </c>
      <c r="J751" s="17" t="s">
        <v>71</v>
      </c>
      <c r="Q751" s="16">
        <v>2022</v>
      </c>
      <c r="R751" s="12" t="s">
        <v>8</v>
      </c>
      <c r="S751" s="26" t="s">
        <v>92</v>
      </c>
      <c r="T751" s="26" t="s">
        <v>90</v>
      </c>
      <c r="U751" s="26" t="s">
        <v>97</v>
      </c>
      <c r="V751" s="26">
        <v>431</v>
      </c>
      <c r="W751" s="3">
        <v>996</v>
      </c>
      <c r="X751" s="3">
        <v>13904.16</v>
      </c>
      <c r="Y751" s="3">
        <v>4880.3601600000002</v>
      </c>
      <c r="Z751" s="30">
        <v>17366.295839999999</v>
      </c>
      <c r="AA751" s="12"/>
      <c r="AB751" s="12"/>
    </row>
    <row r="752" spans="2:28" x14ac:dyDescent="0.2">
      <c r="B752" s="18">
        <v>2022</v>
      </c>
      <c r="C752" s="15" t="s">
        <v>9</v>
      </c>
      <c r="D752" s="8" t="s">
        <v>73</v>
      </c>
      <c r="E752" s="13" t="s">
        <v>75</v>
      </c>
      <c r="F752" s="8">
        <v>341</v>
      </c>
      <c r="G752" s="8">
        <v>6687.01</v>
      </c>
      <c r="H752" s="29">
        <v>6753.8801000000003</v>
      </c>
      <c r="I752" s="14">
        <v>2273.5834</v>
      </c>
      <c r="J752" s="17" t="s">
        <v>71</v>
      </c>
      <c r="Q752" s="18">
        <v>2022</v>
      </c>
      <c r="R752" s="15" t="s">
        <v>9</v>
      </c>
      <c r="S752" s="26" t="s">
        <v>92</v>
      </c>
      <c r="T752" s="26" t="s">
        <v>90</v>
      </c>
      <c r="U752" s="26" t="s">
        <v>97</v>
      </c>
      <c r="V752" s="26">
        <v>478</v>
      </c>
      <c r="W752" s="3">
        <v>1123</v>
      </c>
      <c r="X752" s="3">
        <v>20146.62</v>
      </c>
      <c r="Y752" s="3">
        <v>6628.2379799999999</v>
      </c>
      <c r="Z752" s="30">
        <v>23994.624419999996</v>
      </c>
      <c r="AA752" s="15"/>
      <c r="AB752" s="15"/>
    </row>
    <row r="753" spans="2:28" x14ac:dyDescent="0.2">
      <c r="B753" s="16">
        <v>2022</v>
      </c>
      <c r="C753" s="12" t="s">
        <v>10</v>
      </c>
      <c r="D753" s="8" t="s">
        <v>73</v>
      </c>
      <c r="E753" s="13" t="s">
        <v>75</v>
      </c>
      <c r="F753" s="8">
        <v>335</v>
      </c>
      <c r="G753" s="8">
        <v>10160.549999999999</v>
      </c>
      <c r="H753" s="29">
        <v>11074.9995</v>
      </c>
      <c r="I753" s="14">
        <v>4369.0364999999993</v>
      </c>
      <c r="J753" s="17" t="s">
        <v>71</v>
      </c>
      <c r="Q753" s="16">
        <v>2022</v>
      </c>
      <c r="R753" s="12" t="s">
        <v>10</v>
      </c>
      <c r="S753" s="26" t="s">
        <v>92</v>
      </c>
      <c r="T753" s="26" t="s">
        <v>90</v>
      </c>
      <c r="U753" s="26" t="s">
        <v>97</v>
      </c>
      <c r="V753" s="26">
        <v>300</v>
      </c>
      <c r="W753" s="3">
        <v>750</v>
      </c>
      <c r="X753" s="3">
        <v>12067.5</v>
      </c>
      <c r="Y753" s="3">
        <v>4670.1225000000004</v>
      </c>
      <c r="Z753" s="30">
        <v>15651.547500000001</v>
      </c>
      <c r="AA753" s="12"/>
      <c r="AB753" s="12"/>
    </row>
    <row r="754" spans="2:28" x14ac:dyDescent="0.2">
      <c r="B754" s="18">
        <v>2022</v>
      </c>
      <c r="C754" s="15" t="s">
        <v>11</v>
      </c>
      <c r="D754" s="8" t="s">
        <v>73</v>
      </c>
      <c r="E754" s="13" t="s">
        <v>75</v>
      </c>
      <c r="F754" s="8">
        <v>384</v>
      </c>
      <c r="G754" s="8">
        <v>10076.16</v>
      </c>
      <c r="H754" s="29">
        <v>13401.292800000001</v>
      </c>
      <c r="I754" s="14">
        <v>4735.7952000000005</v>
      </c>
      <c r="J754" s="17" t="s">
        <v>71</v>
      </c>
      <c r="Q754" s="18">
        <v>2022</v>
      </c>
      <c r="R754" s="15" t="s">
        <v>11</v>
      </c>
      <c r="S754" s="26" t="s">
        <v>92</v>
      </c>
      <c r="T754" s="26" t="s">
        <v>90</v>
      </c>
      <c r="U754" s="26" t="s">
        <v>97</v>
      </c>
      <c r="V754" s="26">
        <v>417</v>
      </c>
      <c r="W754" s="3">
        <v>980</v>
      </c>
      <c r="X754" s="3">
        <v>5850.6</v>
      </c>
      <c r="Y754" s="3">
        <v>1913.1462000000001</v>
      </c>
      <c r="Z754" s="30">
        <v>6693.0864000000001</v>
      </c>
      <c r="AA754" s="15"/>
      <c r="AB754" s="15"/>
    </row>
    <row r="755" spans="2:28" x14ac:dyDescent="0.2">
      <c r="B755" s="16">
        <v>2022</v>
      </c>
      <c r="C755" s="12" t="s">
        <v>12</v>
      </c>
      <c r="D755" s="8" t="s">
        <v>73</v>
      </c>
      <c r="E755" s="13" t="s">
        <v>75</v>
      </c>
      <c r="F755" s="8">
        <v>317</v>
      </c>
      <c r="G755" s="8">
        <v>8815.77</v>
      </c>
      <c r="H755" s="29">
        <v>10226.2932</v>
      </c>
      <c r="I755" s="14">
        <v>2909.2041000000004</v>
      </c>
      <c r="J755" s="17" t="s">
        <v>71</v>
      </c>
      <c r="Q755" s="16">
        <v>2022</v>
      </c>
      <c r="R755" s="12" t="s">
        <v>12</v>
      </c>
      <c r="S755" s="26" t="s">
        <v>92</v>
      </c>
      <c r="T755" s="26" t="s">
        <v>90</v>
      </c>
      <c r="U755" s="26" t="s">
        <v>97</v>
      </c>
      <c r="V755" s="26">
        <v>400</v>
      </c>
      <c r="W755" s="3">
        <v>836</v>
      </c>
      <c r="X755" s="3">
        <v>11737.44</v>
      </c>
      <c r="Y755" s="3">
        <v>4155.0537600000007</v>
      </c>
      <c r="Z755" s="30">
        <v>13603.69296</v>
      </c>
      <c r="AA755" s="12"/>
      <c r="AB755" s="12"/>
    </row>
    <row r="756" spans="2:28" x14ac:dyDescent="0.2">
      <c r="B756" s="18">
        <v>2022</v>
      </c>
      <c r="C756" s="15" t="s">
        <v>13</v>
      </c>
      <c r="D756" s="8" t="s">
        <v>73</v>
      </c>
      <c r="E756" s="13" t="s">
        <v>75</v>
      </c>
      <c r="F756" s="8">
        <v>338</v>
      </c>
      <c r="G756" s="8">
        <v>3133.26</v>
      </c>
      <c r="H756" s="29">
        <v>3728.5794000000001</v>
      </c>
      <c r="I756" s="14">
        <v>1190.6387999999999</v>
      </c>
      <c r="J756" s="17" t="s">
        <v>71</v>
      </c>
      <c r="Q756" s="18">
        <v>2022</v>
      </c>
      <c r="R756" s="15" t="s">
        <v>13</v>
      </c>
      <c r="S756" s="26" t="s">
        <v>92</v>
      </c>
      <c r="T756" s="26" t="s">
        <v>90</v>
      </c>
      <c r="U756" s="26" t="s">
        <v>97</v>
      </c>
      <c r="V756" s="26">
        <v>490</v>
      </c>
      <c r="W756" s="3">
        <v>1029</v>
      </c>
      <c r="X756" s="3">
        <v>12152.49</v>
      </c>
      <c r="Y756" s="3">
        <v>3718.66194</v>
      </c>
      <c r="Z756" s="30">
        <v>13999.66848</v>
      </c>
      <c r="AA756" s="15"/>
      <c r="AB756" s="15"/>
    </row>
    <row r="757" spans="2:28" x14ac:dyDescent="0.2">
      <c r="B757" s="16">
        <v>2022</v>
      </c>
      <c r="C757" s="12" t="s">
        <v>14</v>
      </c>
      <c r="D757" s="8" t="s">
        <v>73</v>
      </c>
      <c r="E757" s="13" t="s">
        <v>75</v>
      </c>
      <c r="F757" s="8">
        <v>359</v>
      </c>
      <c r="G757" s="8">
        <v>3683.34</v>
      </c>
      <c r="H757" s="29">
        <v>4788.3420000000006</v>
      </c>
      <c r="I757" s="14">
        <v>1105.0020000000002</v>
      </c>
      <c r="J757" s="17" t="s">
        <v>71</v>
      </c>
      <c r="Q757" s="16">
        <v>2022</v>
      </c>
      <c r="R757" s="12" t="s">
        <v>14</v>
      </c>
      <c r="S757" s="26" t="s">
        <v>92</v>
      </c>
      <c r="T757" s="26" t="s">
        <v>90</v>
      </c>
      <c r="U757" s="26" t="s">
        <v>97</v>
      </c>
      <c r="V757" s="26">
        <v>388</v>
      </c>
      <c r="W757" s="3">
        <v>706</v>
      </c>
      <c r="X757" s="3">
        <v>11832.56</v>
      </c>
      <c r="Y757" s="3">
        <v>4117.7308800000001</v>
      </c>
      <c r="Z757" s="30">
        <v>12140.206559999999</v>
      </c>
      <c r="AA757" s="12"/>
      <c r="AB757" s="12"/>
    </row>
    <row r="758" spans="2:28" x14ac:dyDescent="0.2">
      <c r="B758" s="18">
        <v>2022</v>
      </c>
      <c r="C758" s="15" t="s">
        <v>15</v>
      </c>
      <c r="D758" s="8" t="s">
        <v>73</v>
      </c>
      <c r="E758" s="13" t="s">
        <v>75</v>
      </c>
      <c r="F758" s="8">
        <v>280</v>
      </c>
      <c r="G758" s="8">
        <v>4166.3999999999996</v>
      </c>
      <c r="H758" s="29">
        <v>3916.4159999999997</v>
      </c>
      <c r="I758" s="14">
        <v>1249.9199999999998</v>
      </c>
      <c r="J758" s="17" t="s">
        <v>71</v>
      </c>
      <c r="Q758" s="18">
        <v>2022</v>
      </c>
      <c r="R758" s="15" t="s">
        <v>15</v>
      </c>
      <c r="S758" s="26" t="s">
        <v>92</v>
      </c>
      <c r="T758" s="26" t="s">
        <v>90</v>
      </c>
      <c r="U758" s="26" t="s">
        <v>97</v>
      </c>
      <c r="V758" s="26">
        <v>433</v>
      </c>
      <c r="W758" s="3">
        <v>688</v>
      </c>
      <c r="X758" s="3">
        <v>8696.32</v>
      </c>
      <c r="Y758" s="3">
        <v>3200.2457599999998</v>
      </c>
      <c r="Z758" s="30">
        <v>9574.6483200000002</v>
      </c>
      <c r="AA758" s="15"/>
      <c r="AB758" s="15"/>
    </row>
    <row r="759" spans="2:28" x14ac:dyDescent="0.2">
      <c r="B759" s="16">
        <v>2022</v>
      </c>
      <c r="C759" s="12" t="s">
        <v>16</v>
      </c>
      <c r="D759" s="8" t="s">
        <v>73</v>
      </c>
      <c r="E759" s="13" t="s">
        <v>75</v>
      </c>
      <c r="F759" s="8">
        <v>380</v>
      </c>
      <c r="G759" s="8">
        <v>10351.200000000001</v>
      </c>
      <c r="H759" s="29">
        <v>13456.56</v>
      </c>
      <c r="I759" s="14">
        <v>4036.9680000000003</v>
      </c>
      <c r="J759" s="17" t="s">
        <v>71</v>
      </c>
      <c r="Q759" s="16">
        <v>2022</v>
      </c>
      <c r="R759" s="12" t="s">
        <v>16</v>
      </c>
      <c r="S759" s="26" t="s">
        <v>92</v>
      </c>
      <c r="T759" s="26" t="s">
        <v>90</v>
      </c>
      <c r="U759" s="26" t="s">
        <v>97</v>
      </c>
      <c r="V759" s="26">
        <v>477</v>
      </c>
      <c r="W759" s="3">
        <v>959</v>
      </c>
      <c r="X759" s="3">
        <v>13761.65</v>
      </c>
      <c r="Y759" s="3">
        <v>4857.8624500000005</v>
      </c>
      <c r="Z759" s="30">
        <v>13335.038849999999</v>
      </c>
      <c r="AA759" s="12"/>
      <c r="AB759" s="12"/>
    </row>
    <row r="760" spans="2:28" x14ac:dyDescent="0.2">
      <c r="B760" s="18">
        <v>2022</v>
      </c>
      <c r="C760" s="15" t="s">
        <v>17</v>
      </c>
      <c r="D760" s="8" t="s">
        <v>73</v>
      </c>
      <c r="E760" s="13" t="s">
        <v>75</v>
      </c>
      <c r="F760" s="8">
        <v>264</v>
      </c>
      <c r="G760" s="8">
        <v>7180.8</v>
      </c>
      <c r="H760" s="29">
        <v>8545.152</v>
      </c>
      <c r="I760" s="14">
        <v>2297.8560000000002</v>
      </c>
      <c r="J760" s="17" t="s">
        <v>71</v>
      </c>
      <c r="Q760" s="18">
        <v>2022</v>
      </c>
      <c r="R760" s="15" t="s">
        <v>17</v>
      </c>
      <c r="S760" s="26" t="s">
        <v>92</v>
      </c>
      <c r="T760" s="26" t="s">
        <v>90</v>
      </c>
      <c r="U760" s="26" t="s">
        <v>97</v>
      </c>
      <c r="V760" s="26">
        <v>375</v>
      </c>
      <c r="W760" s="3">
        <v>626</v>
      </c>
      <c r="X760" s="3">
        <v>12044.24</v>
      </c>
      <c r="Y760" s="3">
        <v>4287.7494399999996</v>
      </c>
      <c r="Z760" s="30">
        <v>12935.51376</v>
      </c>
      <c r="AA760" s="15"/>
      <c r="AB760" s="15"/>
    </row>
    <row r="761" spans="2:28" x14ac:dyDescent="0.2">
      <c r="B761" s="16">
        <v>2023</v>
      </c>
      <c r="C761" s="12" t="s">
        <v>6</v>
      </c>
      <c r="D761" s="8" t="s">
        <v>73</v>
      </c>
      <c r="E761" s="13" t="s">
        <v>75</v>
      </c>
      <c r="F761" s="8">
        <v>371</v>
      </c>
      <c r="G761" s="8">
        <v>12855.15</v>
      </c>
      <c r="H761" s="29">
        <v>11955.289499999999</v>
      </c>
      <c r="I761" s="14">
        <v>5270.6115</v>
      </c>
      <c r="J761" s="17" t="s">
        <v>71</v>
      </c>
      <c r="Q761" s="16">
        <v>2023</v>
      </c>
      <c r="R761" s="12" t="s">
        <v>6</v>
      </c>
      <c r="S761" s="26" t="s">
        <v>92</v>
      </c>
      <c r="T761" s="26" t="s">
        <v>90</v>
      </c>
      <c r="U761" s="26" t="s">
        <v>97</v>
      </c>
      <c r="V761" s="26">
        <v>388</v>
      </c>
      <c r="W761" s="3">
        <v>760</v>
      </c>
      <c r="X761" s="3">
        <v>4727.2</v>
      </c>
      <c r="Y761" s="3">
        <v>302.54079999999999</v>
      </c>
      <c r="Z761" s="30">
        <v>6944.2568000000001</v>
      </c>
      <c r="AA761" s="12"/>
      <c r="AB761" s="12"/>
    </row>
    <row r="762" spans="2:28" x14ac:dyDescent="0.2">
      <c r="B762" s="18">
        <v>2023</v>
      </c>
      <c r="C762" s="15" t="s">
        <v>7</v>
      </c>
      <c r="D762" s="8" t="s">
        <v>73</v>
      </c>
      <c r="E762" s="13" t="s">
        <v>75</v>
      </c>
      <c r="F762" s="8">
        <v>340</v>
      </c>
      <c r="G762" s="8">
        <v>6545</v>
      </c>
      <c r="H762" s="29">
        <v>8639.4</v>
      </c>
      <c r="I762" s="14">
        <v>2225.3000000000002</v>
      </c>
      <c r="J762" s="17" t="s">
        <v>71</v>
      </c>
      <c r="Q762" s="18">
        <v>2023</v>
      </c>
      <c r="R762" s="15" t="s">
        <v>7</v>
      </c>
      <c r="S762" s="26" t="s">
        <v>92</v>
      </c>
      <c r="T762" s="26" t="s">
        <v>90</v>
      </c>
      <c r="U762" s="26" t="s">
        <v>97</v>
      </c>
      <c r="V762" s="26">
        <v>489</v>
      </c>
      <c r="W762" s="3">
        <v>998</v>
      </c>
      <c r="X762" s="3">
        <v>15389.16</v>
      </c>
      <c r="Y762" s="3">
        <v>1323.46776</v>
      </c>
      <c r="Z762" s="30">
        <v>22699.010999999999</v>
      </c>
      <c r="AA762" s="15"/>
      <c r="AB762" s="15"/>
    </row>
    <row r="763" spans="2:28" x14ac:dyDescent="0.2">
      <c r="B763" s="16">
        <v>2023</v>
      </c>
      <c r="C763" s="12" t="s">
        <v>8</v>
      </c>
      <c r="D763" s="8" t="s">
        <v>73</v>
      </c>
      <c r="E763" s="13" t="s">
        <v>75</v>
      </c>
      <c r="F763" s="8">
        <v>320</v>
      </c>
      <c r="G763" s="8">
        <v>6220.8</v>
      </c>
      <c r="H763" s="29">
        <v>7029.5039999999999</v>
      </c>
      <c r="I763" s="14">
        <v>3110.4</v>
      </c>
      <c r="J763" s="17" t="s">
        <v>71</v>
      </c>
      <c r="Q763" s="16">
        <v>2023</v>
      </c>
      <c r="R763" s="12" t="s">
        <v>8</v>
      </c>
      <c r="S763" s="26" t="s">
        <v>92</v>
      </c>
      <c r="T763" s="26" t="s">
        <v>90</v>
      </c>
      <c r="U763" s="26" t="s">
        <v>97</v>
      </c>
      <c r="V763" s="26">
        <v>319</v>
      </c>
      <c r="W763" s="3">
        <v>727</v>
      </c>
      <c r="X763" s="3">
        <v>8629.49</v>
      </c>
      <c r="Y763" s="3">
        <v>569.54633999999999</v>
      </c>
      <c r="Z763" s="30">
        <v>10536.60729</v>
      </c>
      <c r="AA763" s="12"/>
      <c r="AB763" s="12"/>
    </row>
    <row r="764" spans="2:28" x14ac:dyDescent="0.2">
      <c r="B764" s="18">
        <v>2023</v>
      </c>
      <c r="C764" s="15" t="s">
        <v>9</v>
      </c>
      <c r="D764" s="8" t="s">
        <v>73</v>
      </c>
      <c r="E764" s="13" t="s">
        <v>75</v>
      </c>
      <c r="F764" s="8">
        <v>397</v>
      </c>
      <c r="G764" s="8">
        <v>12704</v>
      </c>
      <c r="H764" s="29">
        <v>15244.8</v>
      </c>
      <c r="I764" s="14">
        <v>5843.84</v>
      </c>
      <c r="J764" s="17" t="s">
        <v>71</v>
      </c>
      <c r="Q764" s="18">
        <v>2023</v>
      </c>
      <c r="R764" s="15" t="s">
        <v>9</v>
      </c>
      <c r="S764" s="26" t="s">
        <v>92</v>
      </c>
      <c r="T764" s="26" t="s">
        <v>90</v>
      </c>
      <c r="U764" s="26" t="s">
        <v>97</v>
      </c>
      <c r="V764" s="26">
        <v>343</v>
      </c>
      <c r="W764" s="3">
        <v>765</v>
      </c>
      <c r="X764" s="3">
        <v>9570.15</v>
      </c>
      <c r="Y764" s="3">
        <v>880.45379999999989</v>
      </c>
      <c r="Z764" s="30">
        <v>12144.520349999999</v>
      </c>
      <c r="AA764" s="15"/>
      <c r="AB764" s="15"/>
    </row>
    <row r="765" spans="2:28" x14ac:dyDescent="0.2">
      <c r="B765" s="16">
        <v>2023</v>
      </c>
      <c r="C765" s="12" t="s">
        <v>10</v>
      </c>
      <c r="D765" s="8" t="s">
        <v>73</v>
      </c>
      <c r="E765" s="13" t="s">
        <v>75</v>
      </c>
      <c r="F765" s="8">
        <v>292</v>
      </c>
      <c r="G765" s="8">
        <v>3603.28</v>
      </c>
      <c r="H765" s="29">
        <v>4251.8704000000007</v>
      </c>
      <c r="I765" s="14">
        <v>1765.6071999999999</v>
      </c>
      <c r="J765" s="17" t="s">
        <v>71</v>
      </c>
      <c r="Q765" s="16">
        <v>2023</v>
      </c>
      <c r="R765" s="12" t="s">
        <v>10</v>
      </c>
      <c r="S765" s="26" t="s">
        <v>92</v>
      </c>
      <c r="T765" s="26" t="s">
        <v>90</v>
      </c>
      <c r="U765" s="26" t="s">
        <v>97</v>
      </c>
      <c r="V765" s="26">
        <v>459</v>
      </c>
      <c r="W765" s="3">
        <v>1074</v>
      </c>
      <c r="X765" s="3">
        <v>6218.46</v>
      </c>
      <c r="Y765" s="3">
        <v>385.54452000000003</v>
      </c>
      <c r="Z765" s="30">
        <v>9414.7484399999994</v>
      </c>
      <c r="AA765" s="12"/>
      <c r="AB765" s="12"/>
    </row>
    <row r="766" spans="2:28" x14ac:dyDescent="0.2">
      <c r="B766" s="18">
        <v>2023</v>
      </c>
      <c r="C766" s="15" t="s">
        <v>11</v>
      </c>
      <c r="D766" s="8" t="s">
        <v>73</v>
      </c>
      <c r="E766" s="13" t="s">
        <v>75</v>
      </c>
      <c r="F766" s="8">
        <v>283</v>
      </c>
      <c r="G766" s="8">
        <v>4859.1099999999997</v>
      </c>
      <c r="H766" s="29">
        <v>4373.1989999999996</v>
      </c>
      <c r="I766" s="14">
        <v>2186.5994999999998</v>
      </c>
      <c r="J766" s="17" t="s">
        <v>71</v>
      </c>
      <c r="Q766" s="18">
        <v>2023</v>
      </c>
      <c r="R766" s="15" t="s">
        <v>11</v>
      </c>
      <c r="S766" s="26" t="s">
        <v>92</v>
      </c>
      <c r="T766" s="26" t="s">
        <v>90</v>
      </c>
      <c r="U766" s="26" t="s">
        <v>97</v>
      </c>
      <c r="V766" s="26">
        <v>386</v>
      </c>
      <c r="W766" s="3">
        <v>772</v>
      </c>
      <c r="X766" s="3">
        <v>13834.24</v>
      </c>
      <c r="Y766" s="3">
        <v>760.88319999999999</v>
      </c>
      <c r="Z766" s="30">
        <v>19284.930559999997</v>
      </c>
      <c r="AA766" s="15"/>
      <c r="AB766" s="15"/>
    </row>
    <row r="767" spans="2:28" x14ac:dyDescent="0.2">
      <c r="B767" s="16">
        <v>2023</v>
      </c>
      <c r="C767" s="12" t="s">
        <v>12</v>
      </c>
      <c r="D767" s="8" t="s">
        <v>73</v>
      </c>
      <c r="E767" s="13" t="s">
        <v>75</v>
      </c>
      <c r="F767" s="8">
        <v>381</v>
      </c>
      <c r="G767" s="8">
        <v>6156.96</v>
      </c>
      <c r="H767" s="29">
        <v>5541.2640000000001</v>
      </c>
      <c r="I767" s="14">
        <v>2955.3407999999999</v>
      </c>
      <c r="J767" s="17" t="s">
        <v>71</v>
      </c>
      <c r="Q767" s="16">
        <v>2023</v>
      </c>
      <c r="R767" s="12" t="s">
        <v>12</v>
      </c>
      <c r="S767" s="26" t="s">
        <v>92</v>
      </c>
      <c r="T767" s="26" t="s">
        <v>90</v>
      </c>
      <c r="U767" s="26" t="s">
        <v>97</v>
      </c>
      <c r="V767" s="26">
        <v>442</v>
      </c>
      <c r="W767" s="3">
        <v>853</v>
      </c>
      <c r="X767" s="3">
        <v>13920.96</v>
      </c>
      <c r="Y767" s="3">
        <v>1266.8073599999998</v>
      </c>
      <c r="Z767" s="30">
        <v>19155.240959999996</v>
      </c>
      <c r="AA767" s="12"/>
      <c r="AB767" s="12"/>
    </row>
    <row r="768" spans="2:28" x14ac:dyDescent="0.2">
      <c r="B768" s="18">
        <v>2023</v>
      </c>
      <c r="C768" s="15" t="s">
        <v>13</v>
      </c>
      <c r="D768" s="8" t="s">
        <v>73</v>
      </c>
      <c r="E768" s="13" t="s">
        <v>75</v>
      </c>
      <c r="F768" s="8">
        <v>300</v>
      </c>
      <c r="G768" s="8">
        <v>5088</v>
      </c>
      <c r="H768" s="29">
        <v>5342.4</v>
      </c>
      <c r="I768" s="14">
        <v>2238.7199999999998</v>
      </c>
      <c r="J768" s="17" t="s">
        <v>71</v>
      </c>
      <c r="Q768" s="18">
        <v>2023</v>
      </c>
      <c r="R768" s="15" t="s">
        <v>13</v>
      </c>
      <c r="S768" s="26" t="s">
        <v>92</v>
      </c>
      <c r="T768" s="26" t="s">
        <v>90</v>
      </c>
      <c r="U768" s="26" t="s">
        <v>97</v>
      </c>
      <c r="V768" s="26">
        <v>485</v>
      </c>
      <c r="W768" s="3">
        <v>1135</v>
      </c>
      <c r="X768" s="3">
        <v>11338.65</v>
      </c>
      <c r="Y768" s="3">
        <v>873.0760499999999</v>
      </c>
      <c r="Z768" s="30">
        <v>15465.918599999999</v>
      </c>
      <c r="AA768" s="15"/>
      <c r="AB768" s="15"/>
    </row>
    <row r="769" spans="2:28" x14ac:dyDescent="0.2">
      <c r="B769" s="16">
        <v>2023</v>
      </c>
      <c r="C769" s="12" t="s">
        <v>14</v>
      </c>
      <c r="D769" s="8" t="s">
        <v>73</v>
      </c>
      <c r="E769" s="13" t="s">
        <v>75</v>
      </c>
      <c r="F769" s="8">
        <v>277</v>
      </c>
      <c r="G769" s="8">
        <v>5371.03</v>
      </c>
      <c r="H769" s="29">
        <v>6391.5256999999992</v>
      </c>
      <c r="I769" s="14">
        <v>1718.7295999999999</v>
      </c>
      <c r="J769" s="17" t="s">
        <v>71</v>
      </c>
      <c r="Q769" s="16">
        <v>2023</v>
      </c>
      <c r="R769" s="12" t="s">
        <v>14</v>
      </c>
      <c r="S769" s="26" t="s">
        <v>92</v>
      </c>
      <c r="T769" s="26" t="s">
        <v>90</v>
      </c>
      <c r="U769" s="26" t="s">
        <v>97</v>
      </c>
      <c r="V769" s="26">
        <v>445</v>
      </c>
      <c r="W769" s="3">
        <v>881</v>
      </c>
      <c r="X769" s="3">
        <v>13056.42</v>
      </c>
      <c r="Y769" s="3">
        <v>705.04668000000004</v>
      </c>
      <c r="Z769" s="30">
        <v>15328.237080000001</v>
      </c>
      <c r="AA769" s="12"/>
      <c r="AB769" s="12"/>
    </row>
    <row r="770" spans="2:28" x14ac:dyDescent="0.2">
      <c r="B770" s="18">
        <v>2023</v>
      </c>
      <c r="C770" s="15" t="s">
        <v>15</v>
      </c>
      <c r="D770" s="8" t="s">
        <v>73</v>
      </c>
      <c r="E770" s="13" t="s">
        <v>75</v>
      </c>
      <c r="F770" s="8">
        <v>379</v>
      </c>
      <c r="G770" s="8">
        <v>11006.16</v>
      </c>
      <c r="H770" s="29">
        <v>12216.837600000001</v>
      </c>
      <c r="I770" s="14">
        <v>5393.0183999999999</v>
      </c>
      <c r="J770" s="17" t="s">
        <v>71</v>
      </c>
      <c r="Q770" s="18">
        <v>2023</v>
      </c>
      <c r="R770" s="15" t="s">
        <v>15</v>
      </c>
      <c r="S770" s="26" t="s">
        <v>92</v>
      </c>
      <c r="T770" s="26" t="s">
        <v>90</v>
      </c>
      <c r="U770" s="26" t="s">
        <v>97</v>
      </c>
      <c r="V770" s="26">
        <v>472</v>
      </c>
      <c r="W770" s="3">
        <v>1123</v>
      </c>
      <c r="X770" s="3">
        <v>17541.259999999998</v>
      </c>
      <c r="Y770" s="3">
        <v>1736.5847399999998</v>
      </c>
      <c r="Z770" s="30">
        <v>20505.732939999998</v>
      </c>
      <c r="AA770" s="15"/>
      <c r="AB770" s="15"/>
    </row>
    <row r="771" spans="2:28" x14ac:dyDescent="0.2">
      <c r="B771" s="16">
        <v>2023</v>
      </c>
      <c r="C771" s="12" t="s">
        <v>16</v>
      </c>
      <c r="D771" s="8" t="s">
        <v>73</v>
      </c>
      <c r="E771" s="13" t="s">
        <v>75</v>
      </c>
      <c r="F771" s="8">
        <v>345</v>
      </c>
      <c r="G771" s="8">
        <v>5281.95</v>
      </c>
      <c r="H771" s="29">
        <v>6285.5204999999996</v>
      </c>
      <c r="I771" s="14">
        <v>1743.0435</v>
      </c>
      <c r="J771" s="17" t="s">
        <v>71</v>
      </c>
      <c r="Q771" s="16">
        <v>2023</v>
      </c>
      <c r="R771" s="12" t="s">
        <v>16</v>
      </c>
      <c r="S771" s="26" t="s">
        <v>92</v>
      </c>
      <c r="T771" s="26" t="s">
        <v>90</v>
      </c>
      <c r="U771" s="26" t="s">
        <v>97</v>
      </c>
      <c r="V771" s="26">
        <v>319</v>
      </c>
      <c r="W771" s="3">
        <v>523</v>
      </c>
      <c r="X771" s="3">
        <v>10449.540000000001</v>
      </c>
      <c r="Y771" s="3">
        <v>721.01826000000005</v>
      </c>
      <c r="Z771" s="30">
        <v>13876.98912</v>
      </c>
      <c r="AA771" s="12"/>
      <c r="AB771" s="12"/>
    </row>
    <row r="772" spans="2:28" x14ac:dyDescent="0.2">
      <c r="B772" s="18">
        <v>2023</v>
      </c>
      <c r="C772" s="15" t="s">
        <v>17</v>
      </c>
      <c r="D772" s="8" t="s">
        <v>73</v>
      </c>
      <c r="E772" s="13" t="s">
        <v>75</v>
      </c>
      <c r="F772" s="8">
        <v>266</v>
      </c>
      <c r="G772" s="8">
        <v>5586</v>
      </c>
      <c r="H772" s="29">
        <v>5194.9799999999996</v>
      </c>
      <c r="I772" s="14">
        <v>2625.42</v>
      </c>
      <c r="J772" s="17" t="s">
        <v>71</v>
      </c>
      <c r="Q772" s="18">
        <v>2023</v>
      </c>
      <c r="R772" s="15" t="s">
        <v>17</v>
      </c>
      <c r="S772" s="26" t="s">
        <v>92</v>
      </c>
      <c r="T772" s="26" t="s">
        <v>90</v>
      </c>
      <c r="U772" s="26" t="s">
        <v>97</v>
      </c>
      <c r="V772" s="26">
        <v>433</v>
      </c>
      <c r="W772" s="3">
        <v>836</v>
      </c>
      <c r="X772" s="3">
        <v>7490.56</v>
      </c>
      <c r="Y772" s="3">
        <v>539.32032000000004</v>
      </c>
      <c r="Z772" s="30">
        <v>8404.4083200000005</v>
      </c>
      <c r="AA772" s="15"/>
      <c r="AB772" s="15"/>
    </row>
    <row r="773" spans="2:28" x14ac:dyDescent="0.2">
      <c r="B773" s="16">
        <v>2024</v>
      </c>
      <c r="C773" s="12" t="s">
        <v>6</v>
      </c>
      <c r="D773" s="8" t="s">
        <v>73</v>
      </c>
      <c r="E773" s="13" t="s">
        <v>75</v>
      </c>
      <c r="F773" s="8">
        <v>347</v>
      </c>
      <c r="G773" s="8">
        <v>5430.55</v>
      </c>
      <c r="H773" s="29">
        <v>7222.6315000000004</v>
      </c>
      <c r="I773" s="14">
        <v>1900.6925000000001</v>
      </c>
      <c r="J773" s="17" t="s">
        <v>71</v>
      </c>
      <c r="Q773" s="16">
        <v>2024</v>
      </c>
      <c r="R773" s="12" t="s">
        <v>6</v>
      </c>
      <c r="S773" s="26" t="s">
        <v>92</v>
      </c>
      <c r="T773" s="26" t="s">
        <v>90</v>
      </c>
      <c r="U773" s="26" t="s">
        <v>97</v>
      </c>
      <c r="V773" s="26">
        <v>362</v>
      </c>
      <c r="W773" s="3">
        <v>681</v>
      </c>
      <c r="X773" s="3">
        <v>4916.82</v>
      </c>
      <c r="Y773" s="3">
        <v>1352.1255000000001</v>
      </c>
      <c r="Z773" s="30">
        <v>5098.7423399999998</v>
      </c>
      <c r="AA773" s="12"/>
      <c r="AB773" s="12"/>
    </row>
    <row r="774" spans="2:28" x14ac:dyDescent="0.2">
      <c r="B774" s="18">
        <v>2024</v>
      </c>
      <c r="C774" s="15" t="s">
        <v>7</v>
      </c>
      <c r="D774" s="8" t="s">
        <v>73</v>
      </c>
      <c r="E774" s="13" t="s">
        <v>75</v>
      </c>
      <c r="F774" s="8">
        <v>307</v>
      </c>
      <c r="G774" s="8">
        <v>6140</v>
      </c>
      <c r="H774" s="29">
        <v>5894.4</v>
      </c>
      <c r="I774" s="14">
        <v>2763</v>
      </c>
      <c r="J774" s="17" t="s">
        <v>71</v>
      </c>
      <c r="Q774" s="18">
        <v>2024</v>
      </c>
      <c r="R774" s="15" t="s">
        <v>7</v>
      </c>
      <c r="S774" s="26" t="s">
        <v>92</v>
      </c>
      <c r="T774" s="26" t="s">
        <v>90</v>
      </c>
      <c r="U774" s="26" t="s">
        <v>97</v>
      </c>
      <c r="V774" s="26">
        <v>493</v>
      </c>
      <c r="W774" s="3">
        <v>1129</v>
      </c>
      <c r="X774" s="3">
        <v>9923.91</v>
      </c>
      <c r="Y774" s="3">
        <v>2262.65148</v>
      </c>
      <c r="Z774" s="30">
        <v>11918.61591</v>
      </c>
      <c r="AA774" s="15"/>
      <c r="AB774" s="15"/>
    </row>
    <row r="775" spans="2:28" x14ac:dyDescent="0.2">
      <c r="B775" s="16">
        <v>2024</v>
      </c>
      <c r="C775" s="12" t="s">
        <v>8</v>
      </c>
      <c r="D775" s="8" t="s">
        <v>73</v>
      </c>
      <c r="E775" s="13" t="s">
        <v>75</v>
      </c>
      <c r="F775" s="8">
        <v>343</v>
      </c>
      <c r="G775" s="8">
        <v>7127.54</v>
      </c>
      <c r="H775" s="29">
        <v>9479.6281999999992</v>
      </c>
      <c r="I775" s="14">
        <v>3064.8421999999996</v>
      </c>
      <c r="J775" s="17" t="s">
        <v>71</v>
      </c>
      <c r="Q775" s="16">
        <v>2024</v>
      </c>
      <c r="R775" s="12" t="s">
        <v>8</v>
      </c>
      <c r="S775" s="26" t="s">
        <v>92</v>
      </c>
      <c r="T775" s="26" t="s">
        <v>90</v>
      </c>
      <c r="U775" s="26" t="s">
        <v>97</v>
      </c>
      <c r="V775" s="26">
        <v>407</v>
      </c>
      <c r="W775" s="3">
        <v>643</v>
      </c>
      <c r="X775" s="3">
        <v>8995.57</v>
      </c>
      <c r="Y775" s="3">
        <v>2230.9013599999998</v>
      </c>
      <c r="Z775" s="30">
        <v>9535.3041999999987</v>
      </c>
      <c r="AA775" s="12"/>
      <c r="AB775" s="12"/>
    </row>
    <row r="776" spans="2:28" x14ac:dyDescent="0.2">
      <c r="B776" s="18">
        <v>2024</v>
      </c>
      <c r="C776" s="15" t="s">
        <v>9</v>
      </c>
      <c r="D776" s="8" t="s">
        <v>73</v>
      </c>
      <c r="E776" s="13" t="s">
        <v>75</v>
      </c>
      <c r="F776" s="8">
        <v>309</v>
      </c>
      <c r="G776" s="8">
        <v>4591.74</v>
      </c>
      <c r="H776" s="29">
        <v>4316.2356</v>
      </c>
      <c r="I776" s="14">
        <v>2112.2003999999997</v>
      </c>
      <c r="J776" s="17" t="s">
        <v>71</v>
      </c>
      <c r="Q776" s="18">
        <v>2024</v>
      </c>
      <c r="R776" s="15" t="s">
        <v>9</v>
      </c>
      <c r="S776" s="26" t="s">
        <v>92</v>
      </c>
      <c r="T776" s="26" t="s">
        <v>90</v>
      </c>
      <c r="U776" s="26" t="s">
        <v>97</v>
      </c>
      <c r="V776" s="26">
        <v>430</v>
      </c>
      <c r="W776" s="3">
        <v>765</v>
      </c>
      <c r="X776" s="3">
        <v>14320.8</v>
      </c>
      <c r="Y776" s="3">
        <v>3895.2575999999995</v>
      </c>
      <c r="Z776" s="30">
        <v>16798.2984</v>
      </c>
      <c r="AA776" s="15"/>
      <c r="AB776" s="15"/>
    </row>
    <row r="777" spans="2:28" x14ac:dyDescent="0.2">
      <c r="B777" s="16">
        <v>2024</v>
      </c>
      <c r="C777" s="12" t="s">
        <v>10</v>
      </c>
      <c r="D777" s="8" t="s">
        <v>73</v>
      </c>
      <c r="E777" s="13" t="s">
        <v>75</v>
      </c>
      <c r="F777" s="8">
        <v>255</v>
      </c>
      <c r="G777" s="8">
        <v>8524.65</v>
      </c>
      <c r="H777" s="29">
        <v>9377.1149999999998</v>
      </c>
      <c r="I777" s="14">
        <v>3154.1205</v>
      </c>
      <c r="J777" s="17" t="s">
        <v>71</v>
      </c>
      <c r="Q777" s="16">
        <v>2024</v>
      </c>
      <c r="R777" s="12" t="s">
        <v>10</v>
      </c>
      <c r="S777" s="26" t="s">
        <v>92</v>
      </c>
      <c r="T777" s="26" t="s">
        <v>90</v>
      </c>
      <c r="U777" s="26" t="s">
        <v>97</v>
      </c>
      <c r="V777" s="26">
        <v>315</v>
      </c>
      <c r="W777" s="3">
        <v>658</v>
      </c>
      <c r="X777" s="3">
        <v>3605.84</v>
      </c>
      <c r="Y777" s="3">
        <v>948.33591999999999</v>
      </c>
      <c r="Z777" s="30">
        <v>3796.9495200000001</v>
      </c>
      <c r="AA777" s="12"/>
      <c r="AB777" s="12"/>
    </row>
    <row r="778" spans="2:28" x14ac:dyDescent="0.2">
      <c r="B778" s="18">
        <v>2024</v>
      </c>
      <c r="C778" s="15" t="s">
        <v>11</v>
      </c>
      <c r="D778" s="8" t="s">
        <v>73</v>
      </c>
      <c r="E778" s="13" t="s">
        <v>75</v>
      </c>
      <c r="F778" s="8">
        <v>338</v>
      </c>
      <c r="G778" s="8">
        <v>7777.38</v>
      </c>
      <c r="H778" s="29">
        <v>10421.689200000001</v>
      </c>
      <c r="I778" s="14">
        <v>2488.7615999999998</v>
      </c>
      <c r="J778" s="17" t="s">
        <v>71</v>
      </c>
      <c r="Q778" s="18">
        <v>2024</v>
      </c>
      <c r="R778" s="15" t="s">
        <v>11</v>
      </c>
      <c r="S778" s="26" t="s">
        <v>92</v>
      </c>
      <c r="T778" s="26" t="s">
        <v>90</v>
      </c>
      <c r="U778" s="26" t="s">
        <v>97</v>
      </c>
      <c r="V778" s="26">
        <v>417</v>
      </c>
      <c r="W778" s="3">
        <v>646</v>
      </c>
      <c r="X778" s="3">
        <v>3475.48</v>
      </c>
      <c r="Y778" s="3">
        <v>893.19835999999998</v>
      </c>
      <c r="Z778" s="30">
        <v>4465.9917999999998</v>
      </c>
      <c r="AA778" s="15"/>
      <c r="AB778" s="15"/>
    </row>
    <row r="779" spans="2:28" x14ac:dyDescent="0.2">
      <c r="B779" s="16">
        <v>2024</v>
      </c>
      <c r="C779" s="12" t="s">
        <v>12</v>
      </c>
      <c r="D779" s="8" t="s">
        <v>73</v>
      </c>
      <c r="E779" s="13" t="s">
        <v>75</v>
      </c>
      <c r="F779" s="8">
        <v>391</v>
      </c>
      <c r="G779" s="8">
        <v>11612.7</v>
      </c>
      <c r="H779" s="29">
        <v>11496.573</v>
      </c>
      <c r="I779" s="14">
        <v>5341.8420000000006</v>
      </c>
      <c r="J779" s="17" t="s">
        <v>71</v>
      </c>
      <c r="Q779" s="16">
        <v>2024</v>
      </c>
      <c r="R779" s="12" t="s">
        <v>12</v>
      </c>
      <c r="S779" s="26" t="s">
        <v>92</v>
      </c>
      <c r="T779" s="26" t="s">
        <v>90</v>
      </c>
      <c r="U779" s="26" t="s">
        <v>97</v>
      </c>
      <c r="V779" s="26">
        <v>412</v>
      </c>
      <c r="W779" s="3">
        <v>898</v>
      </c>
      <c r="X779" s="3">
        <v>12679.76</v>
      </c>
      <c r="Y779" s="3">
        <v>3195.29952</v>
      </c>
      <c r="Z779" s="30">
        <v>15076.234640000001</v>
      </c>
      <c r="AA779" s="12"/>
      <c r="AB779" s="12"/>
    </row>
    <row r="780" spans="2:28" x14ac:dyDescent="0.2">
      <c r="B780" s="18">
        <v>2024</v>
      </c>
      <c r="C780" s="15" t="s">
        <v>13</v>
      </c>
      <c r="D780" s="8" t="s">
        <v>73</v>
      </c>
      <c r="E780" s="13" t="s">
        <v>75</v>
      </c>
      <c r="F780" s="8">
        <v>261</v>
      </c>
      <c r="G780" s="8">
        <v>7287.12</v>
      </c>
      <c r="H780" s="29">
        <v>7287.12</v>
      </c>
      <c r="I780" s="14">
        <v>3497.8176000000003</v>
      </c>
      <c r="J780" s="17" t="s">
        <v>71</v>
      </c>
      <c r="Q780" s="18">
        <v>2024</v>
      </c>
      <c r="R780" s="15" t="s">
        <v>13</v>
      </c>
      <c r="S780" s="26" t="s">
        <v>92</v>
      </c>
      <c r="T780" s="26" t="s">
        <v>90</v>
      </c>
      <c r="U780" s="26" t="s">
        <v>97</v>
      </c>
      <c r="V780" s="26">
        <v>459</v>
      </c>
      <c r="W780" s="3">
        <v>1065</v>
      </c>
      <c r="X780" s="3">
        <v>9393.2999999999993</v>
      </c>
      <c r="Y780" s="3">
        <v>2479.8311999999996</v>
      </c>
      <c r="Z780" s="30">
        <v>11065.307399999998</v>
      </c>
      <c r="AA780" s="15"/>
      <c r="AB780" s="15"/>
    </row>
    <row r="781" spans="2:28" x14ac:dyDescent="0.2">
      <c r="B781" s="16">
        <v>2024</v>
      </c>
      <c r="C781" s="12" t="s">
        <v>14</v>
      </c>
      <c r="D781" s="8" t="s">
        <v>73</v>
      </c>
      <c r="E781" s="13" t="s">
        <v>75</v>
      </c>
      <c r="F781" s="8">
        <v>344</v>
      </c>
      <c r="G781" s="8">
        <v>9518.48</v>
      </c>
      <c r="H781" s="29">
        <v>8566.6319999999996</v>
      </c>
      <c r="I781" s="14">
        <v>4664.0551999999998</v>
      </c>
      <c r="J781" s="17" t="s">
        <v>71</v>
      </c>
      <c r="Q781" s="16">
        <v>2024</v>
      </c>
      <c r="R781" s="12" t="s">
        <v>14</v>
      </c>
      <c r="S781" s="26" t="s">
        <v>92</v>
      </c>
      <c r="T781" s="26" t="s">
        <v>90</v>
      </c>
      <c r="U781" s="26" t="s">
        <v>97</v>
      </c>
      <c r="V781" s="26">
        <v>365</v>
      </c>
      <c r="W781" s="3">
        <v>741</v>
      </c>
      <c r="X781" s="3">
        <v>6772.74</v>
      </c>
      <c r="Y781" s="3">
        <v>1781.2306199999998</v>
      </c>
      <c r="Z781" s="30">
        <v>6914.9675399999996</v>
      </c>
      <c r="AA781" s="12"/>
      <c r="AB781" s="12"/>
    </row>
    <row r="782" spans="2:28" x14ac:dyDescent="0.2">
      <c r="B782" s="18">
        <v>2024</v>
      </c>
      <c r="C782" s="15" t="s">
        <v>15</v>
      </c>
      <c r="D782" s="8" t="s">
        <v>73</v>
      </c>
      <c r="E782" s="13" t="s">
        <v>75</v>
      </c>
      <c r="F782" s="8">
        <v>307</v>
      </c>
      <c r="G782" s="8">
        <v>4288.79</v>
      </c>
      <c r="H782" s="29">
        <v>4717.6689999999999</v>
      </c>
      <c r="I782" s="14">
        <v>1586.8523</v>
      </c>
      <c r="J782" s="17" t="s">
        <v>71</v>
      </c>
      <c r="Q782" s="18">
        <v>2024</v>
      </c>
      <c r="R782" s="15" t="s">
        <v>15</v>
      </c>
      <c r="S782" s="26" t="s">
        <v>92</v>
      </c>
      <c r="T782" s="26" t="s">
        <v>90</v>
      </c>
      <c r="U782" s="26" t="s">
        <v>97</v>
      </c>
      <c r="V782" s="26">
        <v>367</v>
      </c>
      <c r="W782" s="3">
        <v>606</v>
      </c>
      <c r="X782" s="3">
        <v>11538.24</v>
      </c>
      <c r="Y782" s="3">
        <v>2492.2598399999997</v>
      </c>
      <c r="Z782" s="30">
        <v>13072.825919999999</v>
      </c>
      <c r="AA782" s="15"/>
      <c r="AB782" s="15"/>
    </row>
    <row r="783" spans="2:28" x14ac:dyDescent="0.2">
      <c r="B783" s="16">
        <v>2024</v>
      </c>
      <c r="C783" s="12" t="s">
        <v>16</v>
      </c>
      <c r="D783" s="8" t="s">
        <v>73</v>
      </c>
      <c r="E783" s="13" t="s">
        <v>75</v>
      </c>
      <c r="F783" s="8">
        <v>290</v>
      </c>
      <c r="G783" s="8">
        <v>6240.8</v>
      </c>
      <c r="H783" s="29">
        <v>6740.0640000000003</v>
      </c>
      <c r="I783" s="14">
        <v>2309.096</v>
      </c>
      <c r="J783" s="17" t="s">
        <v>71</v>
      </c>
      <c r="Q783" s="16">
        <v>2024</v>
      </c>
      <c r="R783" s="12" t="s">
        <v>16</v>
      </c>
      <c r="S783" s="26" t="s">
        <v>92</v>
      </c>
      <c r="T783" s="26" t="s">
        <v>90</v>
      </c>
      <c r="U783" s="26" t="s">
        <v>97</v>
      </c>
      <c r="V783" s="26">
        <v>410</v>
      </c>
      <c r="W783" s="3">
        <v>902</v>
      </c>
      <c r="X783" s="3">
        <v>10354.959999999999</v>
      </c>
      <c r="Y783" s="3">
        <v>3096.1330399999997</v>
      </c>
      <c r="Z783" s="30">
        <v>13461.447999999999</v>
      </c>
      <c r="AA783" s="12"/>
      <c r="AB783" s="12"/>
    </row>
    <row r="784" spans="2:28" x14ac:dyDescent="0.2">
      <c r="B784" s="18">
        <v>2024</v>
      </c>
      <c r="C784" s="15" t="s">
        <v>17</v>
      </c>
      <c r="D784" s="8" t="s">
        <v>73</v>
      </c>
      <c r="E784" s="13" t="s">
        <v>75</v>
      </c>
      <c r="F784" s="8">
        <v>365</v>
      </c>
      <c r="G784" s="8">
        <v>5037</v>
      </c>
      <c r="H784" s="29">
        <v>6497.73</v>
      </c>
      <c r="I784" s="14">
        <v>2317.02</v>
      </c>
      <c r="J784" s="17" t="s">
        <v>71</v>
      </c>
      <c r="Q784" s="18">
        <v>2024</v>
      </c>
      <c r="R784" s="15" t="s">
        <v>17</v>
      </c>
      <c r="S784" s="26" t="s">
        <v>92</v>
      </c>
      <c r="T784" s="26" t="s">
        <v>90</v>
      </c>
      <c r="U784" s="26" t="s">
        <v>97</v>
      </c>
      <c r="V784" s="26">
        <v>472</v>
      </c>
      <c r="W784" s="3">
        <v>1128</v>
      </c>
      <c r="X784" s="3">
        <v>5696.4</v>
      </c>
      <c r="Y784" s="3">
        <v>1190.5475999999999</v>
      </c>
      <c r="Z784" s="30">
        <v>5838.81</v>
      </c>
      <c r="AA784" s="15"/>
      <c r="AB784" s="15"/>
    </row>
    <row r="785" spans="2:28" x14ac:dyDescent="0.2">
      <c r="B785" s="16">
        <v>2020</v>
      </c>
      <c r="C785" s="12" t="s">
        <v>6</v>
      </c>
      <c r="D785" s="8" t="s">
        <v>73</v>
      </c>
      <c r="E785" s="13" t="s">
        <v>76</v>
      </c>
      <c r="F785" s="8">
        <v>351</v>
      </c>
      <c r="G785" s="8">
        <v>11463.66</v>
      </c>
      <c r="H785" s="29">
        <v>12036.843000000001</v>
      </c>
      <c r="I785" s="14">
        <v>4356.1908000000003</v>
      </c>
      <c r="J785" s="17" t="s">
        <v>71</v>
      </c>
      <c r="Q785" s="16">
        <v>2020</v>
      </c>
      <c r="R785" s="12" t="s">
        <v>6</v>
      </c>
      <c r="S785" s="26" t="s">
        <v>92</v>
      </c>
      <c r="T785" s="26" t="s">
        <v>91</v>
      </c>
      <c r="U785" s="26" t="s">
        <v>97</v>
      </c>
      <c r="V785" s="26">
        <v>455</v>
      </c>
      <c r="W785" s="3">
        <v>1074</v>
      </c>
      <c r="X785" s="3">
        <v>19321.259999999998</v>
      </c>
      <c r="Y785" s="3">
        <v>5564.5228799999995</v>
      </c>
      <c r="Z785" s="30">
        <v>22451.304119999997</v>
      </c>
      <c r="AA785" s="12"/>
      <c r="AB785" s="12"/>
    </row>
    <row r="786" spans="2:28" x14ac:dyDescent="0.2">
      <c r="B786" s="18">
        <v>2020</v>
      </c>
      <c r="C786" s="15" t="s">
        <v>7</v>
      </c>
      <c r="D786" s="8" t="s">
        <v>73</v>
      </c>
      <c r="E786" s="13" t="s">
        <v>76</v>
      </c>
      <c r="F786" s="8">
        <v>330</v>
      </c>
      <c r="G786" s="8">
        <v>9824.1</v>
      </c>
      <c r="H786" s="29">
        <v>11002.992</v>
      </c>
      <c r="I786" s="14">
        <v>3536.6760000000004</v>
      </c>
      <c r="J786" s="17" t="s">
        <v>71</v>
      </c>
      <c r="Q786" s="18">
        <v>2020</v>
      </c>
      <c r="R786" s="15" t="s">
        <v>7</v>
      </c>
      <c r="S786" s="26" t="s">
        <v>92</v>
      </c>
      <c r="T786" s="26" t="s">
        <v>91</v>
      </c>
      <c r="U786" s="26" t="s">
        <v>97</v>
      </c>
      <c r="V786" s="26">
        <v>473</v>
      </c>
      <c r="W786" s="3">
        <v>1130</v>
      </c>
      <c r="X786" s="3">
        <v>13243.6</v>
      </c>
      <c r="Y786" s="3">
        <v>3085.7588000000001</v>
      </c>
      <c r="Z786" s="30">
        <v>18488.065600000002</v>
      </c>
      <c r="AA786" s="15"/>
      <c r="AB786" s="15"/>
    </row>
    <row r="787" spans="2:28" x14ac:dyDescent="0.2">
      <c r="B787" s="16">
        <v>2020</v>
      </c>
      <c r="C787" s="12" t="s">
        <v>8</v>
      </c>
      <c r="D787" s="8" t="s">
        <v>73</v>
      </c>
      <c r="E787" s="13" t="s">
        <v>76</v>
      </c>
      <c r="F787" s="8">
        <v>357</v>
      </c>
      <c r="G787" s="8">
        <v>4458.93</v>
      </c>
      <c r="H787" s="29">
        <v>4102.2156000000004</v>
      </c>
      <c r="I787" s="14">
        <v>1783.5720000000001</v>
      </c>
      <c r="J787" s="17" t="s">
        <v>71</v>
      </c>
      <c r="Q787" s="16">
        <v>2020</v>
      </c>
      <c r="R787" s="12" t="s">
        <v>8</v>
      </c>
      <c r="S787" s="26" t="s">
        <v>92</v>
      </c>
      <c r="T787" s="26" t="s">
        <v>91</v>
      </c>
      <c r="U787" s="26" t="s">
        <v>97</v>
      </c>
      <c r="V787" s="26">
        <v>300</v>
      </c>
      <c r="W787" s="3">
        <v>666</v>
      </c>
      <c r="X787" s="3">
        <v>7632.36</v>
      </c>
      <c r="Y787" s="3">
        <v>892.98612000000003</v>
      </c>
      <c r="Z787" s="30">
        <v>8632.1991600000001</v>
      </c>
      <c r="AA787" s="12"/>
      <c r="AB787" s="12"/>
    </row>
    <row r="788" spans="2:28" x14ac:dyDescent="0.2">
      <c r="B788" s="18">
        <v>2020</v>
      </c>
      <c r="C788" s="15" t="s">
        <v>9</v>
      </c>
      <c r="D788" s="8" t="s">
        <v>73</v>
      </c>
      <c r="E788" s="13" t="s">
        <v>76</v>
      </c>
      <c r="F788" s="8">
        <v>293</v>
      </c>
      <c r="G788" s="8">
        <v>8743.1200000000008</v>
      </c>
      <c r="H788" s="29">
        <v>8480.8264000000017</v>
      </c>
      <c r="I788" s="14">
        <v>2622.9360000000001</v>
      </c>
      <c r="J788" s="17" t="s">
        <v>71</v>
      </c>
      <c r="Q788" s="18">
        <v>2020</v>
      </c>
      <c r="R788" s="15" t="s">
        <v>9</v>
      </c>
      <c r="S788" s="26" t="s">
        <v>92</v>
      </c>
      <c r="T788" s="26" t="s">
        <v>91</v>
      </c>
      <c r="U788" s="26" t="s">
        <v>97</v>
      </c>
      <c r="V788" s="26">
        <v>348</v>
      </c>
      <c r="W788" s="3">
        <v>574</v>
      </c>
      <c r="X788" s="3">
        <v>6893.74</v>
      </c>
      <c r="Y788" s="3">
        <v>806.56757999999991</v>
      </c>
      <c r="Z788" s="30">
        <v>8803.305980000001</v>
      </c>
      <c r="AA788" s="15"/>
      <c r="AB788" s="15"/>
    </row>
    <row r="789" spans="2:28" x14ac:dyDescent="0.2">
      <c r="B789" s="16">
        <v>2020</v>
      </c>
      <c r="C789" s="12" t="s">
        <v>10</v>
      </c>
      <c r="D789" s="8" t="s">
        <v>73</v>
      </c>
      <c r="E789" s="13" t="s">
        <v>76</v>
      </c>
      <c r="F789" s="8">
        <v>364</v>
      </c>
      <c r="G789" s="8">
        <v>9252.8799999999992</v>
      </c>
      <c r="H789" s="29">
        <v>10640.812</v>
      </c>
      <c r="I789" s="14">
        <v>3978.7383999999997</v>
      </c>
      <c r="J789" s="17" t="s">
        <v>71</v>
      </c>
      <c r="Q789" s="16">
        <v>2020</v>
      </c>
      <c r="R789" s="12" t="s">
        <v>10</v>
      </c>
      <c r="S789" s="26" t="s">
        <v>92</v>
      </c>
      <c r="T789" s="26" t="s">
        <v>91</v>
      </c>
      <c r="U789" s="26" t="s">
        <v>97</v>
      </c>
      <c r="V789" s="26">
        <v>408</v>
      </c>
      <c r="W789" s="3">
        <v>800</v>
      </c>
      <c r="X789" s="3">
        <v>7264</v>
      </c>
      <c r="Y789" s="3">
        <v>1946.752</v>
      </c>
      <c r="Z789" s="30">
        <v>7307.5839999999998</v>
      </c>
      <c r="AA789" s="12"/>
      <c r="AB789" s="12"/>
    </row>
    <row r="790" spans="2:28" x14ac:dyDescent="0.2">
      <c r="B790" s="18">
        <v>2020</v>
      </c>
      <c r="C790" s="15" t="s">
        <v>11</v>
      </c>
      <c r="D790" s="8" t="s">
        <v>73</v>
      </c>
      <c r="E790" s="13" t="s">
        <v>76</v>
      </c>
      <c r="F790" s="8">
        <v>312</v>
      </c>
      <c r="G790" s="8">
        <v>7525.44</v>
      </c>
      <c r="H790" s="29">
        <v>10159.343999999999</v>
      </c>
      <c r="I790" s="14">
        <v>2558.6495999999997</v>
      </c>
      <c r="J790" s="17" t="s">
        <v>71</v>
      </c>
      <c r="Q790" s="18">
        <v>2020</v>
      </c>
      <c r="R790" s="15" t="s">
        <v>11</v>
      </c>
      <c r="S790" s="26" t="s">
        <v>92</v>
      </c>
      <c r="T790" s="26" t="s">
        <v>91</v>
      </c>
      <c r="U790" s="26" t="s">
        <v>97</v>
      </c>
      <c r="V790" s="26">
        <v>303</v>
      </c>
      <c r="W790" s="3">
        <v>700</v>
      </c>
      <c r="X790" s="3">
        <v>13608</v>
      </c>
      <c r="Y790" s="3">
        <v>1714.6079999999999</v>
      </c>
      <c r="Z790" s="30">
        <v>15145.704</v>
      </c>
      <c r="AA790" s="15"/>
      <c r="AB790" s="15"/>
    </row>
    <row r="791" spans="2:28" x14ac:dyDescent="0.2">
      <c r="B791" s="16">
        <v>2020</v>
      </c>
      <c r="C791" s="12" t="s">
        <v>12</v>
      </c>
      <c r="D791" s="8" t="s">
        <v>73</v>
      </c>
      <c r="E791" s="13" t="s">
        <v>76</v>
      </c>
      <c r="F791" s="8">
        <v>252</v>
      </c>
      <c r="G791" s="8">
        <v>4175.6400000000003</v>
      </c>
      <c r="H791" s="29">
        <v>4718.4732000000004</v>
      </c>
      <c r="I791" s="14">
        <v>1753.7688000000001</v>
      </c>
      <c r="J791" s="17" t="s">
        <v>71</v>
      </c>
      <c r="Q791" s="16">
        <v>2020</v>
      </c>
      <c r="R791" s="12" t="s">
        <v>12</v>
      </c>
      <c r="S791" s="26" t="s">
        <v>92</v>
      </c>
      <c r="T791" s="26" t="s">
        <v>91</v>
      </c>
      <c r="U791" s="26" t="s">
        <v>97</v>
      </c>
      <c r="V791" s="26">
        <v>321</v>
      </c>
      <c r="W791" s="3">
        <v>594</v>
      </c>
      <c r="X791" s="3">
        <v>3884.76</v>
      </c>
      <c r="Y791" s="3">
        <v>512.78832</v>
      </c>
      <c r="Z791" s="30">
        <v>3550.6706400000003</v>
      </c>
      <c r="AA791" s="12"/>
      <c r="AB791" s="12"/>
    </row>
    <row r="792" spans="2:28" x14ac:dyDescent="0.2">
      <c r="B792" s="18">
        <v>2020</v>
      </c>
      <c r="C792" s="15" t="s">
        <v>13</v>
      </c>
      <c r="D792" s="8" t="s">
        <v>73</v>
      </c>
      <c r="E792" s="13" t="s">
        <v>76</v>
      </c>
      <c r="F792" s="8">
        <v>347</v>
      </c>
      <c r="G792" s="8">
        <v>11725.13</v>
      </c>
      <c r="H792" s="29">
        <v>14890.9151</v>
      </c>
      <c r="I792" s="14">
        <v>4572.8006999999998</v>
      </c>
      <c r="J792" s="17" t="s">
        <v>71</v>
      </c>
      <c r="Q792" s="18">
        <v>2020</v>
      </c>
      <c r="R792" s="15" t="s">
        <v>13</v>
      </c>
      <c r="S792" s="26" t="s">
        <v>92</v>
      </c>
      <c r="T792" s="26" t="s">
        <v>91</v>
      </c>
      <c r="U792" s="26" t="s">
        <v>97</v>
      </c>
      <c r="V792" s="26">
        <v>390</v>
      </c>
      <c r="W792" s="3">
        <v>866</v>
      </c>
      <c r="X792" s="3">
        <v>8192.36</v>
      </c>
      <c r="Y792" s="3">
        <v>1499.2018800000001</v>
      </c>
      <c r="Z792" s="30">
        <v>8388.9766400000008</v>
      </c>
      <c r="AA792" s="15"/>
      <c r="AB792" s="15"/>
    </row>
    <row r="793" spans="2:28" x14ac:dyDescent="0.2">
      <c r="B793" s="16">
        <v>2020</v>
      </c>
      <c r="C793" s="12" t="s">
        <v>14</v>
      </c>
      <c r="D793" s="8" t="s">
        <v>73</v>
      </c>
      <c r="E793" s="13" t="s">
        <v>76</v>
      </c>
      <c r="F793" s="8">
        <v>329</v>
      </c>
      <c r="G793" s="8">
        <v>7925.61</v>
      </c>
      <c r="H793" s="29">
        <v>7291.5612000000001</v>
      </c>
      <c r="I793" s="14">
        <v>3962.8049999999998</v>
      </c>
      <c r="J793" s="17" t="s">
        <v>71</v>
      </c>
      <c r="Q793" s="16">
        <v>2020</v>
      </c>
      <c r="R793" s="12" t="s">
        <v>14</v>
      </c>
      <c r="S793" s="26" t="s">
        <v>92</v>
      </c>
      <c r="T793" s="26" t="s">
        <v>91</v>
      </c>
      <c r="U793" s="26" t="s">
        <v>97</v>
      </c>
      <c r="V793" s="26">
        <v>371</v>
      </c>
      <c r="W793" s="3">
        <v>857</v>
      </c>
      <c r="X793" s="3">
        <v>15511.7</v>
      </c>
      <c r="Y793" s="3">
        <v>2016.521</v>
      </c>
      <c r="Z793" s="30">
        <v>17016.334900000002</v>
      </c>
      <c r="AA793" s="12"/>
      <c r="AB793" s="12"/>
    </row>
    <row r="794" spans="2:28" x14ac:dyDescent="0.2">
      <c r="B794" s="18">
        <v>2020</v>
      </c>
      <c r="C794" s="15" t="s">
        <v>15</v>
      </c>
      <c r="D794" s="8" t="s">
        <v>73</v>
      </c>
      <c r="E794" s="13" t="s">
        <v>76</v>
      </c>
      <c r="F794" s="8">
        <v>302</v>
      </c>
      <c r="G794" s="8">
        <v>6979.22</v>
      </c>
      <c r="H794" s="29">
        <v>8584.4405999999999</v>
      </c>
      <c r="I794" s="14">
        <v>2093.7660000000001</v>
      </c>
      <c r="J794" s="17" t="s">
        <v>71</v>
      </c>
      <c r="Q794" s="18">
        <v>2020</v>
      </c>
      <c r="R794" s="15" t="s">
        <v>15</v>
      </c>
      <c r="S794" s="26" t="s">
        <v>92</v>
      </c>
      <c r="T794" s="26" t="s">
        <v>91</v>
      </c>
      <c r="U794" s="26" t="s">
        <v>97</v>
      </c>
      <c r="V794" s="26">
        <v>466</v>
      </c>
      <c r="W794" s="3">
        <v>890</v>
      </c>
      <c r="X794" s="3">
        <v>9629.7999999999993</v>
      </c>
      <c r="Y794" s="3">
        <v>2715.6035999999995</v>
      </c>
      <c r="Z794" s="30">
        <v>11796.504999999999</v>
      </c>
      <c r="AA794" s="15"/>
      <c r="AB794" s="15"/>
    </row>
    <row r="795" spans="2:28" x14ac:dyDescent="0.2">
      <c r="B795" s="16">
        <v>2020</v>
      </c>
      <c r="C795" s="12" t="s">
        <v>16</v>
      </c>
      <c r="D795" s="8" t="s">
        <v>73</v>
      </c>
      <c r="E795" s="13" t="s">
        <v>76</v>
      </c>
      <c r="F795" s="8">
        <v>314</v>
      </c>
      <c r="G795" s="8">
        <v>3799.4</v>
      </c>
      <c r="H795" s="29">
        <v>4787.2440000000006</v>
      </c>
      <c r="I795" s="14">
        <v>1671.7360000000001</v>
      </c>
      <c r="J795" s="17" t="s">
        <v>71</v>
      </c>
      <c r="Q795" s="16">
        <v>2020</v>
      </c>
      <c r="R795" s="12" t="s">
        <v>16</v>
      </c>
      <c r="S795" s="26" t="s">
        <v>92</v>
      </c>
      <c r="T795" s="26" t="s">
        <v>91</v>
      </c>
      <c r="U795" s="26" t="s">
        <v>97</v>
      </c>
      <c r="V795" s="26">
        <v>396</v>
      </c>
      <c r="W795" s="3">
        <v>677</v>
      </c>
      <c r="X795" s="3">
        <v>11136.65</v>
      </c>
      <c r="Y795" s="3">
        <v>1870.9572000000001</v>
      </c>
      <c r="Z795" s="30">
        <v>12038.718650000001</v>
      </c>
      <c r="AA795" s="12"/>
      <c r="AB795" s="12"/>
    </row>
    <row r="796" spans="2:28" x14ac:dyDescent="0.2">
      <c r="B796" s="18">
        <v>2020</v>
      </c>
      <c r="C796" s="15" t="s">
        <v>17</v>
      </c>
      <c r="D796" s="8" t="s">
        <v>73</v>
      </c>
      <c r="E796" s="13" t="s">
        <v>76</v>
      </c>
      <c r="F796" s="8">
        <v>305</v>
      </c>
      <c r="G796" s="8">
        <v>5554.05</v>
      </c>
      <c r="H796" s="29">
        <v>6998.1030000000001</v>
      </c>
      <c r="I796" s="14">
        <v>2388.2415000000001</v>
      </c>
      <c r="J796" s="17" t="s">
        <v>71</v>
      </c>
      <c r="Q796" s="18">
        <v>2020</v>
      </c>
      <c r="R796" s="15" t="s">
        <v>17</v>
      </c>
      <c r="S796" s="26" t="s">
        <v>92</v>
      </c>
      <c r="T796" s="26" t="s">
        <v>91</v>
      </c>
      <c r="U796" s="26" t="s">
        <v>97</v>
      </c>
      <c r="V796" s="26">
        <v>392</v>
      </c>
      <c r="W796" s="3">
        <v>906</v>
      </c>
      <c r="X796" s="3">
        <v>8652.2999999999993</v>
      </c>
      <c r="Y796" s="3">
        <v>1592.0231999999999</v>
      </c>
      <c r="Z796" s="30">
        <v>11472.949799999999</v>
      </c>
      <c r="AA796" s="15"/>
      <c r="AB796" s="15"/>
    </row>
    <row r="797" spans="2:28" x14ac:dyDescent="0.2">
      <c r="B797" s="16">
        <v>2021</v>
      </c>
      <c r="C797" s="12" t="s">
        <v>6</v>
      </c>
      <c r="D797" s="8" t="s">
        <v>73</v>
      </c>
      <c r="E797" s="13" t="s">
        <v>76</v>
      </c>
      <c r="F797" s="8">
        <v>316</v>
      </c>
      <c r="G797" s="8">
        <v>3352.76</v>
      </c>
      <c r="H797" s="29">
        <v>3419.8152</v>
      </c>
      <c r="I797" s="14">
        <v>1441.6868000000002</v>
      </c>
      <c r="J797" s="17" t="s">
        <v>71</v>
      </c>
      <c r="Q797" s="16">
        <v>2021</v>
      </c>
      <c r="R797" s="12" t="s">
        <v>6</v>
      </c>
      <c r="S797" s="26" t="s">
        <v>92</v>
      </c>
      <c r="T797" s="26" t="s">
        <v>91</v>
      </c>
      <c r="U797" s="26" t="s">
        <v>97</v>
      </c>
      <c r="V797" s="26">
        <v>1195</v>
      </c>
      <c r="W797" s="3">
        <v>2486</v>
      </c>
      <c r="X797" s="3">
        <v>19167.060000000001</v>
      </c>
      <c r="Y797" s="3">
        <v>3641.7414000000003</v>
      </c>
      <c r="Z797" s="30">
        <v>24073.827360000003</v>
      </c>
      <c r="AA797" s="12"/>
      <c r="AB797" s="12"/>
    </row>
    <row r="798" spans="2:28" x14ac:dyDescent="0.2">
      <c r="B798" s="18">
        <v>2021</v>
      </c>
      <c r="C798" s="15" t="s">
        <v>7</v>
      </c>
      <c r="D798" s="8" t="s">
        <v>73</v>
      </c>
      <c r="E798" s="13" t="s">
        <v>76</v>
      </c>
      <c r="F798" s="8">
        <v>320</v>
      </c>
      <c r="G798" s="8">
        <v>8646.4</v>
      </c>
      <c r="H798" s="29">
        <v>10808</v>
      </c>
      <c r="I798" s="14">
        <v>3026.24</v>
      </c>
      <c r="J798" s="17" t="s">
        <v>71</v>
      </c>
      <c r="Q798" s="18">
        <v>2021</v>
      </c>
      <c r="R798" s="15" t="s">
        <v>7</v>
      </c>
      <c r="S798" s="26" t="s">
        <v>92</v>
      </c>
      <c r="T798" s="26" t="s">
        <v>91</v>
      </c>
      <c r="U798" s="26" t="s">
        <v>97</v>
      </c>
      <c r="V798" s="26">
        <v>1060</v>
      </c>
      <c r="W798" s="3">
        <v>1696</v>
      </c>
      <c r="X798" s="3">
        <v>27916.16</v>
      </c>
      <c r="Y798" s="3">
        <v>5415.7350400000005</v>
      </c>
      <c r="Z798" s="30">
        <v>36765.582719999999</v>
      </c>
      <c r="AA798" s="15"/>
      <c r="AB798" s="15"/>
    </row>
    <row r="799" spans="2:28" x14ac:dyDescent="0.2">
      <c r="B799" s="16">
        <v>2021</v>
      </c>
      <c r="C799" s="12" t="s">
        <v>8</v>
      </c>
      <c r="D799" s="8" t="s">
        <v>73</v>
      </c>
      <c r="E799" s="13" t="s">
        <v>76</v>
      </c>
      <c r="F799" s="8">
        <v>368</v>
      </c>
      <c r="G799" s="8">
        <v>7069.28</v>
      </c>
      <c r="H799" s="29">
        <v>9260.7567999999992</v>
      </c>
      <c r="I799" s="14">
        <v>2120.7840000000001</v>
      </c>
      <c r="J799" s="17" t="s">
        <v>71</v>
      </c>
      <c r="Q799" s="16">
        <v>2021</v>
      </c>
      <c r="R799" s="12" t="s">
        <v>8</v>
      </c>
      <c r="S799" s="26" t="s">
        <v>92</v>
      </c>
      <c r="T799" s="26" t="s">
        <v>91</v>
      </c>
      <c r="U799" s="26" t="s">
        <v>97</v>
      </c>
      <c r="V799" s="26">
        <v>1115</v>
      </c>
      <c r="W799" s="3">
        <v>2297</v>
      </c>
      <c r="X799" s="3">
        <v>28804.38</v>
      </c>
      <c r="Y799" s="3">
        <v>3542.9387400000001</v>
      </c>
      <c r="Z799" s="30">
        <v>40700.588940000001</v>
      </c>
      <c r="AA799" s="12"/>
      <c r="AB799" s="12"/>
    </row>
    <row r="800" spans="2:28" x14ac:dyDescent="0.2">
      <c r="B800" s="18">
        <v>2021</v>
      </c>
      <c r="C800" s="15" t="s">
        <v>9</v>
      </c>
      <c r="D800" s="8" t="s">
        <v>73</v>
      </c>
      <c r="E800" s="13" t="s">
        <v>76</v>
      </c>
      <c r="F800" s="8">
        <v>387</v>
      </c>
      <c r="G800" s="8">
        <v>6130.08</v>
      </c>
      <c r="H800" s="29">
        <v>6988.2911999999997</v>
      </c>
      <c r="I800" s="14">
        <v>2635.9344000000001</v>
      </c>
      <c r="J800" s="17" t="s">
        <v>71</v>
      </c>
      <c r="Q800" s="18">
        <v>2021</v>
      </c>
      <c r="R800" s="15" t="s">
        <v>9</v>
      </c>
      <c r="S800" s="26" t="s">
        <v>92</v>
      </c>
      <c r="T800" s="26" t="s">
        <v>91</v>
      </c>
      <c r="U800" s="26" t="s">
        <v>97</v>
      </c>
      <c r="V800" s="26">
        <v>1064</v>
      </c>
      <c r="W800" s="3">
        <v>2234</v>
      </c>
      <c r="X800" s="3">
        <v>11951.9</v>
      </c>
      <c r="Y800" s="3">
        <v>1266.9014</v>
      </c>
      <c r="Z800" s="30">
        <v>16888.0347</v>
      </c>
      <c r="AA800" s="15"/>
      <c r="AB800" s="15"/>
    </row>
    <row r="801" spans="2:28" x14ac:dyDescent="0.2">
      <c r="B801" s="16">
        <v>2021</v>
      </c>
      <c r="C801" s="12" t="s">
        <v>10</v>
      </c>
      <c r="D801" s="8" t="s">
        <v>73</v>
      </c>
      <c r="E801" s="13" t="s">
        <v>76</v>
      </c>
      <c r="F801" s="8">
        <v>371</v>
      </c>
      <c r="G801" s="8">
        <v>5294.17</v>
      </c>
      <c r="H801" s="29">
        <v>7200.0712000000003</v>
      </c>
      <c r="I801" s="14">
        <v>2276.4931000000001</v>
      </c>
      <c r="J801" s="17" t="s">
        <v>71</v>
      </c>
      <c r="Q801" s="16">
        <v>2021</v>
      </c>
      <c r="R801" s="12" t="s">
        <v>10</v>
      </c>
      <c r="S801" s="26" t="s">
        <v>92</v>
      </c>
      <c r="T801" s="26" t="s">
        <v>91</v>
      </c>
      <c r="U801" s="26" t="s">
        <v>97</v>
      </c>
      <c r="V801" s="26">
        <v>1138</v>
      </c>
      <c r="W801" s="3">
        <v>2174</v>
      </c>
      <c r="X801" s="3">
        <v>36697.120000000003</v>
      </c>
      <c r="Y801" s="3">
        <v>3816.5004800000006</v>
      </c>
      <c r="Z801" s="30">
        <v>45394.337440000003</v>
      </c>
      <c r="AA801" s="12"/>
      <c r="AB801" s="12"/>
    </row>
    <row r="802" spans="2:28" x14ac:dyDescent="0.2">
      <c r="B802" s="18">
        <v>2021</v>
      </c>
      <c r="C802" s="15" t="s">
        <v>11</v>
      </c>
      <c r="D802" s="8" t="s">
        <v>73</v>
      </c>
      <c r="E802" s="13" t="s">
        <v>76</v>
      </c>
      <c r="F802" s="8">
        <v>396</v>
      </c>
      <c r="G802" s="8">
        <v>13060.08</v>
      </c>
      <c r="H802" s="29">
        <v>16063.8984</v>
      </c>
      <c r="I802" s="14">
        <v>4571.0280000000002</v>
      </c>
      <c r="J802" s="17" t="s">
        <v>71</v>
      </c>
      <c r="Q802" s="18">
        <v>2021</v>
      </c>
      <c r="R802" s="15" t="s">
        <v>11</v>
      </c>
      <c r="S802" s="26" t="s">
        <v>92</v>
      </c>
      <c r="T802" s="26" t="s">
        <v>91</v>
      </c>
      <c r="U802" s="26" t="s">
        <v>97</v>
      </c>
      <c r="V802" s="26">
        <v>1037</v>
      </c>
      <c r="W802" s="3">
        <v>1846</v>
      </c>
      <c r="X802" s="3">
        <v>18293.86</v>
      </c>
      <c r="Y802" s="3">
        <v>1957.4430199999999</v>
      </c>
      <c r="Z802" s="30">
        <v>26306.570680000001</v>
      </c>
      <c r="AA802" s="15"/>
      <c r="AB802" s="15"/>
    </row>
    <row r="803" spans="2:28" x14ac:dyDescent="0.2">
      <c r="B803" s="16">
        <v>2021</v>
      </c>
      <c r="C803" s="12" t="s">
        <v>12</v>
      </c>
      <c r="D803" s="8" t="s">
        <v>73</v>
      </c>
      <c r="E803" s="13" t="s">
        <v>76</v>
      </c>
      <c r="F803" s="8">
        <v>311</v>
      </c>
      <c r="G803" s="8">
        <v>7635.05</v>
      </c>
      <c r="H803" s="29">
        <v>7787.7510000000002</v>
      </c>
      <c r="I803" s="14">
        <v>2595.9169999999999</v>
      </c>
      <c r="J803" s="17" t="s">
        <v>71</v>
      </c>
      <c r="Q803" s="16">
        <v>2021</v>
      </c>
      <c r="R803" s="12" t="s">
        <v>12</v>
      </c>
      <c r="S803" s="26" t="s">
        <v>92</v>
      </c>
      <c r="T803" s="26" t="s">
        <v>91</v>
      </c>
      <c r="U803" s="26" t="s">
        <v>97</v>
      </c>
      <c r="V803" s="26">
        <v>1067</v>
      </c>
      <c r="W803" s="3">
        <v>2657</v>
      </c>
      <c r="X803" s="3">
        <v>32654.53</v>
      </c>
      <c r="Y803" s="3">
        <v>4734.9068499999994</v>
      </c>
      <c r="Z803" s="30">
        <v>42189.652759999997</v>
      </c>
      <c r="AA803" s="12"/>
      <c r="AB803" s="12"/>
    </row>
    <row r="804" spans="2:28" x14ac:dyDescent="0.2">
      <c r="B804" s="18">
        <v>2021</v>
      </c>
      <c r="C804" s="15" t="s">
        <v>13</v>
      </c>
      <c r="D804" s="8" t="s">
        <v>73</v>
      </c>
      <c r="E804" s="13" t="s">
        <v>76</v>
      </c>
      <c r="F804" s="8">
        <v>364</v>
      </c>
      <c r="G804" s="8">
        <v>12448.8</v>
      </c>
      <c r="H804" s="29">
        <v>11701.871999999999</v>
      </c>
      <c r="I804" s="14">
        <v>5477.4719999999998</v>
      </c>
      <c r="J804" s="17" t="s">
        <v>71</v>
      </c>
      <c r="Q804" s="18">
        <v>2021</v>
      </c>
      <c r="R804" s="15" t="s">
        <v>13</v>
      </c>
      <c r="S804" s="26" t="s">
        <v>92</v>
      </c>
      <c r="T804" s="26" t="s">
        <v>91</v>
      </c>
      <c r="U804" s="26" t="s">
        <v>97</v>
      </c>
      <c r="V804" s="26">
        <v>920</v>
      </c>
      <c r="W804" s="3">
        <v>2098</v>
      </c>
      <c r="X804" s="3">
        <v>23308.78</v>
      </c>
      <c r="Y804" s="3">
        <v>4451.9769799999995</v>
      </c>
      <c r="Z804" s="30">
        <v>28133.697459999996</v>
      </c>
      <c r="AA804" s="15"/>
      <c r="AB804" s="15"/>
    </row>
    <row r="805" spans="2:28" x14ac:dyDescent="0.2">
      <c r="B805" s="16">
        <v>2021</v>
      </c>
      <c r="C805" s="12" t="s">
        <v>14</v>
      </c>
      <c r="D805" s="8" t="s">
        <v>73</v>
      </c>
      <c r="E805" s="13" t="s">
        <v>76</v>
      </c>
      <c r="F805" s="8">
        <v>374</v>
      </c>
      <c r="G805" s="8">
        <v>11676.28</v>
      </c>
      <c r="H805" s="29">
        <v>15412.689600000002</v>
      </c>
      <c r="I805" s="14">
        <v>5604.6144000000004</v>
      </c>
      <c r="J805" s="17" t="s">
        <v>71</v>
      </c>
      <c r="Q805" s="16">
        <v>2021</v>
      </c>
      <c r="R805" s="12" t="s">
        <v>14</v>
      </c>
      <c r="S805" s="26" t="s">
        <v>92</v>
      </c>
      <c r="T805" s="26" t="s">
        <v>91</v>
      </c>
      <c r="U805" s="26" t="s">
        <v>97</v>
      </c>
      <c r="V805" s="26">
        <v>830</v>
      </c>
      <c r="W805" s="3">
        <v>1876</v>
      </c>
      <c r="X805" s="3">
        <v>34856.080000000002</v>
      </c>
      <c r="Y805" s="3">
        <v>5646.6849599999996</v>
      </c>
      <c r="Z805" s="30">
        <v>50471.603840000003</v>
      </c>
      <c r="AA805" s="12"/>
      <c r="AB805" s="12"/>
    </row>
    <row r="806" spans="2:28" x14ac:dyDescent="0.2">
      <c r="B806" s="18">
        <v>2021</v>
      </c>
      <c r="C806" s="15" t="s">
        <v>15</v>
      </c>
      <c r="D806" s="8" t="s">
        <v>73</v>
      </c>
      <c r="E806" s="13" t="s">
        <v>76</v>
      </c>
      <c r="F806" s="8">
        <v>325</v>
      </c>
      <c r="G806" s="8">
        <v>9226.75</v>
      </c>
      <c r="H806" s="29">
        <v>8396.3425000000007</v>
      </c>
      <c r="I806" s="14">
        <v>3044.8274999999999</v>
      </c>
      <c r="J806" s="17" t="s">
        <v>71</v>
      </c>
      <c r="Q806" s="18">
        <v>2021</v>
      </c>
      <c r="R806" s="15" t="s">
        <v>15</v>
      </c>
      <c r="S806" s="26" t="s">
        <v>92</v>
      </c>
      <c r="T806" s="26" t="s">
        <v>91</v>
      </c>
      <c r="U806" s="26" t="s">
        <v>97</v>
      </c>
      <c r="V806" s="26">
        <v>951</v>
      </c>
      <c r="W806" s="3">
        <v>1512</v>
      </c>
      <c r="X806" s="3">
        <v>28123.200000000001</v>
      </c>
      <c r="Y806" s="3">
        <v>3009.1823999999997</v>
      </c>
      <c r="Z806" s="30">
        <v>33916.5792</v>
      </c>
      <c r="AA806" s="15"/>
      <c r="AB806" s="15"/>
    </row>
    <row r="807" spans="2:28" x14ac:dyDescent="0.2">
      <c r="B807" s="16">
        <v>2021</v>
      </c>
      <c r="C807" s="12" t="s">
        <v>16</v>
      </c>
      <c r="D807" s="8" t="s">
        <v>73</v>
      </c>
      <c r="E807" s="13" t="s">
        <v>76</v>
      </c>
      <c r="F807" s="8">
        <v>377</v>
      </c>
      <c r="G807" s="8">
        <v>11287.38</v>
      </c>
      <c r="H807" s="29">
        <v>12528.9918</v>
      </c>
      <c r="I807" s="14">
        <v>3837.7091999999998</v>
      </c>
      <c r="J807" s="17" t="s">
        <v>71</v>
      </c>
      <c r="Q807" s="16">
        <v>2021</v>
      </c>
      <c r="R807" s="12" t="s">
        <v>16</v>
      </c>
      <c r="S807" s="26" t="s">
        <v>92</v>
      </c>
      <c r="T807" s="26" t="s">
        <v>91</v>
      </c>
      <c r="U807" s="26" t="s">
        <v>97</v>
      </c>
      <c r="V807" s="26">
        <v>1153</v>
      </c>
      <c r="W807" s="3">
        <v>2006</v>
      </c>
      <c r="X807" s="3">
        <v>29367.84</v>
      </c>
      <c r="Y807" s="3">
        <v>4875.0614400000004</v>
      </c>
      <c r="Z807" s="30">
        <v>42289.689599999998</v>
      </c>
      <c r="AA807" s="12"/>
      <c r="AB807" s="12"/>
    </row>
    <row r="808" spans="2:28" x14ac:dyDescent="0.2">
      <c r="B808" s="18">
        <v>2021</v>
      </c>
      <c r="C808" s="15" t="s">
        <v>17</v>
      </c>
      <c r="D808" s="8" t="s">
        <v>73</v>
      </c>
      <c r="E808" s="13" t="s">
        <v>76</v>
      </c>
      <c r="F808" s="8">
        <v>349</v>
      </c>
      <c r="G808" s="8">
        <v>9719.65</v>
      </c>
      <c r="H808" s="29">
        <v>11566.383499999998</v>
      </c>
      <c r="I808" s="14">
        <v>3499.0739999999996</v>
      </c>
      <c r="J808" s="17" t="s">
        <v>71</v>
      </c>
      <c r="Q808" s="18">
        <v>2021</v>
      </c>
      <c r="R808" s="15" t="s">
        <v>17</v>
      </c>
      <c r="S808" s="26" t="s">
        <v>92</v>
      </c>
      <c r="T808" s="26" t="s">
        <v>91</v>
      </c>
      <c r="U808" s="26" t="s">
        <v>97</v>
      </c>
      <c r="V808" s="26">
        <v>1095</v>
      </c>
      <c r="W808" s="3">
        <v>2595</v>
      </c>
      <c r="X808" s="3">
        <v>20863.8</v>
      </c>
      <c r="Y808" s="3">
        <v>2733.1578</v>
      </c>
      <c r="Z808" s="30">
        <v>27999.219599999997</v>
      </c>
      <c r="AA808" s="15"/>
      <c r="AB808" s="15"/>
    </row>
    <row r="809" spans="2:28" x14ac:dyDescent="0.2">
      <c r="B809" s="16">
        <v>2022</v>
      </c>
      <c r="C809" s="12" t="s">
        <v>6</v>
      </c>
      <c r="D809" s="8" t="s">
        <v>73</v>
      </c>
      <c r="E809" s="13" t="s">
        <v>76</v>
      </c>
      <c r="F809" s="8">
        <v>263</v>
      </c>
      <c r="G809" s="8">
        <v>8973.56</v>
      </c>
      <c r="H809" s="29">
        <v>8345.4107999999997</v>
      </c>
      <c r="I809" s="14">
        <v>3140.7459999999996</v>
      </c>
      <c r="J809" s="17" t="s">
        <v>71</v>
      </c>
      <c r="Q809" s="16">
        <v>2022</v>
      </c>
      <c r="R809" s="12" t="s">
        <v>6</v>
      </c>
      <c r="S809" s="26" t="s">
        <v>92</v>
      </c>
      <c r="T809" s="26" t="s">
        <v>91</v>
      </c>
      <c r="U809" s="26" t="s">
        <v>97</v>
      </c>
      <c r="V809" s="26">
        <v>389</v>
      </c>
      <c r="W809" s="3">
        <v>692</v>
      </c>
      <c r="X809" s="3">
        <v>13833.08</v>
      </c>
      <c r="Y809" s="3">
        <v>5325.7357999999995</v>
      </c>
      <c r="Z809" s="30">
        <v>15410.05112</v>
      </c>
      <c r="AA809" s="12"/>
      <c r="AB809" s="12"/>
    </row>
    <row r="810" spans="2:28" x14ac:dyDescent="0.2">
      <c r="B810" s="18">
        <v>2022</v>
      </c>
      <c r="C810" s="15" t="s">
        <v>7</v>
      </c>
      <c r="D810" s="8" t="s">
        <v>73</v>
      </c>
      <c r="E810" s="13" t="s">
        <v>76</v>
      </c>
      <c r="F810" s="8">
        <v>324</v>
      </c>
      <c r="G810" s="8">
        <v>10494.36</v>
      </c>
      <c r="H810" s="29">
        <v>14062.4424</v>
      </c>
      <c r="I810" s="14">
        <v>4092.8004000000005</v>
      </c>
      <c r="J810" s="17" t="s">
        <v>71</v>
      </c>
      <c r="Q810" s="18">
        <v>2022</v>
      </c>
      <c r="R810" s="15" t="s">
        <v>7</v>
      </c>
      <c r="S810" s="26" t="s">
        <v>92</v>
      </c>
      <c r="T810" s="26" t="s">
        <v>91</v>
      </c>
      <c r="U810" s="26" t="s">
        <v>97</v>
      </c>
      <c r="V810" s="26">
        <v>401</v>
      </c>
      <c r="W810" s="3">
        <v>922</v>
      </c>
      <c r="X810" s="3">
        <v>12068.98</v>
      </c>
      <c r="Y810" s="3">
        <v>4718.9711799999995</v>
      </c>
      <c r="Z810" s="30">
        <v>13360.360859999999</v>
      </c>
      <c r="AA810" s="15"/>
      <c r="AB810" s="15"/>
    </row>
    <row r="811" spans="2:28" x14ac:dyDescent="0.2">
      <c r="B811" s="16">
        <v>2022</v>
      </c>
      <c r="C811" s="12" t="s">
        <v>8</v>
      </c>
      <c r="D811" s="8" t="s">
        <v>73</v>
      </c>
      <c r="E811" s="13" t="s">
        <v>76</v>
      </c>
      <c r="F811" s="8">
        <v>271</v>
      </c>
      <c r="G811" s="8">
        <v>6054.14</v>
      </c>
      <c r="H811" s="29">
        <v>7809.8406000000004</v>
      </c>
      <c r="I811" s="14">
        <v>2663.8216000000002</v>
      </c>
      <c r="J811" s="17" t="s">
        <v>71</v>
      </c>
      <c r="Q811" s="16">
        <v>2022</v>
      </c>
      <c r="R811" s="12" t="s">
        <v>8</v>
      </c>
      <c r="S811" s="26" t="s">
        <v>92</v>
      </c>
      <c r="T811" s="26" t="s">
        <v>91</v>
      </c>
      <c r="U811" s="26" t="s">
        <v>97</v>
      </c>
      <c r="V811" s="26">
        <v>487</v>
      </c>
      <c r="W811" s="3">
        <v>877</v>
      </c>
      <c r="X811" s="3">
        <v>15978.94</v>
      </c>
      <c r="Y811" s="3">
        <v>6263.7444800000003</v>
      </c>
      <c r="Z811" s="30">
        <v>15771.213780000002</v>
      </c>
      <c r="AA811" s="12"/>
      <c r="AB811" s="12"/>
    </row>
    <row r="812" spans="2:28" x14ac:dyDescent="0.2">
      <c r="B812" s="18">
        <v>2022</v>
      </c>
      <c r="C812" s="15" t="s">
        <v>9</v>
      </c>
      <c r="D812" s="8" t="s">
        <v>73</v>
      </c>
      <c r="E812" s="13" t="s">
        <v>76</v>
      </c>
      <c r="F812" s="8">
        <v>312</v>
      </c>
      <c r="G812" s="8">
        <v>3057.6</v>
      </c>
      <c r="H812" s="29">
        <v>3485.6639999999998</v>
      </c>
      <c r="I812" s="14">
        <v>1100.7359999999999</v>
      </c>
      <c r="J812" s="17" t="s">
        <v>71</v>
      </c>
      <c r="Q812" s="18">
        <v>2022</v>
      </c>
      <c r="R812" s="15" t="s">
        <v>9</v>
      </c>
      <c r="S812" s="26" t="s">
        <v>92</v>
      </c>
      <c r="T812" s="26" t="s">
        <v>91</v>
      </c>
      <c r="U812" s="26" t="s">
        <v>97</v>
      </c>
      <c r="V812" s="26">
        <v>410</v>
      </c>
      <c r="W812" s="3">
        <v>824</v>
      </c>
      <c r="X812" s="3">
        <v>4655.6000000000004</v>
      </c>
      <c r="Y812" s="3">
        <v>1610.8376000000001</v>
      </c>
      <c r="Z812" s="30">
        <v>4809.2348000000011</v>
      </c>
      <c r="AA812" s="15"/>
      <c r="AB812" s="15"/>
    </row>
    <row r="813" spans="2:28" x14ac:dyDescent="0.2">
      <c r="B813" s="16">
        <v>2022</v>
      </c>
      <c r="C813" s="12" t="s">
        <v>10</v>
      </c>
      <c r="D813" s="8" t="s">
        <v>73</v>
      </c>
      <c r="E813" s="13" t="s">
        <v>76</v>
      </c>
      <c r="F813" s="8">
        <v>308</v>
      </c>
      <c r="G813" s="8">
        <v>9002.84</v>
      </c>
      <c r="H813" s="29">
        <v>11613.663600000002</v>
      </c>
      <c r="I813" s="14">
        <v>3961.2496000000001</v>
      </c>
      <c r="J813" s="17" t="s">
        <v>71</v>
      </c>
      <c r="Q813" s="16">
        <v>2022</v>
      </c>
      <c r="R813" s="12" t="s">
        <v>10</v>
      </c>
      <c r="S813" s="26" t="s">
        <v>92</v>
      </c>
      <c r="T813" s="26" t="s">
        <v>91</v>
      </c>
      <c r="U813" s="26" t="s">
        <v>97</v>
      </c>
      <c r="V813" s="26">
        <v>414</v>
      </c>
      <c r="W813" s="3">
        <v>985</v>
      </c>
      <c r="X813" s="3">
        <v>17552.7</v>
      </c>
      <c r="Y813" s="3">
        <v>5757.2856000000002</v>
      </c>
      <c r="Z813" s="30">
        <v>21747.795300000002</v>
      </c>
      <c r="AA813" s="12"/>
      <c r="AB813" s="12"/>
    </row>
    <row r="814" spans="2:28" x14ac:dyDescent="0.2">
      <c r="B814" s="18">
        <v>2022</v>
      </c>
      <c r="C814" s="15" t="s">
        <v>11</v>
      </c>
      <c r="D814" s="8" t="s">
        <v>73</v>
      </c>
      <c r="E814" s="13" t="s">
        <v>76</v>
      </c>
      <c r="F814" s="8">
        <v>282</v>
      </c>
      <c r="G814" s="8">
        <v>6945.66</v>
      </c>
      <c r="H814" s="29">
        <v>6528.9204</v>
      </c>
      <c r="I814" s="14">
        <v>2500.4376000000002</v>
      </c>
      <c r="J814" s="17" t="s">
        <v>71</v>
      </c>
      <c r="Q814" s="18">
        <v>2022</v>
      </c>
      <c r="R814" s="15" t="s">
        <v>11</v>
      </c>
      <c r="S814" s="26" t="s">
        <v>92</v>
      </c>
      <c r="T814" s="26" t="s">
        <v>91</v>
      </c>
      <c r="U814" s="26" t="s">
        <v>97</v>
      </c>
      <c r="V814" s="26">
        <v>445</v>
      </c>
      <c r="W814" s="3">
        <v>716</v>
      </c>
      <c r="X814" s="3">
        <v>13589.68</v>
      </c>
      <c r="Y814" s="3">
        <v>4987.4125600000007</v>
      </c>
      <c r="Z814" s="30">
        <v>16919.151600000001</v>
      </c>
      <c r="AA814" s="15"/>
      <c r="AB814" s="15"/>
    </row>
    <row r="815" spans="2:28" x14ac:dyDescent="0.2">
      <c r="B815" s="16">
        <v>2022</v>
      </c>
      <c r="C815" s="12" t="s">
        <v>12</v>
      </c>
      <c r="D815" s="8" t="s">
        <v>73</v>
      </c>
      <c r="E815" s="13" t="s">
        <v>76</v>
      </c>
      <c r="F815" s="8">
        <v>329</v>
      </c>
      <c r="G815" s="8">
        <v>3839.43</v>
      </c>
      <c r="H815" s="29">
        <v>4492.1331</v>
      </c>
      <c r="I815" s="14">
        <v>1766.1378</v>
      </c>
      <c r="J815" s="17" t="s">
        <v>71</v>
      </c>
      <c r="Q815" s="16">
        <v>2022</v>
      </c>
      <c r="R815" s="12" t="s">
        <v>12</v>
      </c>
      <c r="S815" s="26" t="s">
        <v>92</v>
      </c>
      <c r="T815" s="26" t="s">
        <v>91</v>
      </c>
      <c r="U815" s="26" t="s">
        <v>97</v>
      </c>
      <c r="V815" s="26">
        <v>400</v>
      </c>
      <c r="W815" s="3">
        <v>704</v>
      </c>
      <c r="X815" s="3">
        <v>6244.48</v>
      </c>
      <c r="Y815" s="3">
        <v>2091.9007999999999</v>
      </c>
      <c r="Z815" s="30">
        <v>7243.5968000000003</v>
      </c>
      <c r="AA815" s="12"/>
      <c r="AB815" s="12"/>
    </row>
    <row r="816" spans="2:28" x14ac:dyDescent="0.2">
      <c r="B816" s="18">
        <v>2022</v>
      </c>
      <c r="C816" s="15" t="s">
        <v>13</v>
      </c>
      <c r="D816" s="8" t="s">
        <v>73</v>
      </c>
      <c r="E816" s="13" t="s">
        <v>76</v>
      </c>
      <c r="F816" s="8">
        <v>289</v>
      </c>
      <c r="G816" s="8">
        <v>4167.38</v>
      </c>
      <c r="H816" s="29">
        <v>5750.9844000000003</v>
      </c>
      <c r="I816" s="14">
        <v>1333.5616</v>
      </c>
      <c r="J816" s="17" t="s">
        <v>71</v>
      </c>
      <c r="Q816" s="18">
        <v>2022</v>
      </c>
      <c r="R816" s="15" t="s">
        <v>13</v>
      </c>
      <c r="S816" s="26" t="s">
        <v>92</v>
      </c>
      <c r="T816" s="26" t="s">
        <v>91</v>
      </c>
      <c r="U816" s="26" t="s">
        <v>97</v>
      </c>
      <c r="V816" s="26">
        <v>392</v>
      </c>
      <c r="W816" s="3">
        <v>745</v>
      </c>
      <c r="X816" s="3">
        <v>10571.55</v>
      </c>
      <c r="Y816" s="3">
        <v>3615.4700999999995</v>
      </c>
      <c r="Z816" s="30">
        <v>11776.706699999999</v>
      </c>
      <c r="AA816" s="15"/>
      <c r="AB816" s="15"/>
    </row>
    <row r="817" spans="2:28" x14ac:dyDescent="0.2">
      <c r="B817" s="16">
        <v>2022</v>
      </c>
      <c r="C817" s="12" t="s">
        <v>14</v>
      </c>
      <c r="D817" s="8" t="s">
        <v>73</v>
      </c>
      <c r="E817" s="13" t="s">
        <v>76</v>
      </c>
      <c r="F817" s="8">
        <v>371</v>
      </c>
      <c r="G817" s="8">
        <v>5457.41</v>
      </c>
      <c r="H817" s="29">
        <v>6276.0214999999998</v>
      </c>
      <c r="I817" s="14">
        <v>2292.1122</v>
      </c>
      <c r="J817" s="17" t="s">
        <v>71</v>
      </c>
      <c r="Q817" s="16">
        <v>2022</v>
      </c>
      <c r="R817" s="12" t="s">
        <v>14</v>
      </c>
      <c r="S817" s="26" t="s">
        <v>92</v>
      </c>
      <c r="T817" s="26" t="s">
        <v>91</v>
      </c>
      <c r="U817" s="26" t="s">
        <v>97</v>
      </c>
      <c r="V817" s="26">
        <v>364</v>
      </c>
      <c r="W817" s="3">
        <v>695</v>
      </c>
      <c r="X817" s="3">
        <v>10633.5</v>
      </c>
      <c r="Y817" s="3">
        <v>3190.05</v>
      </c>
      <c r="Z817" s="30">
        <v>10878.0705</v>
      </c>
      <c r="AA817" s="12"/>
      <c r="AB817" s="12"/>
    </row>
    <row r="818" spans="2:28" x14ac:dyDescent="0.2">
      <c r="B818" s="18">
        <v>2022</v>
      </c>
      <c r="C818" s="15" t="s">
        <v>15</v>
      </c>
      <c r="D818" s="8" t="s">
        <v>73</v>
      </c>
      <c r="E818" s="13" t="s">
        <v>76</v>
      </c>
      <c r="F818" s="8">
        <v>308</v>
      </c>
      <c r="G818" s="8">
        <v>9221.52</v>
      </c>
      <c r="H818" s="29">
        <v>8852.6592000000001</v>
      </c>
      <c r="I818" s="14">
        <v>3780.8232000000003</v>
      </c>
      <c r="J818" s="17" t="s">
        <v>71</v>
      </c>
      <c r="Q818" s="18">
        <v>2022</v>
      </c>
      <c r="R818" s="15" t="s">
        <v>15</v>
      </c>
      <c r="S818" s="26" t="s">
        <v>92</v>
      </c>
      <c r="T818" s="26" t="s">
        <v>91</v>
      </c>
      <c r="U818" s="26" t="s">
        <v>97</v>
      </c>
      <c r="V818" s="26">
        <v>491</v>
      </c>
      <c r="W818" s="3">
        <v>751</v>
      </c>
      <c r="X818" s="3">
        <v>7164.54</v>
      </c>
      <c r="Y818" s="3">
        <v>2314.14642</v>
      </c>
      <c r="Z818" s="30">
        <v>7350.8180400000001</v>
      </c>
      <c r="AA818" s="15"/>
      <c r="AB818" s="15"/>
    </row>
    <row r="819" spans="2:28" x14ac:dyDescent="0.2">
      <c r="B819" s="16">
        <v>2022</v>
      </c>
      <c r="C819" s="12" t="s">
        <v>16</v>
      </c>
      <c r="D819" s="8" t="s">
        <v>73</v>
      </c>
      <c r="E819" s="13" t="s">
        <v>76</v>
      </c>
      <c r="F819" s="8">
        <v>275</v>
      </c>
      <c r="G819" s="8">
        <v>8835.75</v>
      </c>
      <c r="H819" s="29">
        <v>8482.32</v>
      </c>
      <c r="I819" s="14">
        <v>4152.8024999999998</v>
      </c>
      <c r="J819" s="17" t="s">
        <v>71</v>
      </c>
      <c r="Q819" s="16">
        <v>2022</v>
      </c>
      <c r="R819" s="12" t="s">
        <v>16</v>
      </c>
      <c r="S819" s="26" t="s">
        <v>92</v>
      </c>
      <c r="T819" s="26" t="s">
        <v>91</v>
      </c>
      <c r="U819" s="26" t="s">
        <v>97</v>
      </c>
      <c r="V819" s="26">
        <v>449</v>
      </c>
      <c r="W819" s="3">
        <v>781</v>
      </c>
      <c r="X819" s="3">
        <v>11785.29</v>
      </c>
      <c r="Y819" s="3">
        <v>3677.0104800000004</v>
      </c>
      <c r="Z819" s="30">
        <v>13258.451250000002</v>
      </c>
      <c r="AA819" s="12"/>
      <c r="AB819" s="12"/>
    </row>
    <row r="820" spans="2:28" x14ac:dyDescent="0.2">
      <c r="B820" s="18">
        <v>2022</v>
      </c>
      <c r="C820" s="15" t="s">
        <v>17</v>
      </c>
      <c r="D820" s="8" t="s">
        <v>73</v>
      </c>
      <c r="E820" s="13" t="s">
        <v>76</v>
      </c>
      <c r="F820" s="8">
        <v>381</v>
      </c>
      <c r="G820" s="8">
        <v>10652.76</v>
      </c>
      <c r="H820" s="29">
        <v>10652.76</v>
      </c>
      <c r="I820" s="14">
        <v>4048.0488</v>
      </c>
      <c r="J820" s="17" t="s">
        <v>71</v>
      </c>
      <c r="Q820" s="18">
        <v>2022</v>
      </c>
      <c r="R820" s="15" t="s">
        <v>17</v>
      </c>
      <c r="S820" s="26" t="s">
        <v>92</v>
      </c>
      <c r="T820" s="26" t="s">
        <v>91</v>
      </c>
      <c r="U820" s="26" t="s">
        <v>97</v>
      </c>
      <c r="V820" s="26">
        <v>303</v>
      </c>
      <c r="W820" s="3">
        <v>630</v>
      </c>
      <c r="X820" s="3">
        <v>3754.8</v>
      </c>
      <c r="Y820" s="3">
        <v>1456.8624000000002</v>
      </c>
      <c r="Z820" s="30">
        <v>4738.557600000001</v>
      </c>
      <c r="AA820" s="15"/>
      <c r="AB820" s="15"/>
    </row>
    <row r="821" spans="2:28" x14ac:dyDescent="0.2">
      <c r="B821" s="16">
        <v>2023</v>
      </c>
      <c r="C821" s="12" t="s">
        <v>6</v>
      </c>
      <c r="D821" s="8" t="s">
        <v>73</v>
      </c>
      <c r="E821" s="13" t="s">
        <v>76</v>
      </c>
      <c r="F821" s="8">
        <v>348</v>
      </c>
      <c r="G821" s="8">
        <v>8519.0400000000009</v>
      </c>
      <c r="H821" s="29">
        <v>11415.5136</v>
      </c>
      <c r="I821" s="14">
        <v>3237.2352000000001</v>
      </c>
      <c r="J821" s="17" t="s">
        <v>71</v>
      </c>
      <c r="Q821" s="16">
        <v>2023</v>
      </c>
      <c r="R821" s="12" t="s">
        <v>6</v>
      </c>
      <c r="S821" s="26" t="s">
        <v>92</v>
      </c>
      <c r="T821" s="26" t="s">
        <v>91</v>
      </c>
      <c r="U821" s="26" t="s">
        <v>97</v>
      </c>
      <c r="V821" s="26">
        <v>309</v>
      </c>
      <c r="W821" s="3">
        <v>575</v>
      </c>
      <c r="X821" s="3">
        <v>6739</v>
      </c>
      <c r="Y821" s="3">
        <v>370.64499999999998</v>
      </c>
      <c r="Z821" s="30">
        <v>9636.77</v>
      </c>
      <c r="AA821" s="12"/>
      <c r="AB821" s="12"/>
    </row>
    <row r="822" spans="2:28" x14ac:dyDescent="0.2">
      <c r="B822" s="18">
        <v>2023</v>
      </c>
      <c r="C822" s="15" t="s">
        <v>7</v>
      </c>
      <c r="D822" s="8" t="s">
        <v>73</v>
      </c>
      <c r="E822" s="13" t="s">
        <v>76</v>
      </c>
      <c r="F822" s="8">
        <v>358</v>
      </c>
      <c r="G822" s="8">
        <v>10310.4</v>
      </c>
      <c r="H822" s="29">
        <v>14125.248</v>
      </c>
      <c r="I822" s="14">
        <v>4639.68</v>
      </c>
      <c r="J822" s="17" t="s">
        <v>71</v>
      </c>
      <c r="Q822" s="18">
        <v>2023</v>
      </c>
      <c r="R822" s="15" t="s">
        <v>7</v>
      </c>
      <c r="S822" s="26" t="s">
        <v>92</v>
      </c>
      <c r="T822" s="26" t="s">
        <v>91</v>
      </c>
      <c r="U822" s="26" t="s">
        <v>97</v>
      </c>
      <c r="V822" s="26">
        <v>404</v>
      </c>
      <c r="W822" s="3">
        <v>1006</v>
      </c>
      <c r="X822" s="3">
        <v>17333.38</v>
      </c>
      <c r="Y822" s="3">
        <v>1542.67082</v>
      </c>
      <c r="Z822" s="30">
        <v>27109.406320000002</v>
      </c>
      <c r="AA822" s="15"/>
      <c r="AB822" s="15"/>
    </row>
    <row r="823" spans="2:28" x14ac:dyDescent="0.2">
      <c r="B823" s="16">
        <v>2023</v>
      </c>
      <c r="C823" s="12" t="s">
        <v>8</v>
      </c>
      <c r="D823" s="8" t="s">
        <v>73</v>
      </c>
      <c r="E823" s="13" t="s">
        <v>76</v>
      </c>
      <c r="F823" s="8">
        <v>308</v>
      </c>
      <c r="G823" s="8">
        <v>3160.08</v>
      </c>
      <c r="H823" s="29">
        <v>3412.8864000000003</v>
      </c>
      <c r="I823" s="14">
        <v>1580.04</v>
      </c>
      <c r="J823" s="17" t="s">
        <v>71</v>
      </c>
      <c r="Q823" s="16">
        <v>2023</v>
      </c>
      <c r="R823" s="12" t="s">
        <v>8</v>
      </c>
      <c r="S823" s="26" t="s">
        <v>92</v>
      </c>
      <c r="T823" s="26" t="s">
        <v>91</v>
      </c>
      <c r="U823" s="26" t="s">
        <v>97</v>
      </c>
      <c r="V823" s="26">
        <v>371</v>
      </c>
      <c r="W823" s="3">
        <v>623</v>
      </c>
      <c r="X823" s="3">
        <v>11357.29</v>
      </c>
      <c r="Y823" s="3">
        <v>919.94049000000007</v>
      </c>
      <c r="Z823" s="30">
        <v>16399.926760000002</v>
      </c>
      <c r="AA823" s="12"/>
      <c r="AB823" s="12"/>
    </row>
    <row r="824" spans="2:28" x14ac:dyDescent="0.2">
      <c r="B824" s="18">
        <v>2023</v>
      </c>
      <c r="C824" s="15" t="s">
        <v>9</v>
      </c>
      <c r="D824" s="8" t="s">
        <v>73</v>
      </c>
      <c r="E824" s="13" t="s">
        <v>76</v>
      </c>
      <c r="F824" s="8">
        <v>395</v>
      </c>
      <c r="G824" s="8">
        <v>10210.75</v>
      </c>
      <c r="H824" s="29">
        <v>11436.04</v>
      </c>
      <c r="I824" s="14">
        <v>4084.3</v>
      </c>
      <c r="J824" s="17" t="s">
        <v>71</v>
      </c>
      <c r="Q824" s="18">
        <v>2023</v>
      </c>
      <c r="R824" s="15" t="s">
        <v>9</v>
      </c>
      <c r="S824" s="26" t="s">
        <v>92</v>
      </c>
      <c r="T824" s="26" t="s">
        <v>91</v>
      </c>
      <c r="U824" s="26" t="s">
        <v>97</v>
      </c>
      <c r="V824" s="26">
        <v>379</v>
      </c>
      <c r="W824" s="3">
        <v>705</v>
      </c>
      <c r="X824" s="3">
        <v>14078.85</v>
      </c>
      <c r="Y824" s="3">
        <v>760.25790000000006</v>
      </c>
      <c r="Z824" s="30">
        <v>21385.773150000001</v>
      </c>
      <c r="AA824" s="15"/>
      <c r="AB824" s="15"/>
    </row>
    <row r="825" spans="2:28" x14ac:dyDescent="0.2">
      <c r="B825" s="16">
        <v>2023</v>
      </c>
      <c r="C825" s="12" t="s">
        <v>10</v>
      </c>
      <c r="D825" s="8" t="s">
        <v>73</v>
      </c>
      <c r="E825" s="13" t="s">
        <v>76</v>
      </c>
      <c r="F825" s="8">
        <v>300</v>
      </c>
      <c r="G825" s="8">
        <v>5934</v>
      </c>
      <c r="H825" s="29">
        <v>7002.12</v>
      </c>
      <c r="I825" s="14">
        <v>2670.3</v>
      </c>
      <c r="J825" s="17" t="s">
        <v>71</v>
      </c>
      <c r="Q825" s="16">
        <v>2023</v>
      </c>
      <c r="R825" s="12" t="s">
        <v>10</v>
      </c>
      <c r="S825" s="26" t="s">
        <v>92</v>
      </c>
      <c r="T825" s="26" t="s">
        <v>91</v>
      </c>
      <c r="U825" s="26" t="s">
        <v>97</v>
      </c>
      <c r="V825" s="26">
        <v>359</v>
      </c>
      <c r="W825" s="3">
        <v>657</v>
      </c>
      <c r="X825" s="3">
        <v>7312.41</v>
      </c>
      <c r="Y825" s="3">
        <v>489.93146999999999</v>
      </c>
      <c r="Z825" s="30">
        <v>11100.238379999999</v>
      </c>
      <c r="AA825" s="12"/>
      <c r="AB825" s="12"/>
    </row>
    <row r="826" spans="2:28" x14ac:dyDescent="0.2">
      <c r="B826" s="18">
        <v>2023</v>
      </c>
      <c r="C826" s="15" t="s">
        <v>11</v>
      </c>
      <c r="D826" s="8" t="s">
        <v>73</v>
      </c>
      <c r="E826" s="13" t="s">
        <v>76</v>
      </c>
      <c r="F826" s="8">
        <v>296</v>
      </c>
      <c r="G826" s="8">
        <v>7411.84</v>
      </c>
      <c r="H826" s="29">
        <v>9190.6815999999999</v>
      </c>
      <c r="I826" s="14">
        <v>2742.3808000000004</v>
      </c>
      <c r="J826" s="17" t="s">
        <v>71</v>
      </c>
      <c r="Q826" s="18">
        <v>2023</v>
      </c>
      <c r="R826" s="15" t="s">
        <v>11</v>
      </c>
      <c r="S826" s="26" t="s">
        <v>92</v>
      </c>
      <c r="T826" s="26" t="s">
        <v>91</v>
      </c>
      <c r="U826" s="26" t="s">
        <v>97</v>
      </c>
      <c r="V826" s="26">
        <v>327</v>
      </c>
      <c r="W826" s="3">
        <v>497</v>
      </c>
      <c r="X826" s="3">
        <v>6172.74</v>
      </c>
      <c r="Y826" s="3">
        <v>592.58303999999998</v>
      </c>
      <c r="Z826" s="30">
        <v>7814.6888399999998</v>
      </c>
      <c r="AA826" s="15"/>
      <c r="AB826" s="15"/>
    </row>
    <row r="827" spans="2:28" x14ac:dyDescent="0.2">
      <c r="B827" s="16">
        <v>2023</v>
      </c>
      <c r="C827" s="12" t="s">
        <v>12</v>
      </c>
      <c r="D827" s="8" t="s">
        <v>73</v>
      </c>
      <c r="E827" s="13" t="s">
        <v>76</v>
      </c>
      <c r="F827" s="8">
        <v>384</v>
      </c>
      <c r="G827" s="8">
        <v>9815.0400000000009</v>
      </c>
      <c r="H827" s="29">
        <v>11189.1456</v>
      </c>
      <c r="I827" s="14">
        <v>3827.8656000000005</v>
      </c>
      <c r="J827" s="17" t="s">
        <v>71</v>
      </c>
      <c r="Q827" s="16">
        <v>2023</v>
      </c>
      <c r="R827" s="12" t="s">
        <v>12</v>
      </c>
      <c r="S827" s="26" t="s">
        <v>92</v>
      </c>
      <c r="T827" s="26" t="s">
        <v>91</v>
      </c>
      <c r="U827" s="26" t="s">
        <v>97</v>
      </c>
      <c r="V827" s="26">
        <v>429</v>
      </c>
      <c r="W827" s="3">
        <v>1004</v>
      </c>
      <c r="X827" s="3">
        <v>16827.04</v>
      </c>
      <c r="Y827" s="3">
        <v>1295.68208</v>
      </c>
      <c r="Z827" s="30">
        <v>19889.561280000002</v>
      </c>
      <c r="AA827" s="12"/>
      <c r="AB827" s="12"/>
    </row>
    <row r="828" spans="2:28" x14ac:dyDescent="0.2">
      <c r="B828" s="18">
        <v>2023</v>
      </c>
      <c r="C828" s="15" t="s">
        <v>13</v>
      </c>
      <c r="D828" s="8" t="s">
        <v>73</v>
      </c>
      <c r="E828" s="13" t="s">
        <v>76</v>
      </c>
      <c r="F828" s="8">
        <v>387</v>
      </c>
      <c r="G828" s="8">
        <v>9291.8700000000008</v>
      </c>
      <c r="H828" s="29">
        <v>11150.244000000001</v>
      </c>
      <c r="I828" s="14">
        <v>3809.6667000000002</v>
      </c>
      <c r="J828" s="17" t="s">
        <v>71</v>
      </c>
      <c r="Q828" s="18">
        <v>2023</v>
      </c>
      <c r="R828" s="15" t="s">
        <v>13</v>
      </c>
      <c r="S828" s="26" t="s">
        <v>92</v>
      </c>
      <c r="T828" s="26" t="s">
        <v>91</v>
      </c>
      <c r="U828" s="26" t="s">
        <v>97</v>
      </c>
      <c r="V828" s="26">
        <v>356</v>
      </c>
      <c r="W828" s="3">
        <v>691</v>
      </c>
      <c r="X828" s="3">
        <v>9908.94</v>
      </c>
      <c r="Y828" s="3">
        <v>782.80626000000007</v>
      </c>
      <c r="Z828" s="30">
        <v>14159.875260000003</v>
      </c>
      <c r="AA828" s="15"/>
      <c r="AB828" s="15"/>
    </row>
    <row r="829" spans="2:28" x14ac:dyDescent="0.2">
      <c r="B829" s="16">
        <v>2023</v>
      </c>
      <c r="C829" s="12" t="s">
        <v>14</v>
      </c>
      <c r="D829" s="8" t="s">
        <v>73</v>
      </c>
      <c r="E829" s="13" t="s">
        <v>76</v>
      </c>
      <c r="F829" s="8">
        <v>383</v>
      </c>
      <c r="G829" s="8">
        <v>8180.88</v>
      </c>
      <c r="H829" s="29">
        <v>7444.6007999999993</v>
      </c>
      <c r="I829" s="14">
        <v>3517.7784000000001</v>
      </c>
      <c r="J829" s="17" t="s">
        <v>71</v>
      </c>
      <c r="Q829" s="16">
        <v>2023</v>
      </c>
      <c r="R829" s="12" t="s">
        <v>14</v>
      </c>
      <c r="S829" s="26" t="s">
        <v>92</v>
      </c>
      <c r="T829" s="26" t="s">
        <v>91</v>
      </c>
      <c r="U829" s="26" t="s">
        <v>97</v>
      </c>
      <c r="V829" s="26">
        <v>340</v>
      </c>
      <c r="W829" s="3">
        <v>836</v>
      </c>
      <c r="X829" s="3">
        <v>14429.36</v>
      </c>
      <c r="Y829" s="3">
        <v>966.76711999999998</v>
      </c>
      <c r="Z829" s="30">
        <v>19580.641520000001</v>
      </c>
      <c r="AA829" s="12"/>
      <c r="AB829" s="12"/>
    </row>
    <row r="830" spans="2:28" x14ac:dyDescent="0.2">
      <c r="B830" s="18">
        <v>2023</v>
      </c>
      <c r="C830" s="15" t="s">
        <v>15</v>
      </c>
      <c r="D830" s="8" t="s">
        <v>73</v>
      </c>
      <c r="E830" s="13" t="s">
        <v>76</v>
      </c>
      <c r="F830" s="8">
        <v>319</v>
      </c>
      <c r="G830" s="8">
        <v>9279.7099999999991</v>
      </c>
      <c r="H830" s="29">
        <v>12249.217199999999</v>
      </c>
      <c r="I830" s="14">
        <v>3990.2752999999998</v>
      </c>
      <c r="J830" s="17" t="s">
        <v>71</v>
      </c>
      <c r="Q830" s="18">
        <v>2023</v>
      </c>
      <c r="R830" s="15" t="s">
        <v>15</v>
      </c>
      <c r="S830" s="26" t="s">
        <v>92</v>
      </c>
      <c r="T830" s="26" t="s">
        <v>91</v>
      </c>
      <c r="U830" s="26" t="s">
        <v>97</v>
      </c>
      <c r="V830" s="26">
        <v>499</v>
      </c>
      <c r="W830" s="3">
        <v>853</v>
      </c>
      <c r="X830" s="3">
        <v>16283.77</v>
      </c>
      <c r="Y830" s="3">
        <v>1481.8230700000001</v>
      </c>
      <c r="Z830" s="30">
        <v>19687.077929999999</v>
      </c>
      <c r="AA830" s="15"/>
      <c r="AB830" s="15"/>
    </row>
    <row r="831" spans="2:28" x14ac:dyDescent="0.2">
      <c r="B831" s="16">
        <v>2023</v>
      </c>
      <c r="C831" s="12" t="s">
        <v>16</v>
      </c>
      <c r="D831" s="8" t="s">
        <v>73</v>
      </c>
      <c r="E831" s="13" t="s">
        <v>76</v>
      </c>
      <c r="F831" s="8">
        <v>263</v>
      </c>
      <c r="G831" s="8">
        <v>7887.37</v>
      </c>
      <c r="H831" s="29">
        <v>9070.4754999999986</v>
      </c>
      <c r="I831" s="14">
        <v>3785.9376000000002</v>
      </c>
      <c r="J831" s="17" t="s">
        <v>71</v>
      </c>
      <c r="Q831" s="16">
        <v>2023</v>
      </c>
      <c r="R831" s="12" t="s">
        <v>16</v>
      </c>
      <c r="S831" s="26" t="s">
        <v>92</v>
      </c>
      <c r="T831" s="26" t="s">
        <v>91</v>
      </c>
      <c r="U831" s="26" t="s">
        <v>97</v>
      </c>
      <c r="V831" s="26">
        <v>480</v>
      </c>
      <c r="W831" s="3">
        <v>1114</v>
      </c>
      <c r="X831" s="3">
        <v>19584.12</v>
      </c>
      <c r="Y831" s="3">
        <v>1860.4913999999999</v>
      </c>
      <c r="Z831" s="30">
        <v>29944.119479999998</v>
      </c>
      <c r="AA831" s="12"/>
      <c r="AB831" s="12"/>
    </row>
    <row r="832" spans="2:28" x14ac:dyDescent="0.2">
      <c r="B832" s="18">
        <v>2023</v>
      </c>
      <c r="C832" s="15" t="s">
        <v>17</v>
      </c>
      <c r="D832" s="8" t="s">
        <v>73</v>
      </c>
      <c r="E832" s="13" t="s">
        <v>76</v>
      </c>
      <c r="F832" s="8">
        <v>340</v>
      </c>
      <c r="G832" s="8">
        <v>3124.6</v>
      </c>
      <c r="H832" s="29">
        <v>4311.9480000000003</v>
      </c>
      <c r="I832" s="14">
        <v>1218.5940000000001</v>
      </c>
      <c r="J832" s="17" t="s">
        <v>71</v>
      </c>
      <c r="Q832" s="18">
        <v>2023</v>
      </c>
      <c r="R832" s="15" t="s">
        <v>17</v>
      </c>
      <c r="S832" s="26" t="s">
        <v>92</v>
      </c>
      <c r="T832" s="26" t="s">
        <v>91</v>
      </c>
      <c r="U832" s="26" t="s">
        <v>97</v>
      </c>
      <c r="V832" s="26">
        <v>342</v>
      </c>
      <c r="W832" s="3">
        <v>831</v>
      </c>
      <c r="X832" s="3">
        <v>4371.0600000000004</v>
      </c>
      <c r="Y832" s="3">
        <v>358.42692000000005</v>
      </c>
      <c r="Z832" s="30">
        <v>6630.8980200000005</v>
      </c>
      <c r="AA832" s="15"/>
      <c r="AB832" s="15"/>
    </row>
    <row r="833" spans="2:28" x14ac:dyDescent="0.2">
      <c r="B833" s="16">
        <v>2024</v>
      </c>
      <c r="C833" s="12" t="s">
        <v>6</v>
      </c>
      <c r="D833" s="8" t="s">
        <v>73</v>
      </c>
      <c r="E833" s="13" t="s">
        <v>76</v>
      </c>
      <c r="F833" s="8">
        <v>316</v>
      </c>
      <c r="G833" s="8">
        <v>7065.76</v>
      </c>
      <c r="H833" s="29">
        <v>9609.4336000000003</v>
      </c>
      <c r="I833" s="14">
        <v>3250.2496000000001</v>
      </c>
      <c r="J833" s="17" t="s">
        <v>71</v>
      </c>
      <c r="Q833" s="16">
        <v>2024</v>
      </c>
      <c r="R833" s="12" t="s">
        <v>6</v>
      </c>
      <c r="S833" s="26" t="s">
        <v>92</v>
      </c>
      <c r="T833" s="26" t="s">
        <v>91</v>
      </c>
      <c r="U833" s="26" t="s">
        <v>97</v>
      </c>
      <c r="V833" s="26">
        <v>306</v>
      </c>
      <c r="W833" s="3">
        <v>517</v>
      </c>
      <c r="X833" s="3">
        <v>9378.3799999999992</v>
      </c>
      <c r="Y833" s="3">
        <v>2016.3516999999997</v>
      </c>
      <c r="Z833" s="30">
        <v>12088.731819999999</v>
      </c>
      <c r="AA833" s="12"/>
      <c r="AB833" s="12"/>
    </row>
    <row r="834" spans="2:28" x14ac:dyDescent="0.2">
      <c r="B834" s="18">
        <v>2024</v>
      </c>
      <c r="C834" s="15" t="s">
        <v>7</v>
      </c>
      <c r="D834" s="8" t="s">
        <v>73</v>
      </c>
      <c r="E834" s="13" t="s">
        <v>76</v>
      </c>
      <c r="F834" s="8">
        <v>342</v>
      </c>
      <c r="G834" s="8">
        <v>4039.02</v>
      </c>
      <c r="H834" s="29">
        <v>3756.2885999999999</v>
      </c>
      <c r="I834" s="14">
        <v>1252.0962</v>
      </c>
      <c r="J834" s="17" t="s">
        <v>71</v>
      </c>
      <c r="Q834" s="18">
        <v>2024</v>
      </c>
      <c r="R834" s="15" t="s">
        <v>7</v>
      </c>
      <c r="S834" s="26" t="s">
        <v>92</v>
      </c>
      <c r="T834" s="26" t="s">
        <v>91</v>
      </c>
      <c r="U834" s="26" t="s">
        <v>97</v>
      </c>
      <c r="V834" s="26">
        <v>466</v>
      </c>
      <c r="W834" s="3">
        <v>797</v>
      </c>
      <c r="X834" s="3">
        <v>6232.54</v>
      </c>
      <c r="Y834" s="3">
        <v>1826.1342199999999</v>
      </c>
      <c r="Z834" s="30">
        <v>6494.3066799999997</v>
      </c>
      <c r="AA834" s="15"/>
      <c r="AB834" s="15"/>
    </row>
    <row r="835" spans="2:28" x14ac:dyDescent="0.2">
      <c r="B835" s="16">
        <v>2024</v>
      </c>
      <c r="C835" s="12" t="s">
        <v>8</v>
      </c>
      <c r="D835" s="8" t="s">
        <v>73</v>
      </c>
      <c r="E835" s="13" t="s">
        <v>76</v>
      </c>
      <c r="F835" s="8">
        <v>325</v>
      </c>
      <c r="G835" s="8">
        <v>6353.75</v>
      </c>
      <c r="H835" s="29">
        <v>6163.1374999999998</v>
      </c>
      <c r="I835" s="14">
        <v>3113.3375000000001</v>
      </c>
      <c r="J835" s="17" t="s">
        <v>71</v>
      </c>
      <c r="Q835" s="16">
        <v>2024</v>
      </c>
      <c r="R835" s="12" t="s">
        <v>8</v>
      </c>
      <c r="S835" s="26" t="s">
        <v>92</v>
      </c>
      <c r="T835" s="26" t="s">
        <v>91</v>
      </c>
      <c r="U835" s="26" t="s">
        <v>97</v>
      </c>
      <c r="V835" s="26">
        <v>336</v>
      </c>
      <c r="W835" s="3">
        <v>541</v>
      </c>
      <c r="X835" s="3">
        <v>2867.3</v>
      </c>
      <c r="Y835" s="3">
        <v>842.98620000000005</v>
      </c>
      <c r="Z835" s="30">
        <v>3219.9779000000003</v>
      </c>
      <c r="AA835" s="12"/>
      <c r="AB835" s="12"/>
    </row>
    <row r="836" spans="2:28" x14ac:dyDescent="0.2">
      <c r="B836" s="18">
        <v>2024</v>
      </c>
      <c r="C836" s="15" t="s">
        <v>9</v>
      </c>
      <c r="D836" s="8" t="s">
        <v>73</v>
      </c>
      <c r="E836" s="13" t="s">
        <v>76</v>
      </c>
      <c r="F836" s="8">
        <v>256</v>
      </c>
      <c r="G836" s="8">
        <v>5701.12</v>
      </c>
      <c r="H836" s="29">
        <v>7069.3887999999997</v>
      </c>
      <c r="I836" s="14">
        <v>1710.336</v>
      </c>
      <c r="J836" s="17" t="s">
        <v>71</v>
      </c>
      <c r="Q836" s="18">
        <v>2024</v>
      </c>
      <c r="R836" s="15" t="s">
        <v>9</v>
      </c>
      <c r="S836" s="26" t="s">
        <v>92</v>
      </c>
      <c r="T836" s="26" t="s">
        <v>91</v>
      </c>
      <c r="U836" s="26" t="s">
        <v>97</v>
      </c>
      <c r="V836" s="26">
        <v>483</v>
      </c>
      <c r="W836" s="3">
        <v>753</v>
      </c>
      <c r="X836" s="3">
        <v>9804.06</v>
      </c>
      <c r="Y836" s="3">
        <v>2294.15004</v>
      </c>
      <c r="Z836" s="30">
        <v>10039.35744</v>
      </c>
      <c r="AA836" s="15"/>
      <c r="AB836" s="15"/>
    </row>
    <row r="837" spans="2:28" x14ac:dyDescent="0.2">
      <c r="B837" s="16">
        <v>2024</v>
      </c>
      <c r="C837" s="12" t="s">
        <v>10</v>
      </c>
      <c r="D837" s="8" t="s">
        <v>73</v>
      </c>
      <c r="E837" s="13" t="s">
        <v>76</v>
      </c>
      <c r="F837" s="8">
        <v>292</v>
      </c>
      <c r="G837" s="8">
        <v>4464.68</v>
      </c>
      <c r="H837" s="29">
        <v>4062.8588</v>
      </c>
      <c r="I837" s="14">
        <v>1339.4040000000002</v>
      </c>
      <c r="J837" s="17" t="s">
        <v>71</v>
      </c>
      <c r="Q837" s="16">
        <v>2024</v>
      </c>
      <c r="R837" s="12" t="s">
        <v>10</v>
      </c>
      <c r="S837" s="26" t="s">
        <v>92</v>
      </c>
      <c r="T837" s="26" t="s">
        <v>91</v>
      </c>
      <c r="U837" s="26" t="s">
        <v>97</v>
      </c>
      <c r="V837" s="26">
        <v>306</v>
      </c>
      <c r="W837" s="3">
        <v>682</v>
      </c>
      <c r="X837" s="3">
        <v>6363.06</v>
      </c>
      <c r="Y837" s="3">
        <v>1794.3829200000002</v>
      </c>
      <c r="Z837" s="30">
        <v>8221.0735199999999</v>
      </c>
      <c r="AA837" s="12"/>
      <c r="AB837" s="12"/>
    </row>
    <row r="838" spans="2:28" x14ac:dyDescent="0.2">
      <c r="B838" s="18">
        <v>2024</v>
      </c>
      <c r="C838" s="15" t="s">
        <v>11</v>
      </c>
      <c r="D838" s="8" t="s">
        <v>73</v>
      </c>
      <c r="E838" s="13" t="s">
        <v>76</v>
      </c>
      <c r="F838" s="8">
        <v>393</v>
      </c>
      <c r="G838" s="8">
        <v>5038.26</v>
      </c>
      <c r="H838" s="29">
        <v>5693.2338</v>
      </c>
      <c r="I838" s="14">
        <v>2317.5996</v>
      </c>
      <c r="J838" s="17" t="s">
        <v>71</v>
      </c>
      <c r="Q838" s="18">
        <v>2024</v>
      </c>
      <c r="R838" s="15" t="s">
        <v>11</v>
      </c>
      <c r="S838" s="26" t="s">
        <v>92</v>
      </c>
      <c r="T838" s="26" t="s">
        <v>91</v>
      </c>
      <c r="U838" s="26" t="s">
        <v>97</v>
      </c>
      <c r="V838" s="26">
        <v>379</v>
      </c>
      <c r="W838" s="3">
        <v>925</v>
      </c>
      <c r="X838" s="3">
        <v>9333.25</v>
      </c>
      <c r="Y838" s="3">
        <v>2473.3112500000002</v>
      </c>
      <c r="Z838" s="30">
        <v>10313.241249999999</v>
      </c>
      <c r="AA838" s="15"/>
      <c r="AB838" s="15"/>
    </row>
    <row r="839" spans="2:28" x14ac:dyDescent="0.2">
      <c r="B839" s="16">
        <v>2024</v>
      </c>
      <c r="C839" s="12" t="s">
        <v>12</v>
      </c>
      <c r="D839" s="8" t="s">
        <v>73</v>
      </c>
      <c r="E839" s="13" t="s">
        <v>76</v>
      </c>
      <c r="F839" s="8">
        <v>340</v>
      </c>
      <c r="G839" s="8">
        <v>6514.4</v>
      </c>
      <c r="H839" s="29">
        <v>6253.8239999999987</v>
      </c>
      <c r="I839" s="14">
        <v>3257.2</v>
      </c>
      <c r="J839" s="17" t="s">
        <v>71</v>
      </c>
      <c r="Q839" s="16">
        <v>2024</v>
      </c>
      <c r="R839" s="12" t="s">
        <v>12</v>
      </c>
      <c r="S839" s="26" t="s">
        <v>92</v>
      </c>
      <c r="T839" s="26" t="s">
        <v>91</v>
      </c>
      <c r="U839" s="26" t="s">
        <v>97</v>
      </c>
      <c r="V839" s="26">
        <v>349</v>
      </c>
      <c r="W839" s="3">
        <v>757</v>
      </c>
      <c r="X839" s="3">
        <v>6699.45</v>
      </c>
      <c r="Y839" s="3">
        <v>1976.3377499999999</v>
      </c>
      <c r="Z839" s="30">
        <v>8079.5367000000006</v>
      </c>
      <c r="AA839" s="12"/>
      <c r="AB839" s="12"/>
    </row>
    <row r="840" spans="2:28" x14ac:dyDescent="0.2">
      <c r="B840" s="18">
        <v>2024</v>
      </c>
      <c r="C840" s="15" t="s">
        <v>13</v>
      </c>
      <c r="D840" s="8" t="s">
        <v>73</v>
      </c>
      <c r="E840" s="13" t="s">
        <v>76</v>
      </c>
      <c r="F840" s="8">
        <v>284</v>
      </c>
      <c r="G840" s="8">
        <v>8568.2800000000007</v>
      </c>
      <c r="H840" s="29">
        <v>11567.178</v>
      </c>
      <c r="I840" s="14">
        <v>2827.5324000000005</v>
      </c>
      <c r="J840" s="17" t="s">
        <v>71</v>
      </c>
      <c r="Q840" s="18">
        <v>2024</v>
      </c>
      <c r="R840" s="15" t="s">
        <v>13</v>
      </c>
      <c r="S840" s="26" t="s">
        <v>92</v>
      </c>
      <c r="T840" s="26" t="s">
        <v>91</v>
      </c>
      <c r="U840" s="26" t="s">
        <v>97</v>
      </c>
      <c r="V840" s="26">
        <v>406</v>
      </c>
      <c r="W840" s="3">
        <v>788</v>
      </c>
      <c r="X840" s="3">
        <v>12749.84</v>
      </c>
      <c r="Y840" s="3">
        <v>3442.4567999999999</v>
      </c>
      <c r="Z840" s="30">
        <v>13183.334560000001</v>
      </c>
      <c r="AA840" s="15"/>
      <c r="AB840" s="15"/>
    </row>
    <row r="841" spans="2:28" x14ac:dyDescent="0.2">
      <c r="B841" s="16">
        <v>2024</v>
      </c>
      <c r="C841" s="12" t="s">
        <v>14</v>
      </c>
      <c r="D841" s="8" t="s">
        <v>73</v>
      </c>
      <c r="E841" s="13" t="s">
        <v>76</v>
      </c>
      <c r="F841" s="8">
        <v>363</v>
      </c>
      <c r="G841" s="8">
        <v>10062.36</v>
      </c>
      <c r="H841" s="29">
        <v>11873.584800000001</v>
      </c>
      <c r="I841" s="14">
        <v>3119.3316000000004</v>
      </c>
      <c r="J841" s="17" t="s">
        <v>71</v>
      </c>
      <c r="Q841" s="16">
        <v>2024</v>
      </c>
      <c r="R841" s="12" t="s">
        <v>14</v>
      </c>
      <c r="S841" s="26" t="s">
        <v>92</v>
      </c>
      <c r="T841" s="26" t="s">
        <v>91</v>
      </c>
      <c r="U841" s="26" t="s">
        <v>97</v>
      </c>
      <c r="V841" s="26">
        <v>488</v>
      </c>
      <c r="W841" s="3">
        <v>1015</v>
      </c>
      <c r="X841" s="3">
        <v>15397.55</v>
      </c>
      <c r="Y841" s="3">
        <v>4465.2894999999999</v>
      </c>
      <c r="Z841" s="30">
        <v>19277.732599999999</v>
      </c>
      <c r="AA841" s="12"/>
      <c r="AB841" s="12"/>
    </row>
    <row r="842" spans="2:28" x14ac:dyDescent="0.2">
      <c r="B842" s="18">
        <v>2024</v>
      </c>
      <c r="C842" s="15" t="s">
        <v>15</v>
      </c>
      <c r="D842" s="8" t="s">
        <v>73</v>
      </c>
      <c r="E842" s="13" t="s">
        <v>76</v>
      </c>
      <c r="F842" s="8">
        <v>352</v>
      </c>
      <c r="G842" s="8">
        <v>3724.16</v>
      </c>
      <c r="H842" s="29">
        <v>4468.9919999999993</v>
      </c>
      <c r="I842" s="14">
        <v>1415.1807999999999</v>
      </c>
      <c r="J842" s="17" t="s">
        <v>71</v>
      </c>
      <c r="Q842" s="18">
        <v>2024</v>
      </c>
      <c r="R842" s="15" t="s">
        <v>15</v>
      </c>
      <c r="S842" s="26" t="s">
        <v>92</v>
      </c>
      <c r="T842" s="26" t="s">
        <v>91</v>
      </c>
      <c r="U842" s="26" t="s">
        <v>97</v>
      </c>
      <c r="V842" s="26">
        <v>321</v>
      </c>
      <c r="W842" s="3">
        <v>581</v>
      </c>
      <c r="X842" s="3">
        <v>9981.58</v>
      </c>
      <c r="Y842" s="3">
        <v>2006.2975800000002</v>
      </c>
      <c r="Z842" s="30">
        <v>11129.4617</v>
      </c>
      <c r="AA842" s="15"/>
      <c r="AB842" s="15"/>
    </row>
    <row r="843" spans="2:28" x14ac:dyDescent="0.2">
      <c r="B843" s="16">
        <v>2024</v>
      </c>
      <c r="C843" s="12" t="s">
        <v>16</v>
      </c>
      <c r="D843" s="8" t="s">
        <v>73</v>
      </c>
      <c r="E843" s="13" t="s">
        <v>76</v>
      </c>
      <c r="F843" s="8">
        <v>381</v>
      </c>
      <c r="G843" s="8">
        <v>7658.1</v>
      </c>
      <c r="H843" s="29">
        <v>10415.016000000001</v>
      </c>
      <c r="I843" s="14">
        <v>2833.4970000000003</v>
      </c>
      <c r="J843" s="17" t="s">
        <v>71</v>
      </c>
      <c r="Q843" s="16">
        <v>2024</v>
      </c>
      <c r="R843" s="12" t="s">
        <v>16</v>
      </c>
      <c r="S843" s="26" t="s">
        <v>92</v>
      </c>
      <c r="T843" s="26" t="s">
        <v>91</v>
      </c>
      <c r="U843" s="26" t="s">
        <v>97</v>
      </c>
      <c r="V843" s="26">
        <v>407</v>
      </c>
      <c r="W843" s="3">
        <v>757</v>
      </c>
      <c r="X843" s="3">
        <v>7214.21</v>
      </c>
      <c r="Y843" s="3">
        <v>1846.8377600000001</v>
      </c>
      <c r="Z843" s="30">
        <v>9248.6172200000001</v>
      </c>
      <c r="AA843" s="12"/>
      <c r="AB843" s="12"/>
    </row>
    <row r="844" spans="2:28" x14ac:dyDescent="0.2">
      <c r="B844" s="18">
        <v>2024</v>
      </c>
      <c r="C844" s="15" t="s">
        <v>17</v>
      </c>
      <c r="D844" s="8" t="s">
        <v>73</v>
      </c>
      <c r="E844" s="13" t="s">
        <v>76</v>
      </c>
      <c r="F844" s="8">
        <v>253</v>
      </c>
      <c r="G844" s="8">
        <v>4796.88</v>
      </c>
      <c r="H844" s="29">
        <v>4365.1608000000006</v>
      </c>
      <c r="I844" s="14">
        <v>1630.9392</v>
      </c>
      <c r="J844" s="17" t="s">
        <v>71</v>
      </c>
      <c r="Q844" s="18">
        <v>2024</v>
      </c>
      <c r="R844" s="15" t="s">
        <v>17</v>
      </c>
      <c r="S844" s="26" t="s">
        <v>92</v>
      </c>
      <c r="T844" s="26" t="s">
        <v>91</v>
      </c>
      <c r="U844" s="26" t="s">
        <v>97</v>
      </c>
      <c r="V844" s="26">
        <v>354</v>
      </c>
      <c r="W844" s="3">
        <v>535</v>
      </c>
      <c r="X844" s="3">
        <v>6430.7</v>
      </c>
      <c r="Y844" s="3">
        <v>1543.3679999999999</v>
      </c>
      <c r="Z844" s="30">
        <v>7022.3243999999995</v>
      </c>
      <c r="AA844" s="15"/>
      <c r="AB844" s="15"/>
    </row>
    <row r="845" spans="2:28" x14ac:dyDescent="0.2">
      <c r="B845" s="16">
        <v>2020</v>
      </c>
      <c r="C845" s="12" t="s">
        <v>6</v>
      </c>
      <c r="D845" s="8" t="s">
        <v>77</v>
      </c>
      <c r="E845" s="13" t="s">
        <v>78</v>
      </c>
      <c r="F845" s="8">
        <v>3304</v>
      </c>
      <c r="G845" s="8">
        <v>7632.24</v>
      </c>
      <c r="H845" s="29">
        <v>9387.6552000000011</v>
      </c>
      <c r="I845" s="14">
        <v>3281.8632000000002</v>
      </c>
      <c r="J845" s="17" t="s">
        <v>70</v>
      </c>
      <c r="Q845" s="16">
        <v>2020</v>
      </c>
      <c r="R845" s="12" t="s">
        <v>6</v>
      </c>
      <c r="S845" s="26" t="s">
        <v>92</v>
      </c>
      <c r="T845" s="26" t="s">
        <v>90</v>
      </c>
      <c r="U845" s="26" t="s">
        <v>98</v>
      </c>
      <c r="V845" s="26">
        <v>141</v>
      </c>
      <c r="W845" s="3">
        <v>286</v>
      </c>
      <c r="X845" s="3">
        <v>7150</v>
      </c>
      <c r="Y845" s="3">
        <v>1372.8</v>
      </c>
      <c r="Z845" s="30">
        <v>7228.65</v>
      </c>
      <c r="AA845" s="12"/>
      <c r="AB845" s="12"/>
    </row>
    <row r="846" spans="2:28" x14ac:dyDescent="0.2">
      <c r="B846" s="18">
        <v>2020</v>
      </c>
      <c r="C846" s="15" t="s">
        <v>7</v>
      </c>
      <c r="D846" s="8" t="s">
        <v>77</v>
      </c>
      <c r="E846" s="13" t="s">
        <v>78</v>
      </c>
      <c r="F846" s="8">
        <v>3056</v>
      </c>
      <c r="G846" s="8">
        <v>7640</v>
      </c>
      <c r="H846" s="29">
        <v>7945.6</v>
      </c>
      <c r="I846" s="14">
        <v>2444.8000000000002</v>
      </c>
      <c r="J846" s="17" t="s">
        <v>70</v>
      </c>
      <c r="Q846" s="18">
        <v>2020</v>
      </c>
      <c r="R846" s="15" t="s">
        <v>7</v>
      </c>
      <c r="S846" s="26" t="s">
        <v>92</v>
      </c>
      <c r="T846" s="26" t="s">
        <v>90</v>
      </c>
      <c r="U846" s="26" t="s">
        <v>98</v>
      </c>
      <c r="V846" s="26">
        <v>154</v>
      </c>
      <c r="W846" s="3">
        <v>559</v>
      </c>
      <c r="X846" s="3">
        <v>24064.95</v>
      </c>
      <c r="Y846" s="3">
        <v>3104.3785500000004</v>
      </c>
      <c r="Z846" s="30">
        <v>32896.786650000002</v>
      </c>
      <c r="AA846" s="15"/>
      <c r="AB846" s="15"/>
    </row>
    <row r="847" spans="2:28" x14ac:dyDescent="0.2">
      <c r="B847" s="16">
        <v>2020</v>
      </c>
      <c r="C847" s="12" t="s">
        <v>8</v>
      </c>
      <c r="D847" s="8" t="s">
        <v>77</v>
      </c>
      <c r="E847" s="13" t="s">
        <v>78</v>
      </c>
      <c r="F847" s="8">
        <v>2512</v>
      </c>
      <c r="G847" s="8">
        <v>9420</v>
      </c>
      <c r="H847" s="29">
        <v>11680.8</v>
      </c>
      <c r="I847" s="14">
        <v>3956.4</v>
      </c>
      <c r="J847" s="17" t="s">
        <v>70</v>
      </c>
      <c r="Q847" s="16">
        <v>2020</v>
      </c>
      <c r="R847" s="12" t="s">
        <v>8</v>
      </c>
      <c r="S847" s="26" t="s">
        <v>92</v>
      </c>
      <c r="T847" s="26" t="s">
        <v>90</v>
      </c>
      <c r="U847" s="26" t="s">
        <v>98</v>
      </c>
      <c r="V847" s="26">
        <v>279</v>
      </c>
      <c r="W847" s="3">
        <v>569</v>
      </c>
      <c r="X847" s="3">
        <v>23590.74</v>
      </c>
      <c r="Y847" s="3">
        <v>4694.5572600000005</v>
      </c>
      <c r="Z847" s="30">
        <v>21491.164140000001</v>
      </c>
      <c r="AA847" s="12"/>
      <c r="AB847" s="12"/>
    </row>
    <row r="848" spans="2:28" x14ac:dyDescent="0.2">
      <c r="B848" s="18">
        <v>2020</v>
      </c>
      <c r="C848" s="15" t="s">
        <v>9</v>
      </c>
      <c r="D848" s="8" t="s">
        <v>77</v>
      </c>
      <c r="E848" s="13" t="s">
        <v>78</v>
      </c>
      <c r="F848" s="8">
        <v>2789</v>
      </c>
      <c r="G848" s="8">
        <v>8339.11</v>
      </c>
      <c r="H848" s="29">
        <v>8505.8922000000002</v>
      </c>
      <c r="I848" s="14">
        <v>2501.7330000000002</v>
      </c>
      <c r="J848" s="17" t="s">
        <v>70</v>
      </c>
      <c r="Q848" s="18">
        <v>2020</v>
      </c>
      <c r="R848" s="15" t="s">
        <v>9</v>
      </c>
      <c r="S848" s="26" t="s">
        <v>92</v>
      </c>
      <c r="T848" s="26" t="s">
        <v>90</v>
      </c>
      <c r="U848" s="26" t="s">
        <v>98</v>
      </c>
      <c r="V848" s="26">
        <v>362</v>
      </c>
      <c r="W848" s="3">
        <v>829</v>
      </c>
      <c r="X848" s="3">
        <v>28691.69</v>
      </c>
      <c r="Y848" s="3">
        <v>6857.3139099999999</v>
      </c>
      <c r="Z848" s="30">
        <v>31646.934069999999</v>
      </c>
      <c r="AA848" s="15"/>
      <c r="AB848" s="15"/>
    </row>
    <row r="849" spans="2:28" x14ac:dyDescent="0.2">
      <c r="B849" s="16">
        <v>2020</v>
      </c>
      <c r="C849" s="12" t="s">
        <v>10</v>
      </c>
      <c r="D849" s="8" t="s">
        <v>77</v>
      </c>
      <c r="E849" s="13" t="s">
        <v>78</v>
      </c>
      <c r="F849" s="8">
        <v>2790</v>
      </c>
      <c r="G849" s="8">
        <v>7254</v>
      </c>
      <c r="H849" s="29">
        <v>6601.14</v>
      </c>
      <c r="I849" s="14">
        <v>2829.06</v>
      </c>
      <c r="J849" s="17" t="s">
        <v>70</v>
      </c>
      <c r="Q849" s="16">
        <v>2020</v>
      </c>
      <c r="R849" s="12" t="s">
        <v>10</v>
      </c>
      <c r="S849" s="26" t="s">
        <v>92</v>
      </c>
      <c r="T849" s="26" t="s">
        <v>90</v>
      </c>
      <c r="U849" s="26" t="s">
        <v>98</v>
      </c>
      <c r="V849" s="26">
        <v>372</v>
      </c>
      <c r="W849" s="3">
        <v>1395</v>
      </c>
      <c r="X849" s="3">
        <v>65230.2</v>
      </c>
      <c r="Y849" s="3">
        <v>7436.2428</v>
      </c>
      <c r="Z849" s="30">
        <v>59816.093399999998</v>
      </c>
      <c r="AA849" s="12"/>
      <c r="AB849" s="12"/>
    </row>
    <row r="850" spans="2:28" x14ac:dyDescent="0.2">
      <c r="B850" s="18">
        <v>2020</v>
      </c>
      <c r="C850" s="15" t="s">
        <v>11</v>
      </c>
      <c r="D850" s="8" t="s">
        <v>77</v>
      </c>
      <c r="E850" s="13" t="s">
        <v>78</v>
      </c>
      <c r="F850" s="8">
        <v>3210</v>
      </c>
      <c r="G850" s="8">
        <v>10175.700000000001</v>
      </c>
      <c r="H850" s="29">
        <v>11905.569000000001</v>
      </c>
      <c r="I850" s="14">
        <v>3459.7380000000003</v>
      </c>
      <c r="J850" s="17" t="s">
        <v>70</v>
      </c>
      <c r="Q850" s="18">
        <v>2020</v>
      </c>
      <c r="R850" s="15" t="s">
        <v>11</v>
      </c>
      <c r="S850" s="26" t="s">
        <v>92</v>
      </c>
      <c r="T850" s="26" t="s">
        <v>90</v>
      </c>
      <c r="U850" s="26" t="s">
        <v>98</v>
      </c>
      <c r="V850" s="26">
        <v>215</v>
      </c>
      <c r="W850" s="3">
        <v>694</v>
      </c>
      <c r="X850" s="3">
        <v>34526.5</v>
      </c>
      <c r="Y850" s="3">
        <v>8458.9925000000003</v>
      </c>
      <c r="Z850" s="30">
        <v>46921.513500000001</v>
      </c>
      <c r="AA850" s="15"/>
      <c r="AB850" s="15"/>
    </row>
    <row r="851" spans="2:28" x14ac:dyDescent="0.2">
      <c r="B851" s="16">
        <v>2020</v>
      </c>
      <c r="C851" s="12" t="s">
        <v>12</v>
      </c>
      <c r="D851" s="8" t="s">
        <v>77</v>
      </c>
      <c r="E851" s="13" t="s">
        <v>78</v>
      </c>
      <c r="F851" s="8">
        <v>2662</v>
      </c>
      <c r="G851" s="8">
        <v>7959.38</v>
      </c>
      <c r="H851" s="29">
        <v>8277.7551999999996</v>
      </c>
      <c r="I851" s="14">
        <v>2706.1891999999998</v>
      </c>
      <c r="J851" s="17" t="s">
        <v>70</v>
      </c>
      <c r="Q851" s="16">
        <v>2020</v>
      </c>
      <c r="R851" s="12" t="s">
        <v>12</v>
      </c>
      <c r="S851" s="26" t="s">
        <v>92</v>
      </c>
      <c r="T851" s="26" t="s">
        <v>90</v>
      </c>
      <c r="U851" s="26" t="s">
        <v>98</v>
      </c>
      <c r="V851" s="26">
        <v>241</v>
      </c>
      <c r="W851" s="3">
        <v>899</v>
      </c>
      <c r="X851" s="3">
        <v>42531.69</v>
      </c>
      <c r="Y851" s="3">
        <v>9527.0985600000004</v>
      </c>
      <c r="Z851" s="30">
        <v>49677.013920000005</v>
      </c>
      <c r="AA851" s="12"/>
      <c r="AB851" s="12"/>
    </row>
    <row r="852" spans="2:28" x14ac:dyDescent="0.2">
      <c r="B852" s="18">
        <v>2020</v>
      </c>
      <c r="C852" s="15" t="s">
        <v>13</v>
      </c>
      <c r="D852" s="8" t="s">
        <v>77</v>
      </c>
      <c r="E852" s="13" t="s">
        <v>78</v>
      </c>
      <c r="F852" s="8">
        <v>3486</v>
      </c>
      <c r="G852" s="8">
        <v>10771.74</v>
      </c>
      <c r="H852" s="29">
        <v>10125.435599999999</v>
      </c>
      <c r="I852" s="14">
        <v>5385.87</v>
      </c>
      <c r="J852" s="17" t="s">
        <v>70</v>
      </c>
      <c r="Q852" s="18">
        <v>2020</v>
      </c>
      <c r="R852" s="15" t="s">
        <v>13</v>
      </c>
      <c r="S852" s="26" t="s">
        <v>92</v>
      </c>
      <c r="T852" s="26" t="s">
        <v>90</v>
      </c>
      <c r="U852" s="26" t="s">
        <v>98</v>
      </c>
      <c r="V852" s="26">
        <v>218</v>
      </c>
      <c r="W852" s="3">
        <v>532</v>
      </c>
      <c r="X852" s="3">
        <v>20434.12</v>
      </c>
      <c r="Y852" s="3">
        <v>5823.7241999999997</v>
      </c>
      <c r="Z852" s="30">
        <v>21414.957759999998</v>
      </c>
      <c r="AA852" s="15"/>
      <c r="AB852" s="15"/>
    </row>
    <row r="853" spans="2:28" x14ac:dyDescent="0.2">
      <c r="B853" s="16">
        <v>2020</v>
      </c>
      <c r="C853" s="12" t="s">
        <v>14</v>
      </c>
      <c r="D853" s="8" t="s">
        <v>77</v>
      </c>
      <c r="E853" s="13" t="s">
        <v>78</v>
      </c>
      <c r="F853" s="8">
        <v>3512</v>
      </c>
      <c r="G853" s="8">
        <v>9412.16</v>
      </c>
      <c r="H853" s="29">
        <v>11765.2</v>
      </c>
      <c r="I853" s="14">
        <v>4517.8368</v>
      </c>
      <c r="J853" s="17" t="s">
        <v>70</v>
      </c>
      <c r="Q853" s="16">
        <v>2020</v>
      </c>
      <c r="R853" s="12" t="s">
        <v>14</v>
      </c>
      <c r="S853" s="26" t="s">
        <v>92</v>
      </c>
      <c r="T853" s="26" t="s">
        <v>90</v>
      </c>
      <c r="U853" s="26" t="s">
        <v>98</v>
      </c>
      <c r="V853" s="26">
        <v>233</v>
      </c>
      <c r="W853" s="3">
        <v>473</v>
      </c>
      <c r="X853" s="3">
        <v>15802.93</v>
      </c>
      <c r="Y853" s="3">
        <v>2180.8043399999997</v>
      </c>
      <c r="Z853" s="30">
        <v>19342.786319999999</v>
      </c>
      <c r="AA853" s="12"/>
      <c r="AB853" s="12"/>
    </row>
    <row r="854" spans="2:28" x14ac:dyDescent="0.2">
      <c r="B854" s="18">
        <v>2020</v>
      </c>
      <c r="C854" s="15" t="s">
        <v>15</v>
      </c>
      <c r="D854" s="8" t="s">
        <v>77</v>
      </c>
      <c r="E854" s="13" t="s">
        <v>78</v>
      </c>
      <c r="F854" s="8">
        <v>3939</v>
      </c>
      <c r="G854" s="8">
        <v>9453.6</v>
      </c>
      <c r="H854" s="29">
        <v>9264.5280000000002</v>
      </c>
      <c r="I854" s="14">
        <v>3875.9760000000006</v>
      </c>
      <c r="J854" s="17" t="s">
        <v>70</v>
      </c>
      <c r="Q854" s="18">
        <v>2020</v>
      </c>
      <c r="R854" s="15" t="s">
        <v>15</v>
      </c>
      <c r="S854" s="26" t="s">
        <v>92</v>
      </c>
      <c r="T854" s="26" t="s">
        <v>90</v>
      </c>
      <c r="U854" s="26" t="s">
        <v>98</v>
      </c>
      <c r="V854" s="26">
        <v>261</v>
      </c>
      <c r="W854" s="3">
        <v>1005</v>
      </c>
      <c r="X854" s="3">
        <v>49667.1</v>
      </c>
      <c r="Y854" s="3">
        <v>5413.7138999999997</v>
      </c>
      <c r="Z854" s="30">
        <v>67845.258600000001</v>
      </c>
      <c r="AA854" s="15"/>
      <c r="AB854" s="15"/>
    </row>
    <row r="855" spans="2:28" x14ac:dyDescent="0.2">
      <c r="B855" s="16">
        <v>2020</v>
      </c>
      <c r="C855" s="12" t="s">
        <v>16</v>
      </c>
      <c r="D855" s="8" t="s">
        <v>77</v>
      </c>
      <c r="E855" s="13" t="s">
        <v>78</v>
      </c>
      <c r="F855" s="8">
        <v>3498</v>
      </c>
      <c r="G855" s="8">
        <v>8325.24</v>
      </c>
      <c r="H855" s="29">
        <v>7908.9779999999992</v>
      </c>
      <c r="I855" s="14">
        <v>2747.3291999999997</v>
      </c>
      <c r="J855" s="17" t="s">
        <v>70</v>
      </c>
      <c r="Q855" s="16">
        <v>2020</v>
      </c>
      <c r="R855" s="12" t="s">
        <v>16</v>
      </c>
      <c r="S855" s="26" t="s">
        <v>92</v>
      </c>
      <c r="T855" s="26" t="s">
        <v>90</v>
      </c>
      <c r="U855" s="26" t="s">
        <v>98</v>
      </c>
      <c r="V855" s="26">
        <v>235</v>
      </c>
      <c r="W855" s="3">
        <v>738</v>
      </c>
      <c r="X855" s="3">
        <v>24169.5</v>
      </c>
      <c r="Y855" s="3">
        <v>6042.375</v>
      </c>
      <c r="Z855" s="30">
        <v>26900.6535</v>
      </c>
      <c r="AA855" s="12"/>
      <c r="AB855" s="12"/>
    </row>
    <row r="856" spans="2:28" x14ac:dyDescent="0.2">
      <c r="B856" s="18">
        <v>2020</v>
      </c>
      <c r="C856" s="15" t="s">
        <v>17</v>
      </c>
      <c r="D856" s="8" t="s">
        <v>77</v>
      </c>
      <c r="E856" s="13" t="s">
        <v>78</v>
      </c>
      <c r="F856" s="8">
        <v>2982</v>
      </c>
      <c r="G856" s="8">
        <v>9780.9599999999991</v>
      </c>
      <c r="H856" s="29">
        <v>10074.388799999999</v>
      </c>
      <c r="I856" s="14">
        <v>3325.5263999999997</v>
      </c>
      <c r="J856" s="17" t="s">
        <v>70</v>
      </c>
      <c r="Q856" s="18">
        <v>2020</v>
      </c>
      <c r="R856" s="15" t="s">
        <v>17</v>
      </c>
      <c r="S856" s="26" t="s">
        <v>92</v>
      </c>
      <c r="T856" s="26" t="s">
        <v>90</v>
      </c>
      <c r="U856" s="26" t="s">
        <v>98</v>
      </c>
      <c r="V856" s="26">
        <v>174</v>
      </c>
      <c r="W856" s="3">
        <v>419</v>
      </c>
      <c r="X856" s="3">
        <v>17891.3</v>
      </c>
      <c r="Y856" s="3">
        <v>4866.4335999999994</v>
      </c>
      <c r="Z856" s="30">
        <v>19841.451699999998</v>
      </c>
      <c r="AA856" s="15"/>
      <c r="AB856" s="15"/>
    </row>
    <row r="857" spans="2:28" x14ac:dyDescent="0.2">
      <c r="B857" s="16">
        <v>2021</v>
      </c>
      <c r="C857" s="12" t="s">
        <v>6</v>
      </c>
      <c r="D857" s="8" t="s">
        <v>77</v>
      </c>
      <c r="E857" s="13" t="s">
        <v>78</v>
      </c>
      <c r="F857" s="8">
        <v>3404</v>
      </c>
      <c r="G857" s="8">
        <v>7795.16</v>
      </c>
      <c r="H857" s="29">
        <v>10835.2724</v>
      </c>
      <c r="I857" s="14">
        <v>3040.1124</v>
      </c>
      <c r="J857" s="17" t="s">
        <v>70</v>
      </c>
      <c r="Q857" s="16">
        <v>2021</v>
      </c>
      <c r="R857" s="12" t="s">
        <v>6</v>
      </c>
      <c r="S857" s="26" t="s">
        <v>92</v>
      </c>
      <c r="T857" s="26" t="s">
        <v>90</v>
      </c>
      <c r="U857" s="26" t="s">
        <v>98</v>
      </c>
      <c r="V857" s="26">
        <v>80</v>
      </c>
      <c r="W857" s="3">
        <v>211</v>
      </c>
      <c r="X857" s="3">
        <v>9543.5300000000007</v>
      </c>
      <c r="Y857" s="3">
        <v>1765.55305</v>
      </c>
      <c r="Z857" s="30">
        <v>12960.113740000001</v>
      </c>
      <c r="AA857" s="12"/>
      <c r="AB857" s="12"/>
    </row>
    <row r="858" spans="2:28" x14ac:dyDescent="0.2">
      <c r="B858" s="18">
        <v>2021</v>
      </c>
      <c r="C858" s="15" t="s">
        <v>7</v>
      </c>
      <c r="D858" s="8" t="s">
        <v>77</v>
      </c>
      <c r="E858" s="13" t="s">
        <v>78</v>
      </c>
      <c r="F858" s="8">
        <v>2819</v>
      </c>
      <c r="G858" s="8">
        <v>10148.4</v>
      </c>
      <c r="H858" s="29">
        <v>14106.275999999998</v>
      </c>
      <c r="I858" s="14">
        <v>3146.0039999999995</v>
      </c>
      <c r="J858" s="17" t="s">
        <v>70</v>
      </c>
      <c r="Q858" s="18">
        <v>2021</v>
      </c>
      <c r="R858" s="15" t="s">
        <v>7</v>
      </c>
      <c r="S858" s="26" t="s">
        <v>92</v>
      </c>
      <c r="T858" s="26" t="s">
        <v>90</v>
      </c>
      <c r="U858" s="26" t="s">
        <v>98</v>
      </c>
      <c r="V858" s="26">
        <v>72</v>
      </c>
      <c r="W858" s="3">
        <v>163</v>
      </c>
      <c r="X858" s="3">
        <v>8136.96</v>
      </c>
      <c r="Y858" s="3">
        <v>1432.1049599999999</v>
      </c>
      <c r="Z858" s="30">
        <v>11489.38752</v>
      </c>
      <c r="AA858" s="15"/>
      <c r="AB858" s="15"/>
    </row>
    <row r="859" spans="2:28" x14ac:dyDescent="0.2">
      <c r="B859" s="16">
        <v>2021</v>
      </c>
      <c r="C859" s="12" t="s">
        <v>8</v>
      </c>
      <c r="D859" s="8" t="s">
        <v>77</v>
      </c>
      <c r="E859" s="13" t="s">
        <v>78</v>
      </c>
      <c r="F859" s="8">
        <v>3676</v>
      </c>
      <c r="G859" s="8">
        <v>14483.44</v>
      </c>
      <c r="H859" s="29">
        <v>16655.956000000002</v>
      </c>
      <c r="I859" s="14">
        <v>5214.0384000000004</v>
      </c>
      <c r="J859" s="17" t="s">
        <v>70</v>
      </c>
      <c r="Q859" s="16">
        <v>2021</v>
      </c>
      <c r="R859" s="12" t="s">
        <v>8</v>
      </c>
      <c r="S859" s="26" t="s">
        <v>92</v>
      </c>
      <c r="T859" s="26" t="s">
        <v>90</v>
      </c>
      <c r="U859" s="26" t="s">
        <v>98</v>
      </c>
      <c r="V859" s="26">
        <v>92</v>
      </c>
      <c r="W859" s="3">
        <v>227</v>
      </c>
      <c r="X859" s="3">
        <v>6008.69</v>
      </c>
      <c r="Y859" s="3">
        <v>1033.49468</v>
      </c>
      <c r="Z859" s="30">
        <v>7733.1840299999994</v>
      </c>
      <c r="AA859" s="12"/>
      <c r="AB859" s="12"/>
    </row>
    <row r="860" spans="2:28" x14ac:dyDescent="0.2">
      <c r="B860" s="18">
        <v>2021</v>
      </c>
      <c r="C860" s="15" t="s">
        <v>9</v>
      </c>
      <c r="D860" s="8" t="s">
        <v>77</v>
      </c>
      <c r="E860" s="13" t="s">
        <v>78</v>
      </c>
      <c r="F860" s="8">
        <v>3501</v>
      </c>
      <c r="G860" s="8">
        <v>10853.1</v>
      </c>
      <c r="H860" s="29">
        <v>11829.879000000001</v>
      </c>
      <c r="I860" s="14">
        <v>4666.8329999999996</v>
      </c>
      <c r="J860" s="17" t="s">
        <v>70</v>
      </c>
      <c r="Q860" s="18">
        <v>2021</v>
      </c>
      <c r="R860" s="15" t="s">
        <v>9</v>
      </c>
      <c r="S860" s="26" t="s">
        <v>92</v>
      </c>
      <c r="T860" s="26" t="s">
        <v>90</v>
      </c>
      <c r="U860" s="26" t="s">
        <v>98</v>
      </c>
      <c r="V860" s="26">
        <v>89</v>
      </c>
      <c r="W860" s="3">
        <v>260</v>
      </c>
      <c r="X860" s="3">
        <v>11681.8</v>
      </c>
      <c r="Y860" s="3">
        <v>2207.8601999999996</v>
      </c>
      <c r="Z860" s="30">
        <v>16483.019799999998</v>
      </c>
      <c r="AA860" s="15"/>
      <c r="AB860" s="15"/>
    </row>
    <row r="861" spans="2:28" x14ac:dyDescent="0.2">
      <c r="B861" s="16">
        <v>2021</v>
      </c>
      <c r="C861" s="12" t="s">
        <v>10</v>
      </c>
      <c r="D861" s="8" t="s">
        <v>77</v>
      </c>
      <c r="E861" s="13" t="s">
        <v>78</v>
      </c>
      <c r="F861" s="8">
        <v>3714</v>
      </c>
      <c r="G861" s="8">
        <v>11030.58</v>
      </c>
      <c r="H861" s="29">
        <v>10368.745199999999</v>
      </c>
      <c r="I861" s="14">
        <v>4301.9261999999999</v>
      </c>
      <c r="J861" s="17" t="s">
        <v>70</v>
      </c>
      <c r="Q861" s="16">
        <v>2021</v>
      </c>
      <c r="R861" s="12" t="s">
        <v>10</v>
      </c>
      <c r="S861" s="26" t="s">
        <v>92</v>
      </c>
      <c r="T861" s="26" t="s">
        <v>90</v>
      </c>
      <c r="U861" s="26" t="s">
        <v>98</v>
      </c>
      <c r="V861" s="26">
        <v>92</v>
      </c>
      <c r="W861" s="3">
        <v>273</v>
      </c>
      <c r="X861" s="3">
        <v>10330.32</v>
      </c>
      <c r="Y861" s="3">
        <v>1146.66552</v>
      </c>
      <c r="Z861" s="30">
        <v>14638.06344</v>
      </c>
      <c r="AA861" s="12"/>
      <c r="AB861" s="12"/>
    </row>
    <row r="862" spans="2:28" x14ac:dyDescent="0.2">
      <c r="B862" s="18">
        <v>2021</v>
      </c>
      <c r="C862" s="15" t="s">
        <v>11</v>
      </c>
      <c r="D862" s="8" t="s">
        <v>77</v>
      </c>
      <c r="E862" s="13" t="s">
        <v>78</v>
      </c>
      <c r="F862" s="8">
        <v>3758</v>
      </c>
      <c r="G862" s="8">
        <v>14280.4</v>
      </c>
      <c r="H862" s="29">
        <v>18278.912</v>
      </c>
      <c r="I862" s="14">
        <v>5140.9439999999995</v>
      </c>
      <c r="J862" s="17" t="s">
        <v>70</v>
      </c>
      <c r="Q862" s="18">
        <v>2021</v>
      </c>
      <c r="R862" s="15" t="s">
        <v>11</v>
      </c>
      <c r="S862" s="26" t="s">
        <v>92</v>
      </c>
      <c r="T862" s="26" t="s">
        <v>90</v>
      </c>
      <c r="U862" s="26" t="s">
        <v>98</v>
      </c>
      <c r="V862" s="26">
        <v>70</v>
      </c>
      <c r="W862" s="3">
        <v>194</v>
      </c>
      <c r="X862" s="3">
        <v>9698.06</v>
      </c>
      <c r="Y862" s="3">
        <v>1910.5178199999998</v>
      </c>
      <c r="Z862" s="30">
        <v>12442.610979999999</v>
      </c>
      <c r="AA862" s="15"/>
      <c r="AB862" s="15"/>
    </row>
    <row r="863" spans="2:28" x14ac:dyDescent="0.2">
      <c r="B863" s="16">
        <v>2021</v>
      </c>
      <c r="C863" s="12" t="s">
        <v>12</v>
      </c>
      <c r="D863" s="8" t="s">
        <v>77</v>
      </c>
      <c r="E863" s="13" t="s">
        <v>78</v>
      </c>
      <c r="F863" s="8">
        <v>3685</v>
      </c>
      <c r="G863" s="8">
        <v>10760.2</v>
      </c>
      <c r="H863" s="29">
        <v>11083.006000000001</v>
      </c>
      <c r="I863" s="14">
        <v>3766.07</v>
      </c>
      <c r="J863" s="17" t="s">
        <v>70</v>
      </c>
      <c r="Q863" s="16">
        <v>2021</v>
      </c>
      <c r="R863" s="12" t="s">
        <v>12</v>
      </c>
      <c r="S863" s="26" t="s">
        <v>92</v>
      </c>
      <c r="T863" s="26" t="s">
        <v>90</v>
      </c>
      <c r="U863" s="26" t="s">
        <v>98</v>
      </c>
      <c r="V863" s="26">
        <v>91</v>
      </c>
      <c r="W863" s="3">
        <v>228</v>
      </c>
      <c r="X863" s="3">
        <v>9566.8799999999992</v>
      </c>
      <c r="Y863" s="3">
        <v>1109.7580799999998</v>
      </c>
      <c r="Z863" s="30">
        <v>12829.186079999998</v>
      </c>
      <c r="AA863" s="12"/>
      <c r="AB863" s="12"/>
    </row>
    <row r="864" spans="2:28" x14ac:dyDescent="0.2">
      <c r="B864" s="18">
        <v>2021</v>
      </c>
      <c r="C864" s="15" t="s">
        <v>13</v>
      </c>
      <c r="D864" s="8" t="s">
        <v>77</v>
      </c>
      <c r="E864" s="13" t="s">
        <v>78</v>
      </c>
      <c r="F864" s="8">
        <v>3598</v>
      </c>
      <c r="G864" s="8">
        <v>8887.06</v>
      </c>
      <c r="H864" s="29">
        <v>11197.695599999999</v>
      </c>
      <c r="I864" s="14">
        <v>4443.53</v>
      </c>
      <c r="J864" s="17" t="s">
        <v>70</v>
      </c>
      <c r="Q864" s="18">
        <v>2021</v>
      </c>
      <c r="R864" s="15" t="s">
        <v>13</v>
      </c>
      <c r="S864" s="26" t="s">
        <v>92</v>
      </c>
      <c r="T864" s="26" t="s">
        <v>90</v>
      </c>
      <c r="U864" s="26" t="s">
        <v>98</v>
      </c>
      <c r="V864" s="26">
        <v>79</v>
      </c>
      <c r="W864" s="3">
        <v>214</v>
      </c>
      <c r="X864" s="3">
        <v>6726.02</v>
      </c>
      <c r="Y864" s="3">
        <v>1163.6014599999999</v>
      </c>
      <c r="Z864" s="30">
        <v>9914.1534800000009</v>
      </c>
      <c r="AA864" s="15"/>
      <c r="AB864" s="15"/>
    </row>
    <row r="865" spans="2:28" x14ac:dyDescent="0.2">
      <c r="B865" s="16">
        <v>2021</v>
      </c>
      <c r="C865" s="12" t="s">
        <v>14</v>
      </c>
      <c r="D865" s="8" t="s">
        <v>77</v>
      </c>
      <c r="E865" s="13" t="s">
        <v>78</v>
      </c>
      <c r="F865" s="8">
        <v>3726</v>
      </c>
      <c r="G865" s="8">
        <v>14494.14</v>
      </c>
      <c r="H865" s="29">
        <v>16233.436799999999</v>
      </c>
      <c r="I865" s="14">
        <v>5217.8904000000002</v>
      </c>
      <c r="J865" s="17" t="s">
        <v>70</v>
      </c>
      <c r="Q865" s="16">
        <v>2021</v>
      </c>
      <c r="R865" s="12" t="s">
        <v>14</v>
      </c>
      <c r="S865" s="26" t="s">
        <v>92</v>
      </c>
      <c r="T865" s="26" t="s">
        <v>90</v>
      </c>
      <c r="U865" s="26" t="s">
        <v>98</v>
      </c>
      <c r="V865" s="26">
        <v>51</v>
      </c>
      <c r="W865" s="3">
        <v>149</v>
      </c>
      <c r="X865" s="3">
        <v>7298.02</v>
      </c>
      <c r="Y865" s="3">
        <v>1138.4911200000001</v>
      </c>
      <c r="Z865" s="30">
        <v>9939.9032399999996</v>
      </c>
      <c r="AA865" s="12"/>
      <c r="AB865" s="12"/>
    </row>
    <row r="866" spans="2:28" x14ac:dyDescent="0.2">
      <c r="B866" s="18">
        <v>2021</v>
      </c>
      <c r="C866" s="15" t="s">
        <v>15</v>
      </c>
      <c r="D866" s="8" t="s">
        <v>77</v>
      </c>
      <c r="E866" s="13" t="s">
        <v>78</v>
      </c>
      <c r="F866" s="8">
        <v>3417</v>
      </c>
      <c r="G866" s="8">
        <v>7312.38</v>
      </c>
      <c r="H866" s="29">
        <v>8847.9797999999992</v>
      </c>
      <c r="I866" s="14">
        <v>2705.5805999999998</v>
      </c>
      <c r="J866" s="17" t="s">
        <v>70</v>
      </c>
      <c r="Q866" s="18">
        <v>2021</v>
      </c>
      <c r="R866" s="15" t="s">
        <v>15</v>
      </c>
      <c r="S866" s="26" t="s">
        <v>92</v>
      </c>
      <c r="T866" s="26" t="s">
        <v>90</v>
      </c>
      <c r="U866" s="26" t="s">
        <v>98</v>
      </c>
      <c r="V866" s="26">
        <v>75</v>
      </c>
      <c r="W866" s="3">
        <v>235</v>
      </c>
      <c r="X866" s="3">
        <v>8295.5</v>
      </c>
      <c r="Y866" s="3">
        <v>1368.7574999999999</v>
      </c>
      <c r="Z866" s="30">
        <v>11489.2675</v>
      </c>
      <c r="AA866" s="15"/>
      <c r="AB866" s="15"/>
    </row>
    <row r="867" spans="2:28" x14ac:dyDescent="0.2">
      <c r="B867" s="16">
        <v>2021</v>
      </c>
      <c r="C867" s="12" t="s">
        <v>16</v>
      </c>
      <c r="D867" s="8" t="s">
        <v>77</v>
      </c>
      <c r="E867" s="13" t="s">
        <v>78</v>
      </c>
      <c r="F867" s="8">
        <v>3890</v>
      </c>
      <c r="G867" s="8">
        <v>11981.2</v>
      </c>
      <c r="H867" s="29">
        <v>15455.748</v>
      </c>
      <c r="I867" s="14">
        <v>3594.36</v>
      </c>
      <c r="J867" s="17" t="s">
        <v>70</v>
      </c>
      <c r="Q867" s="16">
        <v>2021</v>
      </c>
      <c r="R867" s="12" t="s">
        <v>16</v>
      </c>
      <c r="S867" s="26" t="s">
        <v>92</v>
      </c>
      <c r="T867" s="26" t="s">
        <v>90</v>
      </c>
      <c r="U867" s="26" t="s">
        <v>98</v>
      </c>
      <c r="V867" s="26">
        <v>85</v>
      </c>
      <c r="W867" s="3">
        <v>312</v>
      </c>
      <c r="X867" s="3">
        <v>13116.48</v>
      </c>
      <c r="Y867" s="3">
        <v>1521.5116799999998</v>
      </c>
      <c r="Z867" s="30">
        <v>18940.197120000001</v>
      </c>
      <c r="AA867" s="12"/>
      <c r="AB867" s="12"/>
    </row>
    <row r="868" spans="2:28" x14ac:dyDescent="0.2">
      <c r="B868" s="18">
        <v>2021</v>
      </c>
      <c r="C868" s="15" t="s">
        <v>17</v>
      </c>
      <c r="D868" s="8" t="s">
        <v>77</v>
      </c>
      <c r="E868" s="13" t="s">
        <v>78</v>
      </c>
      <c r="F868" s="8">
        <v>3918</v>
      </c>
      <c r="G868" s="8">
        <v>9990.9</v>
      </c>
      <c r="H868" s="29">
        <v>11389.625999999998</v>
      </c>
      <c r="I868" s="14">
        <v>4096.2689999999993</v>
      </c>
      <c r="J868" s="17" t="s">
        <v>70</v>
      </c>
      <c r="Q868" s="18">
        <v>2021</v>
      </c>
      <c r="R868" s="15" t="s">
        <v>17</v>
      </c>
      <c r="S868" s="26" t="s">
        <v>92</v>
      </c>
      <c r="T868" s="26" t="s">
        <v>90</v>
      </c>
      <c r="U868" s="26" t="s">
        <v>98</v>
      </c>
      <c r="V868" s="26">
        <v>73</v>
      </c>
      <c r="W868" s="3">
        <v>220</v>
      </c>
      <c r="X868" s="3">
        <v>6470.2</v>
      </c>
      <c r="Y868" s="3">
        <v>1216.3975999999998</v>
      </c>
      <c r="Z868" s="30">
        <v>9330.0284000000011</v>
      </c>
      <c r="AA868" s="15"/>
      <c r="AB868" s="15"/>
    </row>
    <row r="869" spans="2:28" x14ac:dyDescent="0.2">
      <c r="B869" s="16">
        <v>2022</v>
      </c>
      <c r="C869" s="12" t="s">
        <v>6</v>
      </c>
      <c r="D869" s="8" t="s">
        <v>77</v>
      </c>
      <c r="E869" s="13" t="s">
        <v>78</v>
      </c>
      <c r="F869" s="8">
        <v>3623</v>
      </c>
      <c r="G869" s="8">
        <v>7499.61</v>
      </c>
      <c r="H869" s="29">
        <v>7274.6216999999997</v>
      </c>
      <c r="I869" s="14">
        <v>3524.8166999999999</v>
      </c>
      <c r="J869" s="17" t="s">
        <v>70</v>
      </c>
      <c r="Q869" s="16">
        <v>2022</v>
      </c>
      <c r="R869" s="12" t="s">
        <v>6</v>
      </c>
      <c r="S869" s="26" t="s">
        <v>92</v>
      </c>
      <c r="T869" s="26" t="s">
        <v>90</v>
      </c>
      <c r="U869" s="26" t="s">
        <v>98</v>
      </c>
      <c r="V869" s="26">
        <v>273</v>
      </c>
      <c r="W869" s="3">
        <v>819</v>
      </c>
      <c r="X869" s="3">
        <v>31375.89</v>
      </c>
      <c r="Y869" s="3">
        <v>9883.4053499999991</v>
      </c>
      <c r="Z869" s="30">
        <v>39470.869619999998</v>
      </c>
      <c r="AA869" s="12"/>
      <c r="AB869" s="12"/>
    </row>
    <row r="870" spans="2:28" x14ac:dyDescent="0.2">
      <c r="B870" s="18">
        <v>2022</v>
      </c>
      <c r="C870" s="15" t="s">
        <v>7</v>
      </c>
      <c r="D870" s="8" t="s">
        <v>77</v>
      </c>
      <c r="E870" s="13" t="s">
        <v>78</v>
      </c>
      <c r="F870" s="8">
        <v>3275</v>
      </c>
      <c r="G870" s="8">
        <v>8940.75</v>
      </c>
      <c r="H870" s="29">
        <v>11622.975</v>
      </c>
      <c r="I870" s="14">
        <v>3039.855</v>
      </c>
      <c r="J870" s="17" t="s">
        <v>70</v>
      </c>
      <c r="Q870" s="18">
        <v>2022</v>
      </c>
      <c r="R870" s="15" t="s">
        <v>7</v>
      </c>
      <c r="S870" s="26" t="s">
        <v>92</v>
      </c>
      <c r="T870" s="26" t="s">
        <v>90</v>
      </c>
      <c r="U870" s="26" t="s">
        <v>98</v>
      </c>
      <c r="V870" s="26">
        <v>152</v>
      </c>
      <c r="W870" s="3">
        <v>518</v>
      </c>
      <c r="X870" s="3">
        <v>23263.38</v>
      </c>
      <c r="Y870" s="3">
        <v>8025.8661000000002</v>
      </c>
      <c r="Z870" s="30">
        <v>30033.023580000001</v>
      </c>
      <c r="AA870" s="15"/>
      <c r="AB870" s="15"/>
    </row>
    <row r="871" spans="2:28" x14ac:dyDescent="0.2">
      <c r="B871" s="16">
        <v>2022</v>
      </c>
      <c r="C871" s="12" t="s">
        <v>8</v>
      </c>
      <c r="D871" s="8" t="s">
        <v>77</v>
      </c>
      <c r="E871" s="13" t="s">
        <v>78</v>
      </c>
      <c r="F871" s="8">
        <v>2655</v>
      </c>
      <c r="G871" s="8">
        <v>7513.65</v>
      </c>
      <c r="H871" s="29">
        <v>9542.3354999999992</v>
      </c>
      <c r="I871" s="14">
        <v>3155.7329999999997</v>
      </c>
      <c r="J871" s="17" t="s">
        <v>70</v>
      </c>
      <c r="Q871" s="16">
        <v>2022</v>
      </c>
      <c r="R871" s="12" t="s">
        <v>8</v>
      </c>
      <c r="S871" s="26" t="s">
        <v>92</v>
      </c>
      <c r="T871" s="26" t="s">
        <v>90</v>
      </c>
      <c r="U871" s="26" t="s">
        <v>98</v>
      </c>
      <c r="V871" s="26">
        <v>178</v>
      </c>
      <c r="W871" s="3">
        <v>390</v>
      </c>
      <c r="X871" s="3">
        <v>14352</v>
      </c>
      <c r="Y871" s="3">
        <v>5539.8720000000003</v>
      </c>
      <c r="Z871" s="30">
        <v>14997.84</v>
      </c>
      <c r="AA871" s="12"/>
      <c r="AB871" s="12"/>
    </row>
    <row r="872" spans="2:28" x14ac:dyDescent="0.2">
      <c r="B872" s="18">
        <v>2022</v>
      </c>
      <c r="C872" s="15" t="s">
        <v>9</v>
      </c>
      <c r="D872" s="8" t="s">
        <v>77</v>
      </c>
      <c r="E872" s="13" t="s">
        <v>78</v>
      </c>
      <c r="F872" s="8">
        <v>3506</v>
      </c>
      <c r="G872" s="8">
        <v>9676.56</v>
      </c>
      <c r="H872" s="29">
        <v>11708.6376</v>
      </c>
      <c r="I872" s="14">
        <v>4451.2175999999999</v>
      </c>
      <c r="J872" s="17" t="s">
        <v>70</v>
      </c>
      <c r="Q872" s="18">
        <v>2022</v>
      </c>
      <c r="R872" s="15" t="s">
        <v>9</v>
      </c>
      <c r="S872" s="26" t="s">
        <v>92</v>
      </c>
      <c r="T872" s="26" t="s">
        <v>90</v>
      </c>
      <c r="U872" s="26" t="s">
        <v>98</v>
      </c>
      <c r="V872" s="26">
        <v>190</v>
      </c>
      <c r="W872" s="3">
        <v>648</v>
      </c>
      <c r="X872" s="3">
        <v>30942</v>
      </c>
      <c r="Y872" s="3">
        <v>10179.918</v>
      </c>
      <c r="Z872" s="30">
        <v>36820.980000000003</v>
      </c>
      <c r="AA872" s="15"/>
      <c r="AB872" s="15"/>
    </row>
    <row r="873" spans="2:28" x14ac:dyDescent="0.2">
      <c r="B873" s="16">
        <v>2022</v>
      </c>
      <c r="C873" s="12" t="s">
        <v>10</v>
      </c>
      <c r="D873" s="8" t="s">
        <v>77</v>
      </c>
      <c r="E873" s="13" t="s">
        <v>78</v>
      </c>
      <c r="F873" s="8">
        <v>3788</v>
      </c>
      <c r="G873" s="8">
        <v>10038.200000000001</v>
      </c>
      <c r="H873" s="29">
        <v>12146.222000000002</v>
      </c>
      <c r="I873" s="14">
        <v>5019.1000000000004</v>
      </c>
      <c r="J873" s="17" t="s">
        <v>70</v>
      </c>
      <c r="Q873" s="16">
        <v>2022</v>
      </c>
      <c r="R873" s="12" t="s">
        <v>10</v>
      </c>
      <c r="S873" s="26" t="s">
        <v>92</v>
      </c>
      <c r="T873" s="26" t="s">
        <v>90</v>
      </c>
      <c r="U873" s="26" t="s">
        <v>98</v>
      </c>
      <c r="V873" s="26">
        <v>376</v>
      </c>
      <c r="W873" s="3">
        <v>1075</v>
      </c>
      <c r="X873" s="3">
        <v>26348.25</v>
      </c>
      <c r="Y873" s="3">
        <v>8721.2707499999997</v>
      </c>
      <c r="Z873" s="30">
        <v>27902.796750000001</v>
      </c>
      <c r="AA873" s="12"/>
      <c r="AB873" s="12"/>
    </row>
    <row r="874" spans="2:28" x14ac:dyDescent="0.2">
      <c r="B874" s="18">
        <v>2022</v>
      </c>
      <c r="C874" s="15" t="s">
        <v>11</v>
      </c>
      <c r="D874" s="8" t="s">
        <v>77</v>
      </c>
      <c r="E874" s="13" t="s">
        <v>78</v>
      </c>
      <c r="F874" s="8">
        <v>2832</v>
      </c>
      <c r="G874" s="8">
        <v>8835.84</v>
      </c>
      <c r="H874" s="29">
        <v>10779.7248</v>
      </c>
      <c r="I874" s="14">
        <v>3004.1855999999998</v>
      </c>
      <c r="J874" s="17" t="s">
        <v>70</v>
      </c>
      <c r="Q874" s="18">
        <v>2022</v>
      </c>
      <c r="R874" s="15" t="s">
        <v>11</v>
      </c>
      <c r="S874" s="26" t="s">
        <v>92</v>
      </c>
      <c r="T874" s="26" t="s">
        <v>90</v>
      </c>
      <c r="U874" s="26" t="s">
        <v>98</v>
      </c>
      <c r="V874" s="26">
        <v>341</v>
      </c>
      <c r="W874" s="3">
        <v>1091</v>
      </c>
      <c r="X874" s="3">
        <v>47807.62</v>
      </c>
      <c r="Y874" s="3">
        <v>14437.901240000001</v>
      </c>
      <c r="Z874" s="30">
        <v>54309.456319999998</v>
      </c>
      <c r="AA874" s="15"/>
      <c r="AB874" s="15"/>
    </row>
    <row r="875" spans="2:28" x14ac:dyDescent="0.2">
      <c r="B875" s="16">
        <v>2022</v>
      </c>
      <c r="C875" s="12" t="s">
        <v>12</v>
      </c>
      <c r="D875" s="8" t="s">
        <v>77</v>
      </c>
      <c r="E875" s="13" t="s">
        <v>78</v>
      </c>
      <c r="F875" s="8">
        <v>3099</v>
      </c>
      <c r="G875" s="8">
        <v>10598.58</v>
      </c>
      <c r="H875" s="29">
        <v>14838.011999999999</v>
      </c>
      <c r="I875" s="14">
        <v>4769.3609999999999</v>
      </c>
      <c r="J875" s="17" t="s">
        <v>70</v>
      </c>
      <c r="Q875" s="16">
        <v>2022</v>
      </c>
      <c r="R875" s="12" t="s">
        <v>12</v>
      </c>
      <c r="S875" s="26" t="s">
        <v>92</v>
      </c>
      <c r="T875" s="26" t="s">
        <v>90</v>
      </c>
      <c r="U875" s="26" t="s">
        <v>98</v>
      </c>
      <c r="V875" s="26">
        <v>286</v>
      </c>
      <c r="W875" s="3">
        <v>981</v>
      </c>
      <c r="X875" s="3">
        <v>29017.98</v>
      </c>
      <c r="Y875" s="3">
        <v>9517.8974399999988</v>
      </c>
      <c r="Z875" s="30">
        <v>28176.458579999999</v>
      </c>
      <c r="AA875" s="12"/>
      <c r="AB875" s="12"/>
    </row>
    <row r="876" spans="2:28" x14ac:dyDescent="0.2">
      <c r="B876" s="18">
        <v>2022</v>
      </c>
      <c r="C876" s="15" t="s">
        <v>13</v>
      </c>
      <c r="D876" s="8" t="s">
        <v>77</v>
      </c>
      <c r="E876" s="13" t="s">
        <v>78</v>
      </c>
      <c r="F876" s="8">
        <v>3812</v>
      </c>
      <c r="G876" s="8">
        <v>13037.04</v>
      </c>
      <c r="H876" s="29">
        <v>16035.559200000002</v>
      </c>
      <c r="I876" s="14">
        <v>6257.7792000000009</v>
      </c>
      <c r="J876" s="17" t="s">
        <v>70</v>
      </c>
      <c r="Q876" s="18">
        <v>2022</v>
      </c>
      <c r="R876" s="15" t="s">
        <v>13</v>
      </c>
      <c r="S876" s="26" t="s">
        <v>92</v>
      </c>
      <c r="T876" s="26" t="s">
        <v>90</v>
      </c>
      <c r="U876" s="26" t="s">
        <v>98</v>
      </c>
      <c r="V876" s="26">
        <v>284</v>
      </c>
      <c r="W876" s="3">
        <v>815</v>
      </c>
      <c r="X876" s="3">
        <v>26560.85</v>
      </c>
      <c r="Y876" s="3">
        <v>8579.1545499999993</v>
      </c>
      <c r="Z876" s="30">
        <v>31607.411499999998</v>
      </c>
      <c r="AA876" s="15"/>
      <c r="AB876" s="15"/>
    </row>
    <row r="877" spans="2:28" x14ac:dyDescent="0.2">
      <c r="B877" s="16">
        <v>2022</v>
      </c>
      <c r="C877" s="12" t="s">
        <v>14</v>
      </c>
      <c r="D877" s="8" t="s">
        <v>77</v>
      </c>
      <c r="E877" s="13" t="s">
        <v>78</v>
      </c>
      <c r="F877" s="8">
        <v>2625</v>
      </c>
      <c r="G877" s="8">
        <v>7901.25</v>
      </c>
      <c r="H877" s="29">
        <v>8454.3374999999996</v>
      </c>
      <c r="I877" s="14">
        <v>3634.5749999999998</v>
      </c>
      <c r="J877" s="17" t="s">
        <v>70</v>
      </c>
      <c r="Q877" s="16">
        <v>2022</v>
      </c>
      <c r="R877" s="12" t="s">
        <v>14</v>
      </c>
      <c r="S877" s="26" t="s">
        <v>92</v>
      </c>
      <c r="T877" s="26" t="s">
        <v>90</v>
      </c>
      <c r="U877" s="26" t="s">
        <v>98</v>
      </c>
      <c r="V877" s="26">
        <v>219</v>
      </c>
      <c r="W877" s="3">
        <v>622</v>
      </c>
      <c r="X877" s="3">
        <v>21993.919999999998</v>
      </c>
      <c r="Y877" s="3">
        <v>8687.5983999999989</v>
      </c>
      <c r="Z877" s="30">
        <v>27492.399999999998</v>
      </c>
      <c r="AA877" s="12"/>
      <c r="AB877" s="12"/>
    </row>
    <row r="878" spans="2:28" x14ac:dyDescent="0.2">
      <c r="B878" s="18">
        <v>2022</v>
      </c>
      <c r="C878" s="15" t="s">
        <v>15</v>
      </c>
      <c r="D878" s="8" t="s">
        <v>77</v>
      </c>
      <c r="E878" s="13" t="s">
        <v>78</v>
      </c>
      <c r="F878" s="8">
        <v>3154</v>
      </c>
      <c r="G878" s="8">
        <v>10471.280000000001</v>
      </c>
      <c r="H878" s="29">
        <v>10575.9928</v>
      </c>
      <c r="I878" s="14">
        <v>4293.2248</v>
      </c>
      <c r="J878" s="17" t="s">
        <v>70</v>
      </c>
      <c r="Q878" s="18">
        <v>2022</v>
      </c>
      <c r="R878" s="15" t="s">
        <v>15</v>
      </c>
      <c r="S878" s="26" t="s">
        <v>92</v>
      </c>
      <c r="T878" s="26" t="s">
        <v>90</v>
      </c>
      <c r="U878" s="26" t="s">
        <v>98</v>
      </c>
      <c r="V878" s="26">
        <v>311</v>
      </c>
      <c r="W878" s="3">
        <v>718</v>
      </c>
      <c r="X878" s="3">
        <v>35670.239999999998</v>
      </c>
      <c r="Y878" s="3">
        <v>11450.14704</v>
      </c>
      <c r="Z878" s="30">
        <v>40093.349759999997</v>
      </c>
      <c r="AA878" s="15"/>
      <c r="AB878" s="15"/>
    </row>
    <row r="879" spans="2:28" x14ac:dyDescent="0.2">
      <c r="B879" s="16">
        <v>2022</v>
      </c>
      <c r="C879" s="12" t="s">
        <v>16</v>
      </c>
      <c r="D879" s="8" t="s">
        <v>77</v>
      </c>
      <c r="E879" s="13" t="s">
        <v>78</v>
      </c>
      <c r="F879" s="8">
        <v>3199</v>
      </c>
      <c r="G879" s="8">
        <v>10812.62</v>
      </c>
      <c r="H879" s="29">
        <v>14488.910800000001</v>
      </c>
      <c r="I879" s="14">
        <v>3351.9122000000002</v>
      </c>
      <c r="J879" s="17" t="s">
        <v>70</v>
      </c>
      <c r="Q879" s="16">
        <v>2022</v>
      </c>
      <c r="R879" s="12" t="s">
        <v>16</v>
      </c>
      <c r="S879" s="26" t="s">
        <v>92</v>
      </c>
      <c r="T879" s="26" t="s">
        <v>90</v>
      </c>
      <c r="U879" s="26" t="s">
        <v>98</v>
      </c>
      <c r="V879" s="26">
        <v>296</v>
      </c>
      <c r="W879" s="3">
        <v>924</v>
      </c>
      <c r="X879" s="3">
        <v>20928.599999999999</v>
      </c>
      <c r="Y879" s="3">
        <v>6885.509399999999</v>
      </c>
      <c r="Z879" s="30">
        <v>21577.386599999998</v>
      </c>
      <c r="AA879" s="12"/>
      <c r="AB879" s="12"/>
    </row>
    <row r="880" spans="2:28" x14ac:dyDescent="0.2">
      <c r="B880" s="18">
        <v>2022</v>
      </c>
      <c r="C880" s="15" t="s">
        <v>17</v>
      </c>
      <c r="D880" s="8" t="s">
        <v>77</v>
      </c>
      <c r="E880" s="13" t="s">
        <v>78</v>
      </c>
      <c r="F880" s="8">
        <v>3883</v>
      </c>
      <c r="G880" s="8">
        <v>15104.87</v>
      </c>
      <c r="H880" s="29">
        <v>18730.038800000002</v>
      </c>
      <c r="I880" s="14">
        <v>5739.8506000000007</v>
      </c>
      <c r="J880" s="17" t="s">
        <v>70</v>
      </c>
      <c r="Q880" s="18">
        <v>2022</v>
      </c>
      <c r="R880" s="15" t="s">
        <v>17</v>
      </c>
      <c r="S880" s="26" t="s">
        <v>92</v>
      </c>
      <c r="T880" s="26" t="s">
        <v>90</v>
      </c>
      <c r="U880" s="26" t="s">
        <v>98</v>
      </c>
      <c r="V880" s="26">
        <v>256</v>
      </c>
      <c r="W880" s="3">
        <v>520</v>
      </c>
      <c r="X880" s="3">
        <v>21101.599999999999</v>
      </c>
      <c r="Y880" s="3">
        <v>6858.0199999999986</v>
      </c>
      <c r="Z880" s="30">
        <v>24119.128799999999</v>
      </c>
      <c r="AA880" s="15"/>
      <c r="AB880" s="15"/>
    </row>
    <row r="881" spans="2:28" x14ac:dyDescent="0.2">
      <c r="B881" s="16">
        <v>2023</v>
      </c>
      <c r="C881" s="12" t="s">
        <v>6</v>
      </c>
      <c r="D881" s="8" t="s">
        <v>77</v>
      </c>
      <c r="E881" s="13" t="s">
        <v>78</v>
      </c>
      <c r="F881" s="8">
        <v>2620</v>
      </c>
      <c r="G881" s="8">
        <v>6130.8</v>
      </c>
      <c r="H881" s="29">
        <v>6437.34</v>
      </c>
      <c r="I881" s="14">
        <v>2391.0120000000002</v>
      </c>
      <c r="J881" s="17" t="s">
        <v>70</v>
      </c>
      <c r="Q881" s="16">
        <v>2023</v>
      </c>
      <c r="R881" s="12" t="s">
        <v>6</v>
      </c>
      <c r="S881" s="26" t="s">
        <v>92</v>
      </c>
      <c r="T881" s="26" t="s">
        <v>90</v>
      </c>
      <c r="U881" s="26" t="s">
        <v>98</v>
      </c>
      <c r="V881" s="26">
        <v>58</v>
      </c>
      <c r="W881" s="3">
        <v>131</v>
      </c>
      <c r="X881" s="3">
        <v>3855.33</v>
      </c>
      <c r="Y881" s="3">
        <v>254.45177999999999</v>
      </c>
      <c r="Z881" s="30">
        <v>5119.87824</v>
      </c>
      <c r="AA881" s="12"/>
      <c r="AB881" s="12"/>
    </row>
    <row r="882" spans="2:28" x14ac:dyDescent="0.2">
      <c r="B882" s="18">
        <v>2023</v>
      </c>
      <c r="C882" s="15" t="s">
        <v>7</v>
      </c>
      <c r="D882" s="8" t="s">
        <v>77</v>
      </c>
      <c r="E882" s="13" t="s">
        <v>78</v>
      </c>
      <c r="F882" s="8">
        <v>3898</v>
      </c>
      <c r="G882" s="8">
        <v>11927.88</v>
      </c>
      <c r="H882" s="29">
        <v>14074.898399999998</v>
      </c>
      <c r="I882" s="14">
        <v>4771.1519999999991</v>
      </c>
      <c r="J882" s="17" t="s">
        <v>70</v>
      </c>
      <c r="Q882" s="18">
        <v>2023</v>
      </c>
      <c r="R882" s="15" t="s">
        <v>7</v>
      </c>
      <c r="S882" s="26" t="s">
        <v>92</v>
      </c>
      <c r="T882" s="26" t="s">
        <v>90</v>
      </c>
      <c r="U882" s="26" t="s">
        <v>98</v>
      </c>
      <c r="V882" s="26">
        <v>57</v>
      </c>
      <c r="W882" s="3">
        <v>134</v>
      </c>
      <c r="X882" s="3">
        <v>4866.88</v>
      </c>
      <c r="Y882" s="3">
        <v>457.48672000000005</v>
      </c>
      <c r="Z882" s="30">
        <v>7358.7225600000002</v>
      </c>
      <c r="AA882" s="15"/>
      <c r="AB882" s="15"/>
    </row>
    <row r="883" spans="2:28" x14ac:dyDescent="0.2">
      <c r="B883" s="16">
        <v>2023</v>
      </c>
      <c r="C883" s="12" t="s">
        <v>8</v>
      </c>
      <c r="D883" s="8" t="s">
        <v>77</v>
      </c>
      <c r="E883" s="13" t="s">
        <v>78</v>
      </c>
      <c r="F883" s="8">
        <v>3500</v>
      </c>
      <c r="G883" s="8">
        <v>8890</v>
      </c>
      <c r="H883" s="29">
        <v>11468.1</v>
      </c>
      <c r="I883" s="14">
        <v>4267.2</v>
      </c>
      <c r="J883" s="17" t="s">
        <v>70</v>
      </c>
      <c r="Q883" s="16">
        <v>2023</v>
      </c>
      <c r="R883" s="12" t="s">
        <v>8</v>
      </c>
      <c r="S883" s="26" t="s">
        <v>92</v>
      </c>
      <c r="T883" s="26" t="s">
        <v>90</v>
      </c>
      <c r="U883" s="26" t="s">
        <v>98</v>
      </c>
      <c r="V883" s="26">
        <v>50</v>
      </c>
      <c r="W883" s="3">
        <v>194</v>
      </c>
      <c r="X883" s="3">
        <v>8146.06</v>
      </c>
      <c r="Y883" s="3">
        <v>423.59512000000001</v>
      </c>
      <c r="Z883" s="30">
        <v>10834.259800000002</v>
      </c>
      <c r="AA883" s="12"/>
      <c r="AB883" s="12"/>
    </row>
    <row r="884" spans="2:28" x14ac:dyDescent="0.2">
      <c r="B884" s="18">
        <v>2023</v>
      </c>
      <c r="C884" s="15" t="s">
        <v>9</v>
      </c>
      <c r="D884" s="8" t="s">
        <v>77</v>
      </c>
      <c r="E884" s="13" t="s">
        <v>78</v>
      </c>
      <c r="F884" s="8">
        <v>2598</v>
      </c>
      <c r="G884" s="8">
        <v>7560.18</v>
      </c>
      <c r="H884" s="29">
        <v>8467.4016000000011</v>
      </c>
      <c r="I884" s="14">
        <v>2419.2575999999999</v>
      </c>
      <c r="J884" s="17" t="s">
        <v>70</v>
      </c>
      <c r="Q884" s="18">
        <v>2023</v>
      </c>
      <c r="R884" s="15" t="s">
        <v>9</v>
      </c>
      <c r="S884" s="26" t="s">
        <v>92</v>
      </c>
      <c r="T884" s="26" t="s">
        <v>90</v>
      </c>
      <c r="U884" s="26" t="s">
        <v>98</v>
      </c>
      <c r="V884" s="26">
        <v>59</v>
      </c>
      <c r="W884" s="3">
        <v>221</v>
      </c>
      <c r="X884" s="3">
        <v>9668.75</v>
      </c>
      <c r="Y884" s="3">
        <v>957.20624999999995</v>
      </c>
      <c r="Z884" s="30">
        <v>10645.293750000001</v>
      </c>
      <c r="AA884" s="15"/>
      <c r="AB884" s="15"/>
    </row>
    <row r="885" spans="2:28" x14ac:dyDescent="0.2">
      <c r="B885" s="16">
        <v>2023</v>
      </c>
      <c r="C885" s="12" t="s">
        <v>10</v>
      </c>
      <c r="D885" s="8" t="s">
        <v>77</v>
      </c>
      <c r="E885" s="13" t="s">
        <v>78</v>
      </c>
      <c r="F885" s="8">
        <v>2758</v>
      </c>
      <c r="G885" s="8">
        <v>8108.52</v>
      </c>
      <c r="H885" s="29">
        <v>9892.394400000001</v>
      </c>
      <c r="I885" s="14">
        <v>2594.7264</v>
      </c>
      <c r="J885" s="17" t="s">
        <v>70</v>
      </c>
      <c r="Q885" s="16">
        <v>2023</v>
      </c>
      <c r="R885" s="12" t="s">
        <v>10</v>
      </c>
      <c r="S885" s="26" t="s">
        <v>92</v>
      </c>
      <c r="T885" s="26" t="s">
        <v>90</v>
      </c>
      <c r="U885" s="26" t="s">
        <v>98</v>
      </c>
      <c r="V885" s="26">
        <v>55</v>
      </c>
      <c r="W885" s="3">
        <v>144</v>
      </c>
      <c r="X885" s="3">
        <v>4363.2</v>
      </c>
      <c r="Y885" s="3">
        <v>431.95679999999999</v>
      </c>
      <c r="Z885" s="30">
        <v>6675.6959999999999</v>
      </c>
      <c r="AA885" s="12"/>
      <c r="AB885" s="12"/>
    </row>
    <row r="886" spans="2:28" x14ac:dyDescent="0.2">
      <c r="B886" s="18">
        <v>2023</v>
      </c>
      <c r="C886" s="15" t="s">
        <v>11</v>
      </c>
      <c r="D886" s="8" t="s">
        <v>77</v>
      </c>
      <c r="E886" s="13" t="s">
        <v>78</v>
      </c>
      <c r="F886" s="8">
        <v>3743</v>
      </c>
      <c r="G886" s="8">
        <v>13063.07</v>
      </c>
      <c r="H886" s="29">
        <v>15675.683999999999</v>
      </c>
      <c r="I886" s="14">
        <v>4572.0744999999997</v>
      </c>
      <c r="J886" s="17" t="s">
        <v>70</v>
      </c>
      <c r="Q886" s="18">
        <v>2023</v>
      </c>
      <c r="R886" s="15" t="s">
        <v>11</v>
      </c>
      <c r="S886" s="26" t="s">
        <v>92</v>
      </c>
      <c r="T886" s="26" t="s">
        <v>90</v>
      </c>
      <c r="U886" s="26" t="s">
        <v>98</v>
      </c>
      <c r="V886" s="26">
        <v>60</v>
      </c>
      <c r="W886" s="3">
        <v>155</v>
      </c>
      <c r="X886" s="3">
        <v>7447.75</v>
      </c>
      <c r="Y886" s="3">
        <v>476.65600000000001</v>
      </c>
      <c r="Z886" s="30">
        <v>9361.8217499999992</v>
      </c>
      <c r="AA886" s="15"/>
      <c r="AB886" s="15"/>
    </row>
    <row r="887" spans="2:28" x14ac:dyDescent="0.2">
      <c r="B887" s="16">
        <v>2023</v>
      </c>
      <c r="C887" s="12" t="s">
        <v>12</v>
      </c>
      <c r="D887" s="8" t="s">
        <v>77</v>
      </c>
      <c r="E887" s="13" t="s">
        <v>78</v>
      </c>
      <c r="F887" s="8">
        <v>3512</v>
      </c>
      <c r="G887" s="8">
        <v>12502.72</v>
      </c>
      <c r="H887" s="29">
        <v>16253.535999999998</v>
      </c>
      <c r="I887" s="14">
        <v>4626.0063999999993</v>
      </c>
      <c r="J887" s="17" t="s">
        <v>70</v>
      </c>
      <c r="Q887" s="16">
        <v>2023</v>
      </c>
      <c r="R887" s="12" t="s">
        <v>12</v>
      </c>
      <c r="S887" s="26" t="s">
        <v>92</v>
      </c>
      <c r="T887" s="26" t="s">
        <v>90</v>
      </c>
      <c r="U887" s="26" t="s">
        <v>98</v>
      </c>
      <c r="V887" s="26">
        <v>55</v>
      </c>
      <c r="W887" s="3">
        <v>189</v>
      </c>
      <c r="X887" s="3">
        <v>8002.26</v>
      </c>
      <c r="Y887" s="3">
        <v>704.19888000000003</v>
      </c>
      <c r="Z887" s="30">
        <v>9794.7662400000008</v>
      </c>
      <c r="AA887" s="12"/>
      <c r="AB887" s="12"/>
    </row>
    <row r="888" spans="2:28" x14ac:dyDescent="0.2">
      <c r="B888" s="18">
        <v>2023</v>
      </c>
      <c r="C888" s="15" t="s">
        <v>13</v>
      </c>
      <c r="D888" s="8" t="s">
        <v>77</v>
      </c>
      <c r="E888" s="13" t="s">
        <v>78</v>
      </c>
      <c r="F888" s="8">
        <v>3270</v>
      </c>
      <c r="G888" s="8">
        <v>11052.6</v>
      </c>
      <c r="H888" s="29">
        <v>9947.34</v>
      </c>
      <c r="I888" s="14">
        <v>3426.3060000000005</v>
      </c>
      <c r="J888" s="17" t="s">
        <v>70</v>
      </c>
      <c r="Q888" s="18">
        <v>2023</v>
      </c>
      <c r="R888" s="15" t="s">
        <v>13</v>
      </c>
      <c r="S888" s="26" t="s">
        <v>92</v>
      </c>
      <c r="T888" s="26" t="s">
        <v>90</v>
      </c>
      <c r="U888" s="26" t="s">
        <v>98</v>
      </c>
      <c r="V888" s="26">
        <v>57</v>
      </c>
      <c r="W888" s="3">
        <v>117</v>
      </c>
      <c r="X888" s="3">
        <v>2867.67</v>
      </c>
      <c r="Y888" s="3">
        <v>169.19253</v>
      </c>
      <c r="Z888" s="30">
        <v>3504.2927400000003</v>
      </c>
      <c r="AA888" s="15"/>
      <c r="AB888" s="15"/>
    </row>
    <row r="889" spans="2:28" x14ac:dyDescent="0.2">
      <c r="B889" s="16">
        <v>2023</v>
      </c>
      <c r="C889" s="12" t="s">
        <v>14</v>
      </c>
      <c r="D889" s="8" t="s">
        <v>77</v>
      </c>
      <c r="E889" s="13" t="s">
        <v>78</v>
      </c>
      <c r="F889" s="8">
        <v>2891</v>
      </c>
      <c r="G889" s="8">
        <v>9973.9500000000007</v>
      </c>
      <c r="H889" s="29">
        <v>9874.210500000001</v>
      </c>
      <c r="I889" s="14">
        <v>4189.0590000000002</v>
      </c>
      <c r="J889" s="17" t="s">
        <v>70</v>
      </c>
      <c r="Q889" s="16">
        <v>2023</v>
      </c>
      <c r="R889" s="12" t="s">
        <v>14</v>
      </c>
      <c r="S889" s="26" t="s">
        <v>92</v>
      </c>
      <c r="T889" s="26" t="s">
        <v>90</v>
      </c>
      <c r="U889" s="26" t="s">
        <v>98</v>
      </c>
      <c r="V889" s="26">
        <v>50</v>
      </c>
      <c r="W889" s="3">
        <v>112</v>
      </c>
      <c r="X889" s="3">
        <v>2509.92</v>
      </c>
      <c r="Y889" s="3">
        <v>248.48208000000002</v>
      </c>
      <c r="Z889" s="30">
        <v>2954.1758400000003</v>
      </c>
      <c r="AA889" s="12"/>
      <c r="AB889" s="12"/>
    </row>
    <row r="890" spans="2:28" x14ac:dyDescent="0.2">
      <c r="B890" s="18">
        <v>2023</v>
      </c>
      <c r="C890" s="15" t="s">
        <v>15</v>
      </c>
      <c r="D890" s="8" t="s">
        <v>77</v>
      </c>
      <c r="E890" s="13" t="s">
        <v>78</v>
      </c>
      <c r="F890" s="8">
        <v>2956</v>
      </c>
      <c r="G890" s="8">
        <v>11439.72</v>
      </c>
      <c r="H890" s="29">
        <v>12240.500400000001</v>
      </c>
      <c r="I890" s="14">
        <v>4919.0796</v>
      </c>
      <c r="J890" s="17" t="s">
        <v>70</v>
      </c>
      <c r="Q890" s="18">
        <v>2023</v>
      </c>
      <c r="R890" s="15" t="s">
        <v>15</v>
      </c>
      <c r="S890" s="26" t="s">
        <v>92</v>
      </c>
      <c r="T890" s="26" t="s">
        <v>90</v>
      </c>
      <c r="U890" s="26" t="s">
        <v>98</v>
      </c>
      <c r="V890" s="26">
        <v>58</v>
      </c>
      <c r="W890" s="3">
        <v>229</v>
      </c>
      <c r="X890" s="3">
        <v>4973.88</v>
      </c>
      <c r="Y890" s="3">
        <v>462.57084000000003</v>
      </c>
      <c r="Z890" s="30">
        <v>7266.8386799999998</v>
      </c>
      <c r="AA890" s="15"/>
      <c r="AB890" s="15"/>
    </row>
    <row r="891" spans="2:28" x14ac:dyDescent="0.2">
      <c r="B891" s="16">
        <v>2023</v>
      </c>
      <c r="C891" s="12" t="s">
        <v>16</v>
      </c>
      <c r="D891" s="8" t="s">
        <v>77</v>
      </c>
      <c r="E891" s="13" t="s">
        <v>78</v>
      </c>
      <c r="F891" s="8">
        <v>3932</v>
      </c>
      <c r="G891" s="8">
        <v>15374.12</v>
      </c>
      <c r="H891" s="29">
        <v>21062.544399999999</v>
      </c>
      <c r="I891" s="14">
        <v>4765.9772000000003</v>
      </c>
      <c r="J891" s="17" t="s">
        <v>70</v>
      </c>
      <c r="Q891" s="16">
        <v>2023</v>
      </c>
      <c r="R891" s="12" t="s">
        <v>16</v>
      </c>
      <c r="S891" s="26" t="s">
        <v>92</v>
      </c>
      <c r="T891" s="26" t="s">
        <v>90</v>
      </c>
      <c r="U891" s="26" t="s">
        <v>98</v>
      </c>
      <c r="V891" s="26">
        <v>51</v>
      </c>
      <c r="W891" s="3">
        <v>146</v>
      </c>
      <c r="X891" s="3">
        <v>5072.04</v>
      </c>
      <c r="Y891" s="3">
        <v>420.97932000000003</v>
      </c>
      <c r="Z891" s="30">
        <v>6461.7789599999996</v>
      </c>
      <c r="AA891" s="12"/>
      <c r="AB891" s="12"/>
    </row>
    <row r="892" spans="2:28" x14ac:dyDescent="0.2">
      <c r="B892" s="18">
        <v>2023</v>
      </c>
      <c r="C892" s="15" t="s">
        <v>17</v>
      </c>
      <c r="D892" s="8" t="s">
        <v>77</v>
      </c>
      <c r="E892" s="13" t="s">
        <v>78</v>
      </c>
      <c r="F892" s="8">
        <v>3157</v>
      </c>
      <c r="G892" s="8">
        <v>6882.26</v>
      </c>
      <c r="H892" s="29">
        <v>6882.26</v>
      </c>
      <c r="I892" s="14">
        <v>2684.0814</v>
      </c>
      <c r="J892" s="17" t="s">
        <v>70</v>
      </c>
      <c r="Q892" s="18">
        <v>2023</v>
      </c>
      <c r="R892" s="15" t="s">
        <v>17</v>
      </c>
      <c r="S892" s="26" t="s">
        <v>92</v>
      </c>
      <c r="T892" s="26" t="s">
        <v>90</v>
      </c>
      <c r="U892" s="26" t="s">
        <v>98</v>
      </c>
      <c r="V892" s="26">
        <v>55</v>
      </c>
      <c r="W892" s="3">
        <v>160</v>
      </c>
      <c r="X892" s="3">
        <v>6412.8</v>
      </c>
      <c r="Y892" s="3">
        <v>602.80320000000006</v>
      </c>
      <c r="Z892" s="30">
        <v>8689.3439999999991</v>
      </c>
      <c r="AA892" s="15"/>
      <c r="AB892" s="15"/>
    </row>
    <row r="893" spans="2:28" x14ac:dyDescent="0.2">
      <c r="B893" s="16">
        <v>2024</v>
      </c>
      <c r="C893" s="12" t="s">
        <v>6</v>
      </c>
      <c r="D893" s="8" t="s">
        <v>77</v>
      </c>
      <c r="E893" s="13" t="s">
        <v>78</v>
      </c>
      <c r="F893" s="8">
        <v>2988</v>
      </c>
      <c r="G893" s="8">
        <v>6125.4</v>
      </c>
      <c r="H893" s="29">
        <v>6676.6859999999997</v>
      </c>
      <c r="I893" s="14">
        <v>2511.4139999999998</v>
      </c>
      <c r="J893" s="17" t="s">
        <v>70</v>
      </c>
      <c r="Q893" s="16">
        <v>2024</v>
      </c>
      <c r="R893" s="12" t="s">
        <v>6</v>
      </c>
      <c r="S893" s="26" t="s">
        <v>92</v>
      </c>
      <c r="T893" s="26" t="s">
        <v>90</v>
      </c>
      <c r="U893" s="26" t="s">
        <v>98</v>
      </c>
      <c r="V893" s="26">
        <v>191</v>
      </c>
      <c r="W893" s="3">
        <v>678</v>
      </c>
      <c r="X893" s="3">
        <v>27791.22</v>
      </c>
      <c r="Y893" s="3">
        <v>8142.8274599999995</v>
      </c>
      <c r="Z893" s="30">
        <v>34349.947919999999</v>
      </c>
      <c r="AA893" s="12"/>
      <c r="AB893" s="12"/>
    </row>
    <row r="894" spans="2:28" x14ac:dyDescent="0.2">
      <c r="B894" s="18">
        <v>2024</v>
      </c>
      <c r="C894" s="15" t="s">
        <v>7</v>
      </c>
      <c r="D894" s="8" t="s">
        <v>77</v>
      </c>
      <c r="E894" s="13" t="s">
        <v>78</v>
      </c>
      <c r="F894" s="8">
        <v>3933</v>
      </c>
      <c r="G894" s="8">
        <v>14748.75</v>
      </c>
      <c r="H894" s="29">
        <v>17551.012500000001</v>
      </c>
      <c r="I894" s="14">
        <v>7079.4</v>
      </c>
      <c r="J894" s="17" t="s">
        <v>70</v>
      </c>
      <c r="Q894" s="18">
        <v>2024</v>
      </c>
      <c r="R894" s="15" t="s">
        <v>7</v>
      </c>
      <c r="S894" s="26" t="s">
        <v>92</v>
      </c>
      <c r="T894" s="26" t="s">
        <v>90</v>
      </c>
      <c r="U894" s="26" t="s">
        <v>98</v>
      </c>
      <c r="V894" s="26">
        <v>200</v>
      </c>
      <c r="W894" s="3">
        <v>686</v>
      </c>
      <c r="X894" s="3">
        <v>29669.5</v>
      </c>
      <c r="Y894" s="3">
        <v>8218.4514999999992</v>
      </c>
      <c r="Z894" s="30">
        <v>34891.332000000002</v>
      </c>
      <c r="AA894" s="15"/>
      <c r="AB894" s="15"/>
    </row>
    <row r="895" spans="2:28" x14ac:dyDescent="0.2">
      <c r="B895" s="16">
        <v>2024</v>
      </c>
      <c r="C895" s="12" t="s">
        <v>8</v>
      </c>
      <c r="D895" s="8" t="s">
        <v>77</v>
      </c>
      <c r="E895" s="13" t="s">
        <v>78</v>
      </c>
      <c r="F895" s="8">
        <v>3878</v>
      </c>
      <c r="G895" s="8">
        <v>14658.84</v>
      </c>
      <c r="H895" s="29">
        <v>13486.132799999999</v>
      </c>
      <c r="I895" s="14">
        <v>7036.2432000000008</v>
      </c>
      <c r="J895" s="17" t="s">
        <v>70</v>
      </c>
      <c r="Q895" s="16">
        <v>2024</v>
      </c>
      <c r="R895" s="12" t="s">
        <v>8</v>
      </c>
      <c r="S895" s="26" t="s">
        <v>92</v>
      </c>
      <c r="T895" s="26" t="s">
        <v>90</v>
      </c>
      <c r="U895" s="26" t="s">
        <v>98</v>
      </c>
      <c r="V895" s="26">
        <v>233</v>
      </c>
      <c r="W895" s="3">
        <v>923</v>
      </c>
      <c r="X895" s="3">
        <v>18856.89</v>
      </c>
      <c r="Y895" s="3">
        <v>3884.5193399999998</v>
      </c>
      <c r="Z895" s="30">
        <v>22986.548910000001</v>
      </c>
      <c r="AA895" s="12"/>
      <c r="AB895" s="12"/>
    </row>
    <row r="896" spans="2:28" x14ac:dyDescent="0.2">
      <c r="B896" s="18">
        <v>2024</v>
      </c>
      <c r="C896" s="15" t="s">
        <v>9</v>
      </c>
      <c r="D896" s="8" t="s">
        <v>77</v>
      </c>
      <c r="E896" s="13" t="s">
        <v>78</v>
      </c>
      <c r="F896" s="8">
        <v>2841</v>
      </c>
      <c r="G896" s="8">
        <v>6164.97</v>
      </c>
      <c r="H896" s="29">
        <v>5980.0208999999995</v>
      </c>
      <c r="I896" s="14">
        <v>2034.4401</v>
      </c>
      <c r="J896" s="17" t="s">
        <v>70</v>
      </c>
      <c r="Q896" s="18">
        <v>2024</v>
      </c>
      <c r="R896" s="15" t="s">
        <v>9</v>
      </c>
      <c r="S896" s="26" t="s">
        <v>92</v>
      </c>
      <c r="T896" s="26" t="s">
        <v>90</v>
      </c>
      <c r="U896" s="26" t="s">
        <v>98</v>
      </c>
      <c r="V896" s="26">
        <v>280</v>
      </c>
      <c r="W896" s="3">
        <v>602</v>
      </c>
      <c r="X896" s="3">
        <v>20498.099999999999</v>
      </c>
      <c r="Y896" s="3">
        <v>5227.0155000000004</v>
      </c>
      <c r="Z896" s="30">
        <v>26032.587</v>
      </c>
      <c r="AA896" s="15"/>
      <c r="AB896" s="15"/>
    </row>
    <row r="897" spans="2:28" x14ac:dyDescent="0.2">
      <c r="B897" s="16">
        <v>2024</v>
      </c>
      <c r="C897" s="12" t="s">
        <v>10</v>
      </c>
      <c r="D897" s="8" t="s">
        <v>77</v>
      </c>
      <c r="E897" s="13" t="s">
        <v>78</v>
      </c>
      <c r="F897" s="8">
        <v>3300</v>
      </c>
      <c r="G897" s="8">
        <v>9702</v>
      </c>
      <c r="H897" s="29">
        <v>9119.8799999999992</v>
      </c>
      <c r="I897" s="14">
        <v>3201.66</v>
      </c>
      <c r="J897" s="17" t="s">
        <v>70</v>
      </c>
      <c r="Q897" s="16">
        <v>2024</v>
      </c>
      <c r="R897" s="12" t="s">
        <v>10</v>
      </c>
      <c r="S897" s="26" t="s">
        <v>92</v>
      </c>
      <c r="T897" s="26" t="s">
        <v>90</v>
      </c>
      <c r="U897" s="26" t="s">
        <v>98</v>
      </c>
      <c r="V897" s="26">
        <v>322</v>
      </c>
      <c r="W897" s="3">
        <v>1063</v>
      </c>
      <c r="X897" s="3">
        <v>46527.51</v>
      </c>
      <c r="Y897" s="3">
        <v>12981.175290000001</v>
      </c>
      <c r="Z897" s="30">
        <v>48993.468030000004</v>
      </c>
      <c r="AA897" s="12"/>
      <c r="AB897" s="12"/>
    </row>
    <row r="898" spans="2:28" x14ac:dyDescent="0.2">
      <c r="B898" s="18">
        <v>2024</v>
      </c>
      <c r="C898" s="15" t="s">
        <v>11</v>
      </c>
      <c r="D898" s="8" t="s">
        <v>77</v>
      </c>
      <c r="E898" s="13" t="s">
        <v>78</v>
      </c>
      <c r="F898" s="8">
        <v>2528</v>
      </c>
      <c r="G898" s="8">
        <v>9884.48</v>
      </c>
      <c r="H898" s="29">
        <v>12948.668799999999</v>
      </c>
      <c r="I898" s="14">
        <v>4546.8607999999995</v>
      </c>
      <c r="J898" s="17" t="s">
        <v>70</v>
      </c>
      <c r="Q898" s="18">
        <v>2024</v>
      </c>
      <c r="R898" s="15" t="s">
        <v>11</v>
      </c>
      <c r="S898" s="26" t="s">
        <v>92</v>
      </c>
      <c r="T898" s="26" t="s">
        <v>90</v>
      </c>
      <c r="U898" s="26" t="s">
        <v>98</v>
      </c>
      <c r="V898" s="26">
        <v>210</v>
      </c>
      <c r="W898" s="3">
        <v>762</v>
      </c>
      <c r="X898" s="3">
        <v>36941.760000000002</v>
      </c>
      <c r="Y898" s="3">
        <v>7573.0608000000011</v>
      </c>
      <c r="Z898" s="30">
        <v>44440.937279999998</v>
      </c>
      <c r="AA898" s="15"/>
      <c r="AB898" s="15"/>
    </row>
    <row r="899" spans="2:28" x14ac:dyDescent="0.2">
      <c r="B899" s="16">
        <v>2024</v>
      </c>
      <c r="C899" s="12" t="s">
        <v>12</v>
      </c>
      <c r="D899" s="8" t="s">
        <v>77</v>
      </c>
      <c r="E899" s="13" t="s">
        <v>78</v>
      </c>
      <c r="F899" s="8">
        <v>3154</v>
      </c>
      <c r="G899" s="8">
        <v>8547.34</v>
      </c>
      <c r="H899" s="29">
        <v>8034.4995999999992</v>
      </c>
      <c r="I899" s="14">
        <v>4102.7232000000004</v>
      </c>
      <c r="J899" s="17" t="s">
        <v>70</v>
      </c>
      <c r="Q899" s="16">
        <v>2024</v>
      </c>
      <c r="R899" s="12" t="s">
        <v>12</v>
      </c>
      <c r="S899" s="26" t="s">
        <v>92</v>
      </c>
      <c r="T899" s="26" t="s">
        <v>90</v>
      </c>
      <c r="U899" s="26" t="s">
        <v>98</v>
      </c>
      <c r="V899" s="26">
        <v>246</v>
      </c>
      <c r="W899" s="3">
        <v>822</v>
      </c>
      <c r="X899" s="3">
        <v>38502.480000000003</v>
      </c>
      <c r="Y899" s="3">
        <v>8509.0480800000005</v>
      </c>
      <c r="Z899" s="30">
        <v>43969.832160000005</v>
      </c>
      <c r="AA899" s="12"/>
      <c r="AB899" s="12"/>
    </row>
    <row r="900" spans="2:28" x14ac:dyDescent="0.2">
      <c r="B900" s="18">
        <v>2024</v>
      </c>
      <c r="C900" s="15" t="s">
        <v>13</v>
      </c>
      <c r="D900" s="8" t="s">
        <v>77</v>
      </c>
      <c r="E900" s="13" t="s">
        <v>78</v>
      </c>
      <c r="F900" s="8">
        <v>3643</v>
      </c>
      <c r="G900" s="8">
        <v>10892.57</v>
      </c>
      <c r="H900" s="29">
        <v>14704.969499999999</v>
      </c>
      <c r="I900" s="14">
        <v>4357.0280000000002</v>
      </c>
      <c r="J900" s="17" t="s">
        <v>70</v>
      </c>
      <c r="Q900" s="18">
        <v>2024</v>
      </c>
      <c r="R900" s="15" t="s">
        <v>13</v>
      </c>
      <c r="S900" s="26" t="s">
        <v>92</v>
      </c>
      <c r="T900" s="26" t="s">
        <v>90</v>
      </c>
      <c r="U900" s="26" t="s">
        <v>98</v>
      </c>
      <c r="V900" s="26">
        <v>345</v>
      </c>
      <c r="W900" s="3">
        <v>1107</v>
      </c>
      <c r="X900" s="3">
        <v>52593.57</v>
      </c>
      <c r="Y900" s="3">
        <v>14305.45104</v>
      </c>
      <c r="Z900" s="30">
        <v>66793.833899999998</v>
      </c>
      <c r="AA900" s="15"/>
      <c r="AB900" s="15"/>
    </row>
    <row r="901" spans="2:28" x14ac:dyDescent="0.2">
      <c r="B901" s="16">
        <v>2024</v>
      </c>
      <c r="C901" s="12" t="s">
        <v>14</v>
      </c>
      <c r="D901" s="8" t="s">
        <v>77</v>
      </c>
      <c r="E901" s="13" t="s">
        <v>78</v>
      </c>
      <c r="F901" s="8">
        <v>2662</v>
      </c>
      <c r="G901" s="8">
        <v>6548.52</v>
      </c>
      <c r="H901" s="29">
        <v>6483.0348000000013</v>
      </c>
      <c r="I901" s="14">
        <v>2095.5264000000002</v>
      </c>
      <c r="J901" s="17" t="s">
        <v>70</v>
      </c>
      <c r="Q901" s="16">
        <v>2024</v>
      </c>
      <c r="R901" s="12" t="s">
        <v>14</v>
      </c>
      <c r="S901" s="26" t="s">
        <v>92</v>
      </c>
      <c r="T901" s="26" t="s">
        <v>90</v>
      </c>
      <c r="U901" s="26" t="s">
        <v>98</v>
      </c>
      <c r="V901" s="26">
        <v>350</v>
      </c>
      <c r="W901" s="3">
        <v>767</v>
      </c>
      <c r="X901" s="3">
        <v>21069.49</v>
      </c>
      <c r="Y901" s="3">
        <v>4867.0521900000003</v>
      </c>
      <c r="Z901" s="30">
        <v>25451.943920000002</v>
      </c>
      <c r="AA901" s="12"/>
      <c r="AB901" s="12"/>
    </row>
    <row r="902" spans="2:28" x14ac:dyDescent="0.2">
      <c r="B902" s="18">
        <v>2024</v>
      </c>
      <c r="C902" s="15" t="s">
        <v>15</v>
      </c>
      <c r="D902" s="8" t="s">
        <v>77</v>
      </c>
      <c r="E902" s="13" t="s">
        <v>78</v>
      </c>
      <c r="F902" s="8">
        <v>2619</v>
      </c>
      <c r="G902" s="8">
        <v>5552.28</v>
      </c>
      <c r="H902" s="29">
        <v>5385.7116000000005</v>
      </c>
      <c r="I902" s="14">
        <v>1721.2067999999999</v>
      </c>
      <c r="J902" s="17" t="s">
        <v>70</v>
      </c>
      <c r="Q902" s="18">
        <v>2024</v>
      </c>
      <c r="R902" s="15" t="s">
        <v>15</v>
      </c>
      <c r="S902" s="26" t="s">
        <v>92</v>
      </c>
      <c r="T902" s="26" t="s">
        <v>90</v>
      </c>
      <c r="U902" s="26" t="s">
        <v>98</v>
      </c>
      <c r="V902" s="26">
        <v>162</v>
      </c>
      <c r="W902" s="3">
        <v>583</v>
      </c>
      <c r="X902" s="3">
        <v>14650.79</v>
      </c>
      <c r="Y902" s="3">
        <v>3633.3959200000004</v>
      </c>
      <c r="Z902" s="30">
        <v>16950.964030000003</v>
      </c>
      <c r="AA902" s="15"/>
      <c r="AB902" s="15"/>
    </row>
    <row r="903" spans="2:28" x14ac:dyDescent="0.2">
      <c r="B903" s="16">
        <v>2024</v>
      </c>
      <c r="C903" s="12" t="s">
        <v>16</v>
      </c>
      <c r="D903" s="8" t="s">
        <v>77</v>
      </c>
      <c r="E903" s="13" t="s">
        <v>78</v>
      </c>
      <c r="F903" s="8">
        <v>3289</v>
      </c>
      <c r="G903" s="8">
        <v>11116.82</v>
      </c>
      <c r="H903" s="29">
        <v>13673.688599999999</v>
      </c>
      <c r="I903" s="14">
        <v>5224.9053999999996</v>
      </c>
      <c r="J903" s="17" t="s">
        <v>70</v>
      </c>
      <c r="Q903" s="16">
        <v>2024</v>
      </c>
      <c r="R903" s="12" t="s">
        <v>16</v>
      </c>
      <c r="S903" s="26" t="s">
        <v>92</v>
      </c>
      <c r="T903" s="26" t="s">
        <v>90</v>
      </c>
      <c r="U903" s="26" t="s">
        <v>98</v>
      </c>
      <c r="V903" s="26">
        <v>353</v>
      </c>
      <c r="W903" s="3">
        <v>1003</v>
      </c>
      <c r="X903" s="3">
        <v>20120.18</v>
      </c>
      <c r="Y903" s="3">
        <v>4506.9203200000002</v>
      </c>
      <c r="Z903" s="30">
        <v>23782.052760000002</v>
      </c>
      <c r="AA903" s="12"/>
      <c r="AB903" s="12"/>
    </row>
    <row r="904" spans="2:28" x14ac:dyDescent="0.2">
      <c r="B904" s="18">
        <v>2024</v>
      </c>
      <c r="C904" s="15" t="s">
        <v>17</v>
      </c>
      <c r="D904" s="8" t="s">
        <v>77</v>
      </c>
      <c r="E904" s="13" t="s">
        <v>78</v>
      </c>
      <c r="F904" s="8">
        <v>2507</v>
      </c>
      <c r="G904" s="8">
        <v>6041.87</v>
      </c>
      <c r="H904" s="29">
        <v>7914.8496999999998</v>
      </c>
      <c r="I904" s="14">
        <v>3020.9349999999999</v>
      </c>
      <c r="J904" s="17" t="s">
        <v>70</v>
      </c>
      <c r="Q904" s="18">
        <v>2024</v>
      </c>
      <c r="R904" s="15" t="s">
        <v>17</v>
      </c>
      <c r="S904" s="26" t="s">
        <v>92</v>
      </c>
      <c r="T904" s="26" t="s">
        <v>90</v>
      </c>
      <c r="U904" s="26" t="s">
        <v>98</v>
      </c>
      <c r="V904" s="26">
        <v>322</v>
      </c>
      <c r="W904" s="3">
        <v>644</v>
      </c>
      <c r="X904" s="3">
        <v>17400.88</v>
      </c>
      <c r="Y904" s="3">
        <v>4820.0437600000005</v>
      </c>
      <c r="Z904" s="30">
        <v>19993.611120000001</v>
      </c>
      <c r="AA904" s="15"/>
      <c r="AB904" s="15"/>
    </row>
    <row r="905" spans="2:28" x14ac:dyDescent="0.2">
      <c r="B905" s="16">
        <v>2020</v>
      </c>
      <c r="C905" s="12" t="s">
        <v>6</v>
      </c>
      <c r="D905" s="8" t="s">
        <v>77</v>
      </c>
      <c r="E905" s="13" t="s">
        <v>79</v>
      </c>
      <c r="F905" s="8">
        <v>3047</v>
      </c>
      <c r="G905" s="8">
        <v>11273.9</v>
      </c>
      <c r="H905" s="29">
        <v>10710.205</v>
      </c>
      <c r="I905" s="14">
        <v>3382.17</v>
      </c>
      <c r="J905" s="17" t="s">
        <v>70</v>
      </c>
      <c r="Q905" s="16">
        <v>2020</v>
      </c>
      <c r="R905" s="12" t="s">
        <v>6</v>
      </c>
      <c r="S905" s="26" t="s">
        <v>92</v>
      </c>
      <c r="T905" s="26" t="s">
        <v>91</v>
      </c>
      <c r="U905" s="26" t="s">
        <v>98</v>
      </c>
      <c r="V905" s="26">
        <v>284</v>
      </c>
      <c r="W905" s="3">
        <v>770</v>
      </c>
      <c r="X905" s="3">
        <v>34650</v>
      </c>
      <c r="Y905" s="3">
        <v>8662.5</v>
      </c>
      <c r="Z905" s="30">
        <v>40609.800000000003</v>
      </c>
      <c r="AA905" s="12"/>
      <c r="AB905" s="12"/>
    </row>
    <row r="906" spans="2:28" x14ac:dyDescent="0.2">
      <c r="B906" s="18">
        <v>2020</v>
      </c>
      <c r="C906" s="15" t="s">
        <v>7</v>
      </c>
      <c r="D906" s="8" t="s">
        <v>77</v>
      </c>
      <c r="E906" s="13" t="s">
        <v>79</v>
      </c>
      <c r="F906" s="8">
        <v>3233</v>
      </c>
      <c r="G906" s="8">
        <v>8373.4699999999993</v>
      </c>
      <c r="H906" s="29">
        <v>11387.919199999998</v>
      </c>
      <c r="I906" s="14">
        <v>2930.7144999999996</v>
      </c>
      <c r="J906" s="17" t="s">
        <v>70</v>
      </c>
      <c r="Q906" s="18">
        <v>2020</v>
      </c>
      <c r="R906" s="15" t="s">
        <v>7</v>
      </c>
      <c r="S906" s="26" t="s">
        <v>92</v>
      </c>
      <c r="T906" s="26" t="s">
        <v>91</v>
      </c>
      <c r="U906" s="26" t="s">
        <v>98</v>
      </c>
      <c r="V906" s="26">
        <v>251</v>
      </c>
      <c r="W906" s="3">
        <v>718</v>
      </c>
      <c r="X906" s="3">
        <v>33789.08</v>
      </c>
      <c r="Y906" s="3">
        <v>5271.0964800000002</v>
      </c>
      <c r="Z906" s="30">
        <v>42270.139080000008</v>
      </c>
      <c r="AA906" s="15"/>
      <c r="AB906" s="15"/>
    </row>
    <row r="907" spans="2:28" x14ac:dyDescent="0.2">
      <c r="B907" s="16">
        <v>2020</v>
      </c>
      <c r="C907" s="12" t="s">
        <v>8</v>
      </c>
      <c r="D907" s="8" t="s">
        <v>77</v>
      </c>
      <c r="E907" s="13" t="s">
        <v>79</v>
      </c>
      <c r="F907" s="8">
        <v>3625</v>
      </c>
      <c r="G907" s="8">
        <v>14500</v>
      </c>
      <c r="H907" s="29">
        <v>17980</v>
      </c>
      <c r="I907" s="14">
        <v>6815</v>
      </c>
      <c r="J907" s="17" t="s">
        <v>70</v>
      </c>
      <c r="Q907" s="16">
        <v>2020</v>
      </c>
      <c r="R907" s="12" t="s">
        <v>8</v>
      </c>
      <c r="S907" s="26" t="s">
        <v>92</v>
      </c>
      <c r="T907" s="26" t="s">
        <v>91</v>
      </c>
      <c r="U907" s="26" t="s">
        <v>98</v>
      </c>
      <c r="V907" s="26">
        <v>280</v>
      </c>
      <c r="W907" s="3">
        <v>930</v>
      </c>
      <c r="X907" s="3">
        <v>34689</v>
      </c>
      <c r="Y907" s="3">
        <v>5654.3069999999998</v>
      </c>
      <c r="Z907" s="30">
        <v>45303.834000000003</v>
      </c>
      <c r="AA907" s="12"/>
      <c r="AB907" s="12"/>
    </row>
    <row r="908" spans="2:28" x14ac:dyDescent="0.2">
      <c r="B908" s="18">
        <v>2020</v>
      </c>
      <c r="C908" s="15" t="s">
        <v>9</v>
      </c>
      <c r="D908" s="8" t="s">
        <v>77</v>
      </c>
      <c r="E908" s="13" t="s">
        <v>79</v>
      </c>
      <c r="F908" s="8">
        <v>3937</v>
      </c>
      <c r="G908" s="8">
        <v>11377.93</v>
      </c>
      <c r="H908" s="29">
        <v>11833.047199999999</v>
      </c>
      <c r="I908" s="14">
        <v>5461.4063999999998</v>
      </c>
      <c r="J908" s="17" t="s">
        <v>70</v>
      </c>
      <c r="Q908" s="18">
        <v>2020</v>
      </c>
      <c r="R908" s="15" t="s">
        <v>9</v>
      </c>
      <c r="S908" s="26" t="s">
        <v>92</v>
      </c>
      <c r="T908" s="26" t="s">
        <v>91</v>
      </c>
      <c r="U908" s="26" t="s">
        <v>98</v>
      </c>
      <c r="V908" s="26">
        <v>254</v>
      </c>
      <c r="W908" s="3">
        <v>805</v>
      </c>
      <c r="X908" s="3">
        <v>39887.75</v>
      </c>
      <c r="Y908" s="3">
        <v>6741.0297499999997</v>
      </c>
      <c r="Z908" s="30">
        <v>37295.046249999999</v>
      </c>
      <c r="AA908" s="15"/>
      <c r="AB908" s="15"/>
    </row>
    <row r="909" spans="2:28" x14ac:dyDescent="0.2">
      <c r="B909" s="16">
        <v>2020</v>
      </c>
      <c r="C909" s="12" t="s">
        <v>10</v>
      </c>
      <c r="D909" s="8" t="s">
        <v>77</v>
      </c>
      <c r="E909" s="13" t="s">
        <v>79</v>
      </c>
      <c r="F909" s="8">
        <v>3262</v>
      </c>
      <c r="G909" s="8">
        <v>9753.3799999999992</v>
      </c>
      <c r="H909" s="29">
        <v>13069.529199999999</v>
      </c>
      <c r="I909" s="14">
        <v>3023.5477999999998</v>
      </c>
      <c r="J909" s="17" t="s">
        <v>70</v>
      </c>
      <c r="Q909" s="16">
        <v>2020</v>
      </c>
      <c r="R909" s="12" t="s">
        <v>10</v>
      </c>
      <c r="S909" s="26" t="s">
        <v>92</v>
      </c>
      <c r="T909" s="26" t="s">
        <v>91</v>
      </c>
      <c r="U909" s="26" t="s">
        <v>98</v>
      </c>
      <c r="V909" s="26">
        <v>339</v>
      </c>
      <c r="W909" s="3">
        <v>1190</v>
      </c>
      <c r="X909" s="3">
        <v>24002.3</v>
      </c>
      <c r="Y909" s="3">
        <v>2592.2483999999999</v>
      </c>
      <c r="Z909" s="30">
        <v>22442.1505</v>
      </c>
      <c r="AA909" s="12"/>
      <c r="AB909" s="12"/>
    </row>
    <row r="910" spans="2:28" x14ac:dyDescent="0.2">
      <c r="B910" s="18">
        <v>2020</v>
      </c>
      <c r="C910" s="15" t="s">
        <v>11</v>
      </c>
      <c r="D910" s="8" t="s">
        <v>77</v>
      </c>
      <c r="E910" s="13" t="s">
        <v>79</v>
      </c>
      <c r="F910" s="8">
        <v>2710</v>
      </c>
      <c r="G910" s="8">
        <v>8672</v>
      </c>
      <c r="H910" s="29">
        <v>8758.7199999999993</v>
      </c>
      <c r="I910" s="14">
        <v>3642.24</v>
      </c>
      <c r="J910" s="17" t="s">
        <v>70</v>
      </c>
      <c r="Q910" s="18">
        <v>2020</v>
      </c>
      <c r="R910" s="15" t="s">
        <v>11</v>
      </c>
      <c r="S910" s="26" t="s">
        <v>92</v>
      </c>
      <c r="T910" s="26" t="s">
        <v>91</v>
      </c>
      <c r="U910" s="26" t="s">
        <v>98</v>
      </c>
      <c r="V910" s="26">
        <v>302</v>
      </c>
      <c r="W910" s="3">
        <v>664</v>
      </c>
      <c r="X910" s="3">
        <v>29926.48</v>
      </c>
      <c r="Y910" s="3">
        <v>5656.1047199999994</v>
      </c>
      <c r="Z910" s="30">
        <v>33008.907440000003</v>
      </c>
      <c r="AA910" s="15"/>
      <c r="AB910" s="15"/>
    </row>
    <row r="911" spans="2:28" x14ac:dyDescent="0.2">
      <c r="B911" s="16">
        <v>2020</v>
      </c>
      <c r="C911" s="12" t="s">
        <v>12</v>
      </c>
      <c r="D911" s="8" t="s">
        <v>77</v>
      </c>
      <c r="E911" s="13" t="s">
        <v>79</v>
      </c>
      <c r="F911" s="8">
        <v>3762</v>
      </c>
      <c r="G911" s="8">
        <v>11511.72</v>
      </c>
      <c r="H911" s="29">
        <v>11857.071599999999</v>
      </c>
      <c r="I911" s="14">
        <v>4029.1019999999994</v>
      </c>
      <c r="J911" s="17" t="s">
        <v>70</v>
      </c>
      <c r="Q911" s="16">
        <v>2020</v>
      </c>
      <c r="R911" s="12" t="s">
        <v>12</v>
      </c>
      <c r="S911" s="26" t="s">
        <v>92</v>
      </c>
      <c r="T911" s="26" t="s">
        <v>91</v>
      </c>
      <c r="U911" s="26" t="s">
        <v>98</v>
      </c>
      <c r="V911" s="26">
        <v>164</v>
      </c>
      <c r="W911" s="3">
        <v>425</v>
      </c>
      <c r="X911" s="3">
        <v>18398.25</v>
      </c>
      <c r="Y911" s="3">
        <v>1931.8162500000001</v>
      </c>
      <c r="Z911" s="30">
        <v>22298.679</v>
      </c>
      <c r="AA911" s="12"/>
      <c r="AB911" s="12"/>
    </row>
    <row r="912" spans="2:28" x14ac:dyDescent="0.2">
      <c r="B912" s="18">
        <v>2020</v>
      </c>
      <c r="C912" s="15" t="s">
        <v>13</v>
      </c>
      <c r="D912" s="8" t="s">
        <v>77</v>
      </c>
      <c r="E912" s="13" t="s">
        <v>79</v>
      </c>
      <c r="F912" s="8">
        <v>3276</v>
      </c>
      <c r="G912" s="8">
        <v>12940.2</v>
      </c>
      <c r="H912" s="29">
        <v>15528.24</v>
      </c>
      <c r="I912" s="14">
        <v>5823.09</v>
      </c>
      <c r="J912" s="17" t="s">
        <v>70</v>
      </c>
      <c r="Q912" s="18">
        <v>2020</v>
      </c>
      <c r="R912" s="15" t="s">
        <v>13</v>
      </c>
      <c r="S912" s="26" t="s">
        <v>92</v>
      </c>
      <c r="T912" s="26" t="s">
        <v>91</v>
      </c>
      <c r="U912" s="26" t="s">
        <v>98</v>
      </c>
      <c r="V912" s="26">
        <v>381</v>
      </c>
      <c r="W912" s="3">
        <v>1173</v>
      </c>
      <c r="X912" s="3">
        <v>32234.04</v>
      </c>
      <c r="Y912" s="3">
        <v>9283.4035199999998</v>
      </c>
      <c r="Z912" s="30">
        <v>42516.698759999999</v>
      </c>
      <c r="AA912" s="15"/>
      <c r="AB912" s="15"/>
    </row>
    <row r="913" spans="2:28" x14ac:dyDescent="0.2">
      <c r="B913" s="16">
        <v>2020</v>
      </c>
      <c r="C913" s="12" t="s">
        <v>14</v>
      </c>
      <c r="D913" s="8" t="s">
        <v>77</v>
      </c>
      <c r="E913" s="13" t="s">
        <v>79</v>
      </c>
      <c r="F913" s="8">
        <v>3507</v>
      </c>
      <c r="G913" s="8">
        <v>14028</v>
      </c>
      <c r="H913" s="29">
        <v>17675.28</v>
      </c>
      <c r="I913" s="14">
        <v>4348.68</v>
      </c>
      <c r="J913" s="17" t="s">
        <v>70</v>
      </c>
      <c r="Q913" s="16">
        <v>2020</v>
      </c>
      <c r="R913" s="12" t="s">
        <v>14</v>
      </c>
      <c r="S913" s="26" t="s">
        <v>92</v>
      </c>
      <c r="T913" s="26" t="s">
        <v>91</v>
      </c>
      <c r="U913" s="26" t="s">
        <v>98</v>
      </c>
      <c r="V913" s="26">
        <v>180</v>
      </c>
      <c r="W913" s="3">
        <v>495</v>
      </c>
      <c r="X913" s="3">
        <v>22685.85</v>
      </c>
      <c r="Y913" s="3">
        <v>3198.7048499999996</v>
      </c>
      <c r="Z913" s="30">
        <v>29287.432349999999</v>
      </c>
      <c r="AA913" s="12"/>
      <c r="AB913" s="12"/>
    </row>
    <row r="914" spans="2:28" x14ac:dyDescent="0.2">
      <c r="B914" s="18">
        <v>2020</v>
      </c>
      <c r="C914" s="15" t="s">
        <v>15</v>
      </c>
      <c r="D914" s="8" t="s">
        <v>77</v>
      </c>
      <c r="E914" s="13" t="s">
        <v>79</v>
      </c>
      <c r="F914" s="8">
        <v>3953</v>
      </c>
      <c r="G914" s="8">
        <v>10791.69</v>
      </c>
      <c r="H914" s="29">
        <v>13489.612499999999</v>
      </c>
      <c r="I914" s="14">
        <v>3992.9253000000003</v>
      </c>
      <c r="J914" s="17" t="s">
        <v>70</v>
      </c>
      <c r="Q914" s="18">
        <v>2020</v>
      </c>
      <c r="R914" s="15" t="s">
        <v>15</v>
      </c>
      <c r="S914" s="26" t="s">
        <v>92</v>
      </c>
      <c r="T914" s="26" t="s">
        <v>91</v>
      </c>
      <c r="U914" s="26" t="s">
        <v>98</v>
      </c>
      <c r="V914" s="26">
        <v>119</v>
      </c>
      <c r="W914" s="3">
        <v>392</v>
      </c>
      <c r="X914" s="3">
        <v>11963.84</v>
      </c>
      <c r="Y914" s="3">
        <v>3517.3689599999998</v>
      </c>
      <c r="Z914" s="30">
        <v>12825.23648</v>
      </c>
      <c r="AA914" s="15"/>
      <c r="AB914" s="15"/>
    </row>
    <row r="915" spans="2:28" x14ac:dyDescent="0.2">
      <c r="B915" s="16">
        <v>2020</v>
      </c>
      <c r="C915" s="12" t="s">
        <v>16</v>
      </c>
      <c r="D915" s="8" t="s">
        <v>77</v>
      </c>
      <c r="E915" s="13" t="s">
        <v>79</v>
      </c>
      <c r="F915" s="8">
        <v>3316</v>
      </c>
      <c r="G915" s="8">
        <v>10843.32</v>
      </c>
      <c r="H915" s="29">
        <v>12252.951599999999</v>
      </c>
      <c r="I915" s="14">
        <v>3795.1620000000003</v>
      </c>
      <c r="J915" s="17" t="s">
        <v>70</v>
      </c>
      <c r="Q915" s="16">
        <v>2020</v>
      </c>
      <c r="R915" s="12" t="s">
        <v>16</v>
      </c>
      <c r="S915" s="26" t="s">
        <v>92</v>
      </c>
      <c r="T915" s="26" t="s">
        <v>91</v>
      </c>
      <c r="U915" s="26" t="s">
        <v>98</v>
      </c>
      <c r="V915" s="26">
        <v>242</v>
      </c>
      <c r="W915" s="3">
        <v>724</v>
      </c>
      <c r="X915" s="3">
        <v>23493.8</v>
      </c>
      <c r="Y915" s="3">
        <v>2419.8613999999998</v>
      </c>
      <c r="Z915" s="30">
        <v>32867.826199999996</v>
      </c>
      <c r="AA915" s="12"/>
      <c r="AB915" s="12"/>
    </row>
    <row r="916" spans="2:28" x14ac:dyDescent="0.2">
      <c r="B916" s="18">
        <v>2020</v>
      </c>
      <c r="C916" s="15" t="s">
        <v>17</v>
      </c>
      <c r="D916" s="8" t="s">
        <v>77</v>
      </c>
      <c r="E916" s="13" t="s">
        <v>79</v>
      </c>
      <c r="F916" s="8">
        <v>3667</v>
      </c>
      <c r="G916" s="8">
        <v>8837.4699999999993</v>
      </c>
      <c r="H916" s="29">
        <v>9102.5940999999984</v>
      </c>
      <c r="I916" s="14">
        <v>3976.8614999999995</v>
      </c>
      <c r="J916" s="17" t="s">
        <v>70</v>
      </c>
      <c r="Q916" s="18">
        <v>2020</v>
      </c>
      <c r="R916" s="15" t="s">
        <v>17</v>
      </c>
      <c r="S916" s="26" t="s">
        <v>92</v>
      </c>
      <c r="T916" s="26" t="s">
        <v>91</v>
      </c>
      <c r="U916" s="26" t="s">
        <v>98</v>
      </c>
      <c r="V916" s="26">
        <v>336</v>
      </c>
      <c r="W916" s="3">
        <v>1230</v>
      </c>
      <c r="X916" s="3">
        <v>38117.699999999997</v>
      </c>
      <c r="Y916" s="3">
        <v>7051.7744999999986</v>
      </c>
      <c r="Z916" s="30">
        <v>38918.171699999999</v>
      </c>
      <c r="AA916" s="15"/>
      <c r="AB916" s="15"/>
    </row>
    <row r="917" spans="2:28" x14ac:dyDescent="0.2">
      <c r="B917" s="16">
        <v>2021</v>
      </c>
      <c r="C917" s="12" t="s">
        <v>6</v>
      </c>
      <c r="D917" s="8" t="s">
        <v>77</v>
      </c>
      <c r="E917" s="13" t="s">
        <v>79</v>
      </c>
      <c r="F917" s="8">
        <v>3131</v>
      </c>
      <c r="G917" s="8">
        <v>7921.43</v>
      </c>
      <c r="H917" s="29">
        <v>9505.7160000000003</v>
      </c>
      <c r="I917" s="14">
        <v>2455.6433000000002</v>
      </c>
      <c r="J917" s="17" t="s">
        <v>70</v>
      </c>
      <c r="Q917" s="16">
        <v>2021</v>
      </c>
      <c r="R917" s="12" t="s">
        <v>6</v>
      </c>
      <c r="S917" s="26" t="s">
        <v>92</v>
      </c>
      <c r="T917" s="26" t="s">
        <v>91</v>
      </c>
      <c r="U917" s="26" t="s">
        <v>98</v>
      </c>
      <c r="V917" s="26">
        <v>58</v>
      </c>
      <c r="W917" s="3">
        <v>124</v>
      </c>
      <c r="X917" s="3">
        <v>2796.2</v>
      </c>
      <c r="Y917" s="3">
        <v>472.55779999999999</v>
      </c>
      <c r="Z917" s="30">
        <v>3539.9891999999995</v>
      </c>
      <c r="AA917" s="12"/>
      <c r="AB917" s="12"/>
    </row>
    <row r="918" spans="2:28" x14ac:dyDescent="0.2">
      <c r="B918" s="18">
        <v>2021</v>
      </c>
      <c r="C918" s="15" t="s">
        <v>7</v>
      </c>
      <c r="D918" s="8" t="s">
        <v>77</v>
      </c>
      <c r="E918" s="13" t="s">
        <v>79</v>
      </c>
      <c r="F918" s="8">
        <v>3000</v>
      </c>
      <c r="G918" s="8">
        <v>9390</v>
      </c>
      <c r="H918" s="29">
        <v>12300.9</v>
      </c>
      <c r="I918" s="14">
        <v>4131.6000000000004</v>
      </c>
      <c r="J918" s="17" t="s">
        <v>70</v>
      </c>
      <c r="Q918" s="18">
        <v>2021</v>
      </c>
      <c r="R918" s="15" t="s">
        <v>7</v>
      </c>
      <c r="S918" s="26" t="s">
        <v>92</v>
      </c>
      <c r="T918" s="26" t="s">
        <v>91</v>
      </c>
      <c r="U918" s="26" t="s">
        <v>98</v>
      </c>
      <c r="V918" s="26">
        <v>82</v>
      </c>
      <c r="W918" s="3">
        <v>323</v>
      </c>
      <c r="X918" s="3">
        <v>14376.73</v>
      </c>
      <c r="Y918" s="3">
        <v>2559.0579400000001</v>
      </c>
      <c r="Z918" s="30">
        <v>19681.74337</v>
      </c>
      <c r="AA918" s="15"/>
      <c r="AB918" s="15"/>
    </row>
    <row r="919" spans="2:28" x14ac:dyDescent="0.2">
      <c r="B919" s="16">
        <v>2021</v>
      </c>
      <c r="C919" s="12" t="s">
        <v>8</v>
      </c>
      <c r="D919" s="8" t="s">
        <v>77</v>
      </c>
      <c r="E919" s="13" t="s">
        <v>79</v>
      </c>
      <c r="F919" s="8">
        <v>3538</v>
      </c>
      <c r="G919" s="8">
        <v>8668.1</v>
      </c>
      <c r="H919" s="29">
        <v>9881.634</v>
      </c>
      <c r="I919" s="14">
        <v>3207.1970000000001</v>
      </c>
      <c r="J919" s="17" t="s">
        <v>70</v>
      </c>
      <c r="Q919" s="16">
        <v>2021</v>
      </c>
      <c r="R919" s="12" t="s">
        <v>8</v>
      </c>
      <c r="S919" s="26" t="s">
        <v>92</v>
      </c>
      <c r="T919" s="26" t="s">
        <v>91</v>
      </c>
      <c r="U919" s="26" t="s">
        <v>98</v>
      </c>
      <c r="V919" s="26">
        <v>73</v>
      </c>
      <c r="W919" s="3">
        <v>210</v>
      </c>
      <c r="X919" s="3">
        <v>9670.5</v>
      </c>
      <c r="Y919" s="3">
        <v>1760.0309999999999</v>
      </c>
      <c r="Z919" s="30">
        <v>14312.34</v>
      </c>
      <c r="AA919" s="12"/>
      <c r="AB919" s="12"/>
    </row>
    <row r="920" spans="2:28" x14ac:dyDescent="0.2">
      <c r="B920" s="18">
        <v>2021</v>
      </c>
      <c r="C920" s="15" t="s">
        <v>9</v>
      </c>
      <c r="D920" s="8" t="s">
        <v>77</v>
      </c>
      <c r="E920" s="13" t="s">
        <v>79</v>
      </c>
      <c r="F920" s="8">
        <v>2772</v>
      </c>
      <c r="G920" s="8">
        <v>11060.28</v>
      </c>
      <c r="H920" s="29">
        <v>15484.392000000002</v>
      </c>
      <c r="I920" s="14">
        <v>5087.7287999999999</v>
      </c>
      <c r="J920" s="17" t="s">
        <v>70</v>
      </c>
      <c r="Q920" s="18">
        <v>2021</v>
      </c>
      <c r="R920" s="15" t="s">
        <v>9</v>
      </c>
      <c r="S920" s="26" t="s">
        <v>92</v>
      </c>
      <c r="T920" s="26" t="s">
        <v>91</v>
      </c>
      <c r="U920" s="26" t="s">
        <v>98</v>
      </c>
      <c r="V920" s="26">
        <v>74</v>
      </c>
      <c r="W920" s="3">
        <v>200</v>
      </c>
      <c r="X920" s="3">
        <v>4810</v>
      </c>
      <c r="Y920" s="3">
        <v>514.66999999999996</v>
      </c>
      <c r="Z920" s="30">
        <v>7186.14</v>
      </c>
      <c r="AA920" s="15"/>
      <c r="AB920" s="15"/>
    </row>
    <row r="921" spans="2:28" x14ac:dyDescent="0.2">
      <c r="B921" s="16">
        <v>2021</v>
      </c>
      <c r="C921" s="12" t="s">
        <v>10</v>
      </c>
      <c r="D921" s="8" t="s">
        <v>77</v>
      </c>
      <c r="E921" s="13" t="s">
        <v>79</v>
      </c>
      <c r="F921" s="8">
        <v>3240</v>
      </c>
      <c r="G921" s="8">
        <v>10789.2</v>
      </c>
      <c r="H921" s="29">
        <v>11112.876</v>
      </c>
      <c r="I921" s="14">
        <v>4747.2480000000005</v>
      </c>
      <c r="J921" s="17" t="s">
        <v>70</v>
      </c>
      <c r="Q921" s="16">
        <v>2021</v>
      </c>
      <c r="R921" s="12" t="s">
        <v>10</v>
      </c>
      <c r="S921" s="26" t="s">
        <v>92</v>
      </c>
      <c r="T921" s="26" t="s">
        <v>91</v>
      </c>
      <c r="U921" s="26" t="s">
        <v>98</v>
      </c>
      <c r="V921" s="26">
        <v>57</v>
      </c>
      <c r="W921" s="3">
        <v>139</v>
      </c>
      <c r="X921" s="3">
        <v>3391.6</v>
      </c>
      <c r="Y921" s="3">
        <v>369.68439999999998</v>
      </c>
      <c r="Z921" s="30">
        <v>4076.7031999999999</v>
      </c>
      <c r="AA921" s="12"/>
      <c r="AB921" s="12"/>
    </row>
    <row r="922" spans="2:28" x14ac:dyDescent="0.2">
      <c r="B922" s="18">
        <v>2021</v>
      </c>
      <c r="C922" s="15" t="s">
        <v>11</v>
      </c>
      <c r="D922" s="8" t="s">
        <v>77</v>
      </c>
      <c r="E922" s="13" t="s">
        <v>79</v>
      </c>
      <c r="F922" s="8">
        <v>3875</v>
      </c>
      <c r="G922" s="8">
        <v>13407.5</v>
      </c>
      <c r="H922" s="29">
        <v>13541.575000000001</v>
      </c>
      <c r="I922" s="14">
        <v>4290.3999999999996</v>
      </c>
      <c r="J922" s="17" t="s">
        <v>70</v>
      </c>
      <c r="Q922" s="18">
        <v>2021</v>
      </c>
      <c r="R922" s="15" t="s">
        <v>11</v>
      </c>
      <c r="S922" s="26" t="s">
        <v>92</v>
      </c>
      <c r="T922" s="26" t="s">
        <v>91</v>
      </c>
      <c r="U922" s="26" t="s">
        <v>98</v>
      </c>
      <c r="V922" s="26">
        <v>54</v>
      </c>
      <c r="W922" s="3">
        <v>177</v>
      </c>
      <c r="X922" s="3">
        <v>4685.1899999999996</v>
      </c>
      <c r="Y922" s="3">
        <v>632.50064999999995</v>
      </c>
      <c r="Z922" s="30">
        <v>6718.5624599999992</v>
      </c>
      <c r="AA922" s="15"/>
      <c r="AB922" s="15"/>
    </row>
    <row r="923" spans="2:28" x14ac:dyDescent="0.2">
      <c r="B923" s="16">
        <v>2021</v>
      </c>
      <c r="C923" s="12" t="s">
        <v>12</v>
      </c>
      <c r="D923" s="8" t="s">
        <v>77</v>
      </c>
      <c r="E923" s="13" t="s">
        <v>79</v>
      </c>
      <c r="F923" s="8">
        <v>2620</v>
      </c>
      <c r="G923" s="8">
        <v>10427.6</v>
      </c>
      <c r="H923" s="29">
        <v>12617.396000000001</v>
      </c>
      <c r="I923" s="14">
        <v>3441.1079999999997</v>
      </c>
      <c r="J923" s="17" t="s">
        <v>70</v>
      </c>
      <c r="Q923" s="16">
        <v>2021</v>
      </c>
      <c r="R923" s="12" t="s">
        <v>12</v>
      </c>
      <c r="S923" s="26" t="s">
        <v>92</v>
      </c>
      <c r="T923" s="26" t="s">
        <v>91</v>
      </c>
      <c r="U923" s="26" t="s">
        <v>98</v>
      </c>
      <c r="V923" s="26">
        <v>100</v>
      </c>
      <c r="W923" s="3">
        <v>301</v>
      </c>
      <c r="X923" s="3">
        <v>8160.11</v>
      </c>
      <c r="Y923" s="3">
        <v>1591.22145</v>
      </c>
      <c r="Z923" s="30">
        <v>11799.519059999999</v>
      </c>
      <c r="AA923" s="12"/>
      <c r="AB923" s="12"/>
    </row>
    <row r="924" spans="2:28" x14ac:dyDescent="0.2">
      <c r="B924" s="18">
        <v>2021</v>
      </c>
      <c r="C924" s="15" t="s">
        <v>13</v>
      </c>
      <c r="D924" s="8" t="s">
        <v>77</v>
      </c>
      <c r="E924" s="13" t="s">
        <v>79</v>
      </c>
      <c r="F924" s="8">
        <v>3831</v>
      </c>
      <c r="G924" s="8">
        <v>12910.47</v>
      </c>
      <c r="H924" s="29">
        <v>16138.0875</v>
      </c>
      <c r="I924" s="14">
        <v>5551.5020999999997</v>
      </c>
      <c r="J924" s="17" t="s">
        <v>70</v>
      </c>
      <c r="Q924" s="18">
        <v>2021</v>
      </c>
      <c r="R924" s="15" t="s">
        <v>13</v>
      </c>
      <c r="S924" s="26" t="s">
        <v>92</v>
      </c>
      <c r="T924" s="26" t="s">
        <v>91</v>
      </c>
      <c r="U924" s="26" t="s">
        <v>98</v>
      </c>
      <c r="V924" s="26">
        <v>91</v>
      </c>
      <c r="W924" s="3">
        <v>274</v>
      </c>
      <c r="X924" s="3">
        <v>5751.26</v>
      </c>
      <c r="Y924" s="3">
        <v>1063.9831000000001</v>
      </c>
      <c r="Z924" s="30">
        <v>8138.0329000000002</v>
      </c>
      <c r="AA924" s="15"/>
      <c r="AB924" s="15"/>
    </row>
    <row r="925" spans="2:28" x14ac:dyDescent="0.2">
      <c r="B925" s="16">
        <v>2021</v>
      </c>
      <c r="C925" s="12" t="s">
        <v>14</v>
      </c>
      <c r="D925" s="8" t="s">
        <v>77</v>
      </c>
      <c r="E925" s="13" t="s">
        <v>79</v>
      </c>
      <c r="F925" s="8">
        <v>3137</v>
      </c>
      <c r="G925" s="8">
        <v>7466.06</v>
      </c>
      <c r="H925" s="29">
        <v>7391.3994000000002</v>
      </c>
      <c r="I925" s="14">
        <v>2687.7816000000003</v>
      </c>
      <c r="J925" s="17" t="s">
        <v>70</v>
      </c>
      <c r="Q925" s="16">
        <v>2021</v>
      </c>
      <c r="R925" s="12" t="s">
        <v>14</v>
      </c>
      <c r="S925" s="26" t="s">
        <v>92</v>
      </c>
      <c r="T925" s="26" t="s">
        <v>91</v>
      </c>
      <c r="U925" s="26" t="s">
        <v>98</v>
      </c>
      <c r="V925" s="26">
        <v>60</v>
      </c>
      <c r="W925" s="3">
        <v>233</v>
      </c>
      <c r="X925" s="3">
        <v>6934.08</v>
      </c>
      <c r="Y925" s="3">
        <v>1206.5299199999999</v>
      </c>
      <c r="Z925" s="30">
        <v>9541.2940799999997</v>
      </c>
      <c r="AA925" s="12"/>
      <c r="AB925" s="12"/>
    </row>
    <row r="926" spans="2:28" x14ac:dyDescent="0.2">
      <c r="B926" s="18">
        <v>2021</v>
      </c>
      <c r="C926" s="15" t="s">
        <v>15</v>
      </c>
      <c r="D926" s="8" t="s">
        <v>77</v>
      </c>
      <c r="E926" s="13" t="s">
        <v>79</v>
      </c>
      <c r="F926" s="8">
        <v>3302</v>
      </c>
      <c r="G926" s="8">
        <v>8089.9</v>
      </c>
      <c r="H926" s="29">
        <v>11325.86</v>
      </c>
      <c r="I926" s="14">
        <v>3721.3539999999998</v>
      </c>
      <c r="J926" s="17" t="s">
        <v>70</v>
      </c>
      <c r="Q926" s="18">
        <v>2021</v>
      </c>
      <c r="R926" s="15" t="s">
        <v>15</v>
      </c>
      <c r="S926" s="26" t="s">
        <v>92</v>
      </c>
      <c r="T926" s="26" t="s">
        <v>91</v>
      </c>
      <c r="U926" s="26" t="s">
        <v>98</v>
      </c>
      <c r="V926" s="26">
        <v>59</v>
      </c>
      <c r="W926" s="3">
        <v>143</v>
      </c>
      <c r="X926" s="3">
        <v>5552.69</v>
      </c>
      <c r="Y926" s="3">
        <v>655.21741999999995</v>
      </c>
      <c r="Z926" s="30">
        <v>7529.4476399999994</v>
      </c>
      <c r="AA926" s="15"/>
      <c r="AB926" s="15"/>
    </row>
    <row r="927" spans="2:28" x14ac:dyDescent="0.2">
      <c r="B927" s="16">
        <v>2021</v>
      </c>
      <c r="C927" s="12" t="s">
        <v>16</v>
      </c>
      <c r="D927" s="8" t="s">
        <v>77</v>
      </c>
      <c r="E927" s="13" t="s">
        <v>79</v>
      </c>
      <c r="F927" s="8">
        <v>3559</v>
      </c>
      <c r="G927" s="8">
        <v>13630.97</v>
      </c>
      <c r="H927" s="29">
        <v>14039.899099999999</v>
      </c>
      <c r="I927" s="14">
        <v>4089.2909999999997</v>
      </c>
      <c r="J927" s="17" t="s">
        <v>70</v>
      </c>
      <c r="Q927" s="16">
        <v>2021</v>
      </c>
      <c r="R927" s="12" t="s">
        <v>16</v>
      </c>
      <c r="S927" s="26" t="s">
        <v>92</v>
      </c>
      <c r="T927" s="26" t="s">
        <v>91</v>
      </c>
      <c r="U927" s="26" t="s">
        <v>98</v>
      </c>
      <c r="V927" s="26">
        <v>51</v>
      </c>
      <c r="W927" s="3">
        <v>195</v>
      </c>
      <c r="X927" s="3">
        <v>8355.75</v>
      </c>
      <c r="Y927" s="3">
        <v>1612.65975</v>
      </c>
      <c r="Z927" s="30">
        <v>12291.30825</v>
      </c>
      <c r="AA927" s="12"/>
      <c r="AB927" s="12"/>
    </row>
    <row r="928" spans="2:28" x14ac:dyDescent="0.2">
      <c r="B928" s="18">
        <v>2021</v>
      </c>
      <c r="C928" s="15" t="s">
        <v>17</v>
      </c>
      <c r="D928" s="8" t="s">
        <v>77</v>
      </c>
      <c r="E928" s="13" t="s">
        <v>79</v>
      </c>
      <c r="F928" s="8">
        <v>3490</v>
      </c>
      <c r="G928" s="8">
        <v>11307.6</v>
      </c>
      <c r="H928" s="29">
        <v>11872.98</v>
      </c>
      <c r="I928" s="14">
        <v>4409.9639999999999</v>
      </c>
      <c r="J928" s="17" t="s">
        <v>70</v>
      </c>
      <c r="Q928" s="18">
        <v>2021</v>
      </c>
      <c r="R928" s="15" t="s">
        <v>17</v>
      </c>
      <c r="S928" s="26" t="s">
        <v>92</v>
      </c>
      <c r="T928" s="26" t="s">
        <v>91</v>
      </c>
      <c r="U928" s="26" t="s">
        <v>98</v>
      </c>
      <c r="V928" s="26">
        <v>100</v>
      </c>
      <c r="W928" s="3">
        <v>399</v>
      </c>
      <c r="X928" s="3">
        <v>11471.25</v>
      </c>
      <c r="Y928" s="3">
        <v>1709.2162499999999</v>
      </c>
      <c r="Z928" s="30">
        <v>16862.737499999999</v>
      </c>
      <c r="AA928" s="15"/>
      <c r="AB928" s="15"/>
    </row>
    <row r="929" spans="2:28" x14ac:dyDescent="0.2">
      <c r="B929" s="16">
        <v>2022</v>
      </c>
      <c r="C929" s="12" t="s">
        <v>6</v>
      </c>
      <c r="D929" s="8" t="s">
        <v>77</v>
      </c>
      <c r="E929" s="13" t="s">
        <v>79</v>
      </c>
      <c r="F929" s="8">
        <v>3878</v>
      </c>
      <c r="G929" s="8">
        <v>12254.48</v>
      </c>
      <c r="H929" s="29">
        <v>12009.3904</v>
      </c>
      <c r="I929" s="14">
        <v>5759.605599999999</v>
      </c>
      <c r="J929" s="17" t="s">
        <v>70</v>
      </c>
      <c r="Q929" s="16">
        <v>2022</v>
      </c>
      <c r="R929" s="12" t="s">
        <v>6</v>
      </c>
      <c r="S929" s="26" t="s">
        <v>92</v>
      </c>
      <c r="T929" s="26" t="s">
        <v>91</v>
      </c>
      <c r="U929" s="26" t="s">
        <v>98</v>
      </c>
      <c r="V929" s="26">
        <v>284</v>
      </c>
      <c r="W929" s="3">
        <v>841</v>
      </c>
      <c r="X929" s="3">
        <v>29165.88</v>
      </c>
      <c r="Y929" s="3">
        <v>11549.688480000001</v>
      </c>
      <c r="Z929" s="30">
        <v>27736.751880000003</v>
      </c>
      <c r="AA929" s="12"/>
      <c r="AB929" s="12"/>
    </row>
    <row r="930" spans="2:28" x14ac:dyDescent="0.2">
      <c r="B930" s="18">
        <v>2022</v>
      </c>
      <c r="C930" s="15" t="s">
        <v>7</v>
      </c>
      <c r="D930" s="8" t="s">
        <v>77</v>
      </c>
      <c r="E930" s="13" t="s">
        <v>79</v>
      </c>
      <c r="F930" s="8">
        <v>3778</v>
      </c>
      <c r="G930" s="8">
        <v>9293.8799999999992</v>
      </c>
      <c r="H930" s="29">
        <v>11710.288799999998</v>
      </c>
      <c r="I930" s="14">
        <v>4089.3071999999997</v>
      </c>
      <c r="J930" s="17" t="s">
        <v>70</v>
      </c>
      <c r="Q930" s="18">
        <v>2022</v>
      </c>
      <c r="R930" s="15" t="s">
        <v>7</v>
      </c>
      <c r="S930" s="26" t="s">
        <v>92</v>
      </c>
      <c r="T930" s="26" t="s">
        <v>91</v>
      </c>
      <c r="U930" s="26" t="s">
        <v>98</v>
      </c>
      <c r="V930" s="26">
        <v>360</v>
      </c>
      <c r="W930" s="3">
        <v>1253</v>
      </c>
      <c r="X930" s="3">
        <v>47451.11</v>
      </c>
      <c r="Y930" s="3">
        <v>14282.784109999999</v>
      </c>
      <c r="Z930" s="30">
        <v>47403.658889999999</v>
      </c>
      <c r="AA930" s="15"/>
      <c r="AB930" s="15"/>
    </row>
    <row r="931" spans="2:28" x14ac:dyDescent="0.2">
      <c r="B931" s="16">
        <v>2022</v>
      </c>
      <c r="C931" s="12" t="s">
        <v>8</v>
      </c>
      <c r="D931" s="8" t="s">
        <v>77</v>
      </c>
      <c r="E931" s="13" t="s">
        <v>79</v>
      </c>
      <c r="F931" s="8">
        <v>2604</v>
      </c>
      <c r="G931" s="8">
        <v>8879.64</v>
      </c>
      <c r="H931" s="29">
        <v>10389.1788</v>
      </c>
      <c r="I931" s="14">
        <v>3995.8379999999997</v>
      </c>
      <c r="J931" s="17" t="s">
        <v>70</v>
      </c>
      <c r="Q931" s="16">
        <v>2022</v>
      </c>
      <c r="R931" s="12" t="s">
        <v>8</v>
      </c>
      <c r="S931" s="26" t="s">
        <v>92</v>
      </c>
      <c r="T931" s="26" t="s">
        <v>91</v>
      </c>
      <c r="U931" s="26" t="s">
        <v>98</v>
      </c>
      <c r="V931" s="26">
        <v>159</v>
      </c>
      <c r="W931" s="3">
        <v>488</v>
      </c>
      <c r="X931" s="3">
        <v>11404.56</v>
      </c>
      <c r="Y931" s="3">
        <v>3945.9777599999998</v>
      </c>
      <c r="Z931" s="30">
        <v>12966.984719999999</v>
      </c>
      <c r="AA931" s="12"/>
      <c r="AB931" s="12"/>
    </row>
    <row r="932" spans="2:28" x14ac:dyDescent="0.2">
      <c r="B932" s="18">
        <v>2022</v>
      </c>
      <c r="C932" s="15" t="s">
        <v>9</v>
      </c>
      <c r="D932" s="8" t="s">
        <v>77</v>
      </c>
      <c r="E932" s="13" t="s">
        <v>79</v>
      </c>
      <c r="F932" s="8">
        <v>3554</v>
      </c>
      <c r="G932" s="8">
        <v>9240.4</v>
      </c>
      <c r="H932" s="29">
        <v>8593.5720000000001</v>
      </c>
      <c r="I932" s="14">
        <v>3141.7359999999999</v>
      </c>
      <c r="J932" s="17" t="s">
        <v>70</v>
      </c>
      <c r="Q932" s="18">
        <v>2022</v>
      </c>
      <c r="R932" s="15" t="s">
        <v>9</v>
      </c>
      <c r="S932" s="26" t="s">
        <v>92</v>
      </c>
      <c r="T932" s="26" t="s">
        <v>91</v>
      </c>
      <c r="U932" s="26" t="s">
        <v>98</v>
      </c>
      <c r="V932" s="26">
        <v>348</v>
      </c>
      <c r="W932" s="3">
        <v>703</v>
      </c>
      <c r="X932" s="3">
        <v>33280.019999999997</v>
      </c>
      <c r="Y932" s="3">
        <v>11914.247159999999</v>
      </c>
      <c r="Z932" s="30">
        <v>39470.103719999999</v>
      </c>
      <c r="AA932" s="15"/>
      <c r="AB932" s="15"/>
    </row>
    <row r="933" spans="2:28" x14ac:dyDescent="0.2">
      <c r="B933" s="16">
        <v>2022</v>
      </c>
      <c r="C933" s="12" t="s">
        <v>10</v>
      </c>
      <c r="D933" s="8" t="s">
        <v>77</v>
      </c>
      <c r="E933" s="13" t="s">
        <v>79</v>
      </c>
      <c r="F933" s="8">
        <v>3380</v>
      </c>
      <c r="G933" s="8">
        <v>12641.2</v>
      </c>
      <c r="H933" s="29">
        <v>14790.204000000002</v>
      </c>
      <c r="I933" s="14">
        <v>6067.7760000000007</v>
      </c>
      <c r="J933" s="17" t="s">
        <v>70</v>
      </c>
      <c r="Q933" s="16">
        <v>2022</v>
      </c>
      <c r="R933" s="12" t="s">
        <v>10</v>
      </c>
      <c r="S933" s="26" t="s">
        <v>92</v>
      </c>
      <c r="T933" s="26" t="s">
        <v>91</v>
      </c>
      <c r="U933" s="26" t="s">
        <v>98</v>
      </c>
      <c r="V933" s="26">
        <v>151</v>
      </c>
      <c r="W933" s="3">
        <v>497</v>
      </c>
      <c r="X933" s="3">
        <v>18085.830000000002</v>
      </c>
      <c r="Y933" s="3">
        <v>5516.1781500000006</v>
      </c>
      <c r="Z933" s="30">
        <v>22878.574950000002</v>
      </c>
      <c r="AA933" s="12"/>
      <c r="AB933" s="12"/>
    </row>
    <row r="934" spans="2:28" x14ac:dyDescent="0.2">
      <c r="B934" s="18">
        <v>2022</v>
      </c>
      <c r="C934" s="15" t="s">
        <v>11</v>
      </c>
      <c r="D934" s="8" t="s">
        <v>77</v>
      </c>
      <c r="E934" s="13" t="s">
        <v>79</v>
      </c>
      <c r="F934" s="8">
        <v>2571</v>
      </c>
      <c r="G934" s="8">
        <v>6633.18</v>
      </c>
      <c r="H934" s="29">
        <v>8623.134</v>
      </c>
      <c r="I934" s="14">
        <v>2586.9402</v>
      </c>
      <c r="J934" s="17" t="s">
        <v>70</v>
      </c>
      <c r="Q934" s="18">
        <v>2022</v>
      </c>
      <c r="R934" s="15" t="s">
        <v>11</v>
      </c>
      <c r="S934" s="26" t="s">
        <v>92</v>
      </c>
      <c r="T934" s="26" t="s">
        <v>91</v>
      </c>
      <c r="U934" s="26" t="s">
        <v>98</v>
      </c>
      <c r="V934" s="26">
        <v>323</v>
      </c>
      <c r="W934" s="3">
        <v>1008</v>
      </c>
      <c r="X934" s="3">
        <v>26893.439999999999</v>
      </c>
      <c r="Y934" s="3">
        <v>9116.8761599999998</v>
      </c>
      <c r="Z934" s="30">
        <v>30739.20192</v>
      </c>
      <c r="AA934" s="15"/>
      <c r="AB934" s="15"/>
    </row>
    <row r="935" spans="2:28" x14ac:dyDescent="0.2">
      <c r="B935" s="16">
        <v>2022</v>
      </c>
      <c r="C935" s="12" t="s">
        <v>12</v>
      </c>
      <c r="D935" s="8" t="s">
        <v>77</v>
      </c>
      <c r="E935" s="13" t="s">
        <v>79</v>
      </c>
      <c r="F935" s="8">
        <v>3964</v>
      </c>
      <c r="G935" s="8">
        <v>11337.04</v>
      </c>
      <c r="H935" s="29">
        <v>13264.336800000001</v>
      </c>
      <c r="I935" s="14">
        <v>3967.9640000000004</v>
      </c>
      <c r="J935" s="17" t="s">
        <v>70</v>
      </c>
      <c r="Q935" s="16">
        <v>2022</v>
      </c>
      <c r="R935" s="12" t="s">
        <v>12</v>
      </c>
      <c r="S935" s="26" t="s">
        <v>92</v>
      </c>
      <c r="T935" s="26" t="s">
        <v>91</v>
      </c>
      <c r="U935" s="26" t="s">
        <v>98</v>
      </c>
      <c r="V935" s="26">
        <v>361</v>
      </c>
      <c r="W935" s="3">
        <v>848</v>
      </c>
      <c r="X935" s="3">
        <v>38236.32</v>
      </c>
      <c r="Y935" s="3">
        <v>14912.1648</v>
      </c>
      <c r="Z935" s="30">
        <v>41754.061439999998</v>
      </c>
      <c r="AA935" s="12"/>
      <c r="AB935" s="12"/>
    </row>
    <row r="936" spans="2:28" x14ac:dyDescent="0.2">
      <c r="B936" s="18">
        <v>2022</v>
      </c>
      <c r="C936" s="15" t="s">
        <v>13</v>
      </c>
      <c r="D936" s="8" t="s">
        <v>77</v>
      </c>
      <c r="E936" s="13" t="s">
        <v>79</v>
      </c>
      <c r="F936" s="8">
        <v>3978</v>
      </c>
      <c r="G936" s="8">
        <v>8154.9</v>
      </c>
      <c r="H936" s="29">
        <v>10030.527</v>
      </c>
      <c r="I936" s="14">
        <v>3425.058</v>
      </c>
      <c r="J936" s="17" t="s">
        <v>70</v>
      </c>
      <c r="Q936" s="18">
        <v>2022</v>
      </c>
      <c r="R936" s="15" t="s">
        <v>13</v>
      </c>
      <c r="S936" s="26" t="s">
        <v>92</v>
      </c>
      <c r="T936" s="26" t="s">
        <v>91</v>
      </c>
      <c r="U936" s="26" t="s">
        <v>98</v>
      </c>
      <c r="V936" s="26">
        <v>375</v>
      </c>
      <c r="W936" s="3">
        <v>1099</v>
      </c>
      <c r="X936" s="3">
        <v>36442.839999999997</v>
      </c>
      <c r="Y936" s="3">
        <v>11370.166079999999</v>
      </c>
      <c r="Z936" s="30">
        <v>40560.880919999996</v>
      </c>
      <c r="AA936" s="15"/>
      <c r="AB936" s="15"/>
    </row>
    <row r="937" spans="2:28" x14ac:dyDescent="0.2">
      <c r="B937" s="16">
        <v>2022</v>
      </c>
      <c r="C937" s="12" t="s">
        <v>14</v>
      </c>
      <c r="D937" s="8" t="s">
        <v>77</v>
      </c>
      <c r="E937" s="13" t="s">
        <v>79</v>
      </c>
      <c r="F937" s="8">
        <v>3086</v>
      </c>
      <c r="G937" s="8">
        <v>7406.4</v>
      </c>
      <c r="H937" s="29">
        <v>6962.0159999999996</v>
      </c>
      <c r="I937" s="14">
        <v>2962.56</v>
      </c>
      <c r="J937" s="17" t="s">
        <v>70</v>
      </c>
      <c r="Q937" s="16">
        <v>2022</v>
      </c>
      <c r="R937" s="12" t="s">
        <v>14</v>
      </c>
      <c r="S937" s="26" t="s">
        <v>92</v>
      </c>
      <c r="T937" s="26" t="s">
        <v>91</v>
      </c>
      <c r="U937" s="26" t="s">
        <v>98</v>
      </c>
      <c r="V937" s="26">
        <v>381</v>
      </c>
      <c r="W937" s="3">
        <v>1215</v>
      </c>
      <c r="X937" s="3">
        <v>58417.2</v>
      </c>
      <c r="Y937" s="3">
        <v>21030.191999999999</v>
      </c>
      <c r="Z937" s="30">
        <v>71561.070000000007</v>
      </c>
      <c r="AA937" s="12"/>
      <c r="AB937" s="12"/>
    </row>
    <row r="938" spans="2:28" x14ac:dyDescent="0.2">
      <c r="B938" s="18">
        <v>2022</v>
      </c>
      <c r="C938" s="15" t="s">
        <v>15</v>
      </c>
      <c r="D938" s="8" t="s">
        <v>77</v>
      </c>
      <c r="E938" s="13" t="s">
        <v>79</v>
      </c>
      <c r="F938" s="8">
        <v>3219</v>
      </c>
      <c r="G938" s="8">
        <v>9624.81</v>
      </c>
      <c r="H938" s="29">
        <v>10202.2986</v>
      </c>
      <c r="I938" s="14">
        <v>2983.6911</v>
      </c>
      <c r="J938" s="17" t="s">
        <v>70</v>
      </c>
      <c r="Q938" s="18">
        <v>2022</v>
      </c>
      <c r="R938" s="15" t="s">
        <v>15</v>
      </c>
      <c r="S938" s="26" t="s">
        <v>92</v>
      </c>
      <c r="T938" s="26" t="s">
        <v>91</v>
      </c>
      <c r="U938" s="26" t="s">
        <v>98</v>
      </c>
      <c r="V938" s="26">
        <v>247</v>
      </c>
      <c r="W938" s="3">
        <v>543</v>
      </c>
      <c r="X938" s="3">
        <v>23164.38</v>
      </c>
      <c r="Y938" s="3">
        <v>8895.1219199999996</v>
      </c>
      <c r="Z938" s="30">
        <v>24670.064699999999</v>
      </c>
      <c r="AA938" s="15"/>
      <c r="AB938" s="15"/>
    </row>
    <row r="939" spans="2:28" x14ac:dyDescent="0.2">
      <c r="B939" s="16">
        <v>2022</v>
      </c>
      <c r="C939" s="12" t="s">
        <v>16</v>
      </c>
      <c r="D939" s="8" t="s">
        <v>77</v>
      </c>
      <c r="E939" s="13" t="s">
        <v>79</v>
      </c>
      <c r="F939" s="8">
        <v>2896</v>
      </c>
      <c r="G939" s="8">
        <v>9788.48</v>
      </c>
      <c r="H939" s="29">
        <v>12333.4848</v>
      </c>
      <c r="I939" s="14">
        <v>3719.6223999999997</v>
      </c>
      <c r="J939" s="17" t="s">
        <v>70</v>
      </c>
      <c r="Q939" s="16">
        <v>2022</v>
      </c>
      <c r="R939" s="12" t="s">
        <v>16</v>
      </c>
      <c r="S939" s="26" t="s">
        <v>92</v>
      </c>
      <c r="T939" s="26" t="s">
        <v>91</v>
      </c>
      <c r="U939" s="26" t="s">
        <v>98</v>
      </c>
      <c r="V939" s="26">
        <v>211</v>
      </c>
      <c r="W939" s="3">
        <v>456</v>
      </c>
      <c r="X939" s="3">
        <v>14892.96</v>
      </c>
      <c r="Y939" s="3">
        <v>4914.6768000000002</v>
      </c>
      <c r="Z939" s="30">
        <v>18750.236639999999</v>
      </c>
      <c r="AA939" s="12"/>
      <c r="AB939" s="12"/>
    </row>
    <row r="940" spans="2:28" x14ac:dyDescent="0.2">
      <c r="B940" s="18">
        <v>2022</v>
      </c>
      <c r="C940" s="15" t="s">
        <v>17</v>
      </c>
      <c r="D940" s="8" t="s">
        <v>77</v>
      </c>
      <c r="E940" s="13" t="s">
        <v>79</v>
      </c>
      <c r="F940" s="8">
        <v>3206</v>
      </c>
      <c r="G940" s="8">
        <v>10066.84</v>
      </c>
      <c r="H940" s="29">
        <v>12281.5448</v>
      </c>
      <c r="I940" s="14">
        <v>3926.0676000000003</v>
      </c>
      <c r="J940" s="17" t="s">
        <v>70</v>
      </c>
      <c r="Q940" s="18">
        <v>2022</v>
      </c>
      <c r="R940" s="15" t="s">
        <v>17</v>
      </c>
      <c r="S940" s="26" t="s">
        <v>92</v>
      </c>
      <c r="T940" s="26" t="s">
        <v>91</v>
      </c>
      <c r="U940" s="26" t="s">
        <v>98</v>
      </c>
      <c r="V940" s="26">
        <v>370</v>
      </c>
      <c r="W940" s="3">
        <v>825</v>
      </c>
      <c r="X940" s="3">
        <v>24535.5</v>
      </c>
      <c r="Y940" s="3">
        <v>7875.8954999999996</v>
      </c>
      <c r="Z940" s="30">
        <v>26768.230500000001</v>
      </c>
      <c r="AA940" s="15"/>
      <c r="AB940" s="15"/>
    </row>
    <row r="941" spans="2:28" x14ac:dyDescent="0.2">
      <c r="B941" s="16">
        <v>2023</v>
      </c>
      <c r="C941" s="12" t="s">
        <v>6</v>
      </c>
      <c r="D941" s="8" t="s">
        <v>77</v>
      </c>
      <c r="E941" s="13" t="s">
        <v>79</v>
      </c>
      <c r="F941" s="8">
        <v>2948</v>
      </c>
      <c r="G941" s="8">
        <v>9698.92</v>
      </c>
      <c r="H941" s="29">
        <v>9116.9848000000002</v>
      </c>
      <c r="I941" s="14">
        <v>3297.6328000000003</v>
      </c>
      <c r="J941" s="17" t="s">
        <v>70</v>
      </c>
      <c r="Q941" s="16">
        <v>2023</v>
      </c>
      <c r="R941" s="12" t="s">
        <v>6</v>
      </c>
      <c r="S941" s="26" t="s">
        <v>92</v>
      </c>
      <c r="T941" s="26" t="s">
        <v>91</v>
      </c>
      <c r="U941" s="26" t="s">
        <v>98</v>
      </c>
      <c r="V941" s="26">
        <v>52</v>
      </c>
      <c r="W941" s="3">
        <v>168</v>
      </c>
      <c r="X941" s="3">
        <v>5928.72</v>
      </c>
      <c r="Y941" s="3">
        <v>409.08168000000001</v>
      </c>
      <c r="Z941" s="30">
        <v>8246.8495199999998</v>
      </c>
      <c r="AA941" s="12"/>
      <c r="AB941" s="12"/>
    </row>
    <row r="942" spans="2:28" x14ac:dyDescent="0.2">
      <c r="B942" s="18">
        <v>2023</v>
      </c>
      <c r="C942" s="15" t="s">
        <v>7</v>
      </c>
      <c r="D942" s="8" t="s">
        <v>77</v>
      </c>
      <c r="E942" s="13" t="s">
        <v>79</v>
      </c>
      <c r="F942" s="8">
        <v>2897</v>
      </c>
      <c r="G942" s="8">
        <v>7097.65</v>
      </c>
      <c r="H942" s="29">
        <v>6742.7674999999999</v>
      </c>
      <c r="I942" s="14">
        <v>2981.0129999999999</v>
      </c>
      <c r="J942" s="17" t="s">
        <v>70</v>
      </c>
      <c r="Q942" s="18">
        <v>2023</v>
      </c>
      <c r="R942" s="15" t="s">
        <v>7</v>
      </c>
      <c r="S942" s="26" t="s">
        <v>92</v>
      </c>
      <c r="T942" s="26" t="s">
        <v>91</v>
      </c>
      <c r="U942" s="26" t="s">
        <v>98</v>
      </c>
      <c r="V942" s="26">
        <v>54</v>
      </c>
      <c r="W942" s="3">
        <v>129</v>
      </c>
      <c r="X942" s="3">
        <v>4674.96</v>
      </c>
      <c r="Y942" s="3">
        <v>364.64688000000001</v>
      </c>
      <c r="Z942" s="30">
        <v>5876.42472</v>
      </c>
      <c r="AA942" s="15"/>
      <c r="AB942" s="15"/>
    </row>
    <row r="943" spans="2:28" x14ac:dyDescent="0.2">
      <c r="B943" s="16">
        <v>2023</v>
      </c>
      <c r="C943" s="12" t="s">
        <v>8</v>
      </c>
      <c r="D943" s="8" t="s">
        <v>77</v>
      </c>
      <c r="E943" s="13" t="s">
        <v>79</v>
      </c>
      <c r="F943" s="8">
        <v>3521</v>
      </c>
      <c r="G943" s="8">
        <v>12429.13</v>
      </c>
      <c r="H943" s="29">
        <v>15660.703799999999</v>
      </c>
      <c r="I943" s="14">
        <v>5717.3998000000001</v>
      </c>
      <c r="J943" s="17" t="s">
        <v>70</v>
      </c>
      <c r="Q943" s="16">
        <v>2023</v>
      </c>
      <c r="R943" s="12" t="s">
        <v>8</v>
      </c>
      <c r="S943" s="26" t="s">
        <v>92</v>
      </c>
      <c r="T943" s="26" t="s">
        <v>91</v>
      </c>
      <c r="U943" s="26" t="s">
        <v>98</v>
      </c>
      <c r="V943" s="26">
        <v>58</v>
      </c>
      <c r="W943" s="3">
        <v>193</v>
      </c>
      <c r="X943" s="3">
        <v>8937.83</v>
      </c>
      <c r="Y943" s="3">
        <v>616.71027000000004</v>
      </c>
      <c r="Z943" s="30">
        <v>12816.84822</v>
      </c>
      <c r="AA943" s="12"/>
      <c r="AB943" s="12"/>
    </row>
    <row r="944" spans="2:28" x14ac:dyDescent="0.2">
      <c r="B944" s="18">
        <v>2023</v>
      </c>
      <c r="C944" s="15" t="s">
        <v>9</v>
      </c>
      <c r="D944" s="8" t="s">
        <v>77</v>
      </c>
      <c r="E944" s="13" t="s">
        <v>79</v>
      </c>
      <c r="F944" s="8">
        <v>2711</v>
      </c>
      <c r="G944" s="8">
        <v>8783.64</v>
      </c>
      <c r="H944" s="29">
        <v>12209.259599999999</v>
      </c>
      <c r="I944" s="14">
        <v>3952.6379999999999</v>
      </c>
      <c r="J944" s="17" t="s">
        <v>70</v>
      </c>
      <c r="Q944" s="18">
        <v>2023</v>
      </c>
      <c r="R944" s="15" t="s">
        <v>9</v>
      </c>
      <c r="S944" s="26" t="s">
        <v>92</v>
      </c>
      <c r="T944" s="26" t="s">
        <v>91</v>
      </c>
      <c r="U944" s="26" t="s">
        <v>98</v>
      </c>
      <c r="V944" s="26">
        <v>55</v>
      </c>
      <c r="W944" s="3">
        <v>151</v>
      </c>
      <c r="X944" s="3">
        <v>5298.59</v>
      </c>
      <c r="Y944" s="3">
        <v>365.60271</v>
      </c>
      <c r="Z944" s="30">
        <v>8324.0848900000001</v>
      </c>
      <c r="AA944" s="15"/>
      <c r="AB944" s="15"/>
    </row>
    <row r="945" spans="2:28" x14ac:dyDescent="0.2">
      <c r="B945" s="16">
        <v>2023</v>
      </c>
      <c r="C945" s="12" t="s">
        <v>10</v>
      </c>
      <c r="D945" s="8" t="s">
        <v>77</v>
      </c>
      <c r="E945" s="13" t="s">
        <v>79</v>
      </c>
      <c r="F945" s="8">
        <v>3653</v>
      </c>
      <c r="G945" s="8">
        <v>7415.59</v>
      </c>
      <c r="H945" s="29">
        <v>8008.8371999999999</v>
      </c>
      <c r="I945" s="14">
        <v>3262.8596000000002</v>
      </c>
      <c r="J945" s="17" t="s">
        <v>70</v>
      </c>
      <c r="Q945" s="16">
        <v>2023</v>
      </c>
      <c r="R945" s="12" t="s">
        <v>10</v>
      </c>
      <c r="S945" s="26" t="s">
        <v>92</v>
      </c>
      <c r="T945" s="26" t="s">
        <v>91</v>
      </c>
      <c r="U945" s="26" t="s">
        <v>98</v>
      </c>
      <c r="V945" s="26">
        <v>60</v>
      </c>
      <c r="W945" s="3">
        <v>238</v>
      </c>
      <c r="X945" s="3">
        <v>10919.44</v>
      </c>
      <c r="Y945" s="3">
        <v>567.81088</v>
      </c>
      <c r="Z945" s="30">
        <v>17132.601360000001</v>
      </c>
      <c r="AA945" s="12"/>
      <c r="AB945" s="12"/>
    </row>
    <row r="946" spans="2:28" x14ac:dyDescent="0.2">
      <c r="B946" s="18">
        <v>2023</v>
      </c>
      <c r="C946" s="15" t="s">
        <v>11</v>
      </c>
      <c r="D946" s="8" t="s">
        <v>77</v>
      </c>
      <c r="E946" s="13" t="s">
        <v>79</v>
      </c>
      <c r="F946" s="8">
        <v>2722</v>
      </c>
      <c r="G946" s="8">
        <v>6396.7</v>
      </c>
      <c r="H946" s="29">
        <v>7803.9740000000002</v>
      </c>
      <c r="I946" s="14">
        <v>3198.35</v>
      </c>
      <c r="J946" s="17" t="s">
        <v>70</v>
      </c>
      <c r="Q946" s="18">
        <v>2023</v>
      </c>
      <c r="R946" s="15" t="s">
        <v>11</v>
      </c>
      <c r="S946" s="26" t="s">
        <v>92</v>
      </c>
      <c r="T946" s="26" t="s">
        <v>91</v>
      </c>
      <c r="U946" s="26" t="s">
        <v>98</v>
      </c>
      <c r="V946" s="26">
        <v>57</v>
      </c>
      <c r="W946" s="3">
        <v>132</v>
      </c>
      <c r="X946" s="3">
        <v>3150.84</v>
      </c>
      <c r="Y946" s="3">
        <v>179.59788</v>
      </c>
      <c r="Z946" s="30">
        <v>4483.6453200000005</v>
      </c>
      <c r="AA946" s="15"/>
      <c r="AB946" s="15"/>
    </row>
    <row r="947" spans="2:28" x14ac:dyDescent="0.2">
      <c r="B947" s="16">
        <v>2023</v>
      </c>
      <c r="C947" s="12" t="s">
        <v>12</v>
      </c>
      <c r="D947" s="8" t="s">
        <v>77</v>
      </c>
      <c r="E947" s="13" t="s">
        <v>79</v>
      </c>
      <c r="F947" s="8">
        <v>3214</v>
      </c>
      <c r="G947" s="8">
        <v>9931.26</v>
      </c>
      <c r="H947" s="29">
        <v>10626.448200000001</v>
      </c>
      <c r="I947" s="14">
        <v>4469.067</v>
      </c>
      <c r="J947" s="17" t="s">
        <v>70</v>
      </c>
      <c r="Q947" s="16">
        <v>2023</v>
      </c>
      <c r="R947" s="12" t="s">
        <v>12</v>
      </c>
      <c r="S947" s="26" t="s">
        <v>92</v>
      </c>
      <c r="T947" s="26" t="s">
        <v>91</v>
      </c>
      <c r="U947" s="26" t="s">
        <v>98</v>
      </c>
      <c r="V947" s="26">
        <v>59</v>
      </c>
      <c r="W947" s="3">
        <v>228</v>
      </c>
      <c r="X947" s="3">
        <v>7441.92</v>
      </c>
      <c r="Y947" s="3">
        <v>401.86367999999999</v>
      </c>
      <c r="Z947" s="30">
        <v>9108.9100799999997</v>
      </c>
      <c r="AA947" s="12"/>
      <c r="AB947" s="12"/>
    </row>
    <row r="948" spans="2:28" x14ac:dyDescent="0.2">
      <c r="B948" s="18">
        <v>2023</v>
      </c>
      <c r="C948" s="15" t="s">
        <v>13</v>
      </c>
      <c r="D948" s="8" t="s">
        <v>77</v>
      </c>
      <c r="E948" s="13" t="s">
        <v>79</v>
      </c>
      <c r="F948" s="8">
        <v>3860</v>
      </c>
      <c r="G948" s="8">
        <v>8530.6</v>
      </c>
      <c r="H948" s="29">
        <v>8957.1299999999992</v>
      </c>
      <c r="I948" s="14">
        <v>3326.9340000000002</v>
      </c>
      <c r="J948" s="17" t="s">
        <v>70</v>
      </c>
      <c r="Q948" s="18">
        <v>2023</v>
      </c>
      <c r="R948" s="15" t="s">
        <v>13</v>
      </c>
      <c r="S948" s="26" t="s">
        <v>92</v>
      </c>
      <c r="T948" s="26" t="s">
        <v>91</v>
      </c>
      <c r="U948" s="26" t="s">
        <v>98</v>
      </c>
      <c r="V948" s="26">
        <v>58</v>
      </c>
      <c r="W948" s="3">
        <v>209</v>
      </c>
      <c r="X948" s="3">
        <v>5162.3</v>
      </c>
      <c r="Y948" s="3">
        <v>423.30860000000001</v>
      </c>
      <c r="Z948" s="30">
        <v>7707.3139000000001</v>
      </c>
      <c r="AA948" s="15"/>
      <c r="AB948" s="15"/>
    </row>
    <row r="949" spans="2:28" x14ac:dyDescent="0.2">
      <c r="B949" s="16">
        <v>2023</v>
      </c>
      <c r="C949" s="12" t="s">
        <v>14</v>
      </c>
      <c r="D949" s="8" t="s">
        <v>77</v>
      </c>
      <c r="E949" s="13" t="s">
        <v>79</v>
      </c>
      <c r="F949" s="8">
        <v>2522</v>
      </c>
      <c r="G949" s="8">
        <v>9734.92</v>
      </c>
      <c r="H949" s="29">
        <v>12071.300800000001</v>
      </c>
      <c r="I949" s="14">
        <v>3017.8252000000002</v>
      </c>
      <c r="J949" s="17" t="s">
        <v>70</v>
      </c>
      <c r="Q949" s="16">
        <v>2023</v>
      </c>
      <c r="R949" s="12" t="s">
        <v>14</v>
      </c>
      <c r="S949" s="26" t="s">
        <v>92</v>
      </c>
      <c r="T949" s="26" t="s">
        <v>91</v>
      </c>
      <c r="U949" s="26" t="s">
        <v>98</v>
      </c>
      <c r="V949" s="26">
        <v>51</v>
      </c>
      <c r="W949" s="3">
        <v>176</v>
      </c>
      <c r="X949" s="3">
        <v>6566.56</v>
      </c>
      <c r="Y949" s="3">
        <v>505.62512000000004</v>
      </c>
      <c r="Z949" s="30">
        <v>8766.3575999999994</v>
      </c>
      <c r="AA949" s="12"/>
      <c r="AB949" s="12"/>
    </row>
    <row r="950" spans="2:28" x14ac:dyDescent="0.2">
      <c r="B950" s="18">
        <v>2023</v>
      </c>
      <c r="C950" s="15" t="s">
        <v>15</v>
      </c>
      <c r="D950" s="8" t="s">
        <v>77</v>
      </c>
      <c r="E950" s="13" t="s">
        <v>79</v>
      </c>
      <c r="F950" s="8">
        <v>3152</v>
      </c>
      <c r="G950" s="8">
        <v>10779.84</v>
      </c>
      <c r="H950" s="29">
        <v>11211.033600000001</v>
      </c>
      <c r="I950" s="14">
        <v>4850.9279999999999</v>
      </c>
      <c r="J950" s="17" t="s">
        <v>70</v>
      </c>
      <c r="Q950" s="18">
        <v>2023</v>
      </c>
      <c r="R950" s="15" t="s">
        <v>15</v>
      </c>
      <c r="S950" s="26" t="s">
        <v>92</v>
      </c>
      <c r="T950" s="26" t="s">
        <v>91</v>
      </c>
      <c r="U950" s="26" t="s">
        <v>98</v>
      </c>
      <c r="V950" s="26">
        <v>53</v>
      </c>
      <c r="W950" s="3">
        <v>210</v>
      </c>
      <c r="X950" s="3">
        <v>6732.6</v>
      </c>
      <c r="Y950" s="3">
        <v>612.66660000000002</v>
      </c>
      <c r="Z950" s="30">
        <v>7466.4534000000003</v>
      </c>
      <c r="AA950" s="15"/>
      <c r="AB950" s="15"/>
    </row>
    <row r="951" spans="2:28" x14ac:dyDescent="0.2">
      <c r="B951" s="16">
        <v>2023</v>
      </c>
      <c r="C951" s="12" t="s">
        <v>16</v>
      </c>
      <c r="D951" s="8" t="s">
        <v>77</v>
      </c>
      <c r="E951" s="13" t="s">
        <v>79</v>
      </c>
      <c r="F951" s="8">
        <v>3209</v>
      </c>
      <c r="G951" s="8">
        <v>6867.26</v>
      </c>
      <c r="H951" s="29">
        <v>8309.3846000000012</v>
      </c>
      <c r="I951" s="14">
        <v>3433.63</v>
      </c>
      <c r="J951" s="17" t="s">
        <v>70</v>
      </c>
      <c r="Q951" s="16">
        <v>2023</v>
      </c>
      <c r="R951" s="12" t="s">
        <v>16</v>
      </c>
      <c r="S951" s="26" t="s">
        <v>92</v>
      </c>
      <c r="T951" s="26" t="s">
        <v>91</v>
      </c>
      <c r="U951" s="26" t="s">
        <v>98</v>
      </c>
      <c r="V951" s="26">
        <v>56</v>
      </c>
      <c r="W951" s="3">
        <v>205</v>
      </c>
      <c r="X951" s="3">
        <v>8942.1</v>
      </c>
      <c r="Y951" s="3">
        <v>643.83120000000008</v>
      </c>
      <c r="Z951" s="30">
        <v>9854.1942000000017</v>
      </c>
      <c r="AA951" s="12"/>
      <c r="AB951" s="12"/>
    </row>
    <row r="952" spans="2:28" x14ac:dyDescent="0.2">
      <c r="B952" s="18">
        <v>2023</v>
      </c>
      <c r="C952" s="15" t="s">
        <v>17</v>
      </c>
      <c r="D952" s="8" t="s">
        <v>77</v>
      </c>
      <c r="E952" s="13" t="s">
        <v>79</v>
      </c>
      <c r="F952" s="8">
        <v>3014</v>
      </c>
      <c r="G952" s="8">
        <v>7414.44</v>
      </c>
      <c r="H952" s="29">
        <v>7340.2955999999995</v>
      </c>
      <c r="I952" s="14">
        <v>3558.9312</v>
      </c>
      <c r="J952" s="17" t="s">
        <v>70</v>
      </c>
      <c r="Q952" s="18">
        <v>2023</v>
      </c>
      <c r="R952" s="15" t="s">
        <v>17</v>
      </c>
      <c r="S952" s="26" t="s">
        <v>92</v>
      </c>
      <c r="T952" s="26" t="s">
        <v>91</v>
      </c>
      <c r="U952" s="26" t="s">
        <v>98</v>
      </c>
      <c r="V952" s="26">
        <v>57</v>
      </c>
      <c r="W952" s="3">
        <v>201</v>
      </c>
      <c r="X952" s="3">
        <v>7268.16</v>
      </c>
      <c r="Y952" s="3">
        <v>501.50304</v>
      </c>
      <c r="Z952" s="30">
        <v>10030.060799999999</v>
      </c>
      <c r="AA952" s="15"/>
      <c r="AB952" s="15"/>
    </row>
    <row r="953" spans="2:28" x14ac:dyDescent="0.2">
      <c r="B953" s="16">
        <v>2024</v>
      </c>
      <c r="C953" s="12" t="s">
        <v>6</v>
      </c>
      <c r="D953" s="8" t="s">
        <v>77</v>
      </c>
      <c r="E953" s="13" t="s">
        <v>79</v>
      </c>
      <c r="F953" s="8">
        <v>3047</v>
      </c>
      <c r="G953" s="8">
        <v>10664.5</v>
      </c>
      <c r="H953" s="29">
        <v>13117.334999999999</v>
      </c>
      <c r="I953" s="14">
        <v>4052.51</v>
      </c>
      <c r="J953" s="17" t="s">
        <v>70</v>
      </c>
      <c r="Q953" s="16">
        <v>2024</v>
      </c>
      <c r="R953" s="12" t="s">
        <v>6</v>
      </c>
      <c r="S953" s="26" t="s">
        <v>92</v>
      </c>
      <c r="T953" s="26" t="s">
        <v>91</v>
      </c>
      <c r="U953" s="26" t="s">
        <v>98</v>
      </c>
      <c r="V953" s="26">
        <v>187</v>
      </c>
      <c r="W953" s="3">
        <v>555</v>
      </c>
      <c r="X953" s="3">
        <v>17926.5</v>
      </c>
      <c r="Y953" s="3">
        <v>4409.9189999999999</v>
      </c>
      <c r="Z953" s="30">
        <v>18069.912</v>
      </c>
      <c r="AA953" s="12"/>
      <c r="AB953" s="12"/>
    </row>
    <row r="954" spans="2:28" x14ac:dyDescent="0.2">
      <c r="B954" s="18">
        <v>2024</v>
      </c>
      <c r="C954" s="15" t="s">
        <v>7</v>
      </c>
      <c r="D954" s="8" t="s">
        <v>77</v>
      </c>
      <c r="E954" s="13" t="s">
        <v>79</v>
      </c>
      <c r="F954" s="8">
        <v>3172</v>
      </c>
      <c r="G954" s="8">
        <v>6756.36</v>
      </c>
      <c r="H954" s="29">
        <v>6959.0508</v>
      </c>
      <c r="I954" s="14">
        <v>2297.1623999999997</v>
      </c>
      <c r="J954" s="17" t="s">
        <v>70</v>
      </c>
      <c r="Q954" s="18">
        <v>2024</v>
      </c>
      <c r="R954" s="15" t="s">
        <v>7</v>
      </c>
      <c r="S954" s="26" t="s">
        <v>92</v>
      </c>
      <c r="T954" s="26" t="s">
        <v>91</v>
      </c>
      <c r="U954" s="26" t="s">
        <v>98</v>
      </c>
      <c r="V954" s="26">
        <v>349</v>
      </c>
      <c r="W954" s="3">
        <v>1201</v>
      </c>
      <c r="X954" s="3">
        <v>58945.08</v>
      </c>
      <c r="Y954" s="3">
        <v>11847.961080000001</v>
      </c>
      <c r="Z954" s="30">
        <v>63955.411800000002</v>
      </c>
      <c r="AA954" s="15"/>
      <c r="AB954" s="15"/>
    </row>
    <row r="955" spans="2:28" x14ac:dyDescent="0.2">
      <c r="B955" s="16">
        <v>2024</v>
      </c>
      <c r="C955" s="12" t="s">
        <v>8</v>
      </c>
      <c r="D955" s="8" t="s">
        <v>77</v>
      </c>
      <c r="E955" s="13" t="s">
        <v>79</v>
      </c>
      <c r="F955" s="8">
        <v>2885</v>
      </c>
      <c r="G955" s="8">
        <v>8510.75</v>
      </c>
      <c r="H955" s="29">
        <v>10383.115</v>
      </c>
      <c r="I955" s="14">
        <v>4255.375</v>
      </c>
      <c r="J955" s="17" t="s">
        <v>70</v>
      </c>
      <c r="Q955" s="16">
        <v>2024</v>
      </c>
      <c r="R955" s="12" t="s">
        <v>8</v>
      </c>
      <c r="S955" s="26" t="s">
        <v>92</v>
      </c>
      <c r="T955" s="26" t="s">
        <v>91</v>
      </c>
      <c r="U955" s="26" t="s">
        <v>98</v>
      </c>
      <c r="V955" s="26">
        <v>286</v>
      </c>
      <c r="W955" s="3">
        <v>975</v>
      </c>
      <c r="X955" s="3">
        <v>27885</v>
      </c>
      <c r="Y955" s="3">
        <v>6720.2849999999999</v>
      </c>
      <c r="Z955" s="30">
        <v>33211.035000000003</v>
      </c>
      <c r="AA955" s="12"/>
      <c r="AB955" s="12"/>
    </row>
    <row r="956" spans="2:28" x14ac:dyDescent="0.2">
      <c r="B956" s="18">
        <v>2024</v>
      </c>
      <c r="C956" s="15" t="s">
        <v>9</v>
      </c>
      <c r="D956" s="8" t="s">
        <v>77</v>
      </c>
      <c r="E956" s="13" t="s">
        <v>79</v>
      </c>
      <c r="F956" s="8">
        <v>3757</v>
      </c>
      <c r="G956" s="8">
        <v>12698.66</v>
      </c>
      <c r="H956" s="29">
        <v>15238.392</v>
      </c>
      <c r="I956" s="14">
        <v>3809.598</v>
      </c>
      <c r="J956" s="17" t="s">
        <v>70</v>
      </c>
      <c r="Q956" s="18">
        <v>2024</v>
      </c>
      <c r="R956" s="15" t="s">
        <v>9</v>
      </c>
      <c r="S956" s="26" t="s">
        <v>92</v>
      </c>
      <c r="T956" s="26" t="s">
        <v>91</v>
      </c>
      <c r="U956" s="26" t="s">
        <v>98</v>
      </c>
      <c r="V956" s="26">
        <v>277</v>
      </c>
      <c r="W956" s="3">
        <v>1044</v>
      </c>
      <c r="X956" s="3">
        <v>47178.36</v>
      </c>
      <c r="Y956" s="3">
        <v>10473.59592</v>
      </c>
      <c r="Z956" s="30">
        <v>50056.239959999999</v>
      </c>
      <c r="AA956" s="15"/>
      <c r="AB956" s="15"/>
    </row>
    <row r="957" spans="2:28" x14ac:dyDescent="0.2">
      <c r="B957" s="16">
        <v>2024</v>
      </c>
      <c r="C957" s="12" t="s">
        <v>10</v>
      </c>
      <c r="D957" s="8" t="s">
        <v>77</v>
      </c>
      <c r="E957" s="13" t="s">
        <v>79</v>
      </c>
      <c r="F957" s="8">
        <v>3140</v>
      </c>
      <c r="G957" s="8">
        <v>10079.4</v>
      </c>
      <c r="H957" s="29">
        <v>12800.838</v>
      </c>
      <c r="I957" s="14">
        <v>4233.348</v>
      </c>
      <c r="J957" s="17" t="s">
        <v>70</v>
      </c>
      <c r="Q957" s="16">
        <v>2024</v>
      </c>
      <c r="R957" s="12" t="s">
        <v>10</v>
      </c>
      <c r="S957" s="26" t="s">
        <v>92</v>
      </c>
      <c r="T957" s="26" t="s">
        <v>91</v>
      </c>
      <c r="U957" s="26" t="s">
        <v>98</v>
      </c>
      <c r="V957" s="26">
        <v>340</v>
      </c>
      <c r="W957" s="3">
        <v>707</v>
      </c>
      <c r="X957" s="3">
        <v>28364.84</v>
      </c>
      <c r="Y957" s="3">
        <v>6382.0889999999999</v>
      </c>
      <c r="Z957" s="30">
        <v>34463.280599999998</v>
      </c>
      <c r="AA957" s="12"/>
      <c r="AB957" s="12"/>
    </row>
    <row r="958" spans="2:28" x14ac:dyDescent="0.2">
      <c r="B958" s="18">
        <v>2024</v>
      </c>
      <c r="C958" s="15" t="s">
        <v>11</v>
      </c>
      <c r="D958" s="8" t="s">
        <v>77</v>
      </c>
      <c r="E958" s="13" t="s">
        <v>79</v>
      </c>
      <c r="F958" s="8">
        <v>3605</v>
      </c>
      <c r="G958" s="8">
        <v>10130.049999999999</v>
      </c>
      <c r="H958" s="29">
        <v>11143.055</v>
      </c>
      <c r="I958" s="14">
        <v>3545.5174999999999</v>
      </c>
      <c r="J958" s="17" t="s">
        <v>70</v>
      </c>
      <c r="Q958" s="18">
        <v>2024</v>
      </c>
      <c r="R958" s="15" t="s">
        <v>11</v>
      </c>
      <c r="S958" s="26" t="s">
        <v>92</v>
      </c>
      <c r="T958" s="26" t="s">
        <v>91</v>
      </c>
      <c r="U958" s="26" t="s">
        <v>98</v>
      </c>
      <c r="V958" s="26">
        <v>387</v>
      </c>
      <c r="W958" s="3">
        <v>817</v>
      </c>
      <c r="X958" s="3">
        <v>35882.639999999999</v>
      </c>
      <c r="Y958" s="3">
        <v>7643.0023200000005</v>
      </c>
      <c r="Z958" s="30">
        <v>39399.138719999995</v>
      </c>
      <c r="AA958" s="15"/>
      <c r="AB958" s="15"/>
    </row>
    <row r="959" spans="2:28" x14ac:dyDescent="0.2">
      <c r="B959" s="16">
        <v>2024</v>
      </c>
      <c r="C959" s="12" t="s">
        <v>12</v>
      </c>
      <c r="D959" s="8" t="s">
        <v>77</v>
      </c>
      <c r="E959" s="13" t="s">
        <v>79</v>
      </c>
      <c r="F959" s="8">
        <v>3101</v>
      </c>
      <c r="G959" s="8">
        <v>8589.77</v>
      </c>
      <c r="H959" s="29">
        <v>9878.2355000000007</v>
      </c>
      <c r="I959" s="14">
        <v>3435.9080000000004</v>
      </c>
      <c r="J959" s="17" t="s">
        <v>70</v>
      </c>
      <c r="Q959" s="16">
        <v>2024</v>
      </c>
      <c r="R959" s="12" t="s">
        <v>12</v>
      </c>
      <c r="S959" s="26" t="s">
        <v>92</v>
      </c>
      <c r="T959" s="26" t="s">
        <v>91</v>
      </c>
      <c r="U959" s="26" t="s">
        <v>98</v>
      </c>
      <c r="V959" s="26">
        <v>192</v>
      </c>
      <c r="W959" s="3">
        <v>568</v>
      </c>
      <c r="X959" s="3">
        <v>25440.720000000001</v>
      </c>
      <c r="Y959" s="3">
        <v>6283.8578399999997</v>
      </c>
      <c r="Z959" s="30">
        <v>29129.624400000001</v>
      </c>
      <c r="AA959" s="12"/>
      <c r="AB959" s="12"/>
    </row>
    <row r="960" spans="2:28" x14ac:dyDescent="0.2">
      <c r="B960" s="18">
        <v>2024</v>
      </c>
      <c r="C960" s="15" t="s">
        <v>13</v>
      </c>
      <c r="D960" s="8" t="s">
        <v>77</v>
      </c>
      <c r="E960" s="13" t="s">
        <v>79</v>
      </c>
      <c r="F960" s="8">
        <v>3390</v>
      </c>
      <c r="G960" s="8">
        <v>10509</v>
      </c>
      <c r="H960" s="29">
        <v>9773.3700000000008</v>
      </c>
      <c r="I960" s="14">
        <v>4834.1400000000003</v>
      </c>
      <c r="J960" s="17" t="s">
        <v>70</v>
      </c>
      <c r="Q960" s="18">
        <v>2024</v>
      </c>
      <c r="R960" s="15" t="s">
        <v>13</v>
      </c>
      <c r="S960" s="26" t="s">
        <v>92</v>
      </c>
      <c r="T960" s="26" t="s">
        <v>91</v>
      </c>
      <c r="U960" s="26" t="s">
        <v>98</v>
      </c>
      <c r="V960" s="26">
        <v>394</v>
      </c>
      <c r="W960" s="3">
        <v>1391</v>
      </c>
      <c r="X960" s="3">
        <v>45513.52</v>
      </c>
      <c r="Y960" s="3">
        <v>11696.974639999999</v>
      </c>
      <c r="Z960" s="30">
        <v>53159.791360000003</v>
      </c>
      <c r="AA960" s="15"/>
      <c r="AB960" s="15"/>
    </row>
    <row r="961" spans="2:28" x14ac:dyDescent="0.2">
      <c r="B961" s="16">
        <v>2024</v>
      </c>
      <c r="C961" s="12" t="s">
        <v>14</v>
      </c>
      <c r="D961" s="8" t="s">
        <v>77</v>
      </c>
      <c r="E961" s="13" t="s">
        <v>79</v>
      </c>
      <c r="F961" s="8">
        <v>3185</v>
      </c>
      <c r="G961" s="8">
        <v>8408.4</v>
      </c>
      <c r="H961" s="29">
        <v>11267.255999999999</v>
      </c>
      <c r="I961" s="14">
        <v>4204.2</v>
      </c>
      <c r="J961" s="17" t="s">
        <v>70</v>
      </c>
      <c r="Q961" s="16">
        <v>2024</v>
      </c>
      <c r="R961" s="12" t="s">
        <v>14</v>
      </c>
      <c r="S961" s="26" t="s">
        <v>92</v>
      </c>
      <c r="T961" s="26" t="s">
        <v>91</v>
      </c>
      <c r="U961" s="26" t="s">
        <v>98</v>
      </c>
      <c r="V961" s="26">
        <v>162</v>
      </c>
      <c r="W961" s="3">
        <v>590</v>
      </c>
      <c r="X961" s="3">
        <v>23358.1</v>
      </c>
      <c r="Y961" s="3">
        <v>6096.4640999999992</v>
      </c>
      <c r="Z961" s="30">
        <v>25250.106099999997</v>
      </c>
      <c r="AA961" s="12"/>
      <c r="AB961" s="12"/>
    </row>
    <row r="962" spans="2:28" x14ac:dyDescent="0.2">
      <c r="B962" s="18">
        <v>2024</v>
      </c>
      <c r="C962" s="15" t="s">
        <v>15</v>
      </c>
      <c r="D962" s="8" t="s">
        <v>77</v>
      </c>
      <c r="E962" s="13" t="s">
        <v>79</v>
      </c>
      <c r="F962" s="8">
        <v>3243</v>
      </c>
      <c r="G962" s="8">
        <v>12290.97</v>
      </c>
      <c r="H962" s="29">
        <v>15855.351299999998</v>
      </c>
      <c r="I962" s="14">
        <v>5899.6655999999994</v>
      </c>
      <c r="J962" s="17" t="s">
        <v>70</v>
      </c>
      <c r="Q962" s="18">
        <v>2024</v>
      </c>
      <c r="R962" s="15" t="s">
        <v>15</v>
      </c>
      <c r="S962" s="26" t="s">
        <v>92</v>
      </c>
      <c r="T962" s="26" t="s">
        <v>91</v>
      </c>
      <c r="U962" s="26" t="s">
        <v>98</v>
      </c>
      <c r="V962" s="26">
        <v>400</v>
      </c>
      <c r="W962" s="3">
        <v>1092</v>
      </c>
      <c r="X962" s="3">
        <v>31001.88</v>
      </c>
      <c r="Y962" s="3">
        <v>7595.4606000000003</v>
      </c>
      <c r="Z962" s="30">
        <v>37388.26728</v>
      </c>
      <c r="AA962" s="15"/>
      <c r="AB962" s="15"/>
    </row>
    <row r="963" spans="2:28" x14ac:dyDescent="0.2">
      <c r="B963" s="16">
        <v>2024</v>
      </c>
      <c r="C963" s="12" t="s">
        <v>16</v>
      </c>
      <c r="D963" s="8" t="s">
        <v>77</v>
      </c>
      <c r="E963" s="13" t="s">
        <v>79</v>
      </c>
      <c r="F963" s="8">
        <v>2681</v>
      </c>
      <c r="G963" s="8">
        <v>5603.29</v>
      </c>
      <c r="H963" s="29">
        <v>6443.7834999999995</v>
      </c>
      <c r="I963" s="14">
        <v>1793.0527999999999</v>
      </c>
      <c r="J963" s="17" t="s">
        <v>70</v>
      </c>
      <c r="Q963" s="16">
        <v>2024</v>
      </c>
      <c r="R963" s="12" t="s">
        <v>16</v>
      </c>
      <c r="S963" s="26" t="s">
        <v>92</v>
      </c>
      <c r="T963" s="26" t="s">
        <v>91</v>
      </c>
      <c r="U963" s="26" t="s">
        <v>98</v>
      </c>
      <c r="V963" s="26">
        <v>227</v>
      </c>
      <c r="W963" s="3">
        <v>888</v>
      </c>
      <c r="X963" s="3">
        <v>41727.120000000003</v>
      </c>
      <c r="Y963" s="3">
        <v>9722.4189600000009</v>
      </c>
      <c r="Z963" s="30">
        <v>44189.020080000002</v>
      </c>
      <c r="AA963" s="12"/>
      <c r="AB963" s="12"/>
    </row>
    <row r="964" spans="2:28" x14ac:dyDescent="0.2">
      <c r="B964" s="18">
        <v>2024</v>
      </c>
      <c r="C964" s="15" t="s">
        <v>17</v>
      </c>
      <c r="D964" s="8" t="s">
        <v>77</v>
      </c>
      <c r="E964" s="13" t="s">
        <v>79</v>
      </c>
      <c r="F964" s="8">
        <v>3835</v>
      </c>
      <c r="G964" s="8">
        <v>11505</v>
      </c>
      <c r="H964" s="29">
        <v>15301.65</v>
      </c>
      <c r="I964" s="14">
        <v>3451.5</v>
      </c>
      <c r="J964" s="17" t="s">
        <v>70</v>
      </c>
      <c r="Q964" s="18">
        <v>2024</v>
      </c>
      <c r="R964" s="15" t="s">
        <v>17</v>
      </c>
      <c r="S964" s="26" t="s">
        <v>92</v>
      </c>
      <c r="T964" s="26" t="s">
        <v>91</v>
      </c>
      <c r="U964" s="26" t="s">
        <v>98</v>
      </c>
      <c r="V964" s="26">
        <v>294</v>
      </c>
      <c r="W964" s="3">
        <v>1111</v>
      </c>
      <c r="X964" s="3">
        <v>37296.269999999997</v>
      </c>
      <c r="Y964" s="3">
        <v>10219.177979999999</v>
      </c>
      <c r="Z964" s="30">
        <v>40242.675329999998</v>
      </c>
      <c r="AA964" s="15"/>
      <c r="AB964" s="15"/>
    </row>
    <row r="965" spans="2:28" x14ac:dyDescent="0.2">
      <c r="B965" s="16">
        <v>2020</v>
      </c>
      <c r="C965" s="12" t="s">
        <v>6</v>
      </c>
      <c r="D965" s="8" t="s">
        <v>80</v>
      </c>
      <c r="E965" s="13" t="s">
        <v>67</v>
      </c>
      <c r="F965" s="8">
        <v>3744</v>
      </c>
      <c r="G965" s="8">
        <v>12093.12</v>
      </c>
      <c r="H965" s="29">
        <v>12334.982400000001</v>
      </c>
      <c r="I965" s="14">
        <v>4837.2480000000005</v>
      </c>
      <c r="J965" s="17" t="s">
        <v>70</v>
      </c>
      <c r="Q965" s="16">
        <v>2020</v>
      </c>
      <c r="R965" s="12" t="s">
        <v>6</v>
      </c>
      <c r="S965" s="26" t="s">
        <v>93</v>
      </c>
      <c r="T965" s="26" t="s">
        <v>90</v>
      </c>
      <c r="U965" s="26" t="s">
        <v>94</v>
      </c>
      <c r="V965" s="26">
        <v>2555</v>
      </c>
      <c r="W965" s="26">
        <v>0</v>
      </c>
      <c r="X965" s="26">
        <v>0</v>
      </c>
      <c r="Y965" s="3">
        <v>0</v>
      </c>
      <c r="Z965" s="30">
        <v>0</v>
      </c>
      <c r="AA965" s="12"/>
      <c r="AB965" s="12"/>
    </row>
    <row r="966" spans="2:28" x14ac:dyDescent="0.2">
      <c r="B966" s="18">
        <v>2020</v>
      </c>
      <c r="C966" s="15" t="s">
        <v>7</v>
      </c>
      <c r="D966" s="8" t="s">
        <v>80</v>
      </c>
      <c r="E966" s="13" t="s">
        <v>67</v>
      </c>
      <c r="F966" s="8">
        <v>2646</v>
      </c>
      <c r="G966" s="8">
        <v>3095.82</v>
      </c>
      <c r="H966" s="29">
        <v>3560.1930000000007</v>
      </c>
      <c r="I966" s="14">
        <v>1393.1189999999999</v>
      </c>
      <c r="J966" s="17" t="s">
        <v>70</v>
      </c>
      <c r="Q966" s="18">
        <v>2020</v>
      </c>
      <c r="R966" s="15" t="s">
        <v>7</v>
      </c>
      <c r="S966" s="26" t="s">
        <v>93</v>
      </c>
      <c r="T966" s="26" t="s">
        <v>90</v>
      </c>
      <c r="U966" s="26" t="s">
        <v>94</v>
      </c>
      <c r="V966" s="26">
        <v>3210</v>
      </c>
      <c r="W966" s="26">
        <v>0</v>
      </c>
      <c r="X966" s="26">
        <v>0</v>
      </c>
      <c r="Y966" s="3">
        <v>0</v>
      </c>
      <c r="Z966" s="30">
        <v>0</v>
      </c>
      <c r="AA966" s="15"/>
      <c r="AB966" s="15"/>
    </row>
    <row r="967" spans="2:28" x14ac:dyDescent="0.2">
      <c r="B967" s="16">
        <v>2020</v>
      </c>
      <c r="C967" s="12" t="s">
        <v>8</v>
      </c>
      <c r="D967" s="8" t="s">
        <v>80</v>
      </c>
      <c r="E967" s="13" t="s">
        <v>67</v>
      </c>
      <c r="F967" s="8">
        <v>3821</v>
      </c>
      <c r="G967" s="8">
        <v>9667.1299999999992</v>
      </c>
      <c r="H967" s="29">
        <v>9280.4447999999993</v>
      </c>
      <c r="I967" s="14">
        <v>3480.1668</v>
      </c>
      <c r="J967" s="17" t="s">
        <v>70</v>
      </c>
      <c r="Q967" s="16">
        <v>2020</v>
      </c>
      <c r="R967" s="12" t="s">
        <v>8</v>
      </c>
      <c r="S967" s="26" t="s">
        <v>93</v>
      </c>
      <c r="T967" s="26" t="s">
        <v>90</v>
      </c>
      <c r="U967" s="26" t="s">
        <v>94</v>
      </c>
      <c r="V967" s="26">
        <v>3664</v>
      </c>
      <c r="W967" s="26">
        <v>0</v>
      </c>
      <c r="X967" s="26">
        <v>0</v>
      </c>
      <c r="Y967" s="3">
        <v>0</v>
      </c>
      <c r="Z967" s="30">
        <v>0</v>
      </c>
      <c r="AA967" s="12"/>
      <c r="AB967" s="12"/>
    </row>
    <row r="968" spans="2:28" x14ac:dyDescent="0.2">
      <c r="B968" s="18">
        <v>2020</v>
      </c>
      <c r="C968" s="15" t="s">
        <v>9</v>
      </c>
      <c r="D968" s="8" t="s">
        <v>80</v>
      </c>
      <c r="E968" s="13" t="s">
        <v>67</v>
      </c>
      <c r="F968" s="8">
        <v>3496</v>
      </c>
      <c r="G968" s="8">
        <v>5209.04</v>
      </c>
      <c r="H968" s="29">
        <v>5104.8591999999999</v>
      </c>
      <c r="I968" s="14">
        <v>2031.5255999999999</v>
      </c>
      <c r="J968" s="17" t="s">
        <v>70</v>
      </c>
      <c r="Q968" s="18">
        <v>2020</v>
      </c>
      <c r="R968" s="15" t="s">
        <v>9</v>
      </c>
      <c r="S968" s="26" t="s">
        <v>93</v>
      </c>
      <c r="T968" s="26" t="s">
        <v>90</v>
      </c>
      <c r="U968" s="26" t="s">
        <v>94</v>
      </c>
      <c r="V968" s="26">
        <v>3070</v>
      </c>
      <c r="W968" s="26">
        <v>0</v>
      </c>
      <c r="X968" s="26">
        <v>0</v>
      </c>
      <c r="Y968" s="3">
        <v>0</v>
      </c>
      <c r="Z968" s="30">
        <v>0</v>
      </c>
      <c r="AA968" s="15"/>
      <c r="AB968" s="15"/>
    </row>
    <row r="969" spans="2:28" x14ac:dyDescent="0.2">
      <c r="B969" s="16">
        <v>2020</v>
      </c>
      <c r="C969" s="12" t="s">
        <v>10</v>
      </c>
      <c r="D969" s="8" t="s">
        <v>80</v>
      </c>
      <c r="E969" s="13" t="s">
        <v>67</v>
      </c>
      <c r="F969" s="8">
        <v>3281</v>
      </c>
      <c r="G969" s="8">
        <v>7054.15</v>
      </c>
      <c r="H969" s="29">
        <v>8676.6044999999995</v>
      </c>
      <c r="I969" s="14">
        <v>2892.2014999999997</v>
      </c>
      <c r="J969" s="17" t="s">
        <v>70</v>
      </c>
      <c r="Q969" s="16">
        <v>2020</v>
      </c>
      <c r="R969" s="12" t="s">
        <v>10</v>
      </c>
      <c r="S969" s="26" t="s">
        <v>93</v>
      </c>
      <c r="T969" s="26" t="s">
        <v>90</v>
      </c>
      <c r="U969" s="26" t="s">
        <v>94</v>
      </c>
      <c r="V969" s="26">
        <v>3354</v>
      </c>
      <c r="W969" s="26">
        <v>0</v>
      </c>
      <c r="X969" s="26">
        <v>0</v>
      </c>
      <c r="Y969" s="3">
        <v>0</v>
      </c>
      <c r="Z969" s="30">
        <v>0</v>
      </c>
      <c r="AA969" s="12"/>
      <c r="AB969" s="12"/>
    </row>
    <row r="970" spans="2:28" x14ac:dyDescent="0.2">
      <c r="B970" s="18">
        <v>2020</v>
      </c>
      <c r="C970" s="15" t="s">
        <v>11</v>
      </c>
      <c r="D970" s="8" t="s">
        <v>80</v>
      </c>
      <c r="E970" s="13" t="s">
        <v>67</v>
      </c>
      <c r="F970" s="8">
        <v>3270</v>
      </c>
      <c r="G970" s="8">
        <v>2975.7</v>
      </c>
      <c r="H970" s="29">
        <v>3779.1389999999997</v>
      </c>
      <c r="I970" s="14">
        <v>1339.0650000000001</v>
      </c>
      <c r="J970" s="17" t="s">
        <v>70</v>
      </c>
      <c r="Q970" s="18">
        <v>2020</v>
      </c>
      <c r="R970" s="15" t="s">
        <v>11</v>
      </c>
      <c r="S970" s="26" t="s">
        <v>93</v>
      </c>
      <c r="T970" s="26" t="s">
        <v>90</v>
      </c>
      <c r="U970" s="26" t="s">
        <v>94</v>
      </c>
      <c r="V970" s="26">
        <v>2354</v>
      </c>
      <c r="W970" s="26">
        <v>0</v>
      </c>
      <c r="X970" s="26">
        <v>0</v>
      </c>
      <c r="Y970" s="3">
        <v>0</v>
      </c>
      <c r="Z970" s="30">
        <v>0</v>
      </c>
      <c r="AA970" s="15"/>
      <c r="AB970" s="15"/>
    </row>
    <row r="971" spans="2:28" x14ac:dyDescent="0.2">
      <c r="B971" s="16">
        <v>2020</v>
      </c>
      <c r="C971" s="12" t="s">
        <v>12</v>
      </c>
      <c r="D971" s="8" t="s">
        <v>80</v>
      </c>
      <c r="E971" s="13" t="s">
        <v>67</v>
      </c>
      <c r="F971" s="8">
        <v>3126</v>
      </c>
      <c r="G971" s="8">
        <v>4063.8</v>
      </c>
      <c r="H971" s="29">
        <v>3779.3340000000003</v>
      </c>
      <c r="I971" s="14">
        <v>1462.9680000000001</v>
      </c>
      <c r="J971" s="17" t="s">
        <v>70</v>
      </c>
      <c r="Q971" s="16">
        <v>2020</v>
      </c>
      <c r="R971" s="12" t="s">
        <v>12</v>
      </c>
      <c r="S971" s="26" t="s">
        <v>93</v>
      </c>
      <c r="T971" s="26" t="s">
        <v>90</v>
      </c>
      <c r="U971" s="26" t="s">
        <v>94</v>
      </c>
      <c r="V971" s="26">
        <v>3425</v>
      </c>
      <c r="W971" s="26">
        <v>0</v>
      </c>
      <c r="X971" s="26">
        <v>0</v>
      </c>
      <c r="Y971" s="3">
        <v>0</v>
      </c>
      <c r="Z971" s="30">
        <v>0</v>
      </c>
      <c r="AA971" s="12"/>
      <c r="AB971" s="12"/>
    </row>
    <row r="972" spans="2:28" x14ac:dyDescent="0.2">
      <c r="B972" s="18">
        <v>2020</v>
      </c>
      <c r="C972" s="15" t="s">
        <v>13</v>
      </c>
      <c r="D972" s="8" t="s">
        <v>80</v>
      </c>
      <c r="E972" s="13" t="s">
        <v>67</v>
      </c>
      <c r="F972" s="8">
        <v>3533</v>
      </c>
      <c r="G972" s="8">
        <v>7560.62</v>
      </c>
      <c r="H972" s="29">
        <v>10509.2618</v>
      </c>
      <c r="I972" s="14">
        <v>3099.8541999999998</v>
      </c>
      <c r="J972" s="17" t="s">
        <v>70</v>
      </c>
      <c r="Q972" s="18">
        <v>2020</v>
      </c>
      <c r="R972" s="15" t="s">
        <v>13</v>
      </c>
      <c r="S972" s="26" t="s">
        <v>93</v>
      </c>
      <c r="T972" s="26" t="s">
        <v>90</v>
      </c>
      <c r="U972" s="26" t="s">
        <v>94</v>
      </c>
      <c r="V972" s="26">
        <v>3236</v>
      </c>
      <c r="W972" s="26">
        <v>0</v>
      </c>
      <c r="X972" s="26">
        <v>0</v>
      </c>
      <c r="Y972" s="3">
        <v>0</v>
      </c>
      <c r="Z972" s="30">
        <v>0</v>
      </c>
      <c r="AA972" s="15"/>
      <c r="AB972" s="15"/>
    </row>
    <row r="973" spans="2:28" x14ac:dyDescent="0.2">
      <c r="B973" s="16">
        <v>2020</v>
      </c>
      <c r="C973" s="12" t="s">
        <v>14</v>
      </c>
      <c r="D973" s="8" t="s">
        <v>80</v>
      </c>
      <c r="E973" s="13" t="s">
        <v>67</v>
      </c>
      <c r="F973" s="8">
        <v>3924</v>
      </c>
      <c r="G973" s="8">
        <v>10673.28</v>
      </c>
      <c r="H973" s="29">
        <v>10566.547199999999</v>
      </c>
      <c r="I973" s="14">
        <v>3522.1824000000006</v>
      </c>
      <c r="J973" s="17" t="s">
        <v>70</v>
      </c>
      <c r="Q973" s="16">
        <v>2020</v>
      </c>
      <c r="R973" s="12" t="s">
        <v>14</v>
      </c>
      <c r="S973" s="26" t="s">
        <v>93</v>
      </c>
      <c r="T973" s="26" t="s">
        <v>90</v>
      </c>
      <c r="U973" s="26" t="s">
        <v>94</v>
      </c>
      <c r="V973" s="26">
        <v>3406</v>
      </c>
      <c r="W973" s="26">
        <v>0</v>
      </c>
      <c r="X973" s="26">
        <v>0</v>
      </c>
      <c r="Y973" s="3">
        <v>0</v>
      </c>
      <c r="Z973" s="30">
        <v>0</v>
      </c>
      <c r="AA973" s="12"/>
      <c r="AB973" s="12"/>
    </row>
    <row r="974" spans="2:28" x14ac:dyDescent="0.2">
      <c r="B974" s="18">
        <v>2020</v>
      </c>
      <c r="C974" s="15" t="s">
        <v>15</v>
      </c>
      <c r="D974" s="8" t="s">
        <v>80</v>
      </c>
      <c r="E974" s="13" t="s">
        <v>67</v>
      </c>
      <c r="F974" s="8">
        <v>2901</v>
      </c>
      <c r="G974" s="8">
        <v>5627.94</v>
      </c>
      <c r="H974" s="29">
        <v>7597.7189999999991</v>
      </c>
      <c r="I974" s="14">
        <v>2082.3377999999998</v>
      </c>
      <c r="J974" s="17" t="s">
        <v>70</v>
      </c>
      <c r="Q974" s="18">
        <v>2020</v>
      </c>
      <c r="R974" s="15" t="s">
        <v>15</v>
      </c>
      <c r="S974" s="26" t="s">
        <v>93</v>
      </c>
      <c r="T974" s="26" t="s">
        <v>90</v>
      </c>
      <c r="U974" s="26" t="s">
        <v>94</v>
      </c>
      <c r="V974" s="26">
        <v>2393</v>
      </c>
      <c r="W974" s="26">
        <v>0</v>
      </c>
      <c r="X974" s="26">
        <v>0</v>
      </c>
      <c r="Y974" s="3">
        <v>0</v>
      </c>
      <c r="Z974" s="30">
        <v>0</v>
      </c>
      <c r="AA974" s="15"/>
      <c r="AB974" s="15"/>
    </row>
    <row r="975" spans="2:28" x14ac:dyDescent="0.2">
      <c r="B975" s="16">
        <v>2020</v>
      </c>
      <c r="C975" s="12" t="s">
        <v>16</v>
      </c>
      <c r="D975" s="8" t="s">
        <v>80</v>
      </c>
      <c r="E975" s="13" t="s">
        <v>67</v>
      </c>
      <c r="F975" s="8">
        <v>2887</v>
      </c>
      <c r="G975" s="8">
        <v>4936.7700000000004</v>
      </c>
      <c r="H975" s="29">
        <v>6911.4780000000001</v>
      </c>
      <c r="I975" s="14">
        <v>1629.1341</v>
      </c>
      <c r="J975" s="17" t="s">
        <v>70</v>
      </c>
      <c r="Q975" s="16">
        <v>2020</v>
      </c>
      <c r="R975" s="12" t="s">
        <v>16</v>
      </c>
      <c r="S975" s="26" t="s">
        <v>93</v>
      </c>
      <c r="T975" s="26" t="s">
        <v>90</v>
      </c>
      <c r="U975" s="26" t="s">
        <v>94</v>
      </c>
      <c r="V975" s="26">
        <v>3021</v>
      </c>
      <c r="W975" s="26">
        <v>0</v>
      </c>
      <c r="X975" s="26">
        <v>0</v>
      </c>
      <c r="Y975" s="3">
        <v>0</v>
      </c>
      <c r="Z975" s="30">
        <v>0</v>
      </c>
      <c r="AA975" s="12"/>
      <c r="AB975" s="12"/>
    </row>
    <row r="976" spans="2:28" x14ac:dyDescent="0.2">
      <c r="B976" s="18">
        <v>2020</v>
      </c>
      <c r="C976" s="15" t="s">
        <v>17</v>
      </c>
      <c r="D976" s="8" t="s">
        <v>80</v>
      </c>
      <c r="E976" s="13" t="s">
        <v>67</v>
      </c>
      <c r="F976" s="8">
        <v>3613</v>
      </c>
      <c r="G976" s="8">
        <v>8382.16</v>
      </c>
      <c r="H976" s="29">
        <v>11399.7376</v>
      </c>
      <c r="I976" s="14">
        <v>4023.4367999999999</v>
      </c>
      <c r="J976" s="17" t="s">
        <v>70</v>
      </c>
      <c r="Q976" s="18">
        <v>2020</v>
      </c>
      <c r="R976" s="15" t="s">
        <v>17</v>
      </c>
      <c r="S976" s="26" t="s">
        <v>93</v>
      </c>
      <c r="T976" s="26" t="s">
        <v>90</v>
      </c>
      <c r="U976" s="26" t="s">
        <v>94</v>
      </c>
      <c r="V976" s="26">
        <v>3760</v>
      </c>
      <c r="W976" s="26">
        <v>0</v>
      </c>
      <c r="X976" s="26">
        <v>0</v>
      </c>
      <c r="Y976" s="3">
        <v>0</v>
      </c>
      <c r="Z976" s="30">
        <v>0</v>
      </c>
      <c r="AA976" s="15"/>
      <c r="AB976" s="15"/>
    </row>
    <row r="977" spans="2:28" x14ac:dyDescent="0.2">
      <c r="B977" s="16">
        <v>2021</v>
      </c>
      <c r="C977" s="12" t="s">
        <v>6</v>
      </c>
      <c r="D977" s="8" t="s">
        <v>80</v>
      </c>
      <c r="E977" s="13" t="s">
        <v>67</v>
      </c>
      <c r="F977" s="8">
        <v>3445</v>
      </c>
      <c r="G977" s="8">
        <v>6958.9</v>
      </c>
      <c r="H977" s="29">
        <v>6680.543999999999</v>
      </c>
      <c r="I977" s="14">
        <v>2783.56</v>
      </c>
      <c r="J977" s="17" t="s">
        <v>70</v>
      </c>
      <c r="Q977" s="16">
        <v>2021</v>
      </c>
      <c r="R977" s="12" t="s">
        <v>6</v>
      </c>
      <c r="S977" s="26" t="s">
        <v>93</v>
      </c>
      <c r="T977" s="26" t="s">
        <v>90</v>
      </c>
      <c r="U977" s="26" t="s">
        <v>94</v>
      </c>
      <c r="V977" s="26">
        <v>2736</v>
      </c>
      <c r="W977" s="26">
        <v>0</v>
      </c>
      <c r="X977" s="26">
        <v>0</v>
      </c>
      <c r="Y977" s="3">
        <v>0</v>
      </c>
      <c r="Z977" s="30">
        <v>0</v>
      </c>
      <c r="AA977" s="12"/>
      <c r="AB977" s="12"/>
    </row>
    <row r="978" spans="2:28" x14ac:dyDescent="0.2">
      <c r="B978" s="18">
        <v>2021</v>
      </c>
      <c r="C978" s="15" t="s">
        <v>7</v>
      </c>
      <c r="D978" s="8" t="s">
        <v>80</v>
      </c>
      <c r="E978" s="13" t="s">
        <v>67</v>
      </c>
      <c r="F978" s="8">
        <v>2842</v>
      </c>
      <c r="G978" s="8">
        <v>5286.12</v>
      </c>
      <c r="H978" s="29">
        <v>6660.5111999999999</v>
      </c>
      <c r="I978" s="14">
        <v>2537.3376000000003</v>
      </c>
      <c r="J978" s="17" t="s">
        <v>70</v>
      </c>
      <c r="Q978" s="18">
        <v>2021</v>
      </c>
      <c r="R978" s="15" t="s">
        <v>7</v>
      </c>
      <c r="S978" s="26" t="s">
        <v>93</v>
      </c>
      <c r="T978" s="26" t="s">
        <v>90</v>
      </c>
      <c r="U978" s="26" t="s">
        <v>94</v>
      </c>
      <c r="V978" s="26">
        <v>1056</v>
      </c>
      <c r="W978" s="26">
        <v>0</v>
      </c>
      <c r="X978" s="26">
        <v>0</v>
      </c>
      <c r="Y978" s="3">
        <v>0</v>
      </c>
      <c r="Z978" s="30">
        <v>0</v>
      </c>
      <c r="AA978" s="15"/>
      <c r="AB978" s="15"/>
    </row>
    <row r="979" spans="2:28" x14ac:dyDescent="0.2">
      <c r="B979" s="16">
        <v>2021</v>
      </c>
      <c r="C979" s="12" t="s">
        <v>8</v>
      </c>
      <c r="D979" s="8" t="s">
        <v>80</v>
      </c>
      <c r="E979" s="13" t="s">
        <v>67</v>
      </c>
      <c r="F979" s="8">
        <v>3825</v>
      </c>
      <c r="G979" s="8">
        <v>8721</v>
      </c>
      <c r="H979" s="29">
        <v>11075.67</v>
      </c>
      <c r="I979" s="14">
        <v>2877.93</v>
      </c>
      <c r="J979" s="17" t="s">
        <v>70</v>
      </c>
      <c r="Q979" s="16">
        <v>2021</v>
      </c>
      <c r="R979" s="12" t="s">
        <v>8</v>
      </c>
      <c r="S979" s="26" t="s">
        <v>93</v>
      </c>
      <c r="T979" s="26" t="s">
        <v>90</v>
      </c>
      <c r="U979" s="26" t="s">
        <v>94</v>
      </c>
      <c r="V979" s="26">
        <v>2095</v>
      </c>
      <c r="W979" s="26">
        <v>0</v>
      </c>
      <c r="X979" s="26">
        <v>0</v>
      </c>
      <c r="Y979" s="3">
        <v>0</v>
      </c>
      <c r="Z979" s="30">
        <v>0</v>
      </c>
      <c r="AA979" s="12"/>
      <c r="AB979" s="12"/>
    </row>
    <row r="980" spans="2:28" x14ac:dyDescent="0.2">
      <c r="B980" s="18">
        <v>2021</v>
      </c>
      <c r="C980" s="15" t="s">
        <v>9</v>
      </c>
      <c r="D980" s="8" t="s">
        <v>80</v>
      </c>
      <c r="E980" s="13" t="s">
        <v>67</v>
      </c>
      <c r="F980" s="8">
        <v>3407</v>
      </c>
      <c r="G980" s="8">
        <v>4258.75</v>
      </c>
      <c r="H980" s="29">
        <v>5749.3125</v>
      </c>
      <c r="I980" s="14">
        <v>1746.0875000000001</v>
      </c>
      <c r="J980" s="17" t="s">
        <v>70</v>
      </c>
      <c r="Q980" s="18">
        <v>2021</v>
      </c>
      <c r="R980" s="15" t="s">
        <v>9</v>
      </c>
      <c r="S980" s="26" t="s">
        <v>93</v>
      </c>
      <c r="T980" s="26" t="s">
        <v>90</v>
      </c>
      <c r="U980" s="26" t="s">
        <v>94</v>
      </c>
      <c r="V980" s="26">
        <v>1156</v>
      </c>
      <c r="W980" s="26">
        <v>0</v>
      </c>
      <c r="X980" s="26">
        <v>0</v>
      </c>
      <c r="Y980" s="3">
        <v>0</v>
      </c>
      <c r="Z980" s="30">
        <v>0</v>
      </c>
      <c r="AA980" s="15"/>
      <c r="AB980" s="15"/>
    </row>
    <row r="981" spans="2:28" x14ac:dyDescent="0.2">
      <c r="B981" s="16">
        <v>2021</v>
      </c>
      <c r="C981" s="12" t="s">
        <v>10</v>
      </c>
      <c r="D981" s="8" t="s">
        <v>80</v>
      </c>
      <c r="E981" s="13" t="s">
        <v>67</v>
      </c>
      <c r="F981" s="8">
        <v>2814</v>
      </c>
      <c r="G981" s="8">
        <v>9567.6</v>
      </c>
      <c r="H981" s="29">
        <v>11576.796</v>
      </c>
      <c r="I981" s="14">
        <v>3157.308</v>
      </c>
      <c r="J981" s="17" t="s">
        <v>70</v>
      </c>
      <c r="Q981" s="16">
        <v>2021</v>
      </c>
      <c r="R981" s="12" t="s">
        <v>10</v>
      </c>
      <c r="S981" s="26" t="s">
        <v>93</v>
      </c>
      <c r="T981" s="26" t="s">
        <v>90</v>
      </c>
      <c r="U981" s="26" t="s">
        <v>94</v>
      </c>
      <c r="V981" s="26">
        <v>2102</v>
      </c>
      <c r="W981" s="26">
        <v>0</v>
      </c>
      <c r="X981" s="26">
        <v>0</v>
      </c>
      <c r="Y981" s="3">
        <v>0</v>
      </c>
      <c r="Z981" s="30">
        <v>0</v>
      </c>
      <c r="AA981" s="12"/>
      <c r="AB981" s="12"/>
    </row>
    <row r="982" spans="2:28" x14ac:dyDescent="0.2">
      <c r="B982" s="18">
        <v>2021</v>
      </c>
      <c r="C982" s="15" t="s">
        <v>11</v>
      </c>
      <c r="D982" s="8" t="s">
        <v>80</v>
      </c>
      <c r="E982" s="13" t="s">
        <v>67</v>
      </c>
      <c r="F982" s="8">
        <v>2757</v>
      </c>
      <c r="G982" s="8">
        <v>3528.96</v>
      </c>
      <c r="H982" s="29">
        <v>4093.5935999999997</v>
      </c>
      <c r="I982" s="14">
        <v>1552.7423999999999</v>
      </c>
      <c r="J982" s="17" t="s">
        <v>70</v>
      </c>
      <c r="Q982" s="18">
        <v>2021</v>
      </c>
      <c r="R982" s="15" t="s">
        <v>11</v>
      </c>
      <c r="S982" s="26" t="s">
        <v>93</v>
      </c>
      <c r="T982" s="26" t="s">
        <v>90</v>
      </c>
      <c r="U982" s="26" t="s">
        <v>94</v>
      </c>
      <c r="V982" s="26">
        <v>1893</v>
      </c>
      <c r="W982" s="26">
        <v>0</v>
      </c>
      <c r="X982" s="26">
        <v>0</v>
      </c>
      <c r="Y982" s="3">
        <v>0</v>
      </c>
      <c r="Z982" s="30">
        <v>0</v>
      </c>
      <c r="AA982" s="15"/>
      <c r="AB982" s="15"/>
    </row>
    <row r="983" spans="2:28" x14ac:dyDescent="0.2">
      <c r="B983" s="16">
        <v>2021</v>
      </c>
      <c r="C983" s="12" t="s">
        <v>12</v>
      </c>
      <c r="D983" s="8" t="s">
        <v>80</v>
      </c>
      <c r="E983" s="13" t="s">
        <v>67</v>
      </c>
      <c r="F983" s="8">
        <v>3644</v>
      </c>
      <c r="G983" s="8">
        <v>11077.76</v>
      </c>
      <c r="H983" s="29">
        <v>13514.867200000001</v>
      </c>
      <c r="I983" s="14">
        <v>5317.3247999999994</v>
      </c>
      <c r="J983" s="17" t="s">
        <v>70</v>
      </c>
      <c r="Q983" s="16">
        <v>2021</v>
      </c>
      <c r="R983" s="12" t="s">
        <v>12</v>
      </c>
      <c r="S983" s="26" t="s">
        <v>93</v>
      </c>
      <c r="T983" s="26" t="s">
        <v>90</v>
      </c>
      <c r="U983" s="26" t="s">
        <v>94</v>
      </c>
      <c r="V983" s="26">
        <v>2544</v>
      </c>
      <c r="W983" s="26">
        <v>0</v>
      </c>
      <c r="X983" s="26">
        <v>0</v>
      </c>
      <c r="Y983" s="3">
        <v>0</v>
      </c>
      <c r="Z983" s="30">
        <v>0</v>
      </c>
      <c r="AA983" s="12"/>
      <c r="AB983" s="12"/>
    </row>
    <row r="984" spans="2:28" x14ac:dyDescent="0.2">
      <c r="B984" s="18">
        <v>2021</v>
      </c>
      <c r="C984" s="15" t="s">
        <v>13</v>
      </c>
      <c r="D984" s="8" t="s">
        <v>80</v>
      </c>
      <c r="E984" s="13" t="s">
        <v>67</v>
      </c>
      <c r="F984" s="8">
        <v>2726</v>
      </c>
      <c r="G984" s="8">
        <v>7551.02</v>
      </c>
      <c r="H984" s="29">
        <v>7551.02</v>
      </c>
      <c r="I984" s="14">
        <v>2793.8773999999999</v>
      </c>
      <c r="J984" s="17" t="s">
        <v>70</v>
      </c>
      <c r="Q984" s="18">
        <v>2021</v>
      </c>
      <c r="R984" s="15" t="s">
        <v>13</v>
      </c>
      <c r="S984" s="26" t="s">
        <v>93</v>
      </c>
      <c r="T984" s="26" t="s">
        <v>90</v>
      </c>
      <c r="U984" s="26" t="s">
        <v>94</v>
      </c>
      <c r="V984" s="26">
        <v>1393</v>
      </c>
      <c r="W984" s="26">
        <v>0</v>
      </c>
      <c r="X984" s="26">
        <v>0</v>
      </c>
      <c r="Y984" s="3">
        <v>0</v>
      </c>
      <c r="Z984" s="30">
        <v>0</v>
      </c>
      <c r="AA984" s="15"/>
      <c r="AB984" s="15"/>
    </row>
    <row r="985" spans="2:28" x14ac:dyDescent="0.2">
      <c r="B985" s="16">
        <v>2021</v>
      </c>
      <c r="C985" s="12" t="s">
        <v>14</v>
      </c>
      <c r="D985" s="8" t="s">
        <v>80</v>
      </c>
      <c r="E985" s="13" t="s">
        <v>67</v>
      </c>
      <c r="F985" s="8">
        <v>3630</v>
      </c>
      <c r="G985" s="8">
        <v>8022.3</v>
      </c>
      <c r="H985" s="29">
        <v>10990.551000000001</v>
      </c>
      <c r="I985" s="14">
        <v>3048.4740000000002</v>
      </c>
      <c r="J985" s="17" t="s">
        <v>70</v>
      </c>
      <c r="Q985" s="16">
        <v>2021</v>
      </c>
      <c r="R985" s="12" t="s">
        <v>14</v>
      </c>
      <c r="S985" s="26" t="s">
        <v>93</v>
      </c>
      <c r="T985" s="26" t="s">
        <v>90</v>
      </c>
      <c r="U985" s="26" t="s">
        <v>94</v>
      </c>
      <c r="V985" s="26">
        <v>2963</v>
      </c>
      <c r="W985" s="26">
        <v>0</v>
      </c>
      <c r="X985" s="26">
        <v>0</v>
      </c>
      <c r="Y985" s="3">
        <v>0</v>
      </c>
      <c r="Z985" s="30">
        <v>0</v>
      </c>
      <c r="AA985" s="12"/>
      <c r="AB985" s="12"/>
    </row>
    <row r="986" spans="2:28" x14ac:dyDescent="0.2">
      <c r="B986" s="18">
        <v>2021</v>
      </c>
      <c r="C986" s="15" t="s">
        <v>15</v>
      </c>
      <c r="D986" s="8" t="s">
        <v>80</v>
      </c>
      <c r="E986" s="13" t="s">
        <v>67</v>
      </c>
      <c r="F986" s="8">
        <v>2747</v>
      </c>
      <c r="G986" s="8">
        <v>8131.12</v>
      </c>
      <c r="H986" s="29">
        <v>7318.0080000000007</v>
      </c>
      <c r="I986" s="14">
        <v>3577.6927999999998</v>
      </c>
      <c r="J986" s="17" t="s">
        <v>70</v>
      </c>
      <c r="Q986" s="18">
        <v>2021</v>
      </c>
      <c r="R986" s="15" t="s">
        <v>15</v>
      </c>
      <c r="S986" s="26" t="s">
        <v>93</v>
      </c>
      <c r="T986" s="26" t="s">
        <v>90</v>
      </c>
      <c r="U986" s="26" t="s">
        <v>94</v>
      </c>
      <c r="V986" s="26">
        <v>1296</v>
      </c>
      <c r="W986" s="26">
        <v>0</v>
      </c>
      <c r="X986" s="26">
        <v>0</v>
      </c>
      <c r="Y986" s="3">
        <v>0</v>
      </c>
      <c r="Z986" s="30">
        <v>0</v>
      </c>
      <c r="AA986" s="15"/>
      <c r="AB986" s="15"/>
    </row>
    <row r="987" spans="2:28" x14ac:dyDescent="0.2">
      <c r="B987" s="16">
        <v>2021</v>
      </c>
      <c r="C987" s="12" t="s">
        <v>16</v>
      </c>
      <c r="D987" s="8" t="s">
        <v>80</v>
      </c>
      <c r="E987" s="13" t="s">
        <v>67</v>
      </c>
      <c r="F987" s="8">
        <v>3360</v>
      </c>
      <c r="G987" s="8">
        <v>7929.6</v>
      </c>
      <c r="H987" s="29">
        <v>7215.9359999999997</v>
      </c>
      <c r="I987" s="14">
        <v>2933.9520000000002</v>
      </c>
      <c r="J987" s="17" t="s">
        <v>70</v>
      </c>
      <c r="Q987" s="16">
        <v>2021</v>
      </c>
      <c r="R987" s="12" t="s">
        <v>16</v>
      </c>
      <c r="S987" s="26" t="s">
        <v>93</v>
      </c>
      <c r="T987" s="26" t="s">
        <v>90</v>
      </c>
      <c r="U987" s="26" t="s">
        <v>94</v>
      </c>
      <c r="V987" s="26">
        <v>1505</v>
      </c>
      <c r="W987" s="26">
        <v>0</v>
      </c>
      <c r="X987" s="26">
        <v>0</v>
      </c>
      <c r="Y987" s="3">
        <v>0</v>
      </c>
      <c r="Z987" s="30">
        <v>0</v>
      </c>
      <c r="AA987" s="12"/>
      <c r="AB987" s="12"/>
    </row>
    <row r="988" spans="2:28" x14ac:dyDescent="0.2">
      <c r="B988" s="18">
        <v>2021</v>
      </c>
      <c r="C988" s="15" t="s">
        <v>17</v>
      </c>
      <c r="D988" s="8" t="s">
        <v>80</v>
      </c>
      <c r="E988" s="13" t="s">
        <v>67</v>
      </c>
      <c r="F988" s="8">
        <v>3348</v>
      </c>
      <c r="G988" s="8">
        <v>4687.2</v>
      </c>
      <c r="H988" s="29">
        <v>4640.3279999999995</v>
      </c>
      <c r="I988" s="14">
        <v>1781.136</v>
      </c>
      <c r="J988" s="17" t="s">
        <v>70</v>
      </c>
      <c r="Q988" s="18">
        <v>2021</v>
      </c>
      <c r="R988" s="15" t="s">
        <v>17</v>
      </c>
      <c r="S988" s="26" t="s">
        <v>93</v>
      </c>
      <c r="T988" s="26" t="s">
        <v>90</v>
      </c>
      <c r="U988" s="26" t="s">
        <v>94</v>
      </c>
      <c r="V988" s="26">
        <v>1138</v>
      </c>
      <c r="W988" s="26">
        <v>0</v>
      </c>
      <c r="X988" s="26">
        <v>0</v>
      </c>
      <c r="Y988" s="3">
        <v>0</v>
      </c>
      <c r="Z988" s="30">
        <v>0</v>
      </c>
      <c r="AA988" s="15"/>
      <c r="AB988" s="15"/>
    </row>
    <row r="989" spans="2:28" x14ac:dyDescent="0.2">
      <c r="B989" s="16">
        <v>2022</v>
      </c>
      <c r="C989" s="12" t="s">
        <v>6</v>
      </c>
      <c r="D989" s="8" t="s">
        <v>80</v>
      </c>
      <c r="E989" s="13" t="s">
        <v>67</v>
      </c>
      <c r="F989" s="8">
        <v>3261</v>
      </c>
      <c r="G989" s="8">
        <v>10435.200000000001</v>
      </c>
      <c r="H989" s="29">
        <v>12000.48</v>
      </c>
      <c r="I989" s="14">
        <v>3861.0240000000003</v>
      </c>
      <c r="J989" s="17" t="s">
        <v>70</v>
      </c>
      <c r="Q989" s="16">
        <v>2022</v>
      </c>
      <c r="R989" s="12" t="s">
        <v>6</v>
      </c>
      <c r="S989" s="26" t="s">
        <v>93</v>
      </c>
      <c r="T989" s="26" t="s">
        <v>90</v>
      </c>
      <c r="U989" s="26" t="s">
        <v>94</v>
      </c>
      <c r="V989" s="26">
        <v>2309</v>
      </c>
      <c r="W989" s="26">
        <v>0</v>
      </c>
      <c r="X989" s="26">
        <v>0</v>
      </c>
      <c r="Y989" s="3">
        <v>0</v>
      </c>
      <c r="Z989" s="30">
        <v>0</v>
      </c>
      <c r="AA989" s="12"/>
      <c r="AB989" s="12"/>
    </row>
    <row r="990" spans="2:28" x14ac:dyDescent="0.2">
      <c r="B990" s="18">
        <v>2022</v>
      </c>
      <c r="C990" s="15" t="s">
        <v>7</v>
      </c>
      <c r="D990" s="8" t="s">
        <v>80</v>
      </c>
      <c r="E990" s="13" t="s">
        <v>67</v>
      </c>
      <c r="F990" s="8">
        <v>3831</v>
      </c>
      <c r="G990" s="8">
        <v>10152.15</v>
      </c>
      <c r="H990" s="29">
        <v>10964.322</v>
      </c>
      <c r="I990" s="14">
        <v>4365.4245000000001</v>
      </c>
      <c r="J990" s="17" t="s">
        <v>70</v>
      </c>
      <c r="Q990" s="18">
        <v>2022</v>
      </c>
      <c r="R990" s="15" t="s">
        <v>7</v>
      </c>
      <c r="S990" s="26" t="s">
        <v>93</v>
      </c>
      <c r="T990" s="26" t="s">
        <v>90</v>
      </c>
      <c r="U990" s="26" t="s">
        <v>94</v>
      </c>
      <c r="V990" s="26">
        <v>1262</v>
      </c>
      <c r="W990" s="26">
        <v>0</v>
      </c>
      <c r="X990" s="26">
        <v>0</v>
      </c>
      <c r="Y990" s="3">
        <v>0</v>
      </c>
      <c r="Z990" s="30">
        <v>0</v>
      </c>
      <c r="AA990" s="15"/>
      <c r="AB990" s="15"/>
    </row>
    <row r="991" spans="2:28" x14ac:dyDescent="0.2">
      <c r="B991" s="16">
        <v>2022</v>
      </c>
      <c r="C991" s="12" t="s">
        <v>8</v>
      </c>
      <c r="D991" s="8" t="s">
        <v>80</v>
      </c>
      <c r="E991" s="13" t="s">
        <v>67</v>
      </c>
      <c r="F991" s="8">
        <v>3348</v>
      </c>
      <c r="G991" s="8">
        <v>8771.76</v>
      </c>
      <c r="H991" s="29">
        <v>10087.523999999999</v>
      </c>
      <c r="I991" s="14">
        <v>2982.3984</v>
      </c>
      <c r="J991" s="17" t="s">
        <v>70</v>
      </c>
      <c r="Q991" s="16">
        <v>2022</v>
      </c>
      <c r="R991" s="12" t="s">
        <v>8</v>
      </c>
      <c r="S991" s="26" t="s">
        <v>93</v>
      </c>
      <c r="T991" s="26" t="s">
        <v>90</v>
      </c>
      <c r="U991" s="26" t="s">
        <v>94</v>
      </c>
      <c r="V991" s="26">
        <v>2828</v>
      </c>
      <c r="W991" s="26">
        <v>0</v>
      </c>
      <c r="X991" s="26">
        <v>0</v>
      </c>
      <c r="Y991" s="3">
        <v>0</v>
      </c>
      <c r="Z991" s="30">
        <v>0</v>
      </c>
      <c r="AA991" s="12"/>
      <c r="AB991" s="12"/>
    </row>
    <row r="992" spans="2:28" x14ac:dyDescent="0.2">
      <c r="B992" s="18">
        <v>2022</v>
      </c>
      <c r="C992" s="15" t="s">
        <v>9</v>
      </c>
      <c r="D992" s="8" t="s">
        <v>80</v>
      </c>
      <c r="E992" s="13" t="s">
        <v>67</v>
      </c>
      <c r="F992" s="8">
        <v>3510</v>
      </c>
      <c r="G992" s="8">
        <v>10073.700000000001</v>
      </c>
      <c r="H992" s="29">
        <v>12491.388000000001</v>
      </c>
      <c r="I992" s="14">
        <v>4331.6910000000007</v>
      </c>
      <c r="J992" s="17" t="s">
        <v>70</v>
      </c>
      <c r="Q992" s="18">
        <v>2022</v>
      </c>
      <c r="R992" s="15" t="s">
        <v>9</v>
      </c>
      <c r="S992" s="26" t="s">
        <v>93</v>
      </c>
      <c r="T992" s="26" t="s">
        <v>90</v>
      </c>
      <c r="U992" s="26" t="s">
        <v>94</v>
      </c>
      <c r="V992" s="26">
        <v>2555</v>
      </c>
      <c r="W992" s="26">
        <v>0</v>
      </c>
      <c r="X992" s="26">
        <v>0</v>
      </c>
      <c r="Y992" s="3">
        <v>0</v>
      </c>
      <c r="Z992" s="30">
        <v>0</v>
      </c>
      <c r="AA992" s="15"/>
      <c r="AB992" s="15"/>
    </row>
    <row r="993" spans="2:28" x14ac:dyDescent="0.2">
      <c r="B993" s="16">
        <v>2022</v>
      </c>
      <c r="C993" s="12" t="s">
        <v>10</v>
      </c>
      <c r="D993" s="8" t="s">
        <v>80</v>
      </c>
      <c r="E993" s="13" t="s">
        <v>67</v>
      </c>
      <c r="F993" s="8">
        <v>3750</v>
      </c>
      <c r="G993" s="8">
        <v>12187.5</v>
      </c>
      <c r="H993" s="29">
        <v>15965.625</v>
      </c>
      <c r="I993" s="14">
        <v>3656.25</v>
      </c>
      <c r="J993" s="17" t="s">
        <v>70</v>
      </c>
      <c r="Q993" s="16">
        <v>2022</v>
      </c>
      <c r="R993" s="12" t="s">
        <v>10</v>
      </c>
      <c r="S993" s="26" t="s">
        <v>93</v>
      </c>
      <c r="T993" s="26" t="s">
        <v>90</v>
      </c>
      <c r="U993" s="26" t="s">
        <v>94</v>
      </c>
      <c r="V993" s="26">
        <v>1676</v>
      </c>
      <c r="W993" s="26">
        <v>0</v>
      </c>
      <c r="X993" s="26">
        <v>0</v>
      </c>
      <c r="Y993" s="3">
        <v>0</v>
      </c>
      <c r="Z993" s="30">
        <v>0</v>
      </c>
      <c r="AA993" s="12"/>
      <c r="AB993" s="12"/>
    </row>
    <row r="994" spans="2:28" x14ac:dyDescent="0.2">
      <c r="B994" s="18">
        <v>2022</v>
      </c>
      <c r="C994" s="15" t="s">
        <v>11</v>
      </c>
      <c r="D994" s="8" t="s">
        <v>80</v>
      </c>
      <c r="E994" s="13" t="s">
        <v>67</v>
      </c>
      <c r="F994" s="8">
        <v>2516</v>
      </c>
      <c r="G994" s="8">
        <v>2692.12</v>
      </c>
      <c r="H994" s="29">
        <v>3176.7015999999999</v>
      </c>
      <c r="I994" s="14">
        <v>888.39959999999996</v>
      </c>
      <c r="J994" s="17" t="s">
        <v>70</v>
      </c>
      <c r="Q994" s="18">
        <v>2022</v>
      </c>
      <c r="R994" s="15" t="s">
        <v>11</v>
      </c>
      <c r="S994" s="26" t="s">
        <v>93</v>
      </c>
      <c r="T994" s="26" t="s">
        <v>90</v>
      </c>
      <c r="U994" s="26" t="s">
        <v>94</v>
      </c>
      <c r="V994" s="26">
        <v>1974</v>
      </c>
      <c r="W994" s="26">
        <v>0</v>
      </c>
      <c r="X994" s="26">
        <v>0</v>
      </c>
      <c r="Y994" s="3">
        <v>0</v>
      </c>
      <c r="Z994" s="30">
        <v>0</v>
      </c>
      <c r="AA994" s="15"/>
      <c r="AB994" s="15"/>
    </row>
    <row r="995" spans="2:28" x14ac:dyDescent="0.2">
      <c r="B995" s="16">
        <v>2022</v>
      </c>
      <c r="C995" s="12" t="s">
        <v>12</v>
      </c>
      <c r="D995" s="8" t="s">
        <v>80</v>
      </c>
      <c r="E995" s="13" t="s">
        <v>67</v>
      </c>
      <c r="F995" s="8">
        <v>3609</v>
      </c>
      <c r="G995" s="8">
        <v>7578.9</v>
      </c>
      <c r="H995" s="29">
        <v>10307.303999999998</v>
      </c>
      <c r="I995" s="14">
        <v>3258.9270000000001</v>
      </c>
      <c r="J995" s="17" t="s">
        <v>70</v>
      </c>
      <c r="Q995" s="16">
        <v>2022</v>
      </c>
      <c r="R995" s="12" t="s">
        <v>12</v>
      </c>
      <c r="S995" s="26" t="s">
        <v>93</v>
      </c>
      <c r="T995" s="26" t="s">
        <v>90</v>
      </c>
      <c r="U995" s="26" t="s">
        <v>94</v>
      </c>
      <c r="V995" s="26">
        <v>1134</v>
      </c>
      <c r="W995" s="26">
        <v>0</v>
      </c>
      <c r="X995" s="26">
        <v>0</v>
      </c>
      <c r="Y995" s="3">
        <v>0</v>
      </c>
      <c r="Z995" s="30">
        <v>0</v>
      </c>
      <c r="AA995" s="12"/>
      <c r="AB995" s="12"/>
    </row>
    <row r="996" spans="2:28" x14ac:dyDescent="0.2">
      <c r="B996" s="18">
        <v>2022</v>
      </c>
      <c r="C996" s="15" t="s">
        <v>13</v>
      </c>
      <c r="D996" s="8" t="s">
        <v>80</v>
      </c>
      <c r="E996" s="13" t="s">
        <v>67</v>
      </c>
      <c r="F996" s="8">
        <v>3535</v>
      </c>
      <c r="G996" s="8">
        <v>9155.65</v>
      </c>
      <c r="H996" s="29">
        <v>8240.0849999999991</v>
      </c>
      <c r="I996" s="14">
        <v>4394.7119999999995</v>
      </c>
      <c r="J996" s="17" t="s">
        <v>70</v>
      </c>
      <c r="Q996" s="18">
        <v>2022</v>
      </c>
      <c r="R996" s="15" t="s">
        <v>13</v>
      </c>
      <c r="S996" s="26" t="s">
        <v>93</v>
      </c>
      <c r="T996" s="26" t="s">
        <v>90</v>
      </c>
      <c r="U996" s="26" t="s">
        <v>94</v>
      </c>
      <c r="V996" s="26">
        <v>2676</v>
      </c>
      <c r="W996" s="26">
        <v>0</v>
      </c>
      <c r="X996" s="26">
        <v>0</v>
      </c>
      <c r="Y996" s="3">
        <v>0</v>
      </c>
      <c r="Z996" s="30">
        <v>0</v>
      </c>
      <c r="AA996" s="15"/>
      <c r="AB996" s="15"/>
    </row>
    <row r="997" spans="2:28" x14ac:dyDescent="0.2">
      <c r="B997" s="16">
        <v>2022</v>
      </c>
      <c r="C997" s="12" t="s">
        <v>14</v>
      </c>
      <c r="D997" s="8" t="s">
        <v>80</v>
      </c>
      <c r="E997" s="13" t="s">
        <v>67</v>
      </c>
      <c r="F997" s="8">
        <v>3240</v>
      </c>
      <c r="G997" s="8">
        <v>6998.4</v>
      </c>
      <c r="H997" s="29">
        <v>9097.92</v>
      </c>
      <c r="I997" s="14">
        <v>3219.2639999999997</v>
      </c>
      <c r="J997" s="17" t="s">
        <v>70</v>
      </c>
      <c r="Q997" s="16">
        <v>2022</v>
      </c>
      <c r="R997" s="12" t="s">
        <v>14</v>
      </c>
      <c r="S997" s="26" t="s">
        <v>93</v>
      </c>
      <c r="T997" s="26" t="s">
        <v>90</v>
      </c>
      <c r="U997" s="26" t="s">
        <v>94</v>
      </c>
      <c r="V997" s="26">
        <v>2465</v>
      </c>
      <c r="W997" s="26">
        <v>0</v>
      </c>
      <c r="X997" s="26">
        <v>0</v>
      </c>
      <c r="Y997" s="3">
        <v>0</v>
      </c>
      <c r="Z997" s="30">
        <v>0</v>
      </c>
      <c r="AA997" s="12"/>
      <c r="AB997" s="12"/>
    </row>
    <row r="998" spans="2:28" x14ac:dyDescent="0.2">
      <c r="B998" s="18">
        <v>2022</v>
      </c>
      <c r="C998" s="15" t="s">
        <v>15</v>
      </c>
      <c r="D998" s="8" t="s">
        <v>80</v>
      </c>
      <c r="E998" s="13" t="s">
        <v>67</v>
      </c>
      <c r="F998" s="8">
        <v>2962</v>
      </c>
      <c r="G998" s="8">
        <v>2873.14</v>
      </c>
      <c r="H998" s="29">
        <v>3993.6645999999996</v>
      </c>
      <c r="I998" s="14">
        <v>1120.5246</v>
      </c>
      <c r="J998" s="17" t="s">
        <v>70</v>
      </c>
      <c r="Q998" s="18">
        <v>2022</v>
      </c>
      <c r="R998" s="15" t="s">
        <v>15</v>
      </c>
      <c r="S998" s="26" t="s">
        <v>93</v>
      </c>
      <c r="T998" s="26" t="s">
        <v>90</v>
      </c>
      <c r="U998" s="26" t="s">
        <v>94</v>
      </c>
      <c r="V998" s="26">
        <v>1904</v>
      </c>
      <c r="W998" s="26">
        <v>0</v>
      </c>
      <c r="X998" s="26">
        <v>0</v>
      </c>
      <c r="Y998" s="3">
        <v>0</v>
      </c>
      <c r="Z998" s="30">
        <v>0</v>
      </c>
      <c r="AA998" s="15"/>
      <c r="AB998" s="15"/>
    </row>
    <row r="999" spans="2:28" x14ac:dyDescent="0.2">
      <c r="B999" s="16">
        <v>2022</v>
      </c>
      <c r="C999" s="12" t="s">
        <v>16</v>
      </c>
      <c r="D999" s="8" t="s">
        <v>80</v>
      </c>
      <c r="E999" s="13" t="s">
        <v>67</v>
      </c>
      <c r="F999" s="8">
        <v>2894</v>
      </c>
      <c r="G999" s="8">
        <v>2922.94</v>
      </c>
      <c r="H999" s="29">
        <v>3156.7752</v>
      </c>
      <c r="I999" s="14">
        <v>964.5702</v>
      </c>
      <c r="J999" s="17" t="s">
        <v>70</v>
      </c>
      <c r="Q999" s="16">
        <v>2022</v>
      </c>
      <c r="R999" s="12" t="s">
        <v>16</v>
      </c>
      <c r="S999" s="26" t="s">
        <v>93</v>
      </c>
      <c r="T999" s="26" t="s">
        <v>90</v>
      </c>
      <c r="U999" s="26" t="s">
        <v>94</v>
      </c>
      <c r="V999" s="26">
        <v>1261</v>
      </c>
      <c r="W999" s="26">
        <v>0</v>
      </c>
      <c r="X999" s="26">
        <v>0</v>
      </c>
      <c r="Y999" s="3">
        <v>0</v>
      </c>
      <c r="Z999" s="30">
        <v>0</v>
      </c>
      <c r="AA999" s="12"/>
      <c r="AB999" s="12"/>
    </row>
    <row r="1000" spans="2:28" x14ac:dyDescent="0.2">
      <c r="B1000" s="18">
        <v>2022</v>
      </c>
      <c r="C1000" s="15" t="s">
        <v>17</v>
      </c>
      <c r="D1000" s="8" t="s">
        <v>80</v>
      </c>
      <c r="E1000" s="13" t="s">
        <v>67</v>
      </c>
      <c r="F1000" s="8">
        <v>3450</v>
      </c>
      <c r="G1000" s="8">
        <v>5071.5</v>
      </c>
      <c r="H1000" s="29">
        <v>6085.8</v>
      </c>
      <c r="I1000" s="14">
        <v>2535.75</v>
      </c>
      <c r="J1000" s="17" t="s">
        <v>70</v>
      </c>
      <c r="Q1000" s="18">
        <v>2022</v>
      </c>
      <c r="R1000" s="15" t="s">
        <v>17</v>
      </c>
      <c r="S1000" s="26" t="s">
        <v>93</v>
      </c>
      <c r="T1000" s="26" t="s">
        <v>90</v>
      </c>
      <c r="U1000" s="26" t="s">
        <v>94</v>
      </c>
      <c r="V1000" s="26">
        <v>2279</v>
      </c>
      <c r="W1000" s="26">
        <v>0</v>
      </c>
      <c r="X1000" s="26">
        <v>0</v>
      </c>
      <c r="Y1000" s="3">
        <v>0</v>
      </c>
      <c r="Z1000" s="30">
        <v>0</v>
      </c>
      <c r="AA1000" s="15"/>
      <c r="AB1000" s="15"/>
    </row>
    <row r="1001" spans="2:28" x14ac:dyDescent="0.2">
      <c r="B1001" s="16">
        <v>2023</v>
      </c>
      <c r="C1001" s="12" t="s">
        <v>6</v>
      </c>
      <c r="D1001" s="8" t="s">
        <v>80</v>
      </c>
      <c r="E1001" s="13" t="s">
        <v>67</v>
      </c>
      <c r="F1001" s="8">
        <v>3429</v>
      </c>
      <c r="G1001" s="8">
        <v>3977.64</v>
      </c>
      <c r="H1001" s="29">
        <v>4454.9567999999999</v>
      </c>
      <c r="I1001" s="14">
        <v>1591.056</v>
      </c>
      <c r="J1001" s="17" t="s">
        <v>70</v>
      </c>
      <c r="Q1001" s="16">
        <v>2023</v>
      </c>
      <c r="R1001" s="12" t="s">
        <v>6</v>
      </c>
      <c r="S1001" s="26" t="s">
        <v>93</v>
      </c>
      <c r="T1001" s="26" t="s">
        <v>90</v>
      </c>
      <c r="U1001" s="26" t="s">
        <v>94</v>
      </c>
      <c r="V1001" s="26">
        <v>2389</v>
      </c>
      <c r="W1001" s="26">
        <v>0</v>
      </c>
      <c r="X1001" s="26">
        <v>0</v>
      </c>
      <c r="Y1001" s="3">
        <v>0</v>
      </c>
      <c r="Z1001" s="30">
        <v>0</v>
      </c>
      <c r="AA1001" s="12"/>
      <c r="AB1001" s="12"/>
    </row>
    <row r="1002" spans="2:28" x14ac:dyDescent="0.2">
      <c r="B1002" s="18">
        <v>2023</v>
      </c>
      <c r="C1002" s="15" t="s">
        <v>7</v>
      </c>
      <c r="D1002" s="8" t="s">
        <v>80</v>
      </c>
      <c r="E1002" s="13" t="s">
        <v>67</v>
      </c>
      <c r="F1002" s="8">
        <v>2994</v>
      </c>
      <c r="G1002" s="8">
        <v>3203.58</v>
      </c>
      <c r="H1002" s="29">
        <v>3812.2602000000002</v>
      </c>
      <c r="I1002" s="14">
        <v>1409.5752</v>
      </c>
      <c r="J1002" s="17" t="s">
        <v>70</v>
      </c>
      <c r="Q1002" s="18">
        <v>2023</v>
      </c>
      <c r="R1002" s="15" t="s">
        <v>7</v>
      </c>
      <c r="S1002" s="26" t="s">
        <v>93</v>
      </c>
      <c r="T1002" s="26" t="s">
        <v>90</v>
      </c>
      <c r="U1002" s="26" t="s">
        <v>94</v>
      </c>
      <c r="V1002" s="26">
        <v>2605</v>
      </c>
      <c r="W1002" s="26">
        <v>0</v>
      </c>
      <c r="X1002" s="26">
        <v>0</v>
      </c>
      <c r="Y1002" s="3">
        <v>0</v>
      </c>
      <c r="Z1002" s="30">
        <v>0</v>
      </c>
      <c r="AA1002" s="15"/>
      <c r="AB1002" s="15"/>
    </row>
    <row r="1003" spans="2:28" x14ac:dyDescent="0.2">
      <c r="B1003" s="16">
        <v>2023</v>
      </c>
      <c r="C1003" s="12" t="s">
        <v>8</v>
      </c>
      <c r="D1003" s="8" t="s">
        <v>80</v>
      </c>
      <c r="E1003" s="13" t="s">
        <v>67</v>
      </c>
      <c r="F1003" s="8">
        <v>3418</v>
      </c>
      <c r="G1003" s="8">
        <v>5058.6400000000003</v>
      </c>
      <c r="H1003" s="29">
        <v>7082.0960000000014</v>
      </c>
      <c r="I1003" s="14">
        <v>1871.6968000000002</v>
      </c>
      <c r="J1003" s="17" t="s">
        <v>70</v>
      </c>
      <c r="Q1003" s="16">
        <v>2023</v>
      </c>
      <c r="R1003" s="12" t="s">
        <v>8</v>
      </c>
      <c r="S1003" s="26" t="s">
        <v>93</v>
      </c>
      <c r="T1003" s="26" t="s">
        <v>90</v>
      </c>
      <c r="U1003" s="26" t="s">
        <v>94</v>
      </c>
      <c r="V1003" s="26">
        <v>2239</v>
      </c>
      <c r="W1003" s="26">
        <v>0</v>
      </c>
      <c r="X1003" s="26">
        <v>0</v>
      </c>
      <c r="Y1003" s="3">
        <v>0</v>
      </c>
      <c r="Z1003" s="30">
        <v>0</v>
      </c>
      <c r="AA1003" s="12"/>
      <c r="AB1003" s="12"/>
    </row>
    <row r="1004" spans="2:28" x14ac:dyDescent="0.2">
      <c r="B1004" s="18">
        <v>2023</v>
      </c>
      <c r="C1004" s="15" t="s">
        <v>9</v>
      </c>
      <c r="D1004" s="8" t="s">
        <v>80</v>
      </c>
      <c r="E1004" s="13" t="s">
        <v>67</v>
      </c>
      <c r="F1004" s="8">
        <v>3139</v>
      </c>
      <c r="G1004" s="8">
        <v>10013.41</v>
      </c>
      <c r="H1004" s="29">
        <v>10213.6782</v>
      </c>
      <c r="I1004" s="14">
        <v>4005.364</v>
      </c>
      <c r="J1004" s="17" t="s">
        <v>70</v>
      </c>
      <c r="Q1004" s="18">
        <v>2023</v>
      </c>
      <c r="R1004" s="15" t="s">
        <v>9</v>
      </c>
      <c r="S1004" s="26" t="s">
        <v>93</v>
      </c>
      <c r="T1004" s="26" t="s">
        <v>90</v>
      </c>
      <c r="U1004" s="26" t="s">
        <v>94</v>
      </c>
      <c r="V1004" s="26">
        <v>2996</v>
      </c>
      <c r="W1004" s="26">
        <v>0</v>
      </c>
      <c r="X1004" s="26">
        <v>0</v>
      </c>
      <c r="Y1004" s="3">
        <v>0</v>
      </c>
      <c r="Z1004" s="30">
        <v>0</v>
      </c>
      <c r="AA1004" s="15"/>
      <c r="AB1004" s="15"/>
    </row>
    <row r="1005" spans="2:28" x14ac:dyDescent="0.2">
      <c r="B1005" s="16">
        <v>2023</v>
      </c>
      <c r="C1005" s="12" t="s">
        <v>10</v>
      </c>
      <c r="D1005" s="8" t="s">
        <v>80</v>
      </c>
      <c r="E1005" s="13" t="s">
        <v>67</v>
      </c>
      <c r="F1005" s="8">
        <v>3430</v>
      </c>
      <c r="G1005" s="8">
        <v>8883.7000000000007</v>
      </c>
      <c r="H1005" s="29">
        <v>11904.158000000001</v>
      </c>
      <c r="I1005" s="14">
        <v>2665.11</v>
      </c>
      <c r="J1005" s="17" t="s">
        <v>70</v>
      </c>
      <c r="Q1005" s="16">
        <v>2023</v>
      </c>
      <c r="R1005" s="12" t="s">
        <v>10</v>
      </c>
      <c r="S1005" s="26" t="s">
        <v>93</v>
      </c>
      <c r="T1005" s="26" t="s">
        <v>90</v>
      </c>
      <c r="U1005" s="26" t="s">
        <v>94</v>
      </c>
      <c r="V1005" s="26">
        <v>2103</v>
      </c>
      <c r="W1005" s="26">
        <v>0</v>
      </c>
      <c r="X1005" s="26">
        <v>0</v>
      </c>
      <c r="Y1005" s="3">
        <v>0</v>
      </c>
      <c r="Z1005" s="30">
        <v>0</v>
      </c>
      <c r="AA1005" s="12"/>
      <c r="AB1005" s="12"/>
    </row>
    <row r="1006" spans="2:28" x14ac:dyDescent="0.2">
      <c r="B1006" s="18">
        <v>2023</v>
      </c>
      <c r="C1006" s="15" t="s">
        <v>11</v>
      </c>
      <c r="D1006" s="8" t="s">
        <v>80</v>
      </c>
      <c r="E1006" s="13" t="s">
        <v>67</v>
      </c>
      <c r="F1006" s="8">
        <v>2599</v>
      </c>
      <c r="G1006" s="8">
        <v>8056.9</v>
      </c>
      <c r="H1006" s="29">
        <v>9829.4179999999997</v>
      </c>
      <c r="I1006" s="14">
        <v>3061.6220000000003</v>
      </c>
      <c r="J1006" s="17" t="s">
        <v>70</v>
      </c>
      <c r="Q1006" s="18">
        <v>2023</v>
      </c>
      <c r="R1006" s="15" t="s">
        <v>11</v>
      </c>
      <c r="S1006" s="26" t="s">
        <v>93</v>
      </c>
      <c r="T1006" s="26" t="s">
        <v>90</v>
      </c>
      <c r="U1006" s="26" t="s">
        <v>94</v>
      </c>
      <c r="V1006" s="26">
        <v>2402</v>
      </c>
      <c r="W1006" s="26">
        <v>0</v>
      </c>
      <c r="X1006" s="26">
        <v>0</v>
      </c>
      <c r="Y1006" s="3">
        <v>0</v>
      </c>
      <c r="Z1006" s="30">
        <v>0</v>
      </c>
      <c r="AA1006" s="15"/>
      <c r="AB1006" s="15"/>
    </row>
    <row r="1007" spans="2:28" x14ac:dyDescent="0.2">
      <c r="B1007" s="16">
        <v>2023</v>
      </c>
      <c r="C1007" s="12" t="s">
        <v>12</v>
      </c>
      <c r="D1007" s="8" t="s">
        <v>80</v>
      </c>
      <c r="E1007" s="13" t="s">
        <v>67</v>
      </c>
      <c r="F1007" s="8">
        <v>3091</v>
      </c>
      <c r="G1007" s="8">
        <v>4481.95</v>
      </c>
      <c r="H1007" s="29">
        <v>4168.2134999999998</v>
      </c>
      <c r="I1007" s="14">
        <v>1703.1410000000001</v>
      </c>
      <c r="J1007" s="17" t="s">
        <v>70</v>
      </c>
      <c r="Q1007" s="16">
        <v>2023</v>
      </c>
      <c r="R1007" s="12" t="s">
        <v>12</v>
      </c>
      <c r="S1007" s="26" t="s">
        <v>93</v>
      </c>
      <c r="T1007" s="26" t="s">
        <v>90</v>
      </c>
      <c r="U1007" s="26" t="s">
        <v>94</v>
      </c>
      <c r="V1007" s="26">
        <v>1526</v>
      </c>
      <c r="W1007" s="26">
        <v>0</v>
      </c>
      <c r="X1007" s="26">
        <v>0</v>
      </c>
      <c r="Y1007" s="3">
        <v>0</v>
      </c>
      <c r="Z1007" s="30">
        <v>0</v>
      </c>
      <c r="AA1007" s="12"/>
      <c r="AB1007" s="12"/>
    </row>
    <row r="1008" spans="2:28" x14ac:dyDescent="0.2">
      <c r="B1008" s="18">
        <v>2023</v>
      </c>
      <c r="C1008" s="15" t="s">
        <v>13</v>
      </c>
      <c r="D1008" s="8" t="s">
        <v>80</v>
      </c>
      <c r="E1008" s="13" t="s">
        <v>67</v>
      </c>
      <c r="F1008" s="8">
        <v>2641</v>
      </c>
      <c r="G1008" s="8">
        <v>2614.59</v>
      </c>
      <c r="H1008" s="29">
        <v>2980.6325999999999</v>
      </c>
      <c r="I1008" s="14">
        <v>1281.1491000000001</v>
      </c>
      <c r="J1008" s="17" t="s">
        <v>70</v>
      </c>
      <c r="Q1008" s="18">
        <v>2023</v>
      </c>
      <c r="R1008" s="15" t="s">
        <v>13</v>
      </c>
      <c r="S1008" s="26" t="s">
        <v>93</v>
      </c>
      <c r="T1008" s="26" t="s">
        <v>90</v>
      </c>
      <c r="U1008" s="26" t="s">
        <v>94</v>
      </c>
      <c r="V1008" s="26">
        <v>2601</v>
      </c>
      <c r="W1008" s="26">
        <v>0</v>
      </c>
      <c r="X1008" s="26">
        <v>0</v>
      </c>
      <c r="Y1008" s="3">
        <v>0</v>
      </c>
      <c r="Z1008" s="30">
        <v>0</v>
      </c>
      <c r="AA1008" s="15"/>
      <c r="AB1008" s="15"/>
    </row>
    <row r="1009" spans="2:28" x14ac:dyDescent="0.2">
      <c r="B1009" s="16">
        <v>2023</v>
      </c>
      <c r="C1009" s="12" t="s">
        <v>14</v>
      </c>
      <c r="D1009" s="8" t="s">
        <v>80</v>
      </c>
      <c r="E1009" s="13" t="s">
        <v>67</v>
      </c>
      <c r="F1009" s="8">
        <v>2813</v>
      </c>
      <c r="G1009" s="8">
        <v>4219.5</v>
      </c>
      <c r="H1009" s="29">
        <v>4050.72</v>
      </c>
      <c r="I1009" s="14">
        <v>1434.63</v>
      </c>
      <c r="J1009" s="17" t="s">
        <v>70</v>
      </c>
      <c r="Q1009" s="16">
        <v>2023</v>
      </c>
      <c r="R1009" s="12" t="s">
        <v>14</v>
      </c>
      <c r="S1009" s="26" t="s">
        <v>93</v>
      </c>
      <c r="T1009" s="26" t="s">
        <v>90</v>
      </c>
      <c r="U1009" s="26" t="s">
        <v>94</v>
      </c>
      <c r="V1009" s="26">
        <v>1779</v>
      </c>
      <c r="W1009" s="26">
        <v>0</v>
      </c>
      <c r="X1009" s="26">
        <v>0</v>
      </c>
      <c r="Y1009" s="3">
        <v>0</v>
      </c>
      <c r="Z1009" s="30">
        <v>0</v>
      </c>
      <c r="AA1009" s="12"/>
      <c r="AB1009" s="12"/>
    </row>
    <row r="1010" spans="2:28" x14ac:dyDescent="0.2">
      <c r="B1010" s="18">
        <v>2023</v>
      </c>
      <c r="C1010" s="15" t="s">
        <v>15</v>
      </c>
      <c r="D1010" s="8" t="s">
        <v>80</v>
      </c>
      <c r="E1010" s="13" t="s">
        <v>67</v>
      </c>
      <c r="F1010" s="8">
        <v>2602</v>
      </c>
      <c r="G1010" s="8">
        <v>7623.86</v>
      </c>
      <c r="H1010" s="29">
        <v>10597.1654</v>
      </c>
      <c r="I1010" s="14">
        <v>2287.1579999999999</v>
      </c>
      <c r="J1010" s="17" t="s">
        <v>70</v>
      </c>
      <c r="Q1010" s="18">
        <v>2023</v>
      </c>
      <c r="R1010" s="15" t="s">
        <v>15</v>
      </c>
      <c r="S1010" s="26" t="s">
        <v>93</v>
      </c>
      <c r="T1010" s="26" t="s">
        <v>90</v>
      </c>
      <c r="U1010" s="26" t="s">
        <v>94</v>
      </c>
      <c r="V1010" s="26">
        <v>1737</v>
      </c>
      <c r="W1010" s="26">
        <v>0</v>
      </c>
      <c r="X1010" s="26">
        <v>0</v>
      </c>
      <c r="Y1010" s="3">
        <v>0</v>
      </c>
      <c r="Z1010" s="30">
        <v>0</v>
      </c>
      <c r="AA1010" s="15"/>
      <c r="AB1010" s="15"/>
    </row>
    <row r="1011" spans="2:28" x14ac:dyDescent="0.2">
      <c r="B1011" s="16">
        <v>2023</v>
      </c>
      <c r="C1011" s="12" t="s">
        <v>16</v>
      </c>
      <c r="D1011" s="8" t="s">
        <v>80</v>
      </c>
      <c r="E1011" s="13" t="s">
        <v>67</v>
      </c>
      <c r="F1011" s="8">
        <v>2645</v>
      </c>
      <c r="G1011" s="8">
        <v>6824.1</v>
      </c>
      <c r="H1011" s="29">
        <v>8257.1610000000001</v>
      </c>
      <c r="I1011" s="14">
        <v>2797.8810000000003</v>
      </c>
      <c r="J1011" s="17" t="s">
        <v>70</v>
      </c>
      <c r="Q1011" s="16">
        <v>2023</v>
      </c>
      <c r="R1011" s="12" t="s">
        <v>16</v>
      </c>
      <c r="S1011" s="26" t="s">
        <v>93</v>
      </c>
      <c r="T1011" s="26" t="s">
        <v>90</v>
      </c>
      <c r="U1011" s="26" t="s">
        <v>94</v>
      </c>
      <c r="V1011" s="26">
        <v>2937</v>
      </c>
      <c r="W1011" s="26">
        <v>0</v>
      </c>
      <c r="X1011" s="26">
        <v>0</v>
      </c>
      <c r="Y1011" s="3">
        <v>0</v>
      </c>
      <c r="Z1011" s="30">
        <v>0</v>
      </c>
      <c r="AA1011" s="12"/>
      <c r="AB1011" s="12"/>
    </row>
    <row r="1012" spans="2:28" x14ac:dyDescent="0.2">
      <c r="B1012" s="18">
        <v>2023</v>
      </c>
      <c r="C1012" s="15" t="s">
        <v>17</v>
      </c>
      <c r="D1012" s="8" t="s">
        <v>80</v>
      </c>
      <c r="E1012" s="13" t="s">
        <v>67</v>
      </c>
      <c r="F1012" s="8">
        <v>3103</v>
      </c>
      <c r="G1012" s="8">
        <v>3103</v>
      </c>
      <c r="H1012" s="29">
        <v>2885.79</v>
      </c>
      <c r="I1012" s="14">
        <v>1458.41</v>
      </c>
      <c r="J1012" s="17" t="s">
        <v>70</v>
      </c>
      <c r="Q1012" s="18">
        <v>2023</v>
      </c>
      <c r="R1012" s="15" t="s">
        <v>17</v>
      </c>
      <c r="S1012" s="26" t="s">
        <v>93</v>
      </c>
      <c r="T1012" s="26" t="s">
        <v>90</v>
      </c>
      <c r="U1012" s="26" t="s">
        <v>94</v>
      </c>
      <c r="V1012" s="26">
        <v>1577</v>
      </c>
      <c r="W1012" s="26">
        <v>0</v>
      </c>
      <c r="X1012" s="26">
        <v>0</v>
      </c>
      <c r="Y1012" s="3">
        <v>0</v>
      </c>
      <c r="Z1012" s="30">
        <v>0</v>
      </c>
      <c r="AA1012" s="15"/>
      <c r="AB1012" s="15"/>
    </row>
    <row r="1013" spans="2:28" x14ac:dyDescent="0.2">
      <c r="B1013" s="16">
        <v>2024</v>
      </c>
      <c r="C1013" s="12" t="s">
        <v>6</v>
      </c>
      <c r="D1013" s="8" t="s">
        <v>80</v>
      </c>
      <c r="E1013" s="13" t="s">
        <v>67</v>
      </c>
      <c r="F1013" s="8">
        <v>3525</v>
      </c>
      <c r="G1013" s="8">
        <v>9905.25</v>
      </c>
      <c r="H1013" s="29">
        <v>12777.772499999999</v>
      </c>
      <c r="I1013" s="14">
        <v>3367.7849999999999</v>
      </c>
      <c r="J1013" s="17" t="s">
        <v>70</v>
      </c>
      <c r="Q1013" s="16">
        <v>2024</v>
      </c>
      <c r="R1013" s="12" t="s">
        <v>6</v>
      </c>
      <c r="S1013" s="26" t="s">
        <v>93</v>
      </c>
      <c r="T1013" s="26" t="s">
        <v>90</v>
      </c>
      <c r="U1013" s="26" t="s">
        <v>94</v>
      </c>
      <c r="V1013" s="26">
        <v>2350</v>
      </c>
      <c r="W1013" s="26">
        <v>0</v>
      </c>
      <c r="X1013" s="26">
        <v>0</v>
      </c>
      <c r="Y1013" s="3">
        <v>0</v>
      </c>
      <c r="Z1013" s="30">
        <v>0</v>
      </c>
      <c r="AA1013" s="12"/>
      <c r="AB1013" s="12"/>
    </row>
    <row r="1014" spans="2:28" x14ac:dyDescent="0.2">
      <c r="B1014" s="18">
        <v>2024</v>
      </c>
      <c r="C1014" s="15" t="s">
        <v>7</v>
      </c>
      <c r="D1014" s="8" t="s">
        <v>80</v>
      </c>
      <c r="E1014" s="13" t="s">
        <v>67</v>
      </c>
      <c r="F1014" s="8">
        <v>3822</v>
      </c>
      <c r="G1014" s="8">
        <v>6268.08</v>
      </c>
      <c r="H1014" s="29">
        <v>7772.4192000000003</v>
      </c>
      <c r="I1014" s="14">
        <v>2820.636</v>
      </c>
      <c r="J1014" s="17" t="s">
        <v>70</v>
      </c>
      <c r="Q1014" s="18">
        <v>2024</v>
      </c>
      <c r="R1014" s="15" t="s">
        <v>7</v>
      </c>
      <c r="S1014" s="26" t="s">
        <v>93</v>
      </c>
      <c r="T1014" s="26" t="s">
        <v>90</v>
      </c>
      <c r="U1014" s="26" t="s">
        <v>94</v>
      </c>
      <c r="V1014" s="26">
        <v>1770</v>
      </c>
      <c r="W1014" s="26">
        <v>0</v>
      </c>
      <c r="X1014" s="26">
        <v>0</v>
      </c>
      <c r="Y1014" s="3">
        <v>0</v>
      </c>
      <c r="Z1014" s="30">
        <v>0</v>
      </c>
      <c r="AA1014" s="15"/>
      <c r="AB1014" s="15"/>
    </row>
    <row r="1015" spans="2:28" x14ac:dyDescent="0.2">
      <c r="B1015" s="16">
        <v>2024</v>
      </c>
      <c r="C1015" s="12" t="s">
        <v>8</v>
      </c>
      <c r="D1015" s="8" t="s">
        <v>80</v>
      </c>
      <c r="E1015" s="13" t="s">
        <v>67</v>
      </c>
      <c r="F1015" s="8">
        <v>3297</v>
      </c>
      <c r="G1015" s="8">
        <v>9989.91</v>
      </c>
      <c r="H1015" s="29">
        <v>9590.3135999999995</v>
      </c>
      <c r="I1015" s="14">
        <v>3196.7712000000001</v>
      </c>
      <c r="J1015" s="17" t="s">
        <v>70</v>
      </c>
      <c r="Q1015" s="16">
        <v>2024</v>
      </c>
      <c r="R1015" s="12" t="s">
        <v>8</v>
      </c>
      <c r="S1015" s="26" t="s">
        <v>93</v>
      </c>
      <c r="T1015" s="26" t="s">
        <v>90</v>
      </c>
      <c r="U1015" s="26" t="s">
        <v>94</v>
      </c>
      <c r="V1015" s="26">
        <v>1226</v>
      </c>
      <c r="W1015" s="26">
        <v>0</v>
      </c>
      <c r="X1015" s="26">
        <v>0</v>
      </c>
      <c r="Y1015" s="3">
        <v>0</v>
      </c>
      <c r="Z1015" s="30">
        <v>0</v>
      </c>
      <c r="AA1015" s="12"/>
      <c r="AB1015" s="12"/>
    </row>
    <row r="1016" spans="2:28" x14ac:dyDescent="0.2">
      <c r="B1016" s="18">
        <v>2024</v>
      </c>
      <c r="C1016" s="15" t="s">
        <v>9</v>
      </c>
      <c r="D1016" s="8" t="s">
        <v>80</v>
      </c>
      <c r="E1016" s="13" t="s">
        <v>67</v>
      </c>
      <c r="F1016" s="8">
        <v>3641</v>
      </c>
      <c r="G1016" s="8">
        <v>10158.39</v>
      </c>
      <c r="H1016" s="29">
        <v>12596.403599999998</v>
      </c>
      <c r="I1016" s="14">
        <v>4469.6916000000001</v>
      </c>
      <c r="J1016" s="17" t="s">
        <v>70</v>
      </c>
      <c r="Q1016" s="18">
        <v>2024</v>
      </c>
      <c r="R1016" s="15" t="s">
        <v>9</v>
      </c>
      <c r="S1016" s="26" t="s">
        <v>93</v>
      </c>
      <c r="T1016" s="26" t="s">
        <v>90</v>
      </c>
      <c r="U1016" s="26" t="s">
        <v>94</v>
      </c>
      <c r="V1016" s="26">
        <v>1864</v>
      </c>
      <c r="W1016" s="26">
        <v>0</v>
      </c>
      <c r="X1016" s="26">
        <v>0</v>
      </c>
      <c r="Y1016" s="3">
        <v>0</v>
      </c>
      <c r="Z1016" s="30">
        <v>0</v>
      </c>
      <c r="AA1016" s="15"/>
      <c r="AB1016" s="15"/>
    </row>
    <row r="1017" spans="2:28" x14ac:dyDescent="0.2">
      <c r="B1017" s="16">
        <v>2024</v>
      </c>
      <c r="C1017" s="12" t="s">
        <v>10</v>
      </c>
      <c r="D1017" s="8" t="s">
        <v>80</v>
      </c>
      <c r="E1017" s="13" t="s">
        <v>67</v>
      </c>
      <c r="F1017" s="8">
        <v>3463</v>
      </c>
      <c r="G1017" s="8">
        <v>7618.6</v>
      </c>
      <c r="H1017" s="29">
        <v>7847.1580000000004</v>
      </c>
      <c r="I1017" s="14">
        <v>2361.7660000000001</v>
      </c>
      <c r="J1017" s="17" t="s">
        <v>70</v>
      </c>
      <c r="Q1017" s="16">
        <v>2024</v>
      </c>
      <c r="R1017" s="12" t="s">
        <v>10</v>
      </c>
      <c r="S1017" s="26" t="s">
        <v>93</v>
      </c>
      <c r="T1017" s="26" t="s">
        <v>90</v>
      </c>
      <c r="U1017" s="26" t="s">
        <v>94</v>
      </c>
      <c r="V1017" s="26">
        <v>1431</v>
      </c>
      <c r="W1017" s="26">
        <v>0</v>
      </c>
      <c r="X1017" s="26">
        <v>0</v>
      </c>
      <c r="Y1017" s="3">
        <v>0</v>
      </c>
      <c r="Z1017" s="30">
        <v>0</v>
      </c>
      <c r="AA1017" s="12"/>
      <c r="AB1017" s="12"/>
    </row>
    <row r="1018" spans="2:28" x14ac:dyDescent="0.2">
      <c r="B1018" s="18">
        <v>2024</v>
      </c>
      <c r="C1018" s="15" t="s">
        <v>11</v>
      </c>
      <c r="D1018" s="8" t="s">
        <v>80</v>
      </c>
      <c r="E1018" s="13" t="s">
        <v>67</v>
      </c>
      <c r="F1018" s="8">
        <v>3989</v>
      </c>
      <c r="G1018" s="8">
        <v>10530.96</v>
      </c>
      <c r="H1018" s="29">
        <v>10530.96</v>
      </c>
      <c r="I1018" s="14">
        <v>3685.8359999999998</v>
      </c>
      <c r="J1018" s="17" t="s">
        <v>70</v>
      </c>
      <c r="Q1018" s="18">
        <v>2024</v>
      </c>
      <c r="R1018" s="15" t="s">
        <v>11</v>
      </c>
      <c r="S1018" s="26" t="s">
        <v>93</v>
      </c>
      <c r="T1018" s="26" t="s">
        <v>90</v>
      </c>
      <c r="U1018" s="26" t="s">
        <v>94</v>
      </c>
      <c r="V1018" s="26">
        <v>2933</v>
      </c>
      <c r="W1018" s="26">
        <v>0</v>
      </c>
      <c r="X1018" s="26">
        <v>0</v>
      </c>
      <c r="Y1018" s="3">
        <v>0</v>
      </c>
      <c r="Z1018" s="30">
        <v>0</v>
      </c>
      <c r="AA1018" s="15"/>
      <c r="AB1018" s="15"/>
    </row>
    <row r="1019" spans="2:28" x14ac:dyDescent="0.2">
      <c r="B1019" s="16">
        <v>2024</v>
      </c>
      <c r="C1019" s="12" t="s">
        <v>12</v>
      </c>
      <c r="D1019" s="8" t="s">
        <v>80</v>
      </c>
      <c r="E1019" s="13" t="s">
        <v>67</v>
      </c>
      <c r="F1019" s="8">
        <v>3420</v>
      </c>
      <c r="G1019" s="8">
        <v>9815.4</v>
      </c>
      <c r="H1019" s="29">
        <v>11876.633999999998</v>
      </c>
      <c r="I1019" s="14">
        <v>3729.8520000000003</v>
      </c>
      <c r="J1019" s="17" t="s">
        <v>70</v>
      </c>
      <c r="Q1019" s="16">
        <v>2024</v>
      </c>
      <c r="R1019" s="12" t="s">
        <v>12</v>
      </c>
      <c r="S1019" s="26" t="s">
        <v>93</v>
      </c>
      <c r="T1019" s="26" t="s">
        <v>90</v>
      </c>
      <c r="U1019" s="26" t="s">
        <v>94</v>
      </c>
      <c r="V1019" s="26">
        <v>1367</v>
      </c>
      <c r="W1019" s="26">
        <v>0</v>
      </c>
      <c r="X1019" s="26">
        <v>0</v>
      </c>
      <c r="Y1019" s="3">
        <v>0</v>
      </c>
      <c r="Z1019" s="30">
        <v>0</v>
      </c>
      <c r="AA1019" s="12"/>
      <c r="AB1019" s="12"/>
    </row>
    <row r="1020" spans="2:28" x14ac:dyDescent="0.2">
      <c r="B1020" s="18">
        <v>2024</v>
      </c>
      <c r="C1020" s="15" t="s">
        <v>13</v>
      </c>
      <c r="D1020" s="8" t="s">
        <v>80</v>
      </c>
      <c r="E1020" s="13" t="s">
        <v>67</v>
      </c>
      <c r="F1020" s="8">
        <v>2735</v>
      </c>
      <c r="G1020" s="8">
        <v>2516.1999999999998</v>
      </c>
      <c r="H1020" s="29">
        <v>2742.6579999999999</v>
      </c>
      <c r="I1020" s="14">
        <v>1081.9659999999999</v>
      </c>
      <c r="J1020" s="17" t="s">
        <v>70</v>
      </c>
      <c r="Q1020" s="18">
        <v>2024</v>
      </c>
      <c r="R1020" s="15" t="s">
        <v>13</v>
      </c>
      <c r="S1020" s="26" t="s">
        <v>93</v>
      </c>
      <c r="T1020" s="26" t="s">
        <v>90</v>
      </c>
      <c r="U1020" s="26" t="s">
        <v>94</v>
      </c>
      <c r="V1020" s="26">
        <v>1391</v>
      </c>
      <c r="W1020" s="26">
        <v>0</v>
      </c>
      <c r="X1020" s="26">
        <v>0</v>
      </c>
      <c r="Y1020" s="3">
        <v>0</v>
      </c>
      <c r="Z1020" s="30">
        <v>0</v>
      </c>
      <c r="AA1020" s="15"/>
      <c r="AB1020" s="15"/>
    </row>
    <row r="1021" spans="2:28" x14ac:dyDescent="0.2">
      <c r="B1021" s="16">
        <v>2024</v>
      </c>
      <c r="C1021" s="12" t="s">
        <v>14</v>
      </c>
      <c r="D1021" s="8" t="s">
        <v>80</v>
      </c>
      <c r="E1021" s="13" t="s">
        <v>67</v>
      </c>
      <c r="F1021" s="8">
        <v>3831</v>
      </c>
      <c r="G1021" s="8">
        <v>11109.9</v>
      </c>
      <c r="H1021" s="29">
        <v>13776.275999999998</v>
      </c>
      <c r="I1021" s="14">
        <v>4555.0589999999993</v>
      </c>
      <c r="J1021" s="17" t="s">
        <v>70</v>
      </c>
      <c r="Q1021" s="16">
        <v>2024</v>
      </c>
      <c r="R1021" s="12" t="s">
        <v>14</v>
      </c>
      <c r="S1021" s="26" t="s">
        <v>93</v>
      </c>
      <c r="T1021" s="26" t="s">
        <v>90</v>
      </c>
      <c r="U1021" s="26" t="s">
        <v>94</v>
      </c>
      <c r="V1021" s="26">
        <v>1714</v>
      </c>
      <c r="W1021" s="26">
        <v>0</v>
      </c>
      <c r="X1021" s="26">
        <v>0</v>
      </c>
      <c r="Y1021" s="3">
        <v>0</v>
      </c>
      <c r="Z1021" s="30">
        <v>0</v>
      </c>
      <c r="AA1021" s="12"/>
      <c r="AB1021" s="12"/>
    </row>
    <row r="1022" spans="2:28" x14ac:dyDescent="0.2">
      <c r="B1022" s="18">
        <v>2024</v>
      </c>
      <c r="C1022" s="15" t="s">
        <v>15</v>
      </c>
      <c r="D1022" s="8" t="s">
        <v>80</v>
      </c>
      <c r="E1022" s="13" t="s">
        <v>67</v>
      </c>
      <c r="F1022" s="8">
        <v>3946</v>
      </c>
      <c r="G1022" s="8">
        <v>13811</v>
      </c>
      <c r="H1022" s="29">
        <v>17125.64</v>
      </c>
      <c r="I1022" s="14">
        <v>4971.96</v>
      </c>
      <c r="J1022" s="17" t="s">
        <v>70</v>
      </c>
      <c r="Q1022" s="18">
        <v>2024</v>
      </c>
      <c r="R1022" s="15" t="s">
        <v>15</v>
      </c>
      <c r="S1022" s="26" t="s">
        <v>93</v>
      </c>
      <c r="T1022" s="26" t="s">
        <v>90</v>
      </c>
      <c r="U1022" s="26" t="s">
        <v>94</v>
      </c>
      <c r="V1022" s="26">
        <v>1747</v>
      </c>
      <c r="W1022" s="26">
        <v>0</v>
      </c>
      <c r="X1022" s="26">
        <v>0</v>
      </c>
      <c r="Y1022" s="3">
        <v>0</v>
      </c>
      <c r="Z1022" s="30">
        <v>0</v>
      </c>
      <c r="AA1022" s="15"/>
      <c r="AB1022" s="15"/>
    </row>
    <row r="1023" spans="2:28" x14ac:dyDescent="0.2">
      <c r="B1023" s="16">
        <v>2024</v>
      </c>
      <c r="C1023" s="12" t="s">
        <v>16</v>
      </c>
      <c r="D1023" s="8" t="s">
        <v>80</v>
      </c>
      <c r="E1023" s="13" t="s">
        <v>67</v>
      </c>
      <c r="F1023" s="8">
        <v>3322</v>
      </c>
      <c r="G1023" s="8">
        <v>6079.26</v>
      </c>
      <c r="H1023" s="29">
        <v>7477.4897999999994</v>
      </c>
      <c r="I1023" s="14">
        <v>2370.9114</v>
      </c>
      <c r="J1023" s="17" t="s">
        <v>70</v>
      </c>
      <c r="Q1023" s="16">
        <v>2024</v>
      </c>
      <c r="R1023" s="12" t="s">
        <v>16</v>
      </c>
      <c r="S1023" s="26" t="s">
        <v>93</v>
      </c>
      <c r="T1023" s="26" t="s">
        <v>90</v>
      </c>
      <c r="U1023" s="26" t="s">
        <v>94</v>
      </c>
      <c r="V1023" s="26">
        <v>2503</v>
      </c>
      <c r="W1023" s="26">
        <v>0</v>
      </c>
      <c r="X1023" s="26">
        <v>0</v>
      </c>
      <c r="Y1023" s="3">
        <v>0</v>
      </c>
      <c r="Z1023" s="30">
        <v>0</v>
      </c>
      <c r="AA1023" s="12"/>
      <c r="AB1023" s="12"/>
    </row>
    <row r="1024" spans="2:28" x14ac:dyDescent="0.2">
      <c r="B1024" s="18">
        <v>2024</v>
      </c>
      <c r="C1024" s="15" t="s">
        <v>17</v>
      </c>
      <c r="D1024" s="8" t="s">
        <v>80</v>
      </c>
      <c r="E1024" s="13" t="s">
        <v>67</v>
      </c>
      <c r="F1024" s="8">
        <v>2751</v>
      </c>
      <c r="G1024" s="8">
        <v>3603.81</v>
      </c>
      <c r="H1024" s="29">
        <v>4360.6100999999999</v>
      </c>
      <c r="I1024" s="14">
        <v>1801.905</v>
      </c>
      <c r="J1024" s="17" t="s">
        <v>70</v>
      </c>
      <c r="Q1024" s="18">
        <v>2024</v>
      </c>
      <c r="R1024" s="15" t="s">
        <v>17</v>
      </c>
      <c r="S1024" s="26" t="s">
        <v>93</v>
      </c>
      <c r="T1024" s="26" t="s">
        <v>90</v>
      </c>
      <c r="U1024" s="26" t="s">
        <v>94</v>
      </c>
      <c r="V1024" s="26">
        <v>2547</v>
      </c>
      <c r="W1024" s="26">
        <v>0</v>
      </c>
      <c r="X1024" s="26">
        <v>0</v>
      </c>
      <c r="Y1024" s="3">
        <v>0</v>
      </c>
      <c r="Z1024" s="30">
        <v>0</v>
      </c>
      <c r="AA1024" s="15"/>
      <c r="AB1024" s="15"/>
    </row>
    <row r="1025" spans="2:28" x14ac:dyDescent="0.2">
      <c r="B1025" s="16">
        <v>2020</v>
      </c>
      <c r="C1025" s="12" t="s">
        <v>6</v>
      </c>
      <c r="D1025" s="8" t="s">
        <v>80</v>
      </c>
      <c r="E1025" s="13" t="s">
        <v>68</v>
      </c>
      <c r="F1025" s="8">
        <v>2871</v>
      </c>
      <c r="G1025" s="8">
        <v>9617.85</v>
      </c>
      <c r="H1025" s="29">
        <v>12695.562</v>
      </c>
      <c r="I1025" s="14">
        <v>3943.3185000000003</v>
      </c>
      <c r="J1025" s="17" t="s">
        <v>70</v>
      </c>
      <c r="Q1025" s="16">
        <v>2020</v>
      </c>
      <c r="R1025" s="12" t="s">
        <v>6</v>
      </c>
      <c r="S1025" s="26" t="s">
        <v>93</v>
      </c>
      <c r="T1025" s="26" t="s">
        <v>91</v>
      </c>
      <c r="U1025" s="26" t="s">
        <v>94</v>
      </c>
      <c r="V1025" s="26">
        <v>3164</v>
      </c>
      <c r="W1025" s="26">
        <v>0</v>
      </c>
      <c r="X1025" s="26">
        <v>0</v>
      </c>
      <c r="Y1025" s="3">
        <v>0</v>
      </c>
      <c r="Z1025" s="30">
        <v>0</v>
      </c>
      <c r="AA1025" s="12"/>
      <c r="AB1025" s="12"/>
    </row>
    <row r="1026" spans="2:28" x14ac:dyDescent="0.2">
      <c r="B1026" s="18">
        <v>2020</v>
      </c>
      <c r="C1026" s="15" t="s">
        <v>7</v>
      </c>
      <c r="D1026" s="8" t="s">
        <v>80</v>
      </c>
      <c r="E1026" s="13" t="s">
        <v>68</v>
      </c>
      <c r="F1026" s="8">
        <v>2695</v>
      </c>
      <c r="G1026" s="8">
        <v>3126.2</v>
      </c>
      <c r="H1026" s="29">
        <v>3657.6539999999995</v>
      </c>
      <c r="I1026" s="14">
        <v>1156.694</v>
      </c>
      <c r="J1026" s="17" t="s">
        <v>70</v>
      </c>
      <c r="Q1026" s="18">
        <v>2020</v>
      </c>
      <c r="R1026" s="15" t="s">
        <v>7</v>
      </c>
      <c r="S1026" s="26" t="s">
        <v>93</v>
      </c>
      <c r="T1026" s="26" t="s">
        <v>91</v>
      </c>
      <c r="U1026" s="26" t="s">
        <v>94</v>
      </c>
      <c r="V1026" s="26">
        <v>3294</v>
      </c>
      <c r="W1026" s="26">
        <v>0</v>
      </c>
      <c r="X1026" s="26">
        <v>0</v>
      </c>
      <c r="Y1026" s="3">
        <v>0</v>
      </c>
      <c r="Z1026" s="30">
        <v>0</v>
      </c>
      <c r="AA1026" s="15"/>
      <c r="AB1026" s="15"/>
    </row>
    <row r="1027" spans="2:28" x14ac:dyDescent="0.2">
      <c r="B1027" s="16">
        <v>2020</v>
      </c>
      <c r="C1027" s="12" t="s">
        <v>8</v>
      </c>
      <c r="D1027" s="8" t="s">
        <v>80</v>
      </c>
      <c r="E1027" s="13" t="s">
        <v>68</v>
      </c>
      <c r="F1027" s="8">
        <v>3892</v>
      </c>
      <c r="G1027" s="8">
        <v>7939.68</v>
      </c>
      <c r="H1027" s="29">
        <v>9765.8063999999995</v>
      </c>
      <c r="I1027" s="14">
        <v>3811.0464000000002</v>
      </c>
      <c r="J1027" s="17" t="s">
        <v>70</v>
      </c>
      <c r="Q1027" s="16">
        <v>2020</v>
      </c>
      <c r="R1027" s="12" t="s">
        <v>8</v>
      </c>
      <c r="S1027" s="26" t="s">
        <v>93</v>
      </c>
      <c r="T1027" s="26" t="s">
        <v>91</v>
      </c>
      <c r="U1027" s="26" t="s">
        <v>94</v>
      </c>
      <c r="V1027" s="26">
        <v>3856</v>
      </c>
      <c r="W1027" s="26">
        <v>0</v>
      </c>
      <c r="X1027" s="26">
        <v>0</v>
      </c>
      <c r="Y1027" s="3">
        <v>0</v>
      </c>
      <c r="Z1027" s="30">
        <v>0</v>
      </c>
      <c r="AA1027" s="12"/>
      <c r="AB1027" s="12"/>
    </row>
    <row r="1028" spans="2:28" x14ac:dyDescent="0.2">
      <c r="B1028" s="18">
        <v>2020</v>
      </c>
      <c r="C1028" s="15" t="s">
        <v>9</v>
      </c>
      <c r="D1028" s="8" t="s">
        <v>80</v>
      </c>
      <c r="E1028" s="13" t="s">
        <v>68</v>
      </c>
      <c r="F1028" s="8">
        <v>3298</v>
      </c>
      <c r="G1028" s="8">
        <v>11279.16</v>
      </c>
      <c r="H1028" s="29">
        <v>10489.618799999998</v>
      </c>
      <c r="I1028" s="14">
        <v>4624.4556000000002</v>
      </c>
      <c r="J1028" s="17" t="s">
        <v>70</v>
      </c>
      <c r="Q1028" s="18">
        <v>2020</v>
      </c>
      <c r="R1028" s="15" t="s">
        <v>9</v>
      </c>
      <c r="S1028" s="26" t="s">
        <v>93</v>
      </c>
      <c r="T1028" s="26" t="s">
        <v>91</v>
      </c>
      <c r="U1028" s="26" t="s">
        <v>94</v>
      </c>
      <c r="V1028" s="26">
        <v>3356</v>
      </c>
      <c r="W1028" s="26">
        <v>0</v>
      </c>
      <c r="X1028" s="26">
        <v>0</v>
      </c>
      <c r="Y1028" s="3">
        <v>0</v>
      </c>
      <c r="Z1028" s="30">
        <v>0</v>
      </c>
      <c r="AA1028" s="15"/>
      <c r="AB1028" s="15"/>
    </row>
    <row r="1029" spans="2:28" x14ac:dyDescent="0.2">
      <c r="B1029" s="16">
        <v>2020</v>
      </c>
      <c r="C1029" s="12" t="s">
        <v>10</v>
      </c>
      <c r="D1029" s="8" t="s">
        <v>80</v>
      </c>
      <c r="E1029" s="13" t="s">
        <v>68</v>
      </c>
      <c r="F1029" s="8">
        <v>2698</v>
      </c>
      <c r="G1029" s="8">
        <v>3129.68</v>
      </c>
      <c r="H1029" s="29">
        <v>3912.1</v>
      </c>
      <c r="I1029" s="14">
        <v>1157.9815999999998</v>
      </c>
      <c r="J1029" s="17" t="s">
        <v>70</v>
      </c>
      <c r="Q1029" s="16">
        <v>2020</v>
      </c>
      <c r="R1029" s="12" t="s">
        <v>10</v>
      </c>
      <c r="S1029" s="26" t="s">
        <v>93</v>
      </c>
      <c r="T1029" s="26" t="s">
        <v>91</v>
      </c>
      <c r="U1029" s="26" t="s">
        <v>94</v>
      </c>
      <c r="V1029" s="26">
        <v>2233</v>
      </c>
      <c r="W1029" s="26">
        <v>0</v>
      </c>
      <c r="X1029" s="26">
        <v>0</v>
      </c>
      <c r="Y1029" s="3">
        <v>0</v>
      </c>
      <c r="Z1029" s="30">
        <v>0</v>
      </c>
      <c r="AA1029" s="12"/>
      <c r="AB1029" s="12"/>
    </row>
    <row r="1030" spans="2:28" x14ac:dyDescent="0.2">
      <c r="B1030" s="18">
        <v>2020</v>
      </c>
      <c r="C1030" s="15" t="s">
        <v>11</v>
      </c>
      <c r="D1030" s="8" t="s">
        <v>80</v>
      </c>
      <c r="E1030" s="13" t="s">
        <v>68</v>
      </c>
      <c r="F1030" s="8">
        <v>3941</v>
      </c>
      <c r="G1030" s="8">
        <v>6778.52</v>
      </c>
      <c r="H1030" s="29">
        <v>8202.0092000000004</v>
      </c>
      <c r="I1030" s="14">
        <v>2575.8376000000003</v>
      </c>
      <c r="J1030" s="17" t="s">
        <v>70</v>
      </c>
      <c r="Q1030" s="18">
        <v>2020</v>
      </c>
      <c r="R1030" s="15" t="s">
        <v>11</v>
      </c>
      <c r="S1030" s="26" t="s">
        <v>93</v>
      </c>
      <c r="T1030" s="26" t="s">
        <v>91</v>
      </c>
      <c r="U1030" s="26" t="s">
        <v>94</v>
      </c>
      <c r="V1030" s="26">
        <v>3955</v>
      </c>
      <c r="W1030" s="26">
        <v>0</v>
      </c>
      <c r="X1030" s="26">
        <v>0</v>
      </c>
      <c r="Y1030" s="3">
        <v>0</v>
      </c>
      <c r="Z1030" s="30">
        <v>0</v>
      </c>
      <c r="AA1030" s="15"/>
      <c r="AB1030" s="15"/>
    </row>
    <row r="1031" spans="2:28" x14ac:dyDescent="0.2">
      <c r="B1031" s="16">
        <v>2020</v>
      </c>
      <c r="C1031" s="12" t="s">
        <v>12</v>
      </c>
      <c r="D1031" s="8" t="s">
        <v>80</v>
      </c>
      <c r="E1031" s="13" t="s">
        <v>68</v>
      </c>
      <c r="F1031" s="8">
        <v>3010</v>
      </c>
      <c r="G1031" s="8">
        <v>6531.7</v>
      </c>
      <c r="H1031" s="29">
        <v>6792.9679999999989</v>
      </c>
      <c r="I1031" s="14">
        <v>2416.7289999999998</v>
      </c>
      <c r="J1031" s="17" t="s">
        <v>70</v>
      </c>
      <c r="Q1031" s="16">
        <v>2020</v>
      </c>
      <c r="R1031" s="12" t="s">
        <v>12</v>
      </c>
      <c r="S1031" s="26" t="s">
        <v>93</v>
      </c>
      <c r="T1031" s="26" t="s">
        <v>91</v>
      </c>
      <c r="U1031" s="26" t="s">
        <v>94</v>
      </c>
      <c r="V1031" s="26">
        <v>3648</v>
      </c>
      <c r="W1031" s="26">
        <v>0</v>
      </c>
      <c r="X1031" s="26">
        <v>0</v>
      </c>
      <c r="Y1031" s="3">
        <v>0</v>
      </c>
      <c r="Z1031" s="30">
        <v>0</v>
      </c>
      <c r="AA1031" s="12"/>
      <c r="AB1031" s="12"/>
    </row>
    <row r="1032" spans="2:28" x14ac:dyDescent="0.2">
      <c r="B1032" s="18">
        <v>2020</v>
      </c>
      <c r="C1032" s="15" t="s">
        <v>13</v>
      </c>
      <c r="D1032" s="8" t="s">
        <v>80</v>
      </c>
      <c r="E1032" s="13" t="s">
        <v>68</v>
      </c>
      <c r="F1032" s="8">
        <v>2741</v>
      </c>
      <c r="G1032" s="8">
        <v>4138.91</v>
      </c>
      <c r="H1032" s="29">
        <v>3890.5753999999997</v>
      </c>
      <c r="I1032" s="14">
        <v>1903.8985999999998</v>
      </c>
      <c r="J1032" s="17" t="s">
        <v>70</v>
      </c>
      <c r="Q1032" s="18">
        <v>2020</v>
      </c>
      <c r="R1032" s="15" t="s">
        <v>13</v>
      </c>
      <c r="S1032" s="26" t="s">
        <v>93</v>
      </c>
      <c r="T1032" s="26" t="s">
        <v>91</v>
      </c>
      <c r="U1032" s="26" t="s">
        <v>94</v>
      </c>
      <c r="V1032" s="26">
        <v>3268</v>
      </c>
      <c r="W1032" s="26">
        <v>0</v>
      </c>
      <c r="X1032" s="26">
        <v>0</v>
      </c>
      <c r="Y1032" s="3">
        <v>0</v>
      </c>
      <c r="Z1032" s="30">
        <v>0</v>
      </c>
      <c r="AA1032" s="15"/>
      <c r="AB1032" s="15"/>
    </row>
    <row r="1033" spans="2:28" x14ac:dyDescent="0.2">
      <c r="B1033" s="16">
        <v>2020</v>
      </c>
      <c r="C1033" s="12" t="s">
        <v>14</v>
      </c>
      <c r="D1033" s="8" t="s">
        <v>80</v>
      </c>
      <c r="E1033" s="13" t="s">
        <v>68</v>
      </c>
      <c r="F1033" s="8">
        <v>3337</v>
      </c>
      <c r="G1033" s="8">
        <v>5439.31</v>
      </c>
      <c r="H1033" s="29">
        <v>4895.3789999999999</v>
      </c>
      <c r="I1033" s="14">
        <v>2665.2619</v>
      </c>
      <c r="J1033" s="17" t="s">
        <v>70</v>
      </c>
      <c r="Q1033" s="16">
        <v>2020</v>
      </c>
      <c r="R1033" s="12" t="s">
        <v>14</v>
      </c>
      <c r="S1033" s="26" t="s">
        <v>93</v>
      </c>
      <c r="T1033" s="26" t="s">
        <v>91</v>
      </c>
      <c r="U1033" s="26" t="s">
        <v>94</v>
      </c>
      <c r="V1033" s="26">
        <v>2776</v>
      </c>
      <c r="W1033" s="26">
        <v>0</v>
      </c>
      <c r="X1033" s="26">
        <v>0</v>
      </c>
      <c r="Y1033" s="3">
        <v>0</v>
      </c>
      <c r="Z1033" s="30">
        <v>0</v>
      </c>
      <c r="AA1033" s="12"/>
      <c r="AB1033" s="12"/>
    </row>
    <row r="1034" spans="2:28" x14ac:dyDescent="0.2">
      <c r="B1034" s="18">
        <v>2020</v>
      </c>
      <c r="C1034" s="15" t="s">
        <v>15</v>
      </c>
      <c r="D1034" s="8" t="s">
        <v>80</v>
      </c>
      <c r="E1034" s="13" t="s">
        <v>68</v>
      </c>
      <c r="F1034" s="8">
        <v>3548</v>
      </c>
      <c r="G1034" s="8">
        <v>3477.04</v>
      </c>
      <c r="H1034" s="29">
        <v>4381.0703999999996</v>
      </c>
      <c r="I1034" s="14">
        <v>1668.9791999999998</v>
      </c>
      <c r="J1034" s="17" t="s">
        <v>70</v>
      </c>
      <c r="Q1034" s="18">
        <v>2020</v>
      </c>
      <c r="R1034" s="15" t="s">
        <v>15</v>
      </c>
      <c r="S1034" s="26" t="s">
        <v>93</v>
      </c>
      <c r="T1034" s="26" t="s">
        <v>91</v>
      </c>
      <c r="U1034" s="26" t="s">
        <v>94</v>
      </c>
      <c r="V1034" s="26">
        <v>2744</v>
      </c>
      <c r="W1034" s="26">
        <v>0</v>
      </c>
      <c r="X1034" s="26">
        <v>0</v>
      </c>
      <c r="Y1034" s="3">
        <v>0</v>
      </c>
      <c r="Z1034" s="30">
        <v>0</v>
      </c>
      <c r="AA1034" s="15"/>
      <c r="AB1034" s="15"/>
    </row>
    <row r="1035" spans="2:28" x14ac:dyDescent="0.2">
      <c r="B1035" s="16">
        <v>2020</v>
      </c>
      <c r="C1035" s="12" t="s">
        <v>16</v>
      </c>
      <c r="D1035" s="8" t="s">
        <v>80</v>
      </c>
      <c r="E1035" s="13" t="s">
        <v>68</v>
      </c>
      <c r="F1035" s="8">
        <v>3884</v>
      </c>
      <c r="G1035" s="8">
        <v>5942.52</v>
      </c>
      <c r="H1035" s="29">
        <v>5883.0948000000008</v>
      </c>
      <c r="I1035" s="14">
        <v>1842.1812000000002</v>
      </c>
      <c r="J1035" s="17" t="s">
        <v>70</v>
      </c>
      <c r="Q1035" s="16">
        <v>2020</v>
      </c>
      <c r="R1035" s="12" t="s">
        <v>16</v>
      </c>
      <c r="S1035" s="26" t="s">
        <v>93</v>
      </c>
      <c r="T1035" s="26" t="s">
        <v>91</v>
      </c>
      <c r="U1035" s="26" t="s">
        <v>94</v>
      </c>
      <c r="V1035" s="26">
        <v>2785</v>
      </c>
      <c r="W1035" s="26">
        <v>0</v>
      </c>
      <c r="X1035" s="26">
        <v>0</v>
      </c>
      <c r="Y1035" s="3">
        <v>0</v>
      </c>
      <c r="Z1035" s="30">
        <v>0</v>
      </c>
      <c r="AA1035" s="12"/>
      <c r="AB1035" s="12"/>
    </row>
    <row r="1036" spans="2:28" x14ac:dyDescent="0.2">
      <c r="B1036" s="18">
        <v>2020</v>
      </c>
      <c r="C1036" s="15" t="s">
        <v>17</v>
      </c>
      <c r="D1036" s="8" t="s">
        <v>80</v>
      </c>
      <c r="E1036" s="13" t="s">
        <v>68</v>
      </c>
      <c r="F1036" s="8">
        <v>3308</v>
      </c>
      <c r="G1036" s="8">
        <v>5061.24</v>
      </c>
      <c r="H1036" s="29">
        <v>4656.3407999999999</v>
      </c>
      <c r="I1036" s="14">
        <v>1872.6588000000002</v>
      </c>
      <c r="J1036" s="17" t="s">
        <v>70</v>
      </c>
      <c r="Q1036" s="18">
        <v>2020</v>
      </c>
      <c r="R1036" s="15" t="s">
        <v>17</v>
      </c>
      <c r="S1036" s="26" t="s">
        <v>93</v>
      </c>
      <c r="T1036" s="26" t="s">
        <v>91</v>
      </c>
      <c r="U1036" s="26" t="s">
        <v>94</v>
      </c>
      <c r="V1036" s="26">
        <v>2562</v>
      </c>
      <c r="W1036" s="26">
        <v>0</v>
      </c>
      <c r="X1036" s="26">
        <v>0</v>
      </c>
      <c r="Y1036" s="3">
        <v>0</v>
      </c>
      <c r="Z1036" s="30">
        <v>0</v>
      </c>
      <c r="AA1036" s="15"/>
      <c r="AB1036" s="15"/>
    </row>
    <row r="1037" spans="2:28" x14ac:dyDescent="0.2">
      <c r="B1037" s="16">
        <v>2021</v>
      </c>
      <c r="C1037" s="12" t="s">
        <v>6</v>
      </c>
      <c r="D1037" s="8" t="s">
        <v>80</v>
      </c>
      <c r="E1037" s="13" t="s">
        <v>68</v>
      </c>
      <c r="F1037" s="8">
        <v>2675</v>
      </c>
      <c r="G1037" s="8">
        <v>3317</v>
      </c>
      <c r="H1037" s="29">
        <v>3151.15</v>
      </c>
      <c r="I1037" s="14">
        <v>1492.65</v>
      </c>
      <c r="J1037" s="17" t="s">
        <v>70</v>
      </c>
      <c r="Q1037" s="16">
        <v>2021</v>
      </c>
      <c r="R1037" s="12" t="s">
        <v>6</v>
      </c>
      <c r="S1037" s="26" t="s">
        <v>93</v>
      </c>
      <c r="T1037" s="26" t="s">
        <v>91</v>
      </c>
      <c r="U1037" s="26" t="s">
        <v>94</v>
      </c>
      <c r="V1037" s="26">
        <v>1096</v>
      </c>
      <c r="W1037" s="26">
        <v>0</v>
      </c>
      <c r="X1037" s="26">
        <v>0</v>
      </c>
      <c r="Y1037" s="3">
        <v>0</v>
      </c>
      <c r="Z1037" s="30">
        <v>0</v>
      </c>
      <c r="AA1037" s="12"/>
      <c r="AB1037" s="12"/>
    </row>
    <row r="1038" spans="2:28" x14ac:dyDescent="0.2">
      <c r="B1038" s="18">
        <v>2021</v>
      </c>
      <c r="C1038" s="15" t="s">
        <v>7</v>
      </c>
      <c r="D1038" s="8" t="s">
        <v>80</v>
      </c>
      <c r="E1038" s="13" t="s">
        <v>68</v>
      </c>
      <c r="F1038" s="8">
        <v>3596</v>
      </c>
      <c r="G1038" s="8">
        <v>12550.04</v>
      </c>
      <c r="H1038" s="29">
        <v>12299.039200000001</v>
      </c>
      <c r="I1038" s="14">
        <v>4518.0144000000009</v>
      </c>
      <c r="J1038" s="17" t="s">
        <v>70</v>
      </c>
      <c r="Q1038" s="18">
        <v>2021</v>
      </c>
      <c r="R1038" s="15" t="s">
        <v>7</v>
      </c>
      <c r="S1038" s="26" t="s">
        <v>93</v>
      </c>
      <c r="T1038" s="26" t="s">
        <v>91</v>
      </c>
      <c r="U1038" s="26" t="s">
        <v>94</v>
      </c>
      <c r="V1038" s="26">
        <v>1545</v>
      </c>
      <c r="W1038" s="26">
        <v>0</v>
      </c>
      <c r="X1038" s="26">
        <v>0</v>
      </c>
      <c r="Y1038" s="3">
        <v>0</v>
      </c>
      <c r="Z1038" s="30">
        <v>0</v>
      </c>
      <c r="AA1038" s="15"/>
      <c r="AB1038" s="15"/>
    </row>
    <row r="1039" spans="2:28" x14ac:dyDescent="0.2">
      <c r="B1039" s="16">
        <v>2021</v>
      </c>
      <c r="C1039" s="12" t="s">
        <v>8</v>
      </c>
      <c r="D1039" s="8" t="s">
        <v>80</v>
      </c>
      <c r="E1039" s="13" t="s">
        <v>68</v>
      </c>
      <c r="F1039" s="8">
        <v>3722</v>
      </c>
      <c r="G1039" s="8">
        <v>10384.379999999999</v>
      </c>
      <c r="H1039" s="29">
        <v>12565.0998</v>
      </c>
      <c r="I1039" s="14">
        <v>3219.1577999999995</v>
      </c>
      <c r="J1039" s="17" t="s">
        <v>70</v>
      </c>
      <c r="Q1039" s="16">
        <v>2021</v>
      </c>
      <c r="R1039" s="12" t="s">
        <v>8</v>
      </c>
      <c r="S1039" s="26" t="s">
        <v>93</v>
      </c>
      <c r="T1039" s="26" t="s">
        <v>91</v>
      </c>
      <c r="U1039" s="26" t="s">
        <v>94</v>
      </c>
      <c r="V1039" s="26">
        <v>2623</v>
      </c>
      <c r="W1039" s="26">
        <v>0</v>
      </c>
      <c r="X1039" s="26">
        <v>0</v>
      </c>
      <c r="Y1039" s="3">
        <v>0</v>
      </c>
      <c r="Z1039" s="30">
        <v>0</v>
      </c>
      <c r="AA1039" s="12"/>
      <c r="AB1039" s="12"/>
    </row>
    <row r="1040" spans="2:28" x14ac:dyDescent="0.2">
      <c r="B1040" s="18">
        <v>2021</v>
      </c>
      <c r="C1040" s="15" t="s">
        <v>9</v>
      </c>
      <c r="D1040" s="8" t="s">
        <v>80</v>
      </c>
      <c r="E1040" s="13" t="s">
        <v>68</v>
      </c>
      <c r="F1040" s="8">
        <v>3277</v>
      </c>
      <c r="G1040" s="8">
        <v>3211.46</v>
      </c>
      <c r="H1040" s="29">
        <v>3532.6059999999998</v>
      </c>
      <c r="I1040" s="14">
        <v>1284.5839999999998</v>
      </c>
      <c r="J1040" s="17" t="s">
        <v>70</v>
      </c>
      <c r="Q1040" s="18">
        <v>2021</v>
      </c>
      <c r="R1040" s="15" t="s">
        <v>9</v>
      </c>
      <c r="S1040" s="26" t="s">
        <v>93</v>
      </c>
      <c r="T1040" s="26" t="s">
        <v>91</v>
      </c>
      <c r="U1040" s="26" t="s">
        <v>94</v>
      </c>
      <c r="V1040" s="26">
        <v>1308</v>
      </c>
      <c r="W1040" s="26">
        <v>0</v>
      </c>
      <c r="X1040" s="26">
        <v>0</v>
      </c>
      <c r="Y1040" s="3">
        <v>0</v>
      </c>
      <c r="Z1040" s="30">
        <v>0</v>
      </c>
      <c r="AA1040" s="15"/>
      <c r="AB1040" s="15"/>
    </row>
    <row r="1041" spans="2:28" x14ac:dyDescent="0.2">
      <c r="B1041" s="16">
        <v>2021</v>
      </c>
      <c r="C1041" s="12" t="s">
        <v>10</v>
      </c>
      <c r="D1041" s="8" t="s">
        <v>80</v>
      </c>
      <c r="E1041" s="13" t="s">
        <v>68</v>
      </c>
      <c r="F1041" s="8">
        <v>3589</v>
      </c>
      <c r="G1041" s="8">
        <v>4593.92</v>
      </c>
      <c r="H1041" s="29">
        <v>4226.4063999999998</v>
      </c>
      <c r="I1041" s="14">
        <v>1837.568</v>
      </c>
      <c r="J1041" s="17" t="s">
        <v>70</v>
      </c>
      <c r="Q1041" s="16">
        <v>2021</v>
      </c>
      <c r="R1041" s="12" t="s">
        <v>10</v>
      </c>
      <c r="S1041" s="26" t="s">
        <v>93</v>
      </c>
      <c r="T1041" s="26" t="s">
        <v>91</v>
      </c>
      <c r="U1041" s="26" t="s">
        <v>94</v>
      </c>
      <c r="V1041" s="26">
        <v>2153</v>
      </c>
      <c r="W1041" s="26">
        <v>0</v>
      </c>
      <c r="X1041" s="26">
        <v>0</v>
      </c>
      <c r="Y1041" s="3">
        <v>0</v>
      </c>
      <c r="Z1041" s="30">
        <v>0</v>
      </c>
      <c r="AA1041" s="12"/>
      <c r="AB1041" s="12"/>
    </row>
    <row r="1042" spans="2:28" x14ac:dyDescent="0.2">
      <c r="B1042" s="18">
        <v>2021</v>
      </c>
      <c r="C1042" s="15" t="s">
        <v>11</v>
      </c>
      <c r="D1042" s="8" t="s">
        <v>80</v>
      </c>
      <c r="E1042" s="13" t="s">
        <v>68</v>
      </c>
      <c r="F1042" s="8">
        <v>3102</v>
      </c>
      <c r="G1042" s="8">
        <v>5118.3</v>
      </c>
      <c r="H1042" s="29">
        <v>6449.0580000000009</v>
      </c>
      <c r="I1042" s="14">
        <v>2303.2350000000001</v>
      </c>
      <c r="J1042" s="17" t="s">
        <v>70</v>
      </c>
      <c r="Q1042" s="18">
        <v>2021</v>
      </c>
      <c r="R1042" s="15" t="s">
        <v>11</v>
      </c>
      <c r="S1042" s="26" t="s">
        <v>93</v>
      </c>
      <c r="T1042" s="26" t="s">
        <v>91</v>
      </c>
      <c r="U1042" s="26" t="s">
        <v>94</v>
      </c>
      <c r="V1042" s="26">
        <v>1544</v>
      </c>
      <c r="W1042" s="26">
        <v>0</v>
      </c>
      <c r="X1042" s="26">
        <v>0</v>
      </c>
      <c r="Y1042" s="3">
        <v>0</v>
      </c>
      <c r="Z1042" s="30">
        <v>0</v>
      </c>
      <c r="AA1042" s="15"/>
      <c r="AB1042" s="15"/>
    </row>
    <row r="1043" spans="2:28" x14ac:dyDescent="0.2">
      <c r="B1043" s="16">
        <v>2021</v>
      </c>
      <c r="C1043" s="12" t="s">
        <v>12</v>
      </c>
      <c r="D1043" s="8" t="s">
        <v>80</v>
      </c>
      <c r="E1043" s="13" t="s">
        <v>68</v>
      </c>
      <c r="F1043" s="8">
        <v>3482</v>
      </c>
      <c r="G1043" s="8">
        <v>4700.7</v>
      </c>
      <c r="H1043" s="29">
        <v>5029.7489999999998</v>
      </c>
      <c r="I1043" s="14">
        <v>1551.231</v>
      </c>
      <c r="J1043" s="17" t="s">
        <v>70</v>
      </c>
      <c r="Q1043" s="16">
        <v>2021</v>
      </c>
      <c r="R1043" s="12" t="s">
        <v>12</v>
      </c>
      <c r="S1043" s="26" t="s">
        <v>93</v>
      </c>
      <c r="T1043" s="26" t="s">
        <v>91</v>
      </c>
      <c r="U1043" s="26" t="s">
        <v>94</v>
      </c>
      <c r="V1043" s="26">
        <v>2839</v>
      </c>
      <c r="W1043" s="26">
        <v>0</v>
      </c>
      <c r="X1043" s="26">
        <v>0</v>
      </c>
      <c r="Y1043" s="3">
        <v>0</v>
      </c>
      <c r="Z1043" s="30">
        <v>0</v>
      </c>
      <c r="AA1043" s="12"/>
      <c r="AB1043" s="12"/>
    </row>
    <row r="1044" spans="2:28" x14ac:dyDescent="0.2">
      <c r="B1044" s="18">
        <v>2021</v>
      </c>
      <c r="C1044" s="15" t="s">
        <v>13</v>
      </c>
      <c r="D1044" s="8" t="s">
        <v>80</v>
      </c>
      <c r="E1044" s="13" t="s">
        <v>68</v>
      </c>
      <c r="F1044" s="8">
        <v>3162</v>
      </c>
      <c r="G1044" s="8">
        <v>8189.58</v>
      </c>
      <c r="H1044" s="29">
        <v>8517.1631999999991</v>
      </c>
      <c r="I1044" s="14">
        <v>3193.9362000000001</v>
      </c>
      <c r="J1044" s="17" t="s">
        <v>70</v>
      </c>
      <c r="Q1044" s="18">
        <v>2021</v>
      </c>
      <c r="R1044" s="15" t="s">
        <v>13</v>
      </c>
      <c r="S1044" s="26" t="s">
        <v>93</v>
      </c>
      <c r="T1044" s="26" t="s">
        <v>91</v>
      </c>
      <c r="U1044" s="26" t="s">
        <v>94</v>
      </c>
      <c r="V1044" s="26">
        <v>1668</v>
      </c>
      <c r="W1044" s="26">
        <v>0</v>
      </c>
      <c r="X1044" s="26">
        <v>0</v>
      </c>
      <c r="Y1044" s="3">
        <v>0</v>
      </c>
      <c r="Z1044" s="30">
        <v>0</v>
      </c>
      <c r="AA1044" s="15"/>
      <c r="AB1044" s="15"/>
    </row>
    <row r="1045" spans="2:28" x14ac:dyDescent="0.2">
      <c r="B1045" s="16">
        <v>2021</v>
      </c>
      <c r="C1045" s="12" t="s">
        <v>14</v>
      </c>
      <c r="D1045" s="8" t="s">
        <v>80</v>
      </c>
      <c r="E1045" s="13" t="s">
        <v>68</v>
      </c>
      <c r="F1045" s="8">
        <v>3578</v>
      </c>
      <c r="G1045" s="8">
        <v>11199.14</v>
      </c>
      <c r="H1045" s="29">
        <v>12431.045400000001</v>
      </c>
      <c r="I1045" s="14">
        <v>5487.5785999999998</v>
      </c>
      <c r="J1045" s="17" t="s">
        <v>70</v>
      </c>
      <c r="Q1045" s="16">
        <v>2021</v>
      </c>
      <c r="R1045" s="12" t="s">
        <v>14</v>
      </c>
      <c r="S1045" s="26" t="s">
        <v>93</v>
      </c>
      <c r="T1045" s="26" t="s">
        <v>91</v>
      </c>
      <c r="U1045" s="26" t="s">
        <v>94</v>
      </c>
      <c r="V1045" s="26">
        <v>2278</v>
      </c>
      <c r="W1045" s="26">
        <v>0</v>
      </c>
      <c r="X1045" s="26">
        <v>0</v>
      </c>
      <c r="Y1045" s="3">
        <v>0</v>
      </c>
      <c r="Z1045" s="30">
        <v>0</v>
      </c>
      <c r="AA1045" s="12"/>
      <c r="AB1045" s="12"/>
    </row>
    <row r="1046" spans="2:28" x14ac:dyDescent="0.2">
      <c r="B1046" s="18">
        <v>2021</v>
      </c>
      <c r="C1046" s="15" t="s">
        <v>15</v>
      </c>
      <c r="D1046" s="8" t="s">
        <v>80</v>
      </c>
      <c r="E1046" s="13" t="s">
        <v>68</v>
      </c>
      <c r="F1046" s="8">
        <v>3015</v>
      </c>
      <c r="G1046" s="8">
        <v>5698.35</v>
      </c>
      <c r="H1046" s="29">
        <v>6667.0695000000005</v>
      </c>
      <c r="I1046" s="14">
        <v>2678.2245000000003</v>
      </c>
      <c r="J1046" s="17" t="s">
        <v>70</v>
      </c>
      <c r="Q1046" s="18">
        <v>2021</v>
      </c>
      <c r="R1046" s="15" t="s">
        <v>15</v>
      </c>
      <c r="S1046" s="26" t="s">
        <v>93</v>
      </c>
      <c r="T1046" s="26" t="s">
        <v>91</v>
      </c>
      <c r="U1046" s="26" t="s">
        <v>94</v>
      </c>
      <c r="V1046" s="26">
        <v>1897</v>
      </c>
      <c r="W1046" s="26">
        <v>0</v>
      </c>
      <c r="X1046" s="26">
        <v>0</v>
      </c>
      <c r="Y1046" s="3">
        <v>0</v>
      </c>
      <c r="Z1046" s="30">
        <v>0</v>
      </c>
      <c r="AA1046" s="15"/>
      <c r="AB1046" s="15"/>
    </row>
    <row r="1047" spans="2:28" x14ac:dyDescent="0.2">
      <c r="B1047" s="16">
        <v>2021</v>
      </c>
      <c r="C1047" s="12" t="s">
        <v>16</v>
      </c>
      <c r="D1047" s="8" t="s">
        <v>80</v>
      </c>
      <c r="E1047" s="13" t="s">
        <v>68</v>
      </c>
      <c r="F1047" s="8">
        <v>2717</v>
      </c>
      <c r="G1047" s="8">
        <v>9183.4599999999991</v>
      </c>
      <c r="H1047" s="29">
        <v>8632.4523999999983</v>
      </c>
      <c r="I1047" s="14">
        <v>3030.5418</v>
      </c>
      <c r="J1047" s="17" t="s">
        <v>70</v>
      </c>
      <c r="Q1047" s="16">
        <v>2021</v>
      </c>
      <c r="R1047" s="12" t="s">
        <v>16</v>
      </c>
      <c r="S1047" s="26" t="s">
        <v>93</v>
      </c>
      <c r="T1047" s="26" t="s">
        <v>91</v>
      </c>
      <c r="U1047" s="26" t="s">
        <v>94</v>
      </c>
      <c r="V1047" s="26">
        <v>2142</v>
      </c>
      <c r="W1047" s="26">
        <v>0</v>
      </c>
      <c r="X1047" s="26">
        <v>0</v>
      </c>
      <c r="Y1047" s="3">
        <v>0</v>
      </c>
      <c r="Z1047" s="30">
        <v>0</v>
      </c>
      <c r="AA1047" s="12"/>
      <c r="AB1047" s="12"/>
    </row>
    <row r="1048" spans="2:28" x14ac:dyDescent="0.2">
      <c r="B1048" s="18">
        <v>2021</v>
      </c>
      <c r="C1048" s="15" t="s">
        <v>17</v>
      </c>
      <c r="D1048" s="8" t="s">
        <v>80</v>
      </c>
      <c r="E1048" s="13" t="s">
        <v>68</v>
      </c>
      <c r="F1048" s="8">
        <v>2866</v>
      </c>
      <c r="G1048" s="8">
        <v>4384.9799999999996</v>
      </c>
      <c r="H1048" s="29">
        <v>4911.1775999999991</v>
      </c>
      <c r="I1048" s="14">
        <v>2104.7903999999999</v>
      </c>
      <c r="J1048" s="17" t="s">
        <v>70</v>
      </c>
      <c r="Q1048" s="18">
        <v>2021</v>
      </c>
      <c r="R1048" s="15" t="s">
        <v>17</v>
      </c>
      <c r="S1048" s="26" t="s">
        <v>93</v>
      </c>
      <c r="T1048" s="26" t="s">
        <v>91</v>
      </c>
      <c r="U1048" s="26" t="s">
        <v>94</v>
      </c>
      <c r="V1048" s="26">
        <v>1696</v>
      </c>
      <c r="W1048" s="26">
        <v>0</v>
      </c>
      <c r="X1048" s="26">
        <v>0</v>
      </c>
      <c r="Y1048" s="3">
        <v>0</v>
      </c>
      <c r="Z1048" s="30">
        <v>0</v>
      </c>
      <c r="AA1048" s="15"/>
      <c r="AB1048" s="15"/>
    </row>
    <row r="1049" spans="2:28" x14ac:dyDescent="0.2">
      <c r="B1049" s="16">
        <v>2022</v>
      </c>
      <c r="C1049" s="12" t="s">
        <v>6</v>
      </c>
      <c r="D1049" s="8" t="s">
        <v>80</v>
      </c>
      <c r="E1049" s="13" t="s">
        <v>68</v>
      </c>
      <c r="F1049" s="8">
        <v>2827</v>
      </c>
      <c r="G1049" s="8">
        <v>5512.65</v>
      </c>
      <c r="H1049" s="29">
        <v>5512.65</v>
      </c>
      <c r="I1049" s="14">
        <v>1984.5539999999999</v>
      </c>
      <c r="J1049" s="17" t="s">
        <v>70</v>
      </c>
      <c r="Q1049" s="16">
        <v>2022</v>
      </c>
      <c r="R1049" s="12" t="s">
        <v>6</v>
      </c>
      <c r="S1049" s="26" t="s">
        <v>93</v>
      </c>
      <c r="T1049" s="26" t="s">
        <v>91</v>
      </c>
      <c r="U1049" s="26" t="s">
        <v>94</v>
      </c>
      <c r="V1049" s="26">
        <v>2339</v>
      </c>
      <c r="W1049" s="26">
        <v>0</v>
      </c>
      <c r="X1049" s="26">
        <v>0</v>
      </c>
      <c r="Y1049" s="3">
        <v>0</v>
      </c>
      <c r="Z1049" s="30">
        <v>0</v>
      </c>
      <c r="AA1049" s="12"/>
      <c r="AB1049" s="12"/>
    </row>
    <row r="1050" spans="2:28" x14ac:dyDescent="0.2">
      <c r="B1050" s="18">
        <v>2022</v>
      </c>
      <c r="C1050" s="15" t="s">
        <v>7</v>
      </c>
      <c r="D1050" s="8" t="s">
        <v>80</v>
      </c>
      <c r="E1050" s="13" t="s">
        <v>68</v>
      </c>
      <c r="F1050" s="8">
        <v>3238</v>
      </c>
      <c r="G1050" s="8">
        <v>10555.88</v>
      </c>
      <c r="H1050" s="29">
        <v>11189.2328</v>
      </c>
      <c r="I1050" s="14">
        <v>4539.0283999999992</v>
      </c>
      <c r="J1050" s="17" t="s">
        <v>70</v>
      </c>
      <c r="Q1050" s="18">
        <v>2022</v>
      </c>
      <c r="R1050" s="15" t="s">
        <v>7</v>
      </c>
      <c r="S1050" s="26" t="s">
        <v>93</v>
      </c>
      <c r="T1050" s="26" t="s">
        <v>91</v>
      </c>
      <c r="U1050" s="26" t="s">
        <v>94</v>
      </c>
      <c r="V1050" s="26">
        <v>1669</v>
      </c>
      <c r="W1050" s="26">
        <v>0</v>
      </c>
      <c r="X1050" s="26">
        <v>0</v>
      </c>
      <c r="Y1050" s="3">
        <v>0</v>
      </c>
      <c r="Z1050" s="30">
        <v>0</v>
      </c>
      <c r="AA1050" s="15"/>
      <c r="AB1050" s="15"/>
    </row>
    <row r="1051" spans="2:28" x14ac:dyDescent="0.2">
      <c r="B1051" s="16">
        <v>2022</v>
      </c>
      <c r="C1051" s="12" t="s">
        <v>8</v>
      </c>
      <c r="D1051" s="8" t="s">
        <v>80</v>
      </c>
      <c r="E1051" s="13" t="s">
        <v>68</v>
      </c>
      <c r="F1051" s="8">
        <v>3269</v>
      </c>
      <c r="G1051" s="8">
        <v>4086.25</v>
      </c>
      <c r="H1051" s="29">
        <v>4004.5250000000001</v>
      </c>
      <c r="I1051" s="14">
        <v>1225.875</v>
      </c>
      <c r="J1051" s="17" t="s">
        <v>70</v>
      </c>
      <c r="Q1051" s="16">
        <v>2022</v>
      </c>
      <c r="R1051" s="12" t="s">
        <v>8</v>
      </c>
      <c r="S1051" s="26" t="s">
        <v>93</v>
      </c>
      <c r="T1051" s="26" t="s">
        <v>91</v>
      </c>
      <c r="U1051" s="26" t="s">
        <v>94</v>
      </c>
      <c r="V1051" s="26">
        <v>1609</v>
      </c>
      <c r="W1051" s="26">
        <v>0</v>
      </c>
      <c r="X1051" s="26">
        <v>0</v>
      </c>
      <c r="Y1051" s="3">
        <v>0</v>
      </c>
      <c r="Z1051" s="30">
        <v>0</v>
      </c>
      <c r="AA1051" s="12"/>
      <c r="AB1051" s="12"/>
    </row>
    <row r="1052" spans="2:28" x14ac:dyDescent="0.2">
      <c r="B1052" s="18">
        <v>2022</v>
      </c>
      <c r="C1052" s="15" t="s">
        <v>9</v>
      </c>
      <c r="D1052" s="8" t="s">
        <v>80</v>
      </c>
      <c r="E1052" s="13" t="s">
        <v>68</v>
      </c>
      <c r="F1052" s="8">
        <v>3676</v>
      </c>
      <c r="G1052" s="8">
        <v>12130.8</v>
      </c>
      <c r="H1052" s="29">
        <v>10917.72</v>
      </c>
      <c r="I1052" s="14">
        <v>5216.2439999999997</v>
      </c>
      <c r="J1052" s="17" t="s">
        <v>70</v>
      </c>
      <c r="Q1052" s="18">
        <v>2022</v>
      </c>
      <c r="R1052" s="15" t="s">
        <v>9</v>
      </c>
      <c r="S1052" s="26" t="s">
        <v>93</v>
      </c>
      <c r="T1052" s="26" t="s">
        <v>91</v>
      </c>
      <c r="U1052" s="26" t="s">
        <v>94</v>
      </c>
      <c r="V1052" s="26">
        <v>2139</v>
      </c>
      <c r="W1052" s="26">
        <v>0</v>
      </c>
      <c r="X1052" s="26">
        <v>0</v>
      </c>
      <c r="Y1052" s="3">
        <v>0</v>
      </c>
      <c r="Z1052" s="30">
        <v>0</v>
      </c>
      <c r="AA1052" s="15"/>
      <c r="AB1052" s="15"/>
    </row>
    <row r="1053" spans="2:28" x14ac:dyDescent="0.2">
      <c r="B1053" s="16">
        <v>2022</v>
      </c>
      <c r="C1053" s="12" t="s">
        <v>10</v>
      </c>
      <c r="D1053" s="8" t="s">
        <v>80</v>
      </c>
      <c r="E1053" s="13" t="s">
        <v>68</v>
      </c>
      <c r="F1053" s="8">
        <v>2860</v>
      </c>
      <c r="G1053" s="8">
        <v>3489.2</v>
      </c>
      <c r="H1053" s="29">
        <v>3419.4159999999997</v>
      </c>
      <c r="I1053" s="14">
        <v>1256.1120000000001</v>
      </c>
      <c r="J1053" s="17" t="s">
        <v>70</v>
      </c>
      <c r="Q1053" s="16">
        <v>2022</v>
      </c>
      <c r="R1053" s="12" t="s">
        <v>10</v>
      </c>
      <c r="S1053" s="26" t="s">
        <v>93</v>
      </c>
      <c r="T1053" s="26" t="s">
        <v>91</v>
      </c>
      <c r="U1053" s="26" t="s">
        <v>94</v>
      </c>
      <c r="V1053" s="26">
        <v>1724</v>
      </c>
      <c r="W1053" s="26">
        <v>0</v>
      </c>
      <c r="X1053" s="26">
        <v>0</v>
      </c>
      <c r="Y1053" s="3">
        <v>0</v>
      </c>
      <c r="Z1053" s="30">
        <v>0</v>
      </c>
      <c r="AA1053" s="12"/>
      <c r="AB1053" s="12"/>
    </row>
    <row r="1054" spans="2:28" x14ac:dyDescent="0.2">
      <c r="B1054" s="18">
        <v>2022</v>
      </c>
      <c r="C1054" s="15" t="s">
        <v>11</v>
      </c>
      <c r="D1054" s="8" t="s">
        <v>80</v>
      </c>
      <c r="E1054" s="13" t="s">
        <v>68</v>
      </c>
      <c r="F1054" s="8">
        <v>3909</v>
      </c>
      <c r="G1054" s="8">
        <v>10827.93</v>
      </c>
      <c r="H1054" s="29">
        <v>14617.7055</v>
      </c>
      <c r="I1054" s="14">
        <v>3356.6583000000001</v>
      </c>
      <c r="J1054" s="17" t="s">
        <v>70</v>
      </c>
      <c r="Q1054" s="18">
        <v>2022</v>
      </c>
      <c r="R1054" s="15" t="s">
        <v>11</v>
      </c>
      <c r="S1054" s="26" t="s">
        <v>93</v>
      </c>
      <c r="T1054" s="26" t="s">
        <v>91</v>
      </c>
      <c r="U1054" s="26" t="s">
        <v>94</v>
      </c>
      <c r="V1054" s="26">
        <v>1476</v>
      </c>
      <c r="W1054" s="26">
        <v>0</v>
      </c>
      <c r="X1054" s="26">
        <v>0</v>
      </c>
      <c r="Y1054" s="3">
        <v>0</v>
      </c>
      <c r="Z1054" s="30">
        <v>0</v>
      </c>
      <c r="AA1054" s="15"/>
      <c r="AB1054" s="15"/>
    </row>
    <row r="1055" spans="2:28" x14ac:dyDescent="0.2">
      <c r="B1055" s="16">
        <v>2022</v>
      </c>
      <c r="C1055" s="12" t="s">
        <v>12</v>
      </c>
      <c r="D1055" s="8" t="s">
        <v>80</v>
      </c>
      <c r="E1055" s="13" t="s">
        <v>68</v>
      </c>
      <c r="F1055" s="8">
        <v>2881</v>
      </c>
      <c r="G1055" s="8">
        <v>7260.12</v>
      </c>
      <c r="H1055" s="29">
        <v>9873.7631999999994</v>
      </c>
      <c r="I1055" s="14">
        <v>3049.2503999999999</v>
      </c>
      <c r="J1055" s="17" t="s">
        <v>70</v>
      </c>
      <c r="Q1055" s="16">
        <v>2022</v>
      </c>
      <c r="R1055" s="12" t="s">
        <v>12</v>
      </c>
      <c r="S1055" s="26" t="s">
        <v>93</v>
      </c>
      <c r="T1055" s="26" t="s">
        <v>91</v>
      </c>
      <c r="U1055" s="26" t="s">
        <v>94</v>
      </c>
      <c r="V1055" s="26">
        <v>2181</v>
      </c>
      <c r="W1055" s="26">
        <v>0</v>
      </c>
      <c r="X1055" s="26">
        <v>0</v>
      </c>
      <c r="Y1055" s="3">
        <v>0</v>
      </c>
      <c r="Z1055" s="30">
        <v>0</v>
      </c>
      <c r="AA1055" s="12"/>
      <c r="AB1055" s="12"/>
    </row>
    <row r="1056" spans="2:28" x14ac:dyDescent="0.2">
      <c r="B1056" s="18">
        <v>2022</v>
      </c>
      <c r="C1056" s="15" t="s">
        <v>13</v>
      </c>
      <c r="D1056" s="8" t="s">
        <v>80</v>
      </c>
      <c r="E1056" s="13" t="s">
        <v>68</v>
      </c>
      <c r="F1056" s="8">
        <v>3354</v>
      </c>
      <c r="G1056" s="8">
        <v>11135.28</v>
      </c>
      <c r="H1056" s="29">
        <v>13919.1</v>
      </c>
      <c r="I1056" s="14">
        <v>4342.7592000000004</v>
      </c>
      <c r="J1056" s="17" t="s">
        <v>70</v>
      </c>
      <c r="Q1056" s="18">
        <v>2022</v>
      </c>
      <c r="R1056" s="15" t="s">
        <v>13</v>
      </c>
      <c r="S1056" s="26" t="s">
        <v>93</v>
      </c>
      <c r="T1056" s="26" t="s">
        <v>91</v>
      </c>
      <c r="U1056" s="26" t="s">
        <v>94</v>
      </c>
      <c r="V1056" s="26">
        <v>2981</v>
      </c>
      <c r="W1056" s="26">
        <v>0</v>
      </c>
      <c r="X1056" s="26">
        <v>0</v>
      </c>
      <c r="Y1056" s="3">
        <v>0</v>
      </c>
      <c r="Z1056" s="30">
        <v>0</v>
      </c>
      <c r="AA1056" s="15"/>
      <c r="AB1056" s="15"/>
    </row>
    <row r="1057" spans="2:28" x14ac:dyDescent="0.2">
      <c r="B1057" s="16">
        <v>2022</v>
      </c>
      <c r="C1057" s="12" t="s">
        <v>14</v>
      </c>
      <c r="D1057" s="8" t="s">
        <v>80</v>
      </c>
      <c r="E1057" s="13" t="s">
        <v>68</v>
      </c>
      <c r="F1057" s="8">
        <v>3904</v>
      </c>
      <c r="G1057" s="8">
        <v>5934.08</v>
      </c>
      <c r="H1057" s="29">
        <v>6824.1919999999991</v>
      </c>
      <c r="I1057" s="14">
        <v>2551.6543999999999</v>
      </c>
      <c r="J1057" s="17" t="s">
        <v>70</v>
      </c>
      <c r="Q1057" s="16">
        <v>2022</v>
      </c>
      <c r="R1057" s="12" t="s">
        <v>14</v>
      </c>
      <c r="S1057" s="26" t="s">
        <v>93</v>
      </c>
      <c r="T1057" s="26" t="s">
        <v>91</v>
      </c>
      <c r="U1057" s="26" t="s">
        <v>94</v>
      </c>
      <c r="V1057" s="26">
        <v>1870</v>
      </c>
      <c r="W1057" s="26">
        <v>0</v>
      </c>
      <c r="X1057" s="26">
        <v>0</v>
      </c>
      <c r="Y1057" s="3">
        <v>0</v>
      </c>
      <c r="Z1057" s="30">
        <v>0</v>
      </c>
      <c r="AA1057" s="12"/>
      <c r="AB1057" s="12"/>
    </row>
    <row r="1058" spans="2:28" x14ac:dyDescent="0.2">
      <c r="B1058" s="18">
        <v>2022</v>
      </c>
      <c r="C1058" s="15" t="s">
        <v>15</v>
      </c>
      <c r="D1058" s="8" t="s">
        <v>80</v>
      </c>
      <c r="E1058" s="13" t="s">
        <v>68</v>
      </c>
      <c r="F1058" s="8">
        <v>2984</v>
      </c>
      <c r="G1058" s="8">
        <v>8206</v>
      </c>
      <c r="H1058" s="29">
        <v>9929.26</v>
      </c>
      <c r="I1058" s="14">
        <v>4020.94</v>
      </c>
      <c r="J1058" s="17" t="s">
        <v>70</v>
      </c>
      <c r="Q1058" s="18">
        <v>2022</v>
      </c>
      <c r="R1058" s="15" t="s">
        <v>15</v>
      </c>
      <c r="S1058" s="26" t="s">
        <v>93</v>
      </c>
      <c r="T1058" s="26" t="s">
        <v>91</v>
      </c>
      <c r="U1058" s="26" t="s">
        <v>94</v>
      </c>
      <c r="V1058" s="26">
        <v>2357</v>
      </c>
      <c r="W1058" s="26">
        <v>0</v>
      </c>
      <c r="X1058" s="26">
        <v>0</v>
      </c>
      <c r="Y1058" s="3">
        <v>0</v>
      </c>
      <c r="Z1058" s="30">
        <v>0</v>
      </c>
      <c r="AA1058" s="15"/>
      <c r="AB1058" s="15"/>
    </row>
    <row r="1059" spans="2:28" x14ac:dyDescent="0.2">
      <c r="B1059" s="16">
        <v>2022</v>
      </c>
      <c r="C1059" s="12" t="s">
        <v>16</v>
      </c>
      <c r="D1059" s="8" t="s">
        <v>80</v>
      </c>
      <c r="E1059" s="13" t="s">
        <v>68</v>
      </c>
      <c r="F1059" s="8">
        <v>3176</v>
      </c>
      <c r="G1059" s="8">
        <v>7241.28</v>
      </c>
      <c r="H1059" s="29">
        <v>6806.8031999999994</v>
      </c>
      <c r="I1059" s="14">
        <v>3475.8144000000002</v>
      </c>
      <c r="J1059" s="17" t="s">
        <v>70</v>
      </c>
      <c r="Q1059" s="16">
        <v>2022</v>
      </c>
      <c r="R1059" s="12" t="s">
        <v>16</v>
      </c>
      <c r="S1059" s="26" t="s">
        <v>93</v>
      </c>
      <c r="T1059" s="26" t="s">
        <v>91</v>
      </c>
      <c r="U1059" s="26" t="s">
        <v>94</v>
      </c>
      <c r="V1059" s="26">
        <v>1842</v>
      </c>
      <c r="W1059" s="26">
        <v>0</v>
      </c>
      <c r="X1059" s="26">
        <v>0</v>
      </c>
      <c r="Y1059" s="3">
        <v>0</v>
      </c>
      <c r="Z1059" s="30">
        <v>0</v>
      </c>
      <c r="AA1059" s="12"/>
      <c r="AB1059" s="12"/>
    </row>
    <row r="1060" spans="2:28" x14ac:dyDescent="0.2">
      <c r="B1060" s="18">
        <v>2022</v>
      </c>
      <c r="C1060" s="15" t="s">
        <v>17</v>
      </c>
      <c r="D1060" s="8" t="s">
        <v>80</v>
      </c>
      <c r="E1060" s="13" t="s">
        <v>68</v>
      </c>
      <c r="F1060" s="8">
        <v>3903</v>
      </c>
      <c r="G1060" s="8">
        <v>6361.89</v>
      </c>
      <c r="H1060" s="29">
        <v>7125.3168000000005</v>
      </c>
      <c r="I1060" s="14">
        <v>2544.7559999999999</v>
      </c>
      <c r="J1060" s="17" t="s">
        <v>70</v>
      </c>
      <c r="Q1060" s="18">
        <v>2022</v>
      </c>
      <c r="R1060" s="15" t="s">
        <v>17</v>
      </c>
      <c r="S1060" s="26" t="s">
        <v>93</v>
      </c>
      <c r="T1060" s="26" t="s">
        <v>91</v>
      </c>
      <c r="U1060" s="26" t="s">
        <v>94</v>
      </c>
      <c r="V1060" s="26">
        <v>2788</v>
      </c>
      <c r="W1060" s="26">
        <v>0</v>
      </c>
      <c r="X1060" s="26">
        <v>0</v>
      </c>
      <c r="Y1060" s="3">
        <v>0</v>
      </c>
      <c r="Z1060" s="30">
        <v>0</v>
      </c>
      <c r="AA1060" s="15"/>
      <c r="AB1060" s="15"/>
    </row>
    <row r="1061" spans="2:28" x14ac:dyDescent="0.2">
      <c r="B1061" s="16">
        <v>2023</v>
      </c>
      <c r="C1061" s="12" t="s">
        <v>6</v>
      </c>
      <c r="D1061" s="8" t="s">
        <v>80</v>
      </c>
      <c r="E1061" s="13" t="s">
        <v>68</v>
      </c>
      <c r="F1061" s="8">
        <v>2776</v>
      </c>
      <c r="G1061" s="8">
        <v>7883.84</v>
      </c>
      <c r="H1061" s="29">
        <v>8751.0624000000007</v>
      </c>
      <c r="I1061" s="14">
        <v>2443.9904000000001</v>
      </c>
      <c r="J1061" s="17" t="s">
        <v>70</v>
      </c>
      <c r="Q1061" s="16">
        <v>2023</v>
      </c>
      <c r="R1061" s="12" t="s">
        <v>6</v>
      </c>
      <c r="S1061" s="26" t="s">
        <v>93</v>
      </c>
      <c r="T1061" s="26" t="s">
        <v>91</v>
      </c>
      <c r="U1061" s="26" t="s">
        <v>94</v>
      </c>
      <c r="V1061" s="26">
        <v>2375</v>
      </c>
      <c r="W1061" s="26">
        <v>0</v>
      </c>
      <c r="X1061" s="26">
        <v>0</v>
      </c>
      <c r="Y1061" s="3">
        <v>0</v>
      </c>
      <c r="Z1061" s="30">
        <v>0</v>
      </c>
      <c r="AA1061" s="12"/>
      <c r="AB1061" s="12"/>
    </row>
    <row r="1062" spans="2:28" x14ac:dyDescent="0.2">
      <c r="B1062" s="18">
        <v>2023</v>
      </c>
      <c r="C1062" s="15" t="s">
        <v>7</v>
      </c>
      <c r="D1062" s="8" t="s">
        <v>80</v>
      </c>
      <c r="E1062" s="13" t="s">
        <v>68</v>
      </c>
      <c r="F1062" s="8">
        <v>3101</v>
      </c>
      <c r="G1062" s="8">
        <v>4372.41</v>
      </c>
      <c r="H1062" s="29">
        <v>5071.9956000000002</v>
      </c>
      <c r="I1062" s="14">
        <v>1442.8952999999999</v>
      </c>
      <c r="J1062" s="17" t="s">
        <v>70</v>
      </c>
      <c r="Q1062" s="18">
        <v>2023</v>
      </c>
      <c r="R1062" s="15" t="s">
        <v>7</v>
      </c>
      <c r="S1062" s="26" t="s">
        <v>93</v>
      </c>
      <c r="T1062" s="26" t="s">
        <v>91</v>
      </c>
      <c r="U1062" s="26" t="s">
        <v>94</v>
      </c>
      <c r="V1062" s="26">
        <v>1565</v>
      </c>
      <c r="W1062" s="26">
        <v>0</v>
      </c>
      <c r="X1062" s="26">
        <v>0</v>
      </c>
      <c r="Y1062" s="3">
        <v>0</v>
      </c>
      <c r="Z1062" s="30">
        <v>0</v>
      </c>
      <c r="AA1062" s="15"/>
      <c r="AB1062" s="15"/>
    </row>
    <row r="1063" spans="2:28" x14ac:dyDescent="0.2">
      <c r="B1063" s="16">
        <v>2023</v>
      </c>
      <c r="C1063" s="12" t="s">
        <v>8</v>
      </c>
      <c r="D1063" s="8" t="s">
        <v>80</v>
      </c>
      <c r="E1063" s="13" t="s">
        <v>68</v>
      </c>
      <c r="F1063" s="8">
        <v>3221</v>
      </c>
      <c r="G1063" s="8">
        <v>5540.12</v>
      </c>
      <c r="H1063" s="29">
        <v>6094.1319999999996</v>
      </c>
      <c r="I1063" s="14">
        <v>2382.2516000000001</v>
      </c>
      <c r="J1063" s="17" t="s">
        <v>70</v>
      </c>
      <c r="Q1063" s="16">
        <v>2023</v>
      </c>
      <c r="R1063" s="12" t="s">
        <v>8</v>
      </c>
      <c r="S1063" s="26" t="s">
        <v>93</v>
      </c>
      <c r="T1063" s="26" t="s">
        <v>91</v>
      </c>
      <c r="U1063" s="26" t="s">
        <v>94</v>
      </c>
      <c r="V1063" s="26">
        <v>2867</v>
      </c>
      <c r="W1063" s="26">
        <v>0</v>
      </c>
      <c r="X1063" s="26">
        <v>0</v>
      </c>
      <c r="Y1063" s="3">
        <v>0</v>
      </c>
      <c r="Z1063" s="30">
        <v>0</v>
      </c>
      <c r="AA1063" s="12"/>
      <c r="AB1063" s="12"/>
    </row>
    <row r="1064" spans="2:28" x14ac:dyDescent="0.2">
      <c r="B1064" s="18">
        <v>2023</v>
      </c>
      <c r="C1064" s="15" t="s">
        <v>9</v>
      </c>
      <c r="D1064" s="8" t="s">
        <v>80</v>
      </c>
      <c r="E1064" s="13" t="s">
        <v>68</v>
      </c>
      <c r="F1064" s="8">
        <v>3017</v>
      </c>
      <c r="G1064" s="8">
        <v>8628.6200000000008</v>
      </c>
      <c r="H1064" s="29">
        <v>11993.781800000002</v>
      </c>
      <c r="I1064" s="14">
        <v>4228.0238000000008</v>
      </c>
      <c r="J1064" s="17" t="s">
        <v>70</v>
      </c>
      <c r="Q1064" s="18">
        <v>2023</v>
      </c>
      <c r="R1064" s="15" t="s">
        <v>9</v>
      </c>
      <c r="S1064" s="26" t="s">
        <v>93</v>
      </c>
      <c r="T1064" s="26" t="s">
        <v>91</v>
      </c>
      <c r="U1064" s="26" t="s">
        <v>94</v>
      </c>
      <c r="V1064" s="26">
        <v>2916</v>
      </c>
      <c r="W1064" s="26">
        <v>0</v>
      </c>
      <c r="X1064" s="26">
        <v>0</v>
      </c>
      <c r="Y1064" s="3">
        <v>0</v>
      </c>
      <c r="Z1064" s="30">
        <v>0</v>
      </c>
      <c r="AA1064" s="15"/>
      <c r="AB1064" s="15"/>
    </row>
    <row r="1065" spans="2:28" x14ac:dyDescent="0.2">
      <c r="B1065" s="16">
        <v>2023</v>
      </c>
      <c r="C1065" s="12" t="s">
        <v>10</v>
      </c>
      <c r="D1065" s="8" t="s">
        <v>80</v>
      </c>
      <c r="E1065" s="13" t="s">
        <v>68</v>
      </c>
      <c r="F1065" s="8">
        <v>3135</v>
      </c>
      <c r="G1065" s="8">
        <v>2852.85</v>
      </c>
      <c r="H1065" s="29">
        <v>3309.3059999999996</v>
      </c>
      <c r="I1065" s="14">
        <v>1340.8394999999998</v>
      </c>
      <c r="J1065" s="17" t="s">
        <v>70</v>
      </c>
      <c r="Q1065" s="16">
        <v>2023</v>
      </c>
      <c r="R1065" s="12" t="s">
        <v>10</v>
      </c>
      <c r="S1065" s="26" t="s">
        <v>93</v>
      </c>
      <c r="T1065" s="26" t="s">
        <v>91</v>
      </c>
      <c r="U1065" s="26" t="s">
        <v>94</v>
      </c>
      <c r="V1065" s="26">
        <v>1163</v>
      </c>
      <c r="W1065" s="26">
        <v>0</v>
      </c>
      <c r="X1065" s="26">
        <v>0</v>
      </c>
      <c r="Y1065" s="3">
        <v>0</v>
      </c>
      <c r="Z1065" s="30">
        <v>0</v>
      </c>
      <c r="AA1065" s="12"/>
      <c r="AB1065" s="12"/>
    </row>
    <row r="1066" spans="2:28" x14ac:dyDescent="0.2">
      <c r="B1066" s="18">
        <v>2023</v>
      </c>
      <c r="C1066" s="15" t="s">
        <v>11</v>
      </c>
      <c r="D1066" s="8" t="s">
        <v>80</v>
      </c>
      <c r="E1066" s="13" t="s">
        <v>68</v>
      </c>
      <c r="F1066" s="8">
        <v>3528</v>
      </c>
      <c r="G1066" s="8">
        <v>5927.04</v>
      </c>
      <c r="H1066" s="29">
        <v>6519.7440000000006</v>
      </c>
      <c r="I1066" s="14">
        <v>2489.3568</v>
      </c>
      <c r="J1066" s="17" t="s">
        <v>70</v>
      </c>
      <c r="Q1066" s="18">
        <v>2023</v>
      </c>
      <c r="R1066" s="15" t="s">
        <v>11</v>
      </c>
      <c r="S1066" s="26" t="s">
        <v>93</v>
      </c>
      <c r="T1066" s="26" t="s">
        <v>91</v>
      </c>
      <c r="U1066" s="26" t="s">
        <v>94</v>
      </c>
      <c r="V1066" s="26">
        <v>1945</v>
      </c>
      <c r="W1066" s="26">
        <v>0</v>
      </c>
      <c r="X1066" s="26">
        <v>0</v>
      </c>
      <c r="Y1066" s="3">
        <v>0</v>
      </c>
      <c r="Z1066" s="30">
        <v>0</v>
      </c>
      <c r="AA1066" s="15"/>
      <c r="AB1066" s="15"/>
    </row>
    <row r="1067" spans="2:28" x14ac:dyDescent="0.2">
      <c r="B1067" s="16">
        <v>2023</v>
      </c>
      <c r="C1067" s="12" t="s">
        <v>12</v>
      </c>
      <c r="D1067" s="8" t="s">
        <v>80</v>
      </c>
      <c r="E1067" s="13" t="s">
        <v>68</v>
      </c>
      <c r="F1067" s="8">
        <v>3432</v>
      </c>
      <c r="G1067" s="8">
        <v>4290</v>
      </c>
      <c r="H1067" s="29">
        <v>4290</v>
      </c>
      <c r="I1067" s="14">
        <v>1544.4</v>
      </c>
      <c r="J1067" s="17" t="s">
        <v>70</v>
      </c>
      <c r="Q1067" s="16">
        <v>2023</v>
      </c>
      <c r="R1067" s="12" t="s">
        <v>12</v>
      </c>
      <c r="S1067" s="26" t="s">
        <v>93</v>
      </c>
      <c r="T1067" s="26" t="s">
        <v>91</v>
      </c>
      <c r="U1067" s="26" t="s">
        <v>94</v>
      </c>
      <c r="V1067" s="26">
        <v>1839</v>
      </c>
      <c r="W1067" s="26">
        <v>0</v>
      </c>
      <c r="X1067" s="26">
        <v>0</v>
      </c>
      <c r="Y1067" s="3">
        <v>0</v>
      </c>
      <c r="Z1067" s="30">
        <v>0</v>
      </c>
      <c r="AA1067" s="12"/>
      <c r="AB1067" s="12"/>
    </row>
    <row r="1068" spans="2:28" x14ac:dyDescent="0.2">
      <c r="B1068" s="18">
        <v>2023</v>
      </c>
      <c r="C1068" s="15" t="s">
        <v>13</v>
      </c>
      <c r="D1068" s="8" t="s">
        <v>80</v>
      </c>
      <c r="E1068" s="13" t="s">
        <v>68</v>
      </c>
      <c r="F1068" s="8">
        <v>2553</v>
      </c>
      <c r="G1068" s="8">
        <v>8399.3700000000008</v>
      </c>
      <c r="H1068" s="29">
        <v>8567.3574000000008</v>
      </c>
      <c r="I1068" s="14">
        <v>3695.7228000000005</v>
      </c>
      <c r="J1068" s="17" t="s">
        <v>70</v>
      </c>
      <c r="Q1068" s="18">
        <v>2023</v>
      </c>
      <c r="R1068" s="15" t="s">
        <v>13</v>
      </c>
      <c r="S1068" s="26" t="s">
        <v>93</v>
      </c>
      <c r="T1068" s="26" t="s">
        <v>91</v>
      </c>
      <c r="U1068" s="26" t="s">
        <v>94</v>
      </c>
      <c r="V1068" s="26">
        <v>2614</v>
      </c>
      <c r="W1068" s="26">
        <v>0</v>
      </c>
      <c r="X1068" s="26">
        <v>0</v>
      </c>
      <c r="Y1068" s="3">
        <v>0</v>
      </c>
      <c r="Z1068" s="30">
        <v>0</v>
      </c>
      <c r="AA1068" s="15"/>
      <c r="AB1068" s="15"/>
    </row>
    <row r="1069" spans="2:28" x14ac:dyDescent="0.2">
      <c r="B1069" s="16">
        <v>2023</v>
      </c>
      <c r="C1069" s="12" t="s">
        <v>14</v>
      </c>
      <c r="D1069" s="8" t="s">
        <v>80</v>
      </c>
      <c r="E1069" s="13" t="s">
        <v>68</v>
      </c>
      <c r="F1069" s="8">
        <v>3427</v>
      </c>
      <c r="G1069" s="8">
        <v>6991.08</v>
      </c>
      <c r="H1069" s="29">
        <v>8878.6715999999997</v>
      </c>
      <c r="I1069" s="14">
        <v>3215.8968</v>
      </c>
      <c r="J1069" s="17" t="s">
        <v>70</v>
      </c>
      <c r="Q1069" s="16">
        <v>2023</v>
      </c>
      <c r="R1069" s="12" t="s">
        <v>14</v>
      </c>
      <c r="S1069" s="26" t="s">
        <v>93</v>
      </c>
      <c r="T1069" s="26" t="s">
        <v>91</v>
      </c>
      <c r="U1069" s="26" t="s">
        <v>94</v>
      </c>
      <c r="V1069" s="26">
        <v>2927</v>
      </c>
      <c r="W1069" s="26">
        <v>0</v>
      </c>
      <c r="X1069" s="26">
        <v>0</v>
      </c>
      <c r="Y1069" s="3">
        <v>0</v>
      </c>
      <c r="Z1069" s="30">
        <v>0</v>
      </c>
      <c r="AA1069" s="12"/>
      <c r="AB1069" s="12"/>
    </row>
    <row r="1070" spans="2:28" x14ac:dyDescent="0.2">
      <c r="B1070" s="18">
        <v>2023</v>
      </c>
      <c r="C1070" s="15" t="s">
        <v>15</v>
      </c>
      <c r="D1070" s="8" t="s">
        <v>80</v>
      </c>
      <c r="E1070" s="13" t="s">
        <v>68</v>
      </c>
      <c r="F1070" s="8">
        <v>2606</v>
      </c>
      <c r="G1070" s="8">
        <v>5681.08</v>
      </c>
      <c r="H1070" s="29">
        <v>5453.8367999999991</v>
      </c>
      <c r="I1070" s="14">
        <v>2329.2428</v>
      </c>
      <c r="J1070" s="17" t="s">
        <v>70</v>
      </c>
      <c r="Q1070" s="18">
        <v>2023</v>
      </c>
      <c r="R1070" s="15" t="s">
        <v>15</v>
      </c>
      <c r="S1070" s="26" t="s">
        <v>93</v>
      </c>
      <c r="T1070" s="26" t="s">
        <v>91</v>
      </c>
      <c r="U1070" s="26" t="s">
        <v>94</v>
      </c>
      <c r="V1070" s="26">
        <v>1208</v>
      </c>
      <c r="W1070" s="26">
        <v>0</v>
      </c>
      <c r="X1070" s="26">
        <v>0</v>
      </c>
      <c r="Y1070" s="3">
        <v>0</v>
      </c>
      <c r="Z1070" s="30">
        <v>0</v>
      </c>
      <c r="AA1070" s="15"/>
      <c r="AB1070" s="15"/>
    </row>
    <row r="1071" spans="2:28" x14ac:dyDescent="0.2">
      <c r="B1071" s="16">
        <v>2023</v>
      </c>
      <c r="C1071" s="12" t="s">
        <v>16</v>
      </c>
      <c r="D1071" s="8" t="s">
        <v>80</v>
      </c>
      <c r="E1071" s="13" t="s">
        <v>68</v>
      </c>
      <c r="F1071" s="8">
        <v>3758</v>
      </c>
      <c r="G1071" s="8">
        <v>12326.24</v>
      </c>
      <c r="H1071" s="29">
        <v>17133.473599999998</v>
      </c>
      <c r="I1071" s="14">
        <v>5177.0208000000002</v>
      </c>
      <c r="J1071" s="17" t="s">
        <v>70</v>
      </c>
      <c r="Q1071" s="16">
        <v>2023</v>
      </c>
      <c r="R1071" s="12" t="s">
        <v>16</v>
      </c>
      <c r="S1071" s="26" t="s">
        <v>93</v>
      </c>
      <c r="T1071" s="26" t="s">
        <v>91</v>
      </c>
      <c r="U1071" s="26" t="s">
        <v>94</v>
      </c>
      <c r="V1071" s="26">
        <v>2824</v>
      </c>
      <c r="W1071" s="26">
        <v>0</v>
      </c>
      <c r="X1071" s="26">
        <v>0</v>
      </c>
      <c r="Y1071" s="3">
        <v>0</v>
      </c>
      <c r="Z1071" s="30">
        <v>0</v>
      </c>
      <c r="AA1071" s="12"/>
      <c r="AB1071" s="12"/>
    </row>
    <row r="1072" spans="2:28" x14ac:dyDescent="0.2">
      <c r="B1072" s="18">
        <v>2023</v>
      </c>
      <c r="C1072" s="15" t="s">
        <v>17</v>
      </c>
      <c r="D1072" s="8" t="s">
        <v>80</v>
      </c>
      <c r="E1072" s="13" t="s">
        <v>68</v>
      </c>
      <c r="F1072" s="8">
        <v>2916</v>
      </c>
      <c r="G1072" s="8">
        <v>4432.32</v>
      </c>
      <c r="H1072" s="29">
        <v>4875.5519999999997</v>
      </c>
      <c r="I1072" s="14">
        <v>2216.16</v>
      </c>
      <c r="J1072" s="17" t="s">
        <v>70</v>
      </c>
      <c r="Q1072" s="18">
        <v>2023</v>
      </c>
      <c r="R1072" s="15" t="s">
        <v>17</v>
      </c>
      <c r="S1072" s="26" t="s">
        <v>93</v>
      </c>
      <c r="T1072" s="26" t="s">
        <v>91</v>
      </c>
      <c r="U1072" s="26" t="s">
        <v>94</v>
      </c>
      <c r="V1072" s="26">
        <v>1604</v>
      </c>
      <c r="W1072" s="26">
        <v>0</v>
      </c>
      <c r="X1072" s="26">
        <v>0</v>
      </c>
      <c r="Y1072" s="3">
        <v>0</v>
      </c>
      <c r="Z1072" s="30">
        <v>0</v>
      </c>
      <c r="AA1072" s="15"/>
      <c r="AB1072" s="15"/>
    </row>
    <row r="1073" spans="2:28" x14ac:dyDescent="0.2">
      <c r="B1073" s="16">
        <v>2024</v>
      </c>
      <c r="C1073" s="12" t="s">
        <v>6</v>
      </c>
      <c r="D1073" s="8" t="s">
        <v>80</v>
      </c>
      <c r="E1073" s="13" t="s">
        <v>68</v>
      </c>
      <c r="F1073" s="8">
        <v>3874</v>
      </c>
      <c r="G1073" s="8">
        <v>8716.5</v>
      </c>
      <c r="H1073" s="29">
        <v>10372.635</v>
      </c>
      <c r="I1073" s="14">
        <v>3399.4349999999999</v>
      </c>
      <c r="J1073" s="17" t="s">
        <v>70</v>
      </c>
      <c r="Q1073" s="16">
        <v>2024</v>
      </c>
      <c r="R1073" s="12" t="s">
        <v>6</v>
      </c>
      <c r="S1073" s="26" t="s">
        <v>93</v>
      </c>
      <c r="T1073" s="26" t="s">
        <v>91</v>
      </c>
      <c r="U1073" s="26" t="s">
        <v>94</v>
      </c>
      <c r="V1073" s="26">
        <v>2615</v>
      </c>
      <c r="W1073" s="26">
        <v>0</v>
      </c>
      <c r="X1073" s="26">
        <v>0</v>
      </c>
      <c r="Y1073" s="3">
        <v>0</v>
      </c>
      <c r="Z1073" s="30">
        <v>0</v>
      </c>
      <c r="AA1073" s="12"/>
      <c r="AB1073" s="12"/>
    </row>
    <row r="1074" spans="2:28" x14ac:dyDescent="0.2">
      <c r="B1074" s="18">
        <v>2024</v>
      </c>
      <c r="C1074" s="15" t="s">
        <v>7</v>
      </c>
      <c r="D1074" s="8" t="s">
        <v>80</v>
      </c>
      <c r="E1074" s="13" t="s">
        <v>68</v>
      </c>
      <c r="F1074" s="8">
        <v>3045</v>
      </c>
      <c r="G1074" s="8">
        <v>6973.05</v>
      </c>
      <c r="H1074" s="29">
        <v>6624.3975</v>
      </c>
      <c r="I1074" s="14">
        <v>3068.1420000000003</v>
      </c>
      <c r="J1074" s="17" t="s">
        <v>70</v>
      </c>
      <c r="Q1074" s="18">
        <v>2024</v>
      </c>
      <c r="R1074" s="15" t="s">
        <v>7</v>
      </c>
      <c r="S1074" s="26" t="s">
        <v>93</v>
      </c>
      <c r="T1074" s="26" t="s">
        <v>91</v>
      </c>
      <c r="U1074" s="26" t="s">
        <v>94</v>
      </c>
      <c r="V1074" s="26">
        <v>1007</v>
      </c>
      <c r="W1074" s="26">
        <v>0</v>
      </c>
      <c r="X1074" s="26">
        <v>0</v>
      </c>
      <c r="Y1074" s="3">
        <v>0</v>
      </c>
      <c r="Z1074" s="30">
        <v>0</v>
      </c>
      <c r="AA1074" s="15"/>
      <c r="AB1074" s="15"/>
    </row>
    <row r="1075" spans="2:28" x14ac:dyDescent="0.2">
      <c r="B1075" s="16">
        <v>2024</v>
      </c>
      <c r="C1075" s="12" t="s">
        <v>8</v>
      </c>
      <c r="D1075" s="8" t="s">
        <v>80</v>
      </c>
      <c r="E1075" s="13" t="s">
        <v>68</v>
      </c>
      <c r="F1075" s="8">
        <v>3990</v>
      </c>
      <c r="G1075" s="8">
        <v>8179.5</v>
      </c>
      <c r="H1075" s="29">
        <v>11369.504999999999</v>
      </c>
      <c r="I1075" s="14">
        <v>2944.62</v>
      </c>
      <c r="J1075" s="17" t="s">
        <v>70</v>
      </c>
      <c r="Q1075" s="16">
        <v>2024</v>
      </c>
      <c r="R1075" s="12" t="s">
        <v>8</v>
      </c>
      <c r="S1075" s="26" t="s">
        <v>93</v>
      </c>
      <c r="T1075" s="26" t="s">
        <v>91</v>
      </c>
      <c r="U1075" s="26" t="s">
        <v>94</v>
      </c>
      <c r="V1075" s="26">
        <v>1772</v>
      </c>
      <c r="W1075" s="26">
        <v>0</v>
      </c>
      <c r="X1075" s="26">
        <v>0</v>
      </c>
      <c r="Y1075" s="3">
        <v>0</v>
      </c>
      <c r="Z1075" s="30">
        <v>0</v>
      </c>
      <c r="AA1075" s="12"/>
      <c r="AB1075" s="12"/>
    </row>
    <row r="1076" spans="2:28" x14ac:dyDescent="0.2">
      <c r="B1076" s="18">
        <v>2024</v>
      </c>
      <c r="C1076" s="15" t="s">
        <v>9</v>
      </c>
      <c r="D1076" s="8" t="s">
        <v>80</v>
      </c>
      <c r="E1076" s="13" t="s">
        <v>68</v>
      </c>
      <c r="F1076" s="8">
        <v>3239</v>
      </c>
      <c r="G1076" s="8">
        <v>3724.85</v>
      </c>
      <c r="H1076" s="29">
        <v>3687.6014999999998</v>
      </c>
      <c r="I1076" s="14">
        <v>1638.934</v>
      </c>
      <c r="J1076" s="17" t="s">
        <v>70</v>
      </c>
      <c r="Q1076" s="18">
        <v>2024</v>
      </c>
      <c r="R1076" s="15" t="s">
        <v>9</v>
      </c>
      <c r="S1076" s="26" t="s">
        <v>93</v>
      </c>
      <c r="T1076" s="26" t="s">
        <v>91</v>
      </c>
      <c r="U1076" s="26" t="s">
        <v>94</v>
      </c>
      <c r="V1076" s="26">
        <v>2843</v>
      </c>
      <c r="W1076" s="26">
        <v>0</v>
      </c>
      <c r="X1076" s="26">
        <v>0</v>
      </c>
      <c r="Y1076" s="3">
        <v>0</v>
      </c>
      <c r="Z1076" s="30">
        <v>0</v>
      </c>
      <c r="AA1076" s="15"/>
      <c r="AB1076" s="15"/>
    </row>
    <row r="1077" spans="2:28" x14ac:dyDescent="0.2">
      <c r="B1077" s="16">
        <v>2024</v>
      </c>
      <c r="C1077" s="12" t="s">
        <v>10</v>
      </c>
      <c r="D1077" s="8" t="s">
        <v>80</v>
      </c>
      <c r="E1077" s="13" t="s">
        <v>68</v>
      </c>
      <c r="F1077" s="8">
        <v>2896</v>
      </c>
      <c r="G1077" s="8">
        <v>5676.16</v>
      </c>
      <c r="H1077" s="29">
        <v>5392.3519999999999</v>
      </c>
      <c r="I1077" s="14">
        <v>2497.5103999999997</v>
      </c>
      <c r="J1077" s="17" t="s">
        <v>70</v>
      </c>
      <c r="Q1077" s="16">
        <v>2024</v>
      </c>
      <c r="R1077" s="12" t="s">
        <v>10</v>
      </c>
      <c r="S1077" s="26" t="s">
        <v>93</v>
      </c>
      <c r="T1077" s="26" t="s">
        <v>91</v>
      </c>
      <c r="U1077" s="26" t="s">
        <v>94</v>
      </c>
      <c r="V1077" s="26">
        <v>1433</v>
      </c>
      <c r="W1077" s="26">
        <v>0</v>
      </c>
      <c r="X1077" s="26">
        <v>0</v>
      </c>
      <c r="Y1077" s="3">
        <v>0</v>
      </c>
      <c r="Z1077" s="30">
        <v>0</v>
      </c>
      <c r="AA1077" s="12"/>
      <c r="AB1077" s="12"/>
    </row>
    <row r="1078" spans="2:28" x14ac:dyDescent="0.2">
      <c r="B1078" s="18">
        <v>2024</v>
      </c>
      <c r="C1078" s="15" t="s">
        <v>11</v>
      </c>
      <c r="D1078" s="8" t="s">
        <v>80</v>
      </c>
      <c r="E1078" s="13" t="s">
        <v>68</v>
      </c>
      <c r="F1078" s="8">
        <v>3002</v>
      </c>
      <c r="G1078" s="8">
        <v>2821.88</v>
      </c>
      <c r="H1078" s="29">
        <v>2934.7552000000001</v>
      </c>
      <c r="I1078" s="14">
        <v>1044.0955999999999</v>
      </c>
      <c r="J1078" s="17" t="s">
        <v>70</v>
      </c>
      <c r="Q1078" s="18">
        <v>2024</v>
      </c>
      <c r="R1078" s="15" t="s">
        <v>11</v>
      </c>
      <c r="S1078" s="26" t="s">
        <v>93</v>
      </c>
      <c r="T1078" s="26" t="s">
        <v>91</v>
      </c>
      <c r="U1078" s="26" t="s">
        <v>94</v>
      </c>
      <c r="V1078" s="26">
        <v>1427</v>
      </c>
      <c r="W1078" s="26">
        <v>0</v>
      </c>
      <c r="X1078" s="26">
        <v>0</v>
      </c>
      <c r="Y1078" s="3">
        <v>0</v>
      </c>
      <c r="Z1078" s="30">
        <v>0</v>
      </c>
      <c r="AA1078" s="15"/>
      <c r="AB1078" s="15"/>
    </row>
    <row r="1079" spans="2:28" x14ac:dyDescent="0.2">
      <c r="B1079" s="16">
        <v>2024</v>
      </c>
      <c r="C1079" s="12" t="s">
        <v>12</v>
      </c>
      <c r="D1079" s="8" t="s">
        <v>80</v>
      </c>
      <c r="E1079" s="13" t="s">
        <v>68</v>
      </c>
      <c r="F1079" s="8">
        <v>3348</v>
      </c>
      <c r="G1079" s="8">
        <v>11416.68</v>
      </c>
      <c r="H1079" s="29">
        <v>11530.846799999999</v>
      </c>
      <c r="I1079" s="14">
        <v>5365.8395999999993</v>
      </c>
      <c r="J1079" s="17" t="s">
        <v>70</v>
      </c>
      <c r="Q1079" s="16">
        <v>2024</v>
      </c>
      <c r="R1079" s="12" t="s">
        <v>12</v>
      </c>
      <c r="S1079" s="26" t="s">
        <v>93</v>
      </c>
      <c r="T1079" s="26" t="s">
        <v>91</v>
      </c>
      <c r="U1079" s="26" t="s">
        <v>94</v>
      </c>
      <c r="V1079" s="26">
        <v>2212</v>
      </c>
      <c r="W1079" s="26">
        <v>0</v>
      </c>
      <c r="X1079" s="26">
        <v>0</v>
      </c>
      <c r="Y1079" s="3">
        <v>0</v>
      </c>
      <c r="Z1079" s="30">
        <v>0</v>
      </c>
      <c r="AA1079" s="12"/>
      <c r="AB1079" s="12"/>
    </row>
    <row r="1080" spans="2:28" x14ac:dyDescent="0.2">
      <c r="B1080" s="18">
        <v>2024</v>
      </c>
      <c r="C1080" s="15" t="s">
        <v>13</v>
      </c>
      <c r="D1080" s="8" t="s">
        <v>80</v>
      </c>
      <c r="E1080" s="13" t="s">
        <v>68</v>
      </c>
      <c r="F1080" s="8">
        <v>3917</v>
      </c>
      <c r="G1080" s="8">
        <v>6815.58</v>
      </c>
      <c r="H1080" s="29">
        <v>8723.9423999999999</v>
      </c>
      <c r="I1080" s="14">
        <v>2453.6088</v>
      </c>
      <c r="J1080" s="17" t="s">
        <v>70</v>
      </c>
      <c r="Q1080" s="18">
        <v>2024</v>
      </c>
      <c r="R1080" s="15" t="s">
        <v>13</v>
      </c>
      <c r="S1080" s="26" t="s">
        <v>93</v>
      </c>
      <c r="T1080" s="26" t="s">
        <v>91</v>
      </c>
      <c r="U1080" s="26" t="s">
        <v>94</v>
      </c>
      <c r="V1080" s="26">
        <v>2609</v>
      </c>
      <c r="W1080" s="26">
        <v>0</v>
      </c>
      <c r="X1080" s="26">
        <v>0</v>
      </c>
      <c r="Y1080" s="3">
        <v>0</v>
      </c>
      <c r="Z1080" s="30">
        <v>0</v>
      </c>
      <c r="AA1080" s="15"/>
      <c r="AB1080" s="15"/>
    </row>
    <row r="1081" spans="2:28" x14ac:dyDescent="0.2">
      <c r="B1081" s="16">
        <v>2024</v>
      </c>
      <c r="C1081" s="12" t="s">
        <v>14</v>
      </c>
      <c r="D1081" s="8" t="s">
        <v>80</v>
      </c>
      <c r="E1081" s="13" t="s">
        <v>68</v>
      </c>
      <c r="F1081" s="8">
        <v>2612</v>
      </c>
      <c r="G1081" s="8">
        <v>3369.48</v>
      </c>
      <c r="H1081" s="29">
        <v>4380.3240000000005</v>
      </c>
      <c r="I1081" s="14">
        <v>1684.74</v>
      </c>
      <c r="J1081" s="17" t="s">
        <v>70</v>
      </c>
      <c r="Q1081" s="16">
        <v>2024</v>
      </c>
      <c r="R1081" s="12" t="s">
        <v>14</v>
      </c>
      <c r="S1081" s="26" t="s">
        <v>93</v>
      </c>
      <c r="T1081" s="26" t="s">
        <v>91</v>
      </c>
      <c r="U1081" s="26" t="s">
        <v>94</v>
      </c>
      <c r="V1081" s="26">
        <v>2005</v>
      </c>
      <c r="W1081" s="26">
        <v>0</v>
      </c>
      <c r="X1081" s="26">
        <v>0</v>
      </c>
      <c r="Y1081" s="3">
        <v>0</v>
      </c>
      <c r="Z1081" s="30">
        <v>0</v>
      </c>
      <c r="AA1081" s="12"/>
      <c r="AB1081" s="12"/>
    </row>
    <row r="1082" spans="2:28" x14ac:dyDescent="0.2">
      <c r="B1082" s="18">
        <v>2024</v>
      </c>
      <c r="C1082" s="15" t="s">
        <v>15</v>
      </c>
      <c r="D1082" s="8" t="s">
        <v>80</v>
      </c>
      <c r="E1082" s="13" t="s">
        <v>68</v>
      </c>
      <c r="F1082" s="8">
        <v>3058</v>
      </c>
      <c r="G1082" s="8">
        <v>9969.08</v>
      </c>
      <c r="H1082" s="29">
        <v>13258.876399999999</v>
      </c>
      <c r="I1082" s="14">
        <v>4486.0859999999993</v>
      </c>
      <c r="J1082" s="17" t="s">
        <v>70</v>
      </c>
      <c r="Q1082" s="18">
        <v>2024</v>
      </c>
      <c r="R1082" s="15" t="s">
        <v>15</v>
      </c>
      <c r="S1082" s="26" t="s">
        <v>93</v>
      </c>
      <c r="T1082" s="26" t="s">
        <v>91</v>
      </c>
      <c r="U1082" s="26" t="s">
        <v>94</v>
      </c>
      <c r="V1082" s="26">
        <v>1566</v>
      </c>
      <c r="W1082" s="26">
        <v>0</v>
      </c>
      <c r="X1082" s="26">
        <v>0</v>
      </c>
      <c r="Y1082" s="3">
        <v>0</v>
      </c>
      <c r="Z1082" s="30">
        <v>0</v>
      </c>
      <c r="AA1082" s="15"/>
      <c r="AB1082" s="15"/>
    </row>
    <row r="1083" spans="2:28" x14ac:dyDescent="0.2">
      <c r="B1083" s="16">
        <v>2024</v>
      </c>
      <c r="C1083" s="12" t="s">
        <v>16</v>
      </c>
      <c r="D1083" s="8" t="s">
        <v>80</v>
      </c>
      <c r="E1083" s="13" t="s">
        <v>68</v>
      </c>
      <c r="F1083" s="8">
        <v>2827</v>
      </c>
      <c r="G1083" s="8">
        <v>4692.82</v>
      </c>
      <c r="H1083" s="29">
        <v>6053.737799999999</v>
      </c>
      <c r="I1083" s="14">
        <v>2064.8407999999999</v>
      </c>
      <c r="J1083" s="17" t="s">
        <v>70</v>
      </c>
      <c r="Q1083" s="16">
        <v>2024</v>
      </c>
      <c r="R1083" s="12" t="s">
        <v>16</v>
      </c>
      <c r="S1083" s="26" t="s">
        <v>93</v>
      </c>
      <c r="T1083" s="26" t="s">
        <v>91</v>
      </c>
      <c r="U1083" s="26" t="s">
        <v>94</v>
      </c>
      <c r="V1083" s="26">
        <v>1479</v>
      </c>
      <c r="W1083" s="26">
        <v>0</v>
      </c>
      <c r="X1083" s="26">
        <v>0</v>
      </c>
      <c r="Y1083" s="3">
        <v>0</v>
      </c>
      <c r="Z1083" s="30">
        <v>0</v>
      </c>
      <c r="AA1083" s="12"/>
      <c r="AB1083" s="12"/>
    </row>
    <row r="1084" spans="2:28" x14ac:dyDescent="0.2">
      <c r="B1084" s="18">
        <v>2024</v>
      </c>
      <c r="C1084" s="15" t="s">
        <v>17</v>
      </c>
      <c r="D1084" s="8" t="s">
        <v>80</v>
      </c>
      <c r="E1084" s="13" t="s">
        <v>68</v>
      </c>
      <c r="F1084" s="8">
        <v>3537</v>
      </c>
      <c r="G1084" s="8">
        <v>4633.47</v>
      </c>
      <c r="H1084" s="29">
        <v>5838.1722000000009</v>
      </c>
      <c r="I1084" s="14">
        <v>1436.3757000000001</v>
      </c>
      <c r="J1084" s="17" t="s">
        <v>70</v>
      </c>
      <c r="Q1084" s="18">
        <v>2024</v>
      </c>
      <c r="R1084" s="15" t="s">
        <v>17</v>
      </c>
      <c r="S1084" s="26" t="s">
        <v>93</v>
      </c>
      <c r="T1084" s="26" t="s">
        <v>91</v>
      </c>
      <c r="U1084" s="26" t="s">
        <v>94</v>
      </c>
      <c r="V1084" s="26">
        <v>1557</v>
      </c>
      <c r="W1084" s="26">
        <v>0</v>
      </c>
      <c r="X1084" s="26">
        <v>0</v>
      </c>
      <c r="Y1084" s="3">
        <v>0</v>
      </c>
      <c r="Z1084" s="30">
        <v>0</v>
      </c>
      <c r="AA1084" s="15"/>
      <c r="AB1084" s="15"/>
    </row>
    <row r="1085" spans="2:28" x14ac:dyDescent="0.2">
      <c r="B1085" s="16">
        <v>2020</v>
      </c>
      <c r="C1085" s="12" t="s">
        <v>6</v>
      </c>
      <c r="D1085" s="8" t="s">
        <v>80</v>
      </c>
      <c r="E1085" s="13" t="s">
        <v>66</v>
      </c>
      <c r="F1085" s="8">
        <v>16</v>
      </c>
      <c r="G1085" s="8">
        <v>2134.08</v>
      </c>
      <c r="H1085" s="29">
        <v>2368.8288000000002</v>
      </c>
      <c r="I1085" s="14">
        <v>1024.3584000000001</v>
      </c>
      <c r="J1085" s="17" t="s">
        <v>71</v>
      </c>
      <c r="Q1085" s="16">
        <v>2020</v>
      </c>
      <c r="R1085" s="12" t="s">
        <v>6</v>
      </c>
      <c r="S1085" s="26" t="s">
        <v>93</v>
      </c>
      <c r="T1085" s="26" t="s">
        <v>90</v>
      </c>
      <c r="U1085" s="26" t="s">
        <v>96</v>
      </c>
      <c r="V1085" s="26">
        <v>674</v>
      </c>
      <c r="W1085" s="3">
        <v>802</v>
      </c>
      <c r="X1085" s="3">
        <v>962.4</v>
      </c>
      <c r="Y1085" s="3">
        <v>224.23919999999998</v>
      </c>
      <c r="Z1085" s="30">
        <v>987.42240000000004</v>
      </c>
      <c r="AA1085" s="12"/>
      <c r="AB1085" s="12"/>
    </row>
    <row r="1086" spans="2:28" x14ac:dyDescent="0.2">
      <c r="B1086" s="18">
        <v>2020</v>
      </c>
      <c r="C1086" s="15" t="s">
        <v>7</v>
      </c>
      <c r="D1086" s="8" t="s">
        <v>80</v>
      </c>
      <c r="E1086" s="13" t="s">
        <v>66</v>
      </c>
      <c r="F1086" s="8">
        <v>16</v>
      </c>
      <c r="G1086" s="8">
        <v>2047.04</v>
      </c>
      <c r="H1086" s="29">
        <v>1903.7472</v>
      </c>
      <c r="I1086" s="14">
        <v>921.16800000000001</v>
      </c>
      <c r="J1086" s="17" t="s">
        <v>71</v>
      </c>
      <c r="Q1086" s="18">
        <v>2020</v>
      </c>
      <c r="R1086" s="15" t="s">
        <v>7</v>
      </c>
      <c r="S1086" s="26" t="s">
        <v>93</v>
      </c>
      <c r="T1086" s="26" t="s">
        <v>90</v>
      </c>
      <c r="U1086" s="26" t="s">
        <v>96</v>
      </c>
      <c r="V1086" s="26">
        <v>370</v>
      </c>
      <c r="W1086" s="3">
        <v>448</v>
      </c>
      <c r="X1086" s="3">
        <v>1581.44</v>
      </c>
      <c r="Y1086" s="3">
        <v>439.64032000000003</v>
      </c>
      <c r="Z1086" s="30">
        <v>1932.5196800000001</v>
      </c>
      <c r="AA1086" s="15"/>
      <c r="AB1086" s="15"/>
    </row>
    <row r="1087" spans="2:28" x14ac:dyDescent="0.2">
      <c r="B1087" s="16">
        <v>2020</v>
      </c>
      <c r="C1087" s="12" t="s">
        <v>8</v>
      </c>
      <c r="D1087" s="8" t="s">
        <v>80</v>
      </c>
      <c r="E1087" s="13" t="s">
        <v>66</v>
      </c>
      <c r="F1087" s="8">
        <v>16</v>
      </c>
      <c r="G1087" s="8">
        <v>2115.1999999999998</v>
      </c>
      <c r="H1087" s="29">
        <v>2199.808</v>
      </c>
      <c r="I1087" s="14">
        <v>824.92799999999988</v>
      </c>
      <c r="J1087" s="17" t="s">
        <v>71</v>
      </c>
      <c r="Q1087" s="16">
        <v>2020</v>
      </c>
      <c r="R1087" s="12" t="s">
        <v>8</v>
      </c>
      <c r="S1087" s="26" t="s">
        <v>93</v>
      </c>
      <c r="T1087" s="26" t="s">
        <v>90</v>
      </c>
      <c r="U1087" s="26" t="s">
        <v>96</v>
      </c>
      <c r="V1087" s="26">
        <v>626</v>
      </c>
      <c r="W1087" s="3">
        <v>870</v>
      </c>
      <c r="X1087" s="3">
        <v>1592.1</v>
      </c>
      <c r="Y1087" s="3">
        <v>434.64330000000001</v>
      </c>
      <c r="Z1087" s="30">
        <v>2010.8222999999998</v>
      </c>
      <c r="AA1087" s="12"/>
      <c r="AB1087" s="12"/>
    </row>
    <row r="1088" spans="2:28" x14ac:dyDescent="0.2">
      <c r="B1088" s="18">
        <v>2020</v>
      </c>
      <c r="C1088" s="15" t="s">
        <v>9</v>
      </c>
      <c r="D1088" s="8" t="s">
        <v>80</v>
      </c>
      <c r="E1088" s="13" t="s">
        <v>66</v>
      </c>
      <c r="F1088" s="8">
        <v>18</v>
      </c>
      <c r="G1088" s="8">
        <v>2322.36</v>
      </c>
      <c r="H1088" s="29">
        <v>2206.2420000000002</v>
      </c>
      <c r="I1088" s="14">
        <v>1045.0620000000001</v>
      </c>
      <c r="J1088" s="17" t="s">
        <v>71</v>
      </c>
      <c r="Q1088" s="18">
        <v>2020</v>
      </c>
      <c r="R1088" s="15" t="s">
        <v>9</v>
      </c>
      <c r="S1088" s="26" t="s">
        <v>93</v>
      </c>
      <c r="T1088" s="26" t="s">
        <v>90</v>
      </c>
      <c r="U1088" s="26" t="s">
        <v>96</v>
      </c>
      <c r="V1088" s="26">
        <v>650</v>
      </c>
      <c r="W1088" s="3">
        <v>923</v>
      </c>
      <c r="X1088" s="3">
        <v>4587.3100000000004</v>
      </c>
      <c r="Y1088" s="3">
        <v>1174.3513600000001</v>
      </c>
      <c r="Z1088" s="30">
        <v>5738.7248100000006</v>
      </c>
      <c r="AA1088" s="15"/>
      <c r="AB1088" s="15"/>
    </row>
    <row r="1089" spans="2:28" x14ac:dyDescent="0.2">
      <c r="B1089" s="16">
        <v>2020</v>
      </c>
      <c r="C1089" s="12" t="s">
        <v>10</v>
      </c>
      <c r="D1089" s="8" t="s">
        <v>80</v>
      </c>
      <c r="E1089" s="13" t="s">
        <v>66</v>
      </c>
      <c r="F1089" s="8">
        <v>16</v>
      </c>
      <c r="G1089" s="8">
        <v>2315.6799999999998</v>
      </c>
      <c r="H1089" s="29">
        <v>2385.1504</v>
      </c>
      <c r="I1089" s="14">
        <v>717.86080000000004</v>
      </c>
      <c r="J1089" s="17" t="s">
        <v>71</v>
      </c>
      <c r="Q1089" s="16">
        <v>2020</v>
      </c>
      <c r="R1089" s="12" t="s">
        <v>10</v>
      </c>
      <c r="S1089" s="26" t="s">
        <v>93</v>
      </c>
      <c r="T1089" s="26" t="s">
        <v>90</v>
      </c>
      <c r="U1089" s="26" t="s">
        <v>96</v>
      </c>
      <c r="V1089" s="26">
        <v>316</v>
      </c>
      <c r="W1089" s="3">
        <v>398</v>
      </c>
      <c r="X1089" s="3">
        <v>1289.52</v>
      </c>
      <c r="Y1089" s="3">
        <v>304.32671999999997</v>
      </c>
      <c r="Z1089" s="30">
        <v>1288.2304799999999</v>
      </c>
      <c r="AA1089" s="12"/>
      <c r="AB1089" s="12"/>
    </row>
    <row r="1090" spans="2:28" x14ac:dyDescent="0.2">
      <c r="B1090" s="18">
        <v>2020</v>
      </c>
      <c r="C1090" s="15" t="s">
        <v>11</v>
      </c>
      <c r="D1090" s="8" t="s">
        <v>80</v>
      </c>
      <c r="E1090" s="13" t="s">
        <v>66</v>
      </c>
      <c r="F1090" s="8">
        <v>16</v>
      </c>
      <c r="G1090" s="8">
        <v>1977.28</v>
      </c>
      <c r="H1090" s="29">
        <v>2530.9184</v>
      </c>
      <c r="I1090" s="14">
        <v>593.18399999999997</v>
      </c>
      <c r="J1090" s="17" t="s">
        <v>71</v>
      </c>
      <c r="Q1090" s="18">
        <v>2020</v>
      </c>
      <c r="R1090" s="15" t="s">
        <v>11</v>
      </c>
      <c r="S1090" s="26" t="s">
        <v>93</v>
      </c>
      <c r="T1090" s="26" t="s">
        <v>90</v>
      </c>
      <c r="U1090" s="26" t="s">
        <v>96</v>
      </c>
      <c r="V1090" s="26">
        <v>524</v>
      </c>
      <c r="W1090" s="3">
        <v>545</v>
      </c>
      <c r="X1090" s="3">
        <v>1062.75</v>
      </c>
      <c r="Y1090" s="3">
        <v>160.47524999999999</v>
      </c>
      <c r="Z1090" s="30">
        <v>962.85149999999999</v>
      </c>
      <c r="AA1090" s="15"/>
      <c r="AB1090" s="15"/>
    </row>
    <row r="1091" spans="2:28" x14ac:dyDescent="0.2">
      <c r="B1091" s="16">
        <v>2020</v>
      </c>
      <c r="C1091" s="12" t="s">
        <v>12</v>
      </c>
      <c r="D1091" s="8" t="s">
        <v>80</v>
      </c>
      <c r="E1091" s="13" t="s">
        <v>66</v>
      </c>
      <c r="F1091" s="8">
        <v>19</v>
      </c>
      <c r="G1091" s="8">
        <v>1954.34</v>
      </c>
      <c r="H1091" s="29">
        <v>2521.0985999999998</v>
      </c>
      <c r="I1091" s="14">
        <v>762.19259999999997</v>
      </c>
      <c r="J1091" s="17" t="s">
        <v>71</v>
      </c>
      <c r="Q1091" s="16">
        <v>2020</v>
      </c>
      <c r="R1091" s="12" t="s">
        <v>12</v>
      </c>
      <c r="S1091" s="26" t="s">
        <v>93</v>
      </c>
      <c r="T1091" s="26" t="s">
        <v>90</v>
      </c>
      <c r="U1091" s="26" t="s">
        <v>96</v>
      </c>
      <c r="V1091" s="26">
        <v>533</v>
      </c>
      <c r="W1091" s="3">
        <v>640</v>
      </c>
      <c r="X1091" s="3">
        <v>2041.6</v>
      </c>
      <c r="Y1091" s="3">
        <v>432.81919999999997</v>
      </c>
      <c r="Z1091" s="30">
        <v>2525.4591999999998</v>
      </c>
      <c r="AA1091" s="12"/>
      <c r="AB1091" s="12"/>
    </row>
    <row r="1092" spans="2:28" x14ac:dyDescent="0.2">
      <c r="B1092" s="18">
        <v>2020</v>
      </c>
      <c r="C1092" s="15" t="s">
        <v>13</v>
      </c>
      <c r="D1092" s="8" t="s">
        <v>80</v>
      </c>
      <c r="E1092" s="13" t="s">
        <v>66</v>
      </c>
      <c r="F1092" s="8">
        <v>18</v>
      </c>
      <c r="G1092" s="8">
        <v>2348.1</v>
      </c>
      <c r="H1092" s="29">
        <v>2207.2139999999999</v>
      </c>
      <c r="I1092" s="14">
        <v>798.35399999999993</v>
      </c>
      <c r="J1092" s="17" t="s">
        <v>71</v>
      </c>
      <c r="Q1092" s="18">
        <v>2020</v>
      </c>
      <c r="R1092" s="15" t="s">
        <v>13</v>
      </c>
      <c r="S1092" s="26" t="s">
        <v>93</v>
      </c>
      <c r="T1092" s="26" t="s">
        <v>90</v>
      </c>
      <c r="U1092" s="26" t="s">
        <v>96</v>
      </c>
      <c r="V1092" s="26">
        <v>649</v>
      </c>
      <c r="W1092" s="3">
        <v>935</v>
      </c>
      <c r="X1092" s="3">
        <v>3403.4</v>
      </c>
      <c r="Y1092" s="3">
        <v>343.74340000000001</v>
      </c>
      <c r="Z1092" s="30">
        <v>4649.0444000000007</v>
      </c>
      <c r="AA1092" s="15"/>
      <c r="AB1092" s="15"/>
    </row>
    <row r="1093" spans="2:28" x14ac:dyDescent="0.2">
      <c r="B1093" s="16">
        <v>2020</v>
      </c>
      <c r="C1093" s="12" t="s">
        <v>14</v>
      </c>
      <c r="D1093" s="8" t="s">
        <v>80</v>
      </c>
      <c r="E1093" s="13" t="s">
        <v>66</v>
      </c>
      <c r="F1093" s="8">
        <v>15</v>
      </c>
      <c r="G1093" s="8">
        <v>1743.6</v>
      </c>
      <c r="H1093" s="29">
        <v>2022.5759999999998</v>
      </c>
      <c r="I1093" s="14">
        <v>627.69600000000003</v>
      </c>
      <c r="J1093" s="17" t="s">
        <v>71</v>
      </c>
      <c r="Q1093" s="16">
        <v>2020</v>
      </c>
      <c r="R1093" s="12" t="s">
        <v>14</v>
      </c>
      <c r="S1093" s="26" t="s">
        <v>93</v>
      </c>
      <c r="T1093" s="26" t="s">
        <v>90</v>
      </c>
      <c r="U1093" s="26" t="s">
        <v>96</v>
      </c>
      <c r="V1093" s="26">
        <v>545</v>
      </c>
      <c r="W1093" s="3">
        <v>768</v>
      </c>
      <c r="X1093" s="3">
        <v>2634.24</v>
      </c>
      <c r="Y1093" s="3">
        <v>566.36159999999995</v>
      </c>
      <c r="Z1093" s="30">
        <v>3105.7689599999999</v>
      </c>
      <c r="AA1093" s="12"/>
      <c r="AB1093" s="12"/>
    </row>
    <row r="1094" spans="2:28" x14ac:dyDescent="0.2">
      <c r="B1094" s="18">
        <v>2020</v>
      </c>
      <c r="C1094" s="15" t="s">
        <v>15</v>
      </c>
      <c r="D1094" s="8" t="s">
        <v>80</v>
      </c>
      <c r="E1094" s="13" t="s">
        <v>66</v>
      </c>
      <c r="F1094" s="8">
        <v>20</v>
      </c>
      <c r="G1094" s="8">
        <v>2886</v>
      </c>
      <c r="H1094" s="29">
        <v>2770.56</v>
      </c>
      <c r="I1094" s="14">
        <v>1240.98</v>
      </c>
      <c r="J1094" s="17" t="s">
        <v>71</v>
      </c>
      <c r="Q1094" s="18">
        <v>2020</v>
      </c>
      <c r="R1094" s="15" t="s">
        <v>15</v>
      </c>
      <c r="S1094" s="26" t="s">
        <v>93</v>
      </c>
      <c r="T1094" s="26" t="s">
        <v>90</v>
      </c>
      <c r="U1094" s="26" t="s">
        <v>96</v>
      </c>
      <c r="V1094" s="26">
        <v>519</v>
      </c>
      <c r="W1094" s="3">
        <v>701</v>
      </c>
      <c r="X1094" s="3">
        <v>813.16</v>
      </c>
      <c r="Y1094" s="3">
        <v>140.67668</v>
      </c>
      <c r="Z1094" s="30">
        <v>831.86267999999995</v>
      </c>
      <c r="AA1094" s="15"/>
      <c r="AB1094" s="15"/>
    </row>
    <row r="1095" spans="2:28" x14ac:dyDescent="0.2">
      <c r="B1095" s="16">
        <v>2020</v>
      </c>
      <c r="C1095" s="12" t="s">
        <v>16</v>
      </c>
      <c r="D1095" s="8" t="s">
        <v>80</v>
      </c>
      <c r="E1095" s="13" t="s">
        <v>66</v>
      </c>
      <c r="F1095" s="8">
        <v>17</v>
      </c>
      <c r="G1095" s="8">
        <v>2373.37</v>
      </c>
      <c r="H1095" s="29">
        <v>2349.6362999999997</v>
      </c>
      <c r="I1095" s="14">
        <v>783.21209999999996</v>
      </c>
      <c r="J1095" s="17" t="s">
        <v>71</v>
      </c>
      <c r="Q1095" s="16">
        <v>2020</v>
      </c>
      <c r="R1095" s="12" t="s">
        <v>16</v>
      </c>
      <c r="S1095" s="26" t="s">
        <v>93</v>
      </c>
      <c r="T1095" s="26" t="s">
        <v>90</v>
      </c>
      <c r="U1095" s="26" t="s">
        <v>96</v>
      </c>
      <c r="V1095" s="26">
        <v>641</v>
      </c>
      <c r="W1095" s="3">
        <v>667</v>
      </c>
      <c r="X1095" s="3">
        <v>1040.52</v>
      </c>
      <c r="Y1095" s="3">
        <v>307.99392</v>
      </c>
      <c r="Z1095" s="30">
        <v>1323.54144</v>
      </c>
      <c r="AA1095" s="12"/>
      <c r="AB1095" s="12"/>
    </row>
    <row r="1096" spans="2:28" x14ac:dyDescent="0.2">
      <c r="B1096" s="18">
        <v>2020</v>
      </c>
      <c r="C1096" s="15" t="s">
        <v>17</v>
      </c>
      <c r="D1096" s="8" t="s">
        <v>80</v>
      </c>
      <c r="E1096" s="13" t="s">
        <v>66</v>
      </c>
      <c r="F1096" s="8">
        <v>20</v>
      </c>
      <c r="G1096" s="8">
        <v>2497</v>
      </c>
      <c r="H1096" s="29">
        <v>3021.37</v>
      </c>
      <c r="I1096" s="14">
        <v>973.83</v>
      </c>
      <c r="J1096" s="17" t="s">
        <v>71</v>
      </c>
      <c r="Q1096" s="18">
        <v>2020</v>
      </c>
      <c r="R1096" s="15" t="s">
        <v>17</v>
      </c>
      <c r="S1096" s="26" t="s">
        <v>93</v>
      </c>
      <c r="T1096" s="26" t="s">
        <v>90</v>
      </c>
      <c r="U1096" s="26" t="s">
        <v>96</v>
      </c>
      <c r="V1096" s="26">
        <v>789</v>
      </c>
      <c r="W1096" s="3">
        <v>1034</v>
      </c>
      <c r="X1096" s="3">
        <v>5159.66</v>
      </c>
      <c r="Y1096" s="3">
        <v>1346.6712600000001</v>
      </c>
      <c r="Z1096" s="30">
        <v>4855.2400599999992</v>
      </c>
      <c r="AA1096" s="15"/>
      <c r="AB1096" s="15"/>
    </row>
    <row r="1097" spans="2:28" x14ac:dyDescent="0.2">
      <c r="B1097" s="16">
        <v>2021</v>
      </c>
      <c r="C1097" s="12" t="s">
        <v>6</v>
      </c>
      <c r="D1097" s="8" t="s">
        <v>80</v>
      </c>
      <c r="E1097" s="13" t="s">
        <v>66</v>
      </c>
      <c r="F1097" s="8">
        <v>17</v>
      </c>
      <c r="G1097" s="8">
        <v>2477.0700000000002</v>
      </c>
      <c r="H1097" s="29">
        <v>3244.9617000000003</v>
      </c>
      <c r="I1097" s="14">
        <v>990.82799999999997</v>
      </c>
      <c r="J1097" s="17" t="s">
        <v>71</v>
      </c>
      <c r="Q1097" s="16">
        <v>2021</v>
      </c>
      <c r="R1097" s="12" t="s">
        <v>6</v>
      </c>
      <c r="S1097" s="26" t="s">
        <v>93</v>
      </c>
      <c r="T1097" s="26" t="s">
        <v>90</v>
      </c>
      <c r="U1097" s="26" t="s">
        <v>96</v>
      </c>
      <c r="V1097" s="26">
        <v>516</v>
      </c>
      <c r="W1097" s="3">
        <v>738</v>
      </c>
      <c r="X1097" s="3">
        <v>2103.3000000000002</v>
      </c>
      <c r="Y1097" s="3">
        <v>359.66430000000003</v>
      </c>
      <c r="Z1097" s="30">
        <v>2883.6243000000004</v>
      </c>
      <c r="AA1097" s="12"/>
      <c r="AB1097" s="12"/>
    </row>
    <row r="1098" spans="2:28" x14ac:dyDescent="0.2">
      <c r="B1098" s="18">
        <v>2021</v>
      </c>
      <c r="C1098" s="15" t="s">
        <v>7</v>
      </c>
      <c r="D1098" s="8" t="s">
        <v>80</v>
      </c>
      <c r="E1098" s="13" t="s">
        <v>66</v>
      </c>
      <c r="F1098" s="8">
        <v>15</v>
      </c>
      <c r="G1098" s="8">
        <v>1681.2</v>
      </c>
      <c r="H1098" s="29">
        <v>2235.9960000000001</v>
      </c>
      <c r="I1098" s="14">
        <v>790.1640000000001</v>
      </c>
      <c r="J1098" s="17" t="s">
        <v>71</v>
      </c>
      <c r="Q1098" s="18">
        <v>2021</v>
      </c>
      <c r="R1098" s="15" t="s">
        <v>7</v>
      </c>
      <c r="S1098" s="26" t="s">
        <v>93</v>
      </c>
      <c r="T1098" s="26" t="s">
        <v>90</v>
      </c>
      <c r="U1098" s="26" t="s">
        <v>96</v>
      </c>
      <c r="V1098" s="26">
        <v>570</v>
      </c>
      <c r="W1098" s="3">
        <v>570</v>
      </c>
      <c r="X1098" s="3">
        <v>1379.4</v>
      </c>
      <c r="Y1098" s="3">
        <v>244.15380000000002</v>
      </c>
      <c r="Z1098" s="30">
        <v>2035.9944</v>
      </c>
      <c r="AA1098" s="15"/>
      <c r="AB1098" s="15"/>
    </row>
    <row r="1099" spans="2:28" x14ac:dyDescent="0.2">
      <c r="B1099" s="16">
        <v>2021</v>
      </c>
      <c r="C1099" s="12" t="s">
        <v>8</v>
      </c>
      <c r="D1099" s="8" t="s">
        <v>80</v>
      </c>
      <c r="E1099" s="13" t="s">
        <v>66</v>
      </c>
      <c r="F1099" s="8">
        <v>18</v>
      </c>
      <c r="G1099" s="8">
        <v>2605.3200000000002</v>
      </c>
      <c r="H1099" s="29">
        <v>3048.2244000000001</v>
      </c>
      <c r="I1099" s="14">
        <v>1068.1812</v>
      </c>
      <c r="J1099" s="17" t="s">
        <v>71</v>
      </c>
      <c r="Q1099" s="16">
        <v>2021</v>
      </c>
      <c r="R1099" s="12" t="s">
        <v>8</v>
      </c>
      <c r="S1099" s="26" t="s">
        <v>93</v>
      </c>
      <c r="T1099" s="26" t="s">
        <v>90</v>
      </c>
      <c r="U1099" s="26" t="s">
        <v>96</v>
      </c>
      <c r="V1099" s="26">
        <v>605</v>
      </c>
      <c r="W1099" s="3">
        <v>684</v>
      </c>
      <c r="X1099" s="3">
        <v>3331.08</v>
      </c>
      <c r="Y1099" s="3">
        <v>433.04039999999998</v>
      </c>
      <c r="Z1099" s="30">
        <v>4237.1337599999997</v>
      </c>
      <c r="AA1099" s="12"/>
      <c r="AB1099" s="12"/>
    </row>
    <row r="1100" spans="2:28" x14ac:dyDescent="0.2">
      <c r="B1100" s="18">
        <v>2021</v>
      </c>
      <c r="C1100" s="15" t="s">
        <v>9</v>
      </c>
      <c r="D1100" s="8" t="s">
        <v>80</v>
      </c>
      <c r="E1100" s="13" t="s">
        <v>66</v>
      </c>
      <c r="F1100" s="8">
        <v>17</v>
      </c>
      <c r="G1100" s="8">
        <v>1702.72</v>
      </c>
      <c r="H1100" s="29">
        <v>1617.5839999999998</v>
      </c>
      <c r="I1100" s="14">
        <v>783.25119999999993</v>
      </c>
      <c r="J1100" s="17" t="s">
        <v>71</v>
      </c>
      <c r="Q1100" s="18">
        <v>2021</v>
      </c>
      <c r="R1100" s="15" t="s">
        <v>9</v>
      </c>
      <c r="S1100" s="26" t="s">
        <v>93</v>
      </c>
      <c r="T1100" s="26" t="s">
        <v>90</v>
      </c>
      <c r="U1100" s="26" t="s">
        <v>96</v>
      </c>
      <c r="V1100" s="26">
        <v>605</v>
      </c>
      <c r="W1100" s="3">
        <v>805</v>
      </c>
      <c r="X1100" s="3">
        <v>2720.9</v>
      </c>
      <c r="Y1100" s="3">
        <v>416.29770000000002</v>
      </c>
      <c r="Z1100" s="30">
        <v>3537.17</v>
      </c>
      <c r="AA1100" s="15"/>
      <c r="AB1100" s="15"/>
    </row>
    <row r="1101" spans="2:28" x14ac:dyDescent="0.2">
      <c r="B1101" s="16">
        <v>2021</v>
      </c>
      <c r="C1101" s="12" t="s">
        <v>10</v>
      </c>
      <c r="D1101" s="8" t="s">
        <v>80</v>
      </c>
      <c r="E1101" s="13" t="s">
        <v>66</v>
      </c>
      <c r="F1101" s="8">
        <v>15</v>
      </c>
      <c r="G1101" s="8">
        <v>1658.4</v>
      </c>
      <c r="H1101" s="29">
        <v>2122.752</v>
      </c>
      <c r="I1101" s="14">
        <v>563.85600000000011</v>
      </c>
      <c r="J1101" s="17" t="s">
        <v>71</v>
      </c>
      <c r="Q1101" s="16">
        <v>2021</v>
      </c>
      <c r="R1101" s="12" t="s">
        <v>10</v>
      </c>
      <c r="S1101" s="26" t="s">
        <v>93</v>
      </c>
      <c r="T1101" s="26" t="s">
        <v>90</v>
      </c>
      <c r="U1101" s="26" t="s">
        <v>96</v>
      </c>
      <c r="V1101" s="26">
        <v>399</v>
      </c>
      <c r="W1101" s="3">
        <v>599</v>
      </c>
      <c r="X1101" s="3">
        <v>2731.44</v>
      </c>
      <c r="Y1101" s="3">
        <v>461.61336</v>
      </c>
      <c r="Z1101" s="30">
        <v>3736.6099199999999</v>
      </c>
      <c r="AA1101" s="12"/>
      <c r="AB1101" s="12"/>
    </row>
    <row r="1102" spans="2:28" x14ac:dyDescent="0.2">
      <c r="B1102" s="18">
        <v>2021</v>
      </c>
      <c r="C1102" s="15" t="s">
        <v>11</v>
      </c>
      <c r="D1102" s="8" t="s">
        <v>80</v>
      </c>
      <c r="E1102" s="13" t="s">
        <v>66</v>
      </c>
      <c r="F1102" s="8">
        <v>18</v>
      </c>
      <c r="G1102" s="8">
        <v>2386.8000000000002</v>
      </c>
      <c r="H1102" s="29">
        <v>2744.82</v>
      </c>
      <c r="I1102" s="14">
        <v>978.58800000000008</v>
      </c>
      <c r="J1102" s="17" t="s">
        <v>71</v>
      </c>
      <c r="Q1102" s="18">
        <v>2021</v>
      </c>
      <c r="R1102" s="15" t="s">
        <v>11</v>
      </c>
      <c r="S1102" s="26" t="s">
        <v>93</v>
      </c>
      <c r="T1102" s="26" t="s">
        <v>90</v>
      </c>
      <c r="U1102" s="26" t="s">
        <v>96</v>
      </c>
      <c r="V1102" s="26">
        <v>435</v>
      </c>
      <c r="W1102" s="3">
        <v>579</v>
      </c>
      <c r="X1102" s="3">
        <v>1430.13</v>
      </c>
      <c r="Y1102" s="3">
        <v>240.26184000000003</v>
      </c>
      <c r="Z1102" s="30">
        <v>2126.60331</v>
      </c>
      <c r="AA1102" s="15"/>
      <c r="AB1102" s="15"/>
    </row>
    <row r="1103" spans="2:28" x14ac:dyDescent="0.2">
      <c r="B1103" s="16">
        <v>2021</v>
      </c>
      <c r="C1103" s="12" t="s">
        <v>12</v>
      </c>
      <c r="D1103" s="8" t="s">
        <v>80</v>
      </c>
      <c r="E1103" s="13" t="s">
        <v>66</v>
      </c>
      <c r="F1103" s="8">
        <v>20</v>
      </c>
      <c r="G1103" s="8">
        <v>2822.6</v>
      </c>
      <c r="H1103" s="29">
        <v>3104.86</v>
      </c>
      <c r="I1103" s="14">
        <v>959.68399999999997</v>
      </c>
      <c r="J1103" s="17" t="s">
        <v>71</v>
      </c>
      <c r="Q1103" s="16">
        <v>2021</v>
      </c>
      <c r="R1103" s="12" t="s">
        <v>12</v>
      </c>
      <c r="S1103" s="26" t="s">
        <v>93</v>
      </c>
      <c r="T1103" s="26" t="s">
        <v>90</v>
      </c>
      <c r="U1103" s="26" t="s">
        <v>96</v>
      </c>
      <c r="V1103" s="26">
        <v>545</v>
      </c>
      <c r="W1103" s="3">
        <v>725</v>
      </c>
      <c r="X1103" s="3">
        <v>3262.5</v>
      </c>
      <c r="Y1103" s="3">
        <v>492.63749999999999</v>
      </c>
      <c r="Z1103" s="30">
        <v>4756.7250000000004</v>
      </c>
      <c r="AA1103" s="12"/>
      <c r="AB1103" s="12"/>
    </row>
    <row r="1104" spans="2:28" x14ac:dyDescent="0.2">
      <c r="B1104" s="18">
        <v>2021</v>
      </c>
      <c r="C1104" s="15" t="s">
        <v>13</v>
      </c>
      <c r="D1104" s="8" t="s">
        <v>80</v>
      </c>
      <c r="E1104" s="13" t="s">
        <v>66</v>
      </c>
      <c r="F1104" s="8">
        <v>15</v>
      </c>
      <c r="G1104" s="8">
        <v>1574.85</v>
      </c>
      <c r="H1104" s="29">
        <v>1433.1135000000002</v>
      </c>
      <c r="I1104" s="14">
        <v>535.44899999999996</v>
      </c>
      <c r="J1104" s="17" t="s">
        <v>71</v>
      </c>
      <c r="Q1104" s="18">
        <v>2021</v>
      </c>
      <c r="R1104" s="15" t="s">
        <v>13</v>
      </c>
      <c r="S1104" s="26" t="s">
        <v>93</v>
      </c>
      <c r="T1104" s="26" t="s">
        <v>90</v>
      </c>
      <c r="U1104" s="26" t="s">
        <v>96</v>
      </c>
      <c r="V1104" s="26">
        <v>797</v>
      </c>
      <c r="W1104" s="3">
        <v>821</v>
      </c>
      <c r="X1104" s="3">
        <v>1059.0899999999999</v>
      </c>
      <c r="Y1104" s="3">
        <v>190.63619999999997</v>
      </c>
      <c r="Z1104" s="30">
        <v>1461.5442</v>
      </c>
      <c r="AA1104" s="15"/>
      <c r="AB1104" s="15"/>
    </row>
    <row r="1105" spans="2:28" x14ac:dyDescent="0.2">
      <c r="B1105" s="16">
        <v>2021</v>
      </c>
      <c r="C1105" s="12" t="s">
        <v>14</v>
      </c>
      <c r="D1105" s="8" t="s">
        <v>80</v>
      </c>
      <c r="E1105" s="13" t="s">
        <v>66</v>
      </c>
      <c r="F1105" s="8">
        <v>15</v>
      </c>
      <c r="G1105" s="8">
        <v>1883.85</v>
      </c>
      <c r="H1105" s="29">
        <v>2166.4274999999998</v>
      </c>
      <c r="I1105" s="14">
        <v>810.05550000000005</v>
      </c>
      <c r="J1105" s="17" t="s">
        <v>71</v>
      </c>
      <c r="Q1105" s="16">
        <v>2021</v>
      </c>
      <c r="R1105" s="12" t="s">
        <v>14</v>
      </c>
      <c r="S1105" s="26" t="s">
        <v>93</v>
      </c>
      <c r="T1105" s="26" t="s">
        <v>90</v>
      </c>
      <c r="U1105" s="26" t="s">
        <v>96</v>
      </c>
      <c r="V1105" s="26">
        <v>508</v>
      </c>
      <c r="W1105" s="3">
        <v>549</v>
      </c>
      <c r="X1105" s="3">
        <v>1108.98</v>
      </c>
      <c r="Y1105" s="3">
        <v>170.78292000000002</v>
      </c>
      <c r="Z1105" s="30">
        <v>1449.43686</v>
      </c>
      <c r="AA1105" s="12"/>
      <c r="AB1105" s="12"/>
    </row>
    <row r="1106" spans="2:28" x14ac:dyDescent="0.2">
      <c r="B1106" s="18">
        <v>2021</v>
      </c>
      <c r="C1106" s="15" t="s">
        <v>15</v>
      </c>
      <c r="D1106" s="8" t="s">
        <v>80</v>
      </c>
      <c r="E1106" s="13" t="s">
        <v>66</v>
      </c>
      <c r="F1106" s="8">
        <v>19</v>
      </c>
      <c r="G1106" s="8">
        <v>2643.09</v>
      </c>
      <c r="H1106" s="29">
        <v>3277.4316000000003</v>
      </c>
      <c r="I1106" s="14">
        <v>1189.3905</v>
      </c>
      <c r="J1106" s="17" t="s">
        <v>71</v>
      </c>
      <c r="Q1106" s="18">
        <v>2021</v>
      </c>
      <c r="R1106" s="15" t="s">
        <v>15</v>
      </c>
      <c r="S1106" s="26" t="s">
        <v>93</v>
      </c>
      <c r="T1106" s="26" t="s">
        <v>90</v>
      </c>
      <c r="U1106" s="26" t="s">
        <v>96</v>
      </c>
      <c r="V1106" s="26">
        <v>751</v>
      </c>
      <c r="W1106" s="3">
        <v>819</v>
      </c>
      <c r="X1106" s="3">
        <v>3415.23</v>
      </c>
      <c r="Y1106" s="3">
        <v>484.96265999999997</v>
      </c>
      <c r="Z1106" s="30">
        <v>4781.3220000000001</v>
      </c>
      <c r="AA1106" s="15"/>
      <c r="AB1106" s="15"/>
    </row>
    <row r="1107" spans="2:28" x14ac:dyDescent="0.2">
      <c r="B1107" s="16">
        <v>2021</v>
      </c>
      <c r="C1107" s="12" t="s">
        <v>16</v>
      </c>
      <c r="D1107" s="8" t="s">
        <v>80</v>
      </c>
      <c r="E1107" s="13" t="s">
        <v>66</v>
      </c>
      <c r="F1107" s="8">
        <v>18</v>
      </c>
      <c r="G1107" s="8">
        <v>2205.36</v>
      </c>
      <c r="H1107" s="29">
        <v>2580.2712000000001</v>
      </c>
      <c r="I1107" s="14">
        <v>882.14400000000012</v>
      </c>
      <c r="J1107" s="17" t="s">
        <v>71</v>
      </c>
      <c r="Q1107" s="16">
        <v>2021</v>
      </c>
      <c r="R1107" s="12" t="s">
        <v>16</v>
      </c>
      <c r="S1107" s="26" t="s">
        <v>93</v>
      </c>
      <c r="T1107" s="26" t="s">
        <v>90</v>
      </c>
      <c r="U1107" s="26" t="s">
        <v>96</v>
      </c>
      <c r="V1107" s="26">
        <v>362</v>
      </c>
      <c r="W1107" s="3">
        <v>485</v>
      </c>
      <c r="X1107" s="3">
        <v>2051.5500000000002</v>
      </c>
      <c r="Y1107" s="3">
        <v>213.36120000000003</v>
      </c>
      <c r="Z1107" s="30">
        <v>3013.7269500000002</v>
      </c>
      <c r="AA1107" s="12"/>
      <c r="AB1107" s="12"/>
    </row>
    <row r="1108" spans="2:28" x14ac:dyDescent="0.2">
      <c r="B1108" s="18">
        <v>2021</v>
      </c>
      <c r="C1108" s="15" t="s">
        <v>17</v>
      </c>
      <c r="D1108" s="8" t="s">
        <v>80</v>
      </c>
      <c r="E1108" s="13" t="s">
        <v>66</v>
      </c>
      <c r="F1108" s="8">
        <v>15</v>
      </c>
      <c r="G1108" s="8">
        <v>1555.35</v>
      </c>
      <c r="H1108" s="29">
        <v>1710.885</v>
      </c>
      <c r="I1108" s="14">
        <v>637.69349999999997</v>
      </c>
      <c r="J1108" s="17" t="s">
        <v>71</v>
      </c>
      <c r="Q1108" s="18">
        <v>2021</v>
      </c>
      <c r="R1108" s="15" t="s">
        <v>17</v>
      </c>
      <c r="S1108" s="26" t="s">
        <v>93</v>
      </c>
      <c r="T1108" s="26" t="s">
        <v>90</v>
      </c>
      <c r="U1108" s="26" t="s">
        <v>96</v>
      </c>
      <c r="V1108" s="26">
        <v>534</v>
      </c>
      <c r="W1108" s="3">
        <v>726</v>
      </c>
      <c r="X1108" s="3">
        <v>2606.34</v>
      </c>
      <c r="Y1108" s="3">
        <v>304.94178000000005</v>
      </c>
      <c r="Z1108" s="30">
        <v>3654.0886800000003</v>
      </c>
      <c r="AA1108" s="15"/>
      <c r="AB1108" s="15"/>
    </row>
    <row r="1109" spans="2:28" x14ac:dyDescent="0.2">
      <c r="B1109" s="16">
        <v>2022</v>
      </c>
      <c r="C1109" s="12" t="s">
        <v>6</v>
      </c>
      <c r="D1109" s="8" t="s">
        <v>80</v>
      </c>
      <c r="E1109" s="13" t="s">
        <v>66</v>
      </c>
      <c r="F1109" s="8">
        <v>17</v>
      </c>
      <c r="G1109" s="8">
        <v>1848.24</v>
      </c>
      <c r="H1109" s="29">
        <v>2532.0888</v>
      </c>
      <c r="I1109" s="14">
        <v>554.47199999999998</v>
      </c>
      <c r="J1109" s="17" t="s">
        <v>71</v>
      </c>
      <c r="Q1109" s="16">
        <v>2022</v>
      </c>
      <c r="R1109" s="12" t="s">
        <v>6</v>
      </c>
      <c r="S1109" s="26" t="s">
        <v>93</v>
      </c>
      <c r="T1109" s="26" t="s">
        <v>90</v>
      </c>
      <c r="U1109" s="26" t="s">
        <v>96</v>
      </c>
      <c r="V1109" s="26">
        <v>596</v>
      </c>
      <c r="W1109" s="3">
        <v>715</v>
      </c>
      <c r="X1109" s="3">
        <v>1966.25</v>
      </c>
      <c r="Y1109" s="3">
        <v>757.00625000000002</v>
      </c>
      <c r="Z1109" s="30">
        <v>2337.8712500000001</v>
      </c>
      <c r="AA1109" s="12"/>
      <c r="AB1109" s="12"/>
    </row>
    <row r="1110" spans="2:28" x14ac:dyDescent="0.2">
      <c r="B1110" s="18">
        <v>2022</v>
      </c>
      <c r="C1110" s="15" t="s">
        <v>7</v>
      </c>
      <c r="D1110" s="8" t="s">
        <v>80</v>
      </c>
      <c r="E1110" s="13" t="s">
        <v>66</v>
      </c>
      <c r="F1110" s="8">
        <v>18</v>
      </c>
      <c r="G1110" s="8">
        <v>2104.92</v>
      </c>
      <c r="H1110" s="29">
        <v>1999.674</v>
      </c>
      <c r="I1110" s="14">
        <v>863.0172</v>
      </c>
      <c r="J1110" s="17" t="s">
        <v>71</v>
      </c>
      <c r="Q1110" s="18">
        <v>2022</v>
      </c>
      <c r="R1110" s="15" t="s">
        <v>7</v>
      </c>
      <c r="S1110" s="26" t="s">
        <v>93</v>
      </c>
      <c r="T1110" s="26" t="s">
        <v>90</v>
      </c>
      <c r="U1110" s="26" t="s">
        <v>96</v>
      </c>
      <c r="V1110" s="26">
        <v>546</v>
      </c>
      <c r="W1110" s="3">
        <v>617</v>
      </c>
      <c r="X1110" s="3">
        <v>1857.17</v>
      </c>
      <c r="Y1110" s="3">
        <v>729.86781000000008</v>
      </c>
      <c r="Z1110" s="30">
        <v>2386.4634500000002</v>
      </c>
      <c r="AA1110" s="15"/>
      <c r="AB1110" s="15"/>
    </row>
    <row r="1111" spans="2:28" x14ac:dyDescent="0.2">
      <c r="B1111" s="16">
        <v>2022</v>
      </c>
      <c r="C1111" s="12" t="s">
        <v>8</v>
      </c>
      <c r="D1111" s="8" t="s">
        <v>80</v>
      </c>
      <c r="E1111" s="13" t="s">
        <v>66</v>
      </c>
      <c r="F1111" s="8">
        <v>17</v>
      </c>
      <c r="G1111" s="8">
        <v>2282.9299999999998</v>
      </c>
      <c r="H1111" s="29">
        <v>2534.0522999999998</v>
      </c>
      <c r="I1111" s="14">
        <v>936.0012999999999</v>
      </c>
      <c r="J1111" s="17" t="s">
        <v>71</v>
      </c>
      <c r="Q1111" s="16">
        <v>2022</v>
      </c>
      <c r="R1111" s="12" t="s">
        <v>8</v>
      </c>
      <c r="S1111" s="26" t="s">
        <v>93</v>
      </c>
      <c r="T1111" s="26" t="s">
        <v>90</v>
      </c>
      <c r="U1111" s="26" t="s">
        <v>96</v>
      </c>
      <c r="V1111" s="26">
        <v>624</v>
      </c>
      <c r="W1111" s="3">
        <v>899</v>
      </c>
      <c r="X1111" s="3">
        <v>4072.47</v>
      </c>
      <c r="Y1111" s="3">
        <v>1339.8426299999999</v>
      </c>
      <c r="Z1111" s="30">
        <v>4943.97858</v>
      </c>
      <c r="AA1111" s="12"/>
      <c r="AB1111" s="12"/>
    </row>
    <row r="1112" spans="2:28" x14ac:dyDescent="0.2">
      <c r="B1112" s="18">
        <v>2022</v>
      </c>
      <c r="C1112" s="15" t="s">
        <v>9</v>
      </c>
      <c r="D1112" s="8" t="s">
        <v>80</v>
      </c>
      <c r="E1112" s="13" t="s">
        <v>66</v>
      </c>
      <c r="F1112" s="8">
        <v>20</v>
      </c>
      <c r="G1112" s="8">
        <v>2953.8</v>
      </c>
      <c r="H1112" s="29">
        <v>3219.6420000000003</v>
      </c>
      <c r="I1112" s="14">
        <v>1181.52</v>
      </c>
      <c r="J1112" s="17" t="s">
        <v>71</v>
      </c>
      <c r="Q1112" s="18">
        <v>2022</v>
      </c>
      <c r="R1112" s="15" t="s">
        <v>9</v>
      </c>
      <c r="S1112" s="26" t="s">
        <v>93</v>
      </c>
      <c r="T1112" s="26" t="s">
        <v>90</v>
      </c>
      <c r="U1112" s="26" t="s">
        <v>96</v>
      </c>
      <c r="V1112" s="26">
        <v>505</v>
      </c>
      <c r="W1112" s="3">
        <v>621</v>
      </c>
      <c r="X1112" s="3">
        <v>1956.15</v>
      </c>
      <c r="Y1112" s="3">
        <v>600.53805</v>
      </c>
      <c r="Z1112" s="30">
        <v>2400.1960500000005</v>
      </c>
      <c r="AA1112" s="15"/>
      <c r="AB1112" s="15"/>
    </row>
    <row r="1113" spans="2:28" x14ac:dyDescent="0.2">
      <c r="B1113" s="16">
        <v>2022</v>
      </c>
      <c r="C1113" s="12" t="s">
        <v>10</v>
      </c>
      <c r="D1113" s="8" t="s">
        <v>80</v>
      </c>
      <c r="E1113" s="13" t="s">
        <v>66</v>
      </c>
      <c r="F1113" s="8">
        <v>17</v>
      </c>
      <c r="G1113" s="8">
        <v>2045.61</v>
      </c>
      <c r="H1113" s="29">
        <v>2536.5563999999999</v>
      </c>
      <c r="I1113" s="14">
        <v>940.98059999999998</v>
      </c>
      <c r="J1113" s="17" t="s">
        <v>71</v>
      </c>
      <c r="Q1113" s="16">
        <v>2022</v>
      </c>
      <c r="R1113" s="12" t="s">
        <v>10</v>
      </c>
      <c r="S1113" s="26" t="s">
        <v>93</v>
      </c>
      <c r="T1113" s="26" t="s">
        <v>90</v>
      </c>
      <c r="U1113" s="26" t="s">
        <v>96</v>
      </c>
      <c r="V1113" s="26">
        <v>656</v>
      </c>
      <c r="W1113" s="3">
        <v>925</v>
      </c>
      <c r="X1113" s="3">
        <v>2627</v>
      </c>
      <c r="Y1113" s="3">
        <v>1040.2919999999999</v>
      </c>
      <c r="Z1113" s="30">
        <v>3267.9879999999998</v>
      </c>
      <c r="AA1113" s="12"/>
      <c r="AB1113" s="12"/>
    </row>
    <row r="1114" spans="2:28" x14ac:dyDescent="0.2">
      <c r="B1114" s="18">
        <v>2022</v>
      </c>
      <c r="C1114" s="15" t="s">
        <v>11</v>
      </c>
      <c r="D1114" s="8" t="s">
        <v>80</v>
      </c>
      <c r="E1114" s="13" t="s">
        <v>66</v>
      </c>
      <c r="F1114" s="8">
        <v>19</v>
      </c>
      <c r="G1114" s="8">
        <v>2133.89</v>
      </c>
      <c r="H1114" s="29">
        <v>1984.5176999999999</v>
      </c>
      <c r="I1114" s="14">
        <v>853.55599999999993</v>
      </c>
      <c r="J1114" s="17" t="s">
        <v>71</v>
      </c>
      <c r="Q1114" s="18">
        <v>2022</v>
      </c>
      <c r="R1114" s="15" t="s">
        <v>11</v>
      </c>
      <c r="S1114" s="26" t="s">
        <v>93</v>
      </c>
      <c r="T1114" s="26" t="s">
        <v>90</v>
      </c>
      <c r="U1114" s="26" t="s">
        <v>96</v>
      </c>
      <c r="V1114" s="26">
        <v>425</v>
      </c>
      <c r="W1114" s="3">
        <v>476</v>
      </c>
      <c r="X1114" s="3">
        <v>1980.16</v>
      </c>
      <c r="Y1114" s="3">
        <v>598.00832000000003</v>
      </c>
      <c r="Z1114" s="30">
        <v>2140.55296</v>
      </c>
      <c r="AA1114" s="15"/>
      <c r="AB1114" s="15"/>
    </row>
    <row r="1115" spans="2:28" x14ac:dyDescent="0.2">
      <c r="B1115" s="16">
        <v>2022</v>
      </c>
      <c r="C1115" s="12" t="s">
        <v>12</v>
      </c>
      <c r="D1115" s="8" t="s">
        <v>80</v>
      </c>
      <c r="E1115" s="13" t="s">
        <v>66</v>
      </c>
      <c r="F1115" s="8">
        <v>18</v>
      </c>
      <c r="G1115" s="8">
        <v>2258.46</v>
      </c>
      <c r="H1115" s="29">
        <v>2168.1215999999999</v>
      </c>
      <c r="I1115" s="14">
        <v>1106.6454000000001</v>
      </c>
      <c r="J1115" s="17" t="s">
        <v>71</v>
      </c>
      <c r="Q1115" s="16">
        <v>2022</v>
      </c>
      <c r="R1115" s="12" t="s">
        <v>12</v>
      </c>
      <c r="S1115" s="26" t="s">
        <v>93</v>
      </c>
      <c r="T1115" s="26" t="s">
        <v>90</v>
      </c>
      <c r="U1115" s="26" t="s">
        <v>96</v>
      </c>
      <c r="V1115" s="26">
        <v>503</v>
      </c>
      <c r="W1115" s="3">
        <v>508</v>
      </c>
      <c r="X1115" s="3">
        <v>2179.3200000000002</v>
      </c>
      <c r="Y1115" s="3">
        <v>710.45832000000007</v>
      </c>
      <c r="Z1115" s="30">
        <v>2131.3749600000001</v>
      </c>
      <c r="AA1115" s="12"/>
      <c r="AB1115" s="12"/>
    </row>
    <row r="1116" spans="2:28" x14ac:dyDescent="0.2">
      <c r="B1116" s="18">
        <v>2022</v>
      </c>
      <c r="C1116" s="15" t="s">
        <v>13</v>
      </c>
      <c r="D1116" s="8" t="s">
        <v>80</v>
      </c>
      <c r="E1116" s="13" t="s">
        <v>66</v>
      </c>
      <c r="F1116" s="8">
        <v>17</v>
      </c>
      <c r="G1116" s="8">
        <v>1970.3</v>
      </c>
      <c r="H1116" s="29">
        <v>2009.7060000000001</v>
      </c>
      <c r="I1116" s="14">
        <v>669.90199999999993</v>
      </c>
      <c r="J1116" s="17" t="s">
        <v>71</v>
      </c>
      <c r="Q1116" s="18">
        <v>2022</v>
      </c>
      <c r="R1116" s="15" t="s">
        <v>13</v>
      </c>
      <c r="S1116" s="26" t="s">
        <v>93</v>
      </c>
      <c r="T1116" s="26" t="s">
        <v>90</v>
      </c>
      <c r="U1116" s="26" t="s">
        <v>96</v>
      </c>
      <c r="V1116" s="26">
        <v>379</v>
      </c>
      <c r="W1116" s="3">
        <v>481</v>
      </c>
      <c r="X1116" s="3">
        <v>1996.15</v>
      </c>
      <c r="Y1116" s="3">
        <v>764.52545000000009</v>
      </c>
      <c r="Z1116" s="30">
        <v>2235.6880000000001</v>
      </c>
      <c r="AA1116" s="15"/>
      <c r="AB1116" s="15"/>
    </row>
    <row r="1117" spans="2:28" x14ac:dyDescent="0.2">
      <c r="B1117" s="16">
        <v>2022</v>
      </c>
      <c r="C1117" s="12" t="s">
        <v>14</v>
      </c>
      <c r="D1117" s="8" t="s">
        <v>80</v>
      </c>
      <c r="E1117" s="13" t="s">
        <v>66</v>
      </c>
      <c r="F1117" s="8">
        <v>18</v>
      </c>
      <c r="G1117" s="8">
        <v>2076.3000000000002</v>
      </c>
      <c r="H1117" s="29">
        <v>1910.1960000000001</v>
      </c>
      <c r="I1117" s="14">
        <v>892.80900000000008</v>
      </c>
      <c r="J1117" s="17" t="s">
        <v>71</v>
      </c>
      <c r="Q1117" s="16">
        <v>2022</v>
      </c>
      <c r="R1117" s="12" t="s">
        <v>14</v>
      </c>
      <c r="S1117" s="26" t="s">
        <v>93</v>
      </c>
      <c r="T1117" s="26" t="s">
        <v>90</v>
      </c>
      <c r="U1117" s="26" t="s">
        <v>96</v>
      </c>
      <c r="V1117" s="26">
        <v>514</v>
      </c>
      <c r="W1117" s="3">
        <v>632</v>
      </c>
      <c r="X1117" s="3">
        <v>821.6</v>
      </c>
      <c r="Y1117" s="3">
        <v>272.77120000000002</v>
      </c>
      <c r="Z1117" s="30">
        <v>1045.8968</v>
      </c>
      <c r="AA1117" s="12"/>
      <c r="AB1117" s="12"/>
    </row>
    <row r="1118" spans="2:28" x14ac:dyDescent="0.2">
      <c r="B1118" s="18">
        <v>2022</v>
      </c>
      <c r="C1118" s="15" t="s">
        <v>15</v>
      </c>
      <c r="D1118" s="8" t="s">
        <v>80</v>
      </c>
      <c r="E1118" s="13" t="s">
        <v>66</v>
      </c>
      <c r="F1118" s="8">
        <v>20</v>
      </c>
      <c r="G1118" s="8">
        <v>2574.4</v>
      </c>
      <c r="H1118" s="29">
        <v>3115.0240000000003</v>
      </c>
      <c r="I1118" s="14">
        <v>1184.2240000000002</v>
      </c>
      <c r="J1118" s="17" t="s">
        <v>71</v>
      </c>
      <c r="Q1118" s="18">
        <v>2022</v>
      </c>
      <c r="R1118" s="15" t="s">
        <v>15</v>
      </c>
      <c r="S1118" s="26" t="s">
        <v>93</v>
      </c>
      <c r="T1118" s="26" t="s">
        <v>90</v>
      </c>
      <c r="U1118" s="26" t="s">
        <v>96</v>
      </c>
      <c r="V1118" s="26">
        <v>334</v>
      </c>
      <c r="W1118" s="3">
        <v>384</v>
      </c>
      <c r="X1118" s="3">
        <v>768</v>
      </c>
      <c r="Y1118" s="3">
        <v>269.56799999999998</v>
      </c>
      <c r="Z1118" s="30">
        <v>943.87199999999996</v>
      </c>
      <c r="AA1118" s="15"/>
      <c r="AB1118" s="15"/>
    </row>
    <row r="1119" spans="2:28" x14ac:dyDescent="0.2">
      <c r="B1119" s="16">
        <v>2022</v>
      </c>
      <c r="C1119" s="12" t="s">
        <v>16</v>
      </c>
      <c r="D1119" s="8" t="s">
        <v>80</v>
      </c>
      <c r="E1119" s="13" t="s">
        <v>66</v>
      </c>
      <c r="F1119" s="8">
        <v>19</v>
      </c>
      <c r="G1119" s="8">
        <v>2630.93</v>
      </c>
      <c r="H1119" s="29">
        <v>2709.8579</v>
      </c>
      <c r="I1119" s="14">
        <v>1078.6813</v>
      </c>
      <c r="J1119" s="17" t="s">
        <v>71</v>
      </c>
      <c r="Q1119" s="16">
        <v>2022</v>
      </c>
      <c r="R1119" s="12" t="s">
        <v>16</v>
      </c>
      <c r="S1119" s="26" t="s">
        <v>93</v>
      </c>
      <c r="T1119" s="26" t="s">
        <v>90</v>
      </c>
      <c r="U1119" s="26" t="s">
        <v>96</v>
      </c>
      <c r="V1119" s="26">
        <v>340</v>
      </c>
      <c r="W1119" s="3">
        <v>354</v>
      </c>
      <c r="X1119" s="3">
        <v>1111.56</v>
      </c>
      <c r="Y1119" s="3">
        <v>402.38471999999996</v>
      </c>
      <c r="Z1119" s="30">
        <v>1371.6650400000001</v>
      </c>
      <c r="AA1119" s="12"/>
      <c r="AB1119" s="12"/>
    </row>
    <row r="1120" spans="2:28" x14ac:dyDescent="0.2">
      <c r="B1120" s="18">
        <v>2022</v>
      </c>
      <c r="C1120" s="15" t="s">
        <v>17</v>
      </c>
      <c r="D1120" s="8" t="s">
        <v>80</v>
      </c>
      <c r="E1120" s="13" t="s">
        <v>66</v>
      </c>
      <c r="F1120" s="8">
        <v>20</v>
      </c>
      <c r="G1120" s="8">
        <v>2081.6</v>
      </c>
      <c r="H1120" s="29">
        <v>2747.712</v>
      </c>
      <c r="I1120" s="14">
        <v>791.00800000000004</v>
      </c>
      <c r="J1120" s="17" t="s">
        <v>71</v>
      </c>
      <c r="Q1120" s="18">
        <v>2022</v>
      </c>
      <c r="R1120" s="15" t="s">
        <v>17</v>
      </c>
      <c r="S1120" s="26" t="s">
        <v>93</v>
      </c>
      <c r="T1120" s="26" t="s">
        <v>90</v>
      </c>
      <c r="U1120" s="26" t="s">
        <v>96</v>
      </c>
      <c r="V1120" s="26">
        <v>566</v>
      </c>
      <c r="W1120" s="3">
        <v>730</v>
      </c>
      <c r="X1120" s="3">
        <v>956.3</v>
      </c>
      <c r="Y1120" s="3">
        <v>337.57389999999998</v>
      </c>
      <c r="Z1120" s="30">
        <v>1008.8964999999999</v>
      </c>
      <c r="AA1120" s="15"/>
      <c r="AB1120" s="15"/>
    </row>
    <row r="1121" spans="2:28" x14ac:dyDescent="0.2">
      <c r="B1121" s="16">
        <v>2023</v>
      </c>
      <c r="C1121" s="12" t="s">
        <v>6</v>
      </c>
      <c r="D1121" s="8" t="s">
        <v>80</v>
      </c>
      <c r="E1121" s="13" t="s">
        <v>66</v>
      </c>
      <c r="F1121" s="8">
        <v>16</v>
      </c>
      <c r="G1121" s="8">
        <v>2214.7199999999998</v>
      </c>
      <c r="H1121" s="29">
        <v>3034.1663999999996</v>
      </c>
      <c r="I1121" s="14">
        <v>974.47679999999991</v>
      </c>
      <c r="J1121" s="17" t="s">
        <v>71</v>
      </c>
      <c r="Q1121" s="16">
        <v>2023</v>
      </c>
      <c r="R1121" s="12" t="s">
        <v>6</v>
      </c>
      <c r="S1121" s="26" t="s">
        <v>93</v>
      </c>
      <c r="T1121" s="26" t="s">
        <v>90</v>
      </c>
      <c r="U1121" s="26" t="s">
        <v>96</v>
      </c>
      <c r="V1121" s="26">
        <v>404</v>
      </c>
      <c r="W1121" s="3">
        <v>416</v>
      </c>
      <c r="X1121" s="3">
        <v>1089.92</v>
      </c>
      <c r="Y1121" s="3">
        <v>65.395200000000003</v>
      </c>
      <c r="Z1121" s="30">
        <v>1220.7104000000002</v>
      </c>
      <c r="AA1121" s="12"/>
      <c r="AB1121" s="12"/>
    </row>
    <row r="1122" spans="2:28" x14ac:dyDescent="0.2">
      <c r="B1122" s="18">
        <v>2023</v>
      </c>
      <c r="C1122" s="15" t="s">
        <v>7</v>
      </c>
      <c r="D1122" s="8" t="s">
        <v>80</v>
      </c>
      <c r="E1122" s="13" t="s">
        <v>66</v>
      </c>
      <c r="F1122" s="8">
        <v>18</v>
      </c>
      <c r="G1122" s="8">
        <v>2678.22</v>
      </c>
      <c r="H1122" s="29">
        <v>2758.5665999999997</v>
      </c>
      <c r="I1122" s="14">
        <v>883.81259999999997</v>
      </c>
      <c r="J1122" s="17" t="s">
        <v>71</v>
      </c>
      <c r="Q1122" s="18">
        <v>2023</v>
      </c>
      <c r="R1122" s="15" t="s">
        <v>7</v>
      </c>
      <c r="S1122" s="26" t="s">
        <v>93</v>
      </c>
      <c r="T1122" s="26" t="s">
        <v>90</v>
      </c>
      <c r="U1122" s="26" t="s">
        <v>96</v>
      </c>
      <c r="V1122" s="26">
        <v>307</v>
      </c>
      <c r="W1122" s="3">
        <v>414</v>
      </c>
      <c r="X1122" s="3">
        <v>1904.4</v>
      </c>
      <c r="Y1122" s="3">
        <v>139.02120000000002</v>
      </c>
      <c r="Z1122" s="30">
        <v>2353.8384000000001</v>
      </c>
      <c r="AA1122" s="15"/>
      <c r="AB1122" s="15"/>
    </row>
    <row r="1123" spans="2:28" x14ac:dyDescent="0.2">
      <c r="B1123" s="16">
        <v>2023</v>
      </c>
      <c r="C1123" s="12" t="s">
        <v>8</v>
      </c>
      <c r="D1123" s="8" t="s">
        <v>80</v>
      </c>
      <c r="E1123" s="13" t="s">
        <v>66</v>
      </c>
      <c r="F1123" s="8">
        <v>17</v>
      </c>
      <c r="G1123" s="8">
        <v>2345.66</v>
      </c>
      <c r="H1123" s="29">
        <v>2885.1617999999999</v>
      </c>
      <c r="I1123" s="14">
        <v>774.06780000000003</v>
      </c>
      <c r="J1123" s="17" t="s">
        <v>71</v>
      </c>
      <c r="Q1123" s="16">
        <v>2023</v>
      </c>
      <c r="R1123" s="12" t="s">
        <v>8</v>
      </c>
      <c r="S1123" s="26" t="s">
        <v>93</v>
      </c>
      <c r="T1123" s="26" t="s">
        <v>90</v>
      </c>
      <c r="U1123" s="26" t="s">
        <v>96</v>
      </c>
      <c r="V1123" s="26">
        <v>551</v>
      </c>
      <c r="W1123" s="3">
        <v>595</v>
      </c>
      <c r="X1123" s="3">
        <v>827.05</v>
      </c>
      <c r="Y1123" s="3">
        <v>57.066449999999996</v>
      </c>
      <c r="Z1123" s="30">
        <v>1002.3846</v>
      </c>
      <c r="AA1123" s="12"/>
      <c r="AB1123" s="12"/>
    </row>
    <row r="1124" spans="2:28" x14ac:dyDescent="0.2">
      <c r="B1124" s="18">
        <v>2023</v>
      </c>
      <c r="C1124" s="15" t="s">
        <v>9</v>
      </c>
      <c r="D1124" s="8" t="s">
        <v>80</v>
      </c>
      <c r="E1124" s="13" t="s">
        <v>66</v>
      </c>
      <c r="F1124" s="8">
        <v>17</v>
      </c>
      <c r="G1124" s="8">
        <v>2542.52</v>
      </c>
      <c r="H1124" s="29">
        <v>2466.2444</v>
      </c>
      <c r="I1124" s="14">
        <v>864.45679999999993</v>
      </c>
      <c r="J1124" s="17" t="s">
        <v>71</v>
      </c>
      <c r="Q1124" s="18">
        <v>2023</v>
      </c>
      <c r="R1124" s="15" t="s">
        <v>9</v>
      </c>
      <c r="S1124" s="26" t="s">
        <v>93</v>
      </c>
      <c r="T1124" s="26" t="s">
        <v>90</v>
      </c>
      <c r="U1124" s="26" t="s">
        <v>96</v>
      </c>
      <c r="V1124" s="26">
        <v>710</v>
      </c>
      <c r="W1124" s="3">
        <v>1051</v>
      </c>
      <c r="X1124" s="3">
        <v>3226.57</v>
      </c>
      <c r="Y1124" s="3">
        <v>209.72705000000002</v>
      </c>
      <c r="Z1124" s="30">
        <v>4901.1598300000005</v>
      </c>
      <c r="AA1124" s="15"/>
      <c r="AB1124" s="15"/>
    </row>
    <row r="1125" spans="2:28" x14ac:dyDescent="0.2">
      <c r="B1125" s="16">
        <v>2023</v>
      </c>
      <c r="C1125" s="12" t="s">
        <v>10</v>
      </c>
      <c r="D1125" s="8" t="s">
        <v>80</v>
      </c>
      <c r="E1125" s="13" t="s">
        <v>66</v>
      </c>
      <c r="F1125" s="8">
        <v>19</v>
      </c>
      <c r="G1125" s="8">
        <v>2264.42</v>
      </c>
      <c r="H1125" s="29">
        <v>3079.6111999999998</v>
      </c>
      <c r="I1125" s="14">
        <v>1064.2773999999999</v>
      </c>
      <c r="J1125" s="17" t="s">
        <v>71</v>
      </c>
      <c r="Q1125" s="16">
        <v>2023</v>
      </c>
      <c r="R1125" s="12" t="s">
        <v>10</v>
      </c>
      <c r="S1125" s="26" t="s">
        <v>93</v>
      </c>
      <c r="T1125" s="26" t="s">
        <v>90</v>
      </c>
      <c r="U1125" s="26" t="s">
        <v>96</v>
      </c>
      <c r="V1125" s="26">
        <v>636</v>
      </c>
      <c r="W1125" s="3">
        <v>706</v>
      </c>
      <c r="X1125" s="3">
        <v>2456.88</v>
      </c>
      <c r="Y1125" s="3">
        <v>238.31736000000001</v>
      </c>
      <c r="Z1125" s="30">
        <v>3771.3108000000002</v>
      </c>
      <c r="AA1125" s="12"/>
      <c r="AB1125" s="12"/>
    </row>
    <row r="1126" spans="2:28" x14ac:dyDescent="0.2">
      <c r="B1126" s="18">
        <v>2023</v>
      </c>
      <c r="C1126" s="15" t="s">
        <v>11</v>
      </c>
      <c r="D1126" s="8" t="s">
        <v>80</v>
      </c>
      <c r="E1126" s="13" t="s">
        <v>66</v>
      </c>
      <c r="F1126" s="8">
        <v>19</v>
      </c>
      <c r="G1126" s="8">
        <v>2727.45</v>
      </c>
      <c r="H1126" s="29">
        <v>3191.1164999999996</v>
      </c>
      <c r="I1126" s="14">
        <v>1036.4309999999998</v>
      </c>
      <c r="J1126" s="17" t="s">
        <v>71</v>
      </c>
      <c r="Q1126" s="18">
        <v>2023</v>
      </c>
      <c r="R1126" s="15" t="s">
        <v>11</v>
      </c>
      <c r="S1126" s="26" t="s">
        <v>93</v>
      </c>
      <c r="T1126" s="26" t="s">
        <v>90</v>
      </c>
      <c r="U1126" s="26" t="s">
        <v>96</v>
      </c>
      <c r="V1126" s="26">
        <v>457</v>
      </c>
      <c r="W1126" s="3">
        <v>539</v>
      </c>
      <c r="X1126" s="3">
        <v>808.5</v>
      </c>
      <c r="Y1126" s="3">
        <v>50.127000000000002</v>
      </c>
      <c r="Z1126" s="30">
        <v>937.05150000000003</v>
      </c>
      <c r="AA1126" s="15"/>
      <c r="AB1126" s="15"/>
    </row>
    <row r="1127" spans="2:28" x14ac:dyDescent="0.2">
      <c r="B1127" s="16">
        <v>2023</v>
      </c>
      <c r="C1127" s="12" t="s">
        <v>12</v>
      </c>
      <c r="D1127" s="8" t="s">
        <v>80</v>
      </c>
      <c r="E1127" s="13" t="s">
        <v>66</v>
      </c>
      <c r="F1127" s="8">
        <v>15</v>
      </c>
      <c r="G1127" s="8">
        <v>2163.6</v>
      </c>
      <c r="H1127" s="29">
        <v>2553.0479999999998</v>
      </c>
      <c r="I1127" s="14">
        <v>822.16800000000001</v>
      </c>
      <c r="J1127" s="17" t="s">
        <v>71</v>
      </c>
      <c r="Q1127" s="16">
        <v>2023</v>
      </c>
      <c r="R1127" s="12" t="s">
        <v>12</v>
      </c>
      <c r="S1127" s="26" t="s">
        <v>93</v>
      </c>
      <c r="T1127" s="26" t="s">
        <v>90</v>
      </c>
      <c r="U1127" s="26" t="s">
        <v>96</v>
      </c>
      <c r="V1127" s="26">
        <v>310</v>
      </c>
      <c r="W1127" s="3">
        <v>322</v>
      </c>
      <c r="X1127" s="3">
        <v>1449</v>
      </c>
      <c r="Y1127" s="3">
        <v>72.45</v>
      </c>
      <c r="Z1127" s="30">
        <v>1851.8219999999999</v>
      </c>
      <c r="AA1127" s="12"/>
      <c r="AB1127" s="12"/>
    </row>
    <row r="1128" spans="2:28" x14ac:dyDescent="0.2">
      <c r="B1128" s="18">
        <v>2023</v>
      </c>
      <c r="C1128" s="15" t="s">
        <v>13</v>
      </c>
      <c r="D1128" s="8" t="s">
        <v>80</v>
      </c>
      <c r="E1128" s="13" t="s">
        <v>66</v>
      </c>
      <c r="F1128" s="8">
        <v>17</v>
      </c>
      <c r="G1128" s="8">
        <v>2307.75</v>
      </c>
      <c r="H1128" s="29">
        <v>2630.835</v>
      </c>
      <c r="I1128" s="14">
        <v>876.94500000000005</v>
      </c>
      <c r="J1128" s="17" t="s">
        <v>71</v>
      </c>
      <c r="Q1128" s="18">
        <v>2023</v>
      </c>
      <c r="R1128" s="15" t="s">
        <v>13</v>
      </c>
      <c r="S1128" s="26" t="s">
        <v>93</v>
      </c>
      <c r="T1128" s="26" t="s">
        <v>90</v>
      </c>
      <c r="U1128" s="26" t="s">
        <v>96</v>
      </c>
      <c r="V1128" s="26">
        <v>493</v>
      </c>
      <c r="W1128" s="3">
        <v>720</v>
      </c>
      <c r="X1128" s="3">
        <v>2685.6</v>
      </c>
      <c r="Y1128" s="3">
        <v>193.36319999999998</v>
      </c>
      <c r="Z1128" s="30">
        <v>3966.6311999999998</v>
      </c>
      <c r="AA1128" s="15"/>
      <c r="AB1128" s="15"/>
    </row>
    <row r="1129" spans="2:28" x14ac:dyDescent="0.2">
      <c r="B1129" s="16">
        <v>2023</v>
      </c>
      <c r="C1129" s="12" t="s">
        <v>14</v>
      </c>
      <c r="D1129" s="8" t="s">
        <v>80</v>
      </c>
      <c r="E1129" s="13" t="s">
        <v>66</v>
      </c>
      <c r="F1129" s="8">
        <v>15</v>
      </c>
      <c r="G1129" s="8">
        <v>1531.35</v>
      </c>
      <c r="H1129" s="29">
        <v>1990.7550000000001</v>
      </c>
      <c r="I1129" s="14">
        <v>474.71850000000001</v>
      </c>
      <c r="J1129" s="17" t="s">
        <v>71</v>
      </c>
      <c r="Q1129" s="16">
        <v>2023</v>
      </c>
      <c r="R1129" s="12" t="s">
        <v>14</v>
      </c>
      <c r="S1129" s="26" t="s">
        <v>93</v>
      </c>
      <c r="T1129" s="26" t="s">
        <v>90</v>
      </c>
      <c r="U1129" s="26" t="s">
        <v>96</v>
      </c>
      <c r="V1129" s="26">
        <v>579</v>
      </c>
      <c r="W1129" s="3">
        <v>677</v>
      </c>
      <c r="X1129" s="3">
        <v>2741.85</v>
      </c>
      <c r="Y1129" s="3">
        <v>161.76915</v>
      </c>
      <c r="Z1129" s="30">
        <v>4214.2234500000004</v>
      </c>
      <c r="AA1129" s="12"/>
      <c r="AB1129" s="12"/>
    </row>
    <row r="1130" spans="2:28" x14ac:dyDescent="0.2">
      <c r="B1130" s="18">
        <v>2023</v>
      </c>
      <c r="C1130" s="15" t="s">
        <v>15</v>
      </c>
      <c r="D1130" s="8" t="s">
        <v>80</v>
      </c>
      <c r="E1130" s="13" t="s">
        <v>66</v>
      </c>
      <c r="F1130" s="8">
        <v>15</v>
      </c>
      <c r="G1130" s="8">
        <v>2203.65</v>
      </c>
      <c r="H1130" s="29">
        <v>2534.1975000000002</v>
      </c>
      <c r="I1130" s="14">
        <v>903.49650000000008</v>
      </c>
      <c r="J1130" s="17" t="s">
        <v>71</v>
      </c>
      <c r="Q1130" s="18">
        <v>2023</v>
      </c>
      <c r="R1130" s="15" t="s">
        <v>15</v>
      </c>
      <c r="S1130" s="26" t="s">
        <v>93</v>
      </c>
      <c r="T1130" s="26" t="s">
        <v>90</v>
      </c>
      <c r="U1130" s="26" t="s">
        <v>96</v>
      </c>
      <c r="V1130" s="26">
        <v>371</v>
      </c>
      <c r="W1130" s="3">
        <v>423</v>
      </c>
      <c r="X1130" s="3">
        <v>854.46</v>
      </c>
      <c r="Y1130" s="3">
        <v>75.192480000000018</v>
      </c>
      <c r="Z1130" s="30">
        <v>1156.93884</v>
      </c>
      <c r="AA1130" s="15"/>
      <c r="AB1130" s="15"/>
    </row>
    <row r="1131" spans="2:28" x14ac:dyDescent="0.2">
      <c r="B1131" s="16">
        <v>2023</v>
      </c>
      <c r="C1131" s="12" t="s">
        <v>16</v>
      </c>
      <c r="D1131" s="8" t="s">
        <v>80</v>
      </c>
      <c r="E1131" s="13" t="s">
        <v>66</v>
      </c>
      <c r="F1131" s="8">
        <v>20</v>
      </c>
      <c r="G1131" s="8">
        <v>2434.8000000000002</v>
      </c>
      <c r="H1131" s="29">
        <v>3092.1960000000004</v>
      </c>
      <c r="I1131" s="14">
        <v>754.78800000000001</v>
      </c>
      <c r="J1131" s="17" t="s">
        <v>71</v>
      </c>
      <c r="Q1131" s="16">
        <v>2023</v>
      </c>
      <c r="R1131" s="12" t="s">
        <v>16</v>
      </c>
      <c r="S1131" s="26" t="s">
        <v>93</v>
      </c>
      <c r="T1131" s="26" t="s">
        <v>90</v>
      </c>
      <c r="U1131" s="26" t="s">
        <v>96</v>
      </c>
      <c r="V1131" s="26">
        <v>377</v>
      </c>
      <c r="W1131" s="3">
        <v>418</v>
      </c>
      <c r="X1131" s="3">
        <v>1571.68</v>
      </c>
      <c r="Y1131" s="3">
        <v>136.73616000000001</v>
      </c>
      <c r="Z1131" s="30">
        <v>1980.3168000000001</v>
      </c>
      <c r="AA1131" s="12"/>
      <c r="AB1131" s="12"/>
    </row>
    <row r="1132" spans="2:28" x14ac:dyDescent="0.2">
      <c r="B1132" s="18">
        <v>2023</v>
      </c>
      <c r="C1132" s="15" t="s">
        <v>17</v>
      </c>
      <c r="D1132" s="8" t="s">
        <v>80</v>
      </c>
      <c r="E1132" s="13" t="s">
        <v>66</v>
      </c>
      <c r="F1132" s="8">
        <v>17</v>
      </c>
      <c r="G1132" s="8">
        <v>2202.0100000000002</v>
      </c>
      <c r="H1132" s="29">
        <v>3016.7537000000007</v>
      </c>
      <c r="I1132" s="14">
        <v>682.62310000000014</v>
      </c>
      <c r="J1132" s="17" t="s">
        <v>71</v>
      </c>
      <c r="Q1132" s="18">
        <v>2023</v>
      </c>
      <c r="R1132" s="15" t="s">
        <v>17</v>
      </c>
      <c r="S1132" s="26" t="s">
        <v>93</v>
      </c>
      <c r="T1132" s="26" t="s">
        <v>90</v>
      </c>
      <c r="U1132" s="26" t="s">
        <v>96</v>
      </c>
      <c r="V1132" s="26">
        <v>776</v>
      </c>
      <c r="W1132" s="3">
        <v>1040</v>
      </c>
      <c r="X1132" s="3">
        <v>1081.5999999999999</v>
      </c>
      <c r="Y1132" s="3">
        <v>105.99679999999999</v>
      </c>
      <c r="Z1132" s="30">
        <v>1248.1663999999998</v>
      </c>
      <c r="AA1132" s="15"/>
      <c r="AB1132" s="15"/>
    </row>
    <row r="1133" spans="2:28" x14ac:dyDescent="0.2">
      <c r="B1133" s="16">
        <v>2024</v>
      </c>
      <c r="C1133" s="12" t="s">
        <v>6</v>
      </c>
      <c r="D1133" s="8" t="s">
        <v>80</v>
      </c>
      <c r="E1133" s="13" t="s">
        <v>66</v>
      </c>
      <c r="F1133" s="8">
        <v>18</v>
      </c>
      <c r="G1133" s="8">
        <v>2217.96</v>
      </c>
      <c r="H1133" s="29">
        <v>2528.4744000000001</v>
      </c>
      <c r="I1133" s="14">
        <v>798.46559999999999</v>
      </c>
      <c r="J1133" s="17" t="s">
        <v>71</v>
      </c>
      <c r="Q1133" s="16">
        <v>2024</v>
      </c>
      <c r="R1133" s="12" t="s">
        <v>6</v>
      </c>
      <c r="S1133" s="26" t="s">
        <v>93</v>
      </c>
      <c r="T1133" s="26" t="s">
        <v>90</v>
      </c>
      <c r="U1133" s="26" t="s">
        <v>96</v>
      </c>
      <c r="V1133" s="26">
        <v>575</v>
      </c>
      <c r="W1133" s="3">
        <v>834</v>
      </c>
      <c r="X1133" s="3">
        <v>3936.48</v>
      </c>
      <c r="Y1133" s="3">
        <v>1180.944</v>
      </c>
      <c r="Z1133" s="30">
        <v>4830.0609599999998</v>
      </c>
      <c r="AA1133" s="12"/>
      <c r="AB1133" s="12"/>
    </row>
    <row r="1134" spans="2:28" x14ac:dyDescent="0.2">
      <c r="B1134" s="18">
        <v>2024</v>
      </c>
      <c r="C1134" s="15" t="s">
        <v>7</v>
      </c>
      <c r="D1134" s="8" t="s">
        <v>80</v>
      </c>
      <c r="E1134" s="13" t="s">
        <v>66</v>
      </c>
      <c r="F1134" s="8">
        <v>18</v>
      </c>
      <c r="G1134" s="8">
        <v>2125.62</v>
      </c>
      <c r="H1134" s="29">
        <v>2720.7936</v>
      </c>
      <c r="I1134" s="14">
        <v>977.78519999999992</v>
      </c>
      <c r="J1134" s="17" t="s">
        <v>71</v>
      </c>
      <c r="Q1134" s="18">
        <v>2024</v>
      </c>
      <c r="R1134" s="15" t="s">
        <v>7</v>
      </c>
      <c r="S1134" s="26" t="s">
        <v>93</v>
      </c>
      <c r="T1134" s="26" t="s">
        <v>90</v>
      </c>
      <c r="U1134" s="26" t="s">
        <v>96</v>
      </c>
      <c r="V1134" s="26">
        <v>424</v>
      </c>
      <c r="W1134" s="3">
        <v>483</v>
      </c>
      <c r="X1134" s="3">
        <v>1294.44</v>
      </c>
      <c r="Y1134" s="3">
        <v>387.03755999999998</v>
      </c>
      <c r="Z1134" s="30">
        <v>1623.22776</v>
      </c>
      <c r="AA1134" s="15"/>
      <c r="AB1134" s="15"/>
    </row>
    <row r="1135" spans="2:28" x14ac:dyDescent="0.2">
      <c r="B1135" s="16">
        <v>2024</v>
      </c>
      <c r="C1135" s="12" t="s">
        <v>8</v>
      </c>
      <c r="D1135" s="8" t="s">
        <v>80</v>
      </c>
      <c r="E1135" s="13" t="s">
        <v>66</v>
      </c>
      <c r="F1135" s="8">
        <v>19</v>
      </c>
      <c r="G1135" s="8">
        <v>2296.91</v>
      </c>
      <c r="H1135" s="29">
        <v>2641.4464999999996</v>
      </c>
      <c r="I1135" s="14">
        <v>735.01119999999992</v>
      </c>
      <c r="J1135" s="17" t="s">
        <v>71</v>
      </c>
      <c r="Q1135" s="16">
        <v>2024</v>
      </c>
      <c r="R1135" s="12" t="s">
        <v>8</v>
      </c>
      <c r="S1135" s="26" t="s">
        <v>93</v>
      </c>
      <c r="T1135" s="26" t="s">
        <v>90</v>
      </c>
      <c r="U1135" s="26" t="s">
        <v>96</v>
      </c>
      <c r="V1135" s="26">
        <v>332</v>
      </c>
      <c r="W1135" s="3">
        <v>428</v>
      </c>
      <c r="X1135" s="3">
        <v>607.76</v>
      </c>
      <c r="Y1135" s="3">
        <v>139.17704000000001</v>
      </c>
      <c r="Z1135" s="30">
        <v>734.17408</v>
      </c>
      <c r="AA1135" s="12"/>
      <c r="AB1135" s="12"/>
    </row>
    <row r="1136" spans="2:28" x14ac:dyDescent="0.2">
      <c r="B1136" s="18">
        <v>2024</v>
      </c>
      <c r="C1136" s="15" t="s">
        <v>9</v>
      </c>
      <c r="D1136" s="8" t="s">
        <v>80</v>
      </c>
      <c r="E1136" s="13" t="s">
        <v>66</v>
      </c>
      <c r="F1136" s="8">
        <v>18</v>
      </c>
      <c r="G1136" s="8">
        <v>2002.86</v>
      </c>
      <c r="H1136" s="29">
        <v>1842.6312</v>
      </c>
      <c r="I1136" s="14">
        <v>981.40139999999997</v>
      </c>
      <c r="J1136" s="17" t="s">
        <v>71</v>
      </c>
      <c r="Q1136" s="18">
        <v>2024</v>
      </c>
      <c r="R1136" s="15" t="s">
        <v>9</v>
      </c>
      <c r="S1136" s="26" t="s">
        <v>93</v>
      </c>
      <c r="T1136" s="26" t="s">
        <v>90</v>
      </c>
      <c r="U1136" s="26" t="s">
        <v>96</v>
      </c>
      <c r="V1136" s="26">
        <v>416</v>
      </c>
      <c r="W1136" s="3">
        <v>420</v>
      </c>
      <c r="X1136" s="3">
        <v>1747.2</v>
      </c>
      <c r="Y1136" s="3">
        <v>368.6592</v>
      </c>
      <c r="Z1136" s="30">
        <v>1831.0656000000001</v>
      </c>
      <c r="AA1136" s="15"/>
      <c r="AB1136" s="15"/>
    </row>
    <row r="1137" spans="2:28" x14ac:dyDescent="0.2">
      <c r="B1137" s="16">
        <v>2024</v>
      </c>
      <c r="C1137" s="12" t="s">
        <v>10</v>
      </c>
      <c r="D1137" s="8" t="s">
        <v>80</v>
      </c>
      <c r="E1137" s="13" t="s">
        <v>66</v>
      </c>
      <c r="F1137" s="8">
        <v>20</v>
      </c>
      <c r="G1137" s="8">
        <v>2286.1999999999998</v>
      </c>
      <c r="H1137" s="29">
        <v>3086.37</v>
      </c>
      <c r="I1137" s="14">
        <v>800.17</v>
      </c>
      <c r="J1137" s="17" t="s">
        <v>71</v>
      </c>
      <c r="Q1137" s="16">
        <v>2024</v>
      </c>
      <c r="R1137" s="12" t="s">
        <v>10</v>
      </c>
      <c r="S1137" s="26" t="s">
        <v>93</v>
      </c>
      <c r="T1137" s="26" t="s">
        <v>90</v>
      </c>
      <c r="U1137" s="26" t="s">
        <v>96</v>
      </c>
      <c r="V1137" s="26">
        <v>550</v>
      </c>
      <c r="W1137" s="3">
        <v>787</v>
      </c>
      <c r="X1137" s="3">
        <v>3635.94</v>
      </c>
      <c r="Y1137" s="3">
        <v>901.71312</v>
      </c>
      <c r="Z1137" s="30">
        <v>3814.10106</v>
      </c>
      <c r="AA1137" s="12"/>
      <c r="AB1137" s="12"/>
    </row>
    <row r="1138" spans="2:28" x14ac:dyDescent="0.2">
      <c r="B1138" s="18">
        <v>2024</v>
      </c>
      <c r="C1138" s="15" t="s">
        <v>11</v>
      </c>
      <c r="D1138" s="8" t="s">
        <v>80</v>
      </c>
      <c r="E1138" s="13" t="s">
        <v>66</v>
      </c>
      <c r="F1138" s="8">
        <v>19</v>
      </c>
      <c r="G1138" s="8">
        <v>2783.31</v>
      </c>
      <c r="H1138" s="29">
        <v>3506.9706000000001</v>
      </c>
      <c r="I1138" s="14">
        <v>974.15849999999989</v>
      </c>
      <c r="J1138" s="17" t="s">
        <v>71</v>
      </c>
      <c r="Q1138" s="18">
        <v>2024</v>
      </c>
      <c r="R1138" s="15" t="s">
        <v>11</v>
      </c>
      <c r="S1138" s="26" t="s">
        <v>93</v>
      </c>
      <c r="T1138" s="26" t="s">
        <v>90</v>
      </c>
      <c r="U1138" s="26" t="s">
        <v>96</v>
      </c>
      <c r="V1138" s="26">
        <v>555</v>
      </c>
      <c r="W1138" s="3">
        <v>616</v>
      </c>
      <c r="X1138" s="3">
        <v>2273.04</v>
      </c>
      <c r="Y1138" s="3">
        <v>493.24968000000001</v>
      </c>
      <c r="Z1138" s="30">
        <v>2759.4705600000002</v>
      </c>
      <c r="AA1138" s="15"/>
      <c r="AB1138" s="15"/>
    </row>
    <row r="1139" spans="2:28" x14ac:dyDescent="0.2">
      <c r="B1139" s="16">
        <v>2024</v>
      </c>
      <c r="C1139" s="12" t="s">
        <v>12</v>
      </c>
      <c r="D1139" s="8" t="s">
        <v>80</v>
      </c>
      <c r="E1139" s="13" t="s">
        <v>66</v>
      </c>
      <c r="F1139" s="8">
        <v>17</v>
      </c>
      <c r="G1139" s="8">
        <v>1983.56</v>
      </c>
      <c r="H1139" s="29">
        <v>2300.9295999999999</v>
      </c>
      <c r="I1139" s="14">
        <v>733.91719999999998</v>
      </c>
      <c r="J1139" s="17" t="s">
        <v>71</v>
      </c>
      <c r="Q1139" s="16">
        <v>2024</v>
      </c>
      <c r="R1139" s="12" t="s">
        <v>12</v>
      </c>
      <c r="S1139" s="26" t="s">
        <v>93</v>
      </c>
      <c r="T1139" s="26" t="s">
        <v>90</v>
      </c>
      <c r="U1139" s="26" t="s">
        <v>96</v>
      </c>
      <c r="V1139" s="26">
        <v>603</v>
      </c>
      <c r="W1139" s="3">
        <v>633</v>
      </c>
      <c r="X1139" s="3">
        <v>2006.61</v>
      </c>
      <c r="Y1139" s="3">
        <v>453.49385999999998</v>
      </c>
      <c r="Z1139" s="30">
        <v>2217.3040499999997</v>
      </c>
      <c r="AA1139" s="12"/>
      <c r="AB1139" s="12"/>
    </row>
    <row r="1140" spans="2:28" x14ac:dyDescent="0.2">
      <c r="B1140" s="18">
        <v>2024</v>
      </c>
      <c r="C1140" s="15" t="s">
        <v>13</v>
      </c>
      <c r="D1140" s="8" t="s">
        <v>80</v>
      </c>
      <c r="E1140" s="13" t="s">
        <v>66</v>
      </c>
      <c r="F1140" s="8">
        <v>17</v>
      </c>
      <c r="G1140" s="8">
        <v>2499</v>
      </c>
      <c r="H1140" s="29">
        <v>2873.85</v>
      </c>
      <c r="I1140" s="14">
        <v>949.62</v>
      </c>
      <c r="J1140" s="17" t="s">
        <v>71</v>
      </c>
      <c r="Q1140" s="18">
        <v>2024</v>
      </c>
      <c r="R1140" s="15" t="s">
        <v>13</v>
      </c>
      <c r="S1140" s="26" t="s">
        <v>93</v>
      </c>
      <c r="T1140" s="26" t="s">
        <v>90</v>
      </c>
      <c r="U1140" s="26" t="s">
        <v>96</v>
      </c>
      <c r="V1140" s="26">
        <v>489</v>
      </c>
      <c r="W1140" s="3">
        <v>606</v>
      </c>
      <c r="X1140" s="3">
        <v>2278.56</v>
      </c>
      <c r="Y1140" s="3">
        <v>553.69007999999997</v>
      </c>
      <c r="Z1140" s="30">
        <v>2868.7070400000002</v>
      </c>
      <c r="AA1140" s="15"/>
      <c r="AB1140" s="15"/>
    </row>
    <row r="1141" spans="2:28" x14ac:dyDescent="0.2">
      <c r="B1141" s="16">
        <v>2024</v>
      </c>
      <c r="C1141" s="12" t="s">
        <v>14</v>
      </c>
      <c r="D1141" s="8" t="s">
        <v>80</v>
      </c>
      <c r="E1141" s="13" t="s">
        <v>66</v>
      </c>
      <c r="F1141" s="8">
        <v>15</v>
      </c>
      <c r="G1141" s="8">
        <v>1565.1</v>
      </c>
      <c r="H1141" s="29">
        <v>2112.8850000000002</v>
      </c>
      <c r="I1141" s="14">
        <v>782.55</v>
      </c>
      <c r="J1141" s="17" t="s">
        <v>71</v>
      </c>
      <c r="Q1141" s="16">
        <v>2024</v>
      </c>
      <c r="R1141" s="12" t="s">
        <v>14</v>
      </c>
      <c r="S1141" s="26" t="s">
        <v>93</v>
      </c>
      <c r="T1141" s="26" t="s">
        <v>90</v>
      </c>
      <c r="U1141" s="26" t="s">
        <v>96</v>
      </c>
      <c r="V1141" s="26">
        <v>658</v>
      </c>
      <c r="W1141" s="3">
        <v>737</v>
      </c>
      <c r="X1141" s="3">
        <v>2129.9299999999998</v>
      </c>
      <c r="Y1141" s="3">
        <v>628.32934999999998</v>
      </c>
      <c r="Z1141" s="30">
        <v>2760.3892799999999</v>
      </c>
      <c r="AA1141" s="12"/>
      <c r="AB1141" s="12"/>
    </row>
    <row r="1142" spans="2:28" x14ac:dyDescent="0.2">
      <c r="B1142" s="18">
        <v>2024</v>
      </c>
      <c r="C1142" s="15" t="s">
        <v>15</v>
      </c>
      <c r="D1142" s="8" t="s">
        <v>80</v>
      </c>
      <c r="E1142" s="13" t="s">
        <v>66</v>
      </c>
      <c r="F1142" s="8">
        <v>19</v>
      </c>
      <c r="G1142" s="8">
        <v>2398.75</v>
      </c>
      <c r="H1142" s="29">
        <v>3142.3625000000002</v>
      </c>
      <c r="I1142" s="14">
        <v>911.52499999999998</v>
      </c>
      <c r="J1142" s="17" t="s">
        <v>71</v>
      </c>
      <c r="Q1142" s="18">
        <v>2024</v>
      </c>
      <c r="R1142" s="15" t="s">
        <v>15</v>
      </c>
      <c r="S1142" s="26" t="s">
        <v>93</v>
      </c>
      <c r="T1142" s="26" t="s">
        <v>90</v>
      </c>
      <c r="U1142" s="26" t="s">
        <v>96</v>
      </c>
      <c r="V1142" s="26">
        <v>591</v>
      </c>
      <c r="W1142" s="3">
        <v>762</v>
      </c>
      <c r="X1142" s="3">
        <v>1882.14</v>
      </c>
      <c r="Y1142" s="3">
        <v>431.01006000000001</v>
      </c>
      <c r="Z1142" s="30">
        <v>2345.14644</v>
      </c>
      <c r="AA1142" s="15"/>
      <c r="AB1142" s="15"/>
    </row>
    <row r="1143" spans="2:28" x14ac:dyDescent="0.2">
      <c r="B1143" s="16">
        <v>2024</v>
      </c>
      <c r="C1143" s="12" t="s">
        <v>16</v>
      </c>
      <c r="D1143" s="8" t="s">
        <v>80</v>
      </c>
      <c r="E1143" s="13" t="s">
        <v>66</v>
      </c>
      <c r="F1143" s="8">
        <v>19</v>
      </c>
      <c r="G1143" s="8">
        <v>2266.3200000000002</v>
      </c>
      <c r="H1143" s="29">
        <v>2946.2160000000003</v>
      </c>
      <c r="I1143" s="14">
        <v>861.20159999999998</v>
      </c>
      <c r="J1143" s="17" t="s">
        <v>71</v>
      </c>
      <c r="Q1143" s="16">
        <v>2024</v>
      </c>
      <c r="R1143" s="12" t="s">
        <v>16</v>
      </c>
      <c r="S1143" s="26" t="s">
        <v>93</v>
      </c>
      <c r="T1143" s="26" t="s">
        <v>90</v>
      </c>
      <c r="U1143" s="26" t="s">
        <v>96</v>
      </c>
      <c r="V1143" s="26">
        <v>540</v>
      </c>
      <c r="W1143" s="3">
        <v>610</v>
      </c>
      <c r="X1143" s="3">
        <v>2305.8000000000002</v>
      </c>
      <c r="Y1143" s="3">
        <v>664.07040000000006</v>
      </c>
      <c r="Z1143" s="30">
        <v>2674.7280000000001</v>
      </c>
      <c r="AA1143" s="12"/>
      <c r="AB1143" s="12"/>
    </row>
    <row r="1144" spans="2:28" x14ac:dyDescent="0.2">
      <c r="B1144" s="19">
        <v>2024</v>
      </c>
      <c r="C1144" s="20" t="s">
        <v>17</v>
      </c>
      <c r="D1144" s="21" t="s">
        <v>80</v>
      </c>
      <c r="E1144" s="22" t="s">
        <v>66</v>
      </c>
      <c r="F1144" s="21">
        <v>15</v>
      </c>
      <c r="G1144" s="21">
        <v>2178.6</v>
      </c>
      <c r="H1144" s="33">
        <v>2832.18</v>
      </c>
      <c r="I1144" s="23">
        <v>936.798</v>
      </c>
      <c r="J1144" s="24" t="s">
        <v>71</v>
      </c>
      <c r="Q1144" s="18">
        <v>2024</v>
      </c>
      <c r="R1144" s="15" t="s">
        <v>17</v>
      </c>
      <c r="S1144" s="26" t="s">
        <v>93</v>
      </c>
      <c r="T1144" s="26" t="s">
        <v>90</v>
      </c>
      <c r="U1144" s="26" t="s">
        <v>96</v>
      </c>
      <c r="V1144" s="26">
        <v>697</v>
      </c>
      <c r="W1144" s="3">
        <v>788</v>
      </c>
      <c r="X1144" s="3">
        <v>1355.36</v>
      </c>
      <c r="Y1144" s="3">
        <v>299.53456</v>
      </c>
      <c r="Z1144" s="30">
        <v>1658.9606399999998</v>
      </c>
      <c r="AA1144" s="15"/>
      <c r="AB1144" s="15"/>
    </row>
    <row r="1145" spans="2:28" x14ac:dyDescent="0.2">
      <c r="B1145" s="9"/>
      <c r="C1145" s="9"/>
      <c r="Q1145" s="16">
        <v>2020</v>
      </c>
      <c r="R1145" s="12" t="s">
        <v>6</v>
      </c>
      <c r="S1145" s="26" t="s">
        <v>93</v>
      </c>
      <c r="T1145" s="26" t="s">
        <v>91</v>
      </c>
      <c r="U1145" s="26" t="s">
        <v>96</v>
      </c>
      <c r="V1145" s="26">
        <v>630</v>
      </c>
      <c r="W1145" s="3">
        <v>863</v>
      </c>
      <c r="X1145" s="3">
        <v>2554.48</v>
      </c>
      <c r="Y1145" s="3">
        <v>278.43832000000003</v>
      </c>
      <c r="Z1145" s="30">
        <v>2909.5527200000001</v>
      </c>
      <c r="AA1145" s="12"/>
      <c r="AB1145" s="12"/>
    </row>
    <row r="1146" spans="2:28" x14ac:dyDescent="0.2">
      <c r="B1146" s="10"/>
      <c r="C1146" s="10"/>
      <c r="Q1146" s="18">
        <v>2020</v>
      </c>
      <c r="R1146" s="15" t="s">
        <v>7</v>
      </c>
      <c r="S1146" s="26" t="s">
        <v>93</v>
      </c>
      <c r="T1146" s="26" t="s">
        <v>91</v>
      </c>
      <c r="U1146" s="26" t="s">
        <v>96</v>
      </c>
      <c r="V1146" s="26">
        <v>604</v>
      </c>
      <c r="W1146" s="3">
        <v>616</v>
      </c>
      <c r="X1146" s="3">
        <v>2125.1999999999998</v>
      </c>
      <c r="Y1146" s="3">
        <v>588.68039999999996</v>
      </c>
      <c r="Z1146" s="30">
        <v>2142.2015999999994</v>
      </c>
      <c r="AA1146" s="15"/>
      <c r="AB1146" s="15"/>
    </row>
    <row r="1147" spans="2:28" x14ac:dyDescent="0.2">
      <c r="B1147" s="9"/>
      <c r="C1147" s="9"/>
      <c r="Q1147" s="16">
        <v>2020</v>
      </c>
      <c r="R1147" s="12" t="s">
        <v>8</v>
      </c>
      <c r="S1147" s="26" t="s">
        <v>93</v>
      </c>
      <c r="T1147" s="26" t="s">
        <v>91</v>
      </c>
      <c r="U1147" s="26" t="s">
        <v>96</v>
      </c>
      <c r="V1147" s="26">
        <v>599</v>
      </c>
      <c r="W1147" s="3">
        <v>869</v>
      </c>
      <c r="X1147" s="3">
        <v>4292.8599999999997</v>
      </c>
      <c r="Y1147" s="3">
        <v>437.87171999999998</v>
      </c>
      <c r="Z1147" s="30">
        <v>5602.1822999999995</v>
      </c>
      <c r="AA1147" s="12"/>
      <c r="AB1147" s="12"/>
    </row>
    <row r="1148" spans="2:28" x14ac:dyDescent="0.2">
      <c r="B1148" s="10"/>
      <c r="C1148" s="10"/>
      <c r="Q1148" s="18">
        <v>2020</v>
      </c>
      <c r="R1148" s="15" t="s">
        <v>9</v>
      </c>
      <c r="S1148" s="26" t="s">
        <v>93</v>
      </c>
      <c r="T1148" s="26" t="s">
        <v>91</v>
      </c>
      <c r="U1148" s="26" t="s">
        <v>96</v>
      </c>
      <c r="V1148" s="26">
        <v>465</v>
      </c>
      <c r="W1148" s="3">
        <v>525</v>
      </c>
      <c r="X1148" s="3">
        <v>1013.25</v>
      </c>
      <c r="Y1148" s="3">
        <v>134.76224999999999</v>
      </c>
      <c r="Z1148" s="30">
        <v>934.2165</v>
      </c>
      <c r="AA1148" s="15"/>
      <c r="AB1148" s="15"/>
    </row>
    <row r="1149" spans="2:28" x14ac:dyDescent="0.2">
      <c r="B1149" s="9"/>
      <c r="C1149" s="9"/>
      <c r="Q1149" s="16">
        <v>2020</v>
      </c>
      <c r="R1149" s="12" t="s">
        <v>10</v>
      </c>
      <c r="S1149" s="26" t="s">
        <v>93</v>
      </c>
      <c r="T1149" s="26" t="s">
        <v>91</v>
      </c>
      <c r="U1149" s="26" t="s">
        <v>96</v>
      </c>
      <c r="V1149" s="26">
        <v>568</v>
      </c>
      <c r="W1149" s="3">
        <v>710</v>
      </c>
      <c r="X1149" s="3">
        <v>3166.6</v>
      </c>
      <c r="Y1149" s="3">
        <v>934.14700000000005</v>
      </c>
      <c r="Z1149" s="30">
        <v>3049.4357999999997</v>
      </c>
      <c r="AA1149" s="12"/>
      <c r="AB1149" s="12"/>
    </row>
    <row r="1150" spans="2:28" x14ac:dyDescent="0.2">
      <c r="B1150" s="10"/>
      <c r="C1150" s="10"/>
      <c r="Q1150" s="18">
        <v>2020</v>
      </c>
      <c r="R1150" s="15" t="s">
        <v>11</v>
      </c>
      <c r="S1150" s="26" t="s">
        <v>93</v>
      </c>
      <c r="T1150" s="26" t="s">
        <v>91</v>
      </c>
      <c r="U1150" s="26" t="s">
        <v>96</v>
      </c>
      <c r="V1150" s="26">
        <v>436</v>
      </c>
      <c r="W1150" s="3">
        <v>514</v>
      </c>
      <c r="X1150" s="3">
        <v>1464.9</v>
      </c>
      <c r="Y1150" s="3">
        <v>373.54950000000002</v>
      </c>
      <c r="Z1150" s="30">
        <v>1472.2245</v>
      </c>
      <c r="AA1150" s="15"/>
      <c r="AB1150" s="15"/>
    </row>
    <row r="1151" spans="2:28" x14ac:dyDescent="0.2">
      <c r="B1151" s="9"/>
      <c r="C1151" s="9"/>
      <c r="Q1151" s="16">
        <v>2020</v>
      </c>
      <c r="R1151" s="12" t="s">
        <v>12</v>
      </c>
      <c r="S1151" s="26" t="s">
        <v>93</v>
      </c>
      <c r="T1151" s="26" t="s">
        <v>91</v>
      </c>
      <c r="U1151" s="26" t="s">
        <v>96</v>
      </c>
      <c r="V1151" s="26">
        <v>330</v>
      </c>
      <c r="W1151" s="3">
        <v>337</v>
      </c>
      <c r="X1151" s="3">
        <v>1647.93</v>
      </c>
      <c r="Y1151" s="3">
        <v>362.54460000000006</v>
      </c>
      <c r="Z1151" s="30">
        <v>2241.1848000000005</v>
      </c>
      <c r="AA1151" s="12"/>
      <c r="AB1151" s="12"/>
    </row>
    <row r="1152" spans="2:28" x14ac:dyDescent="0.2">
      <c r="B1152" s="10"/>
      <c r="C1152" s="10"/>
      <c r="Q1152" s="18">
        <v>2020</v>
      </c>
      <c r="R1152" s="15" t="s">
        <v>13</v>
      </c>
      <c r="S1152" s="26" t="s">
        <v>93</v>
      </c>
      <c r="T1152" s="26" t="s">
        <v>91</v>
      </c>
      <c r="U1152" s="26" t="s">
        <v>96</v>
      </c>
      <c r="V1152" s="26">
        <v>761</v>
      </c>
      <c r="W1152" s="3">
        <v>799</v>
      </c>
      <c r="X1152" s="3">
        <v>2349.06</v>
      </c>
      <c r="Y1152" s="3">
        <v>324.17027999999999</v>
      </c>
      <c r="Z1152" s="30">
        <v>3180.6272399999998</v>
      </c>
      <c r="AA1152" s="15"/>
      <c r="AB1152" s="15"/>
    </row>
    <row r="1153" spans="2:28" x14ac:dyDescent="0.2">
      <c r="B1153" s="9"/>
      <c r="C1153" s="9"/>
      <c r="Q1153" s="16">
        <v>2020</v>
      </c>
      <c r="R1153" s="12" t="s">
        <v>14</v>
      </c>
      <c r="S1153" s="26" t="s">
        <v>93</v>
      </c>
      <c r="T1153" s="26" t="s">
        <v>91</v>
      </c>
      <c r="U1153" s="26" t="s">
        <v>96</v>
      </c>
      <c r="V1153" s="26">
        <v>735</v>
      </c>
      <c r="W1153" s="3">
        <v>933</v>
      </c>
      <c r="X1153" s="3">
        <v>2005.95</v>
      </c>
      <c r="Y1153" s="3">
        <v>517.53510000000006</v>
      </c>
      <c r="Z1153" s="30">
        <v>2152.3843500000003</v>
      </c>
      <c r="AA1153" s="12"/>
      <c r="AB1153" s="12"/>
    </row>
    <row r="1154" spans="2:28" x14ac:dyDescent="0.2">
      <c r="B1154" s="10"/>
      <c r="C1154" s="10"/>
      <c r="Q1154" s="18">
        <v>2020</v>
      </c>
      <c r="R1154" s="15" t="s">
        <v>15</v>
      </c>
      <c r="S1154" s="26" t="s">
        <v>93</v>
      </c>
      <c r="T1154" s="26" t="s">
        <v>91</v>
      </c>
      <c r="U1154" s="26" t="s">
        <v>96</v>
      </c>
      <c r="V1154" s="26">
        <v>684</v>
      </c>
      <c r="W1154" s="3">
        <v>684</v>
      </c>
      <c r="X1154" s="3">
        <v>984.96</v>
      </c>
      <c r="Y1154" s="3">
        <v>170.39808000000002</v>
      </c>
      <c r="Z1154" s="30">
        <v>1351.3651200000002</v>
      </c>
      <c r="AA1154" s="15"/>
      <c r="AB1154" s="15"/>
    </row>
    <row r="1155" spans="2:28" x14ac:dyDescent="0.2">
      <c r="B1155" s="9"/>
      <c r="C1155" s="9"/>
      <c r="Q1155" s="16">
        <v>2020</v>
      </c>
      <c r="R1155" s="12" t="s">
        <v>16</v>
      </c>
      <c r="S1155" s="26" t="s">
        <v>93</v>
      </c>
      <c r="T1155" s="26" t="s">
        <v>91</v>
      </c>
      <c r="U1155" s="26" t="s">
        <v>96</v>
      </c>
      <c r="V1155" s="26">
        <v>759</v>
      </c>
      <c r="W1155" s="3">
        <v>820</v>
      </c>
      <c r="X1155" s="3">
        <v>2279.6</v>
      </c>
      <c r="Y1155" s="3">
        <v>239.358</v>
      </c>
      <c r="Z1155" s="30">
        <v>2482.4843999999998</v>
      </c>
      <c r="AA1155" s="12"/>
      <c r="AB1155" s="12"/>
    </row>
    <row r="1156" spans="2:28" x14ac:dyDescent="0.2">
      <c r="B1156" s="10"/>
      <c r="C1156" s="10"/>
      <c r="Q1156" s="18">
        <v>2020</v>
      </c>
      <c r="R1156" s="15" t="s">
        <v>17</v>
      </c>
      <c r="S1156" s="26" t="s">
        <v>93</v>
      </c>
      <c r="T1156" s="26" t="s">
        <v>91</v>
      </c>
      <c r="U1156" s="26" t="s">
        <v>96</v>
      </c>
      <c r="V1156" s="26">
        <v>332</v>
      </c>
      <c r="W1156" s="3">
        <v>422</v>
      </c>
      <c r="X1156" s="3">
        <v>852.44</v>
      </c>
      <c r="Y1156" s="3">
        <v>164.52092000000002</v>
      </c>
      <c r="Z1156" s="30">
        <v>1169.5476800000001</v>
      </c>
      <c r="AA1156" s="15"/>
      <c r="AB1156" s="15"/>
    </row>
    <row r="1157" spans="2:28" x14ac:dyDescent="0.2">
      <c r="B1157" s="9"/>
      <c r="C1157" s="9"/>
      <c r="Q1157" s="16">
        <v>2021</v>
      </c>
      <c r="R1157" s="12" t="s">
        <v>6</v>
      </c>
      <c r="S1157" s="26" t="s">
        <v>93</v>
      </c>
      <c r="T1157" s="26" t="s">
        <v>91</v>
      </c>
      <c r="U1157" s="26" t="s">
        <v>96</v>
      </c>
      <c r="V1157" s="26">
        <v>731</v>
      </c>
      <c r="W1157" s="3">
        <v>958</v>
      </c>
      <c r="X1157" s="3">
        <v>2203.4</v>
      </c>
      <c r="Y1157" s="3">
        <v>257.7978</v>
      </c>
      <c r="Z1157" s="30">
        <v>2877.6403999999998</v>
      </c>
      <c r="AA1157" s="12"/>
      <c r="AB1157" s="12"/>
    </row>
    <row r="1158" spans="2:28" x14ac:dyDescent="0.2">
      <c r="B1158" s="10"/>
      <c r="C1158" s="10"/>
      <c r="Q1158" s="18">
        <v>2021</v>
      </c>
      <c r="R1158" s="15" t="s">
        <v>7</v>
      </c>
      <c r="S1158" s="26" t="s">
        <v>93</v>
      </c>
      <c r="T1158" s="26" t="s">
        <v>91</v>
      </c>
      <c r="U1158" s="26" t="s">
        <v>96</v>
      </c>
      <c r="V1158" s="26">
        <v>783</v>
      </c>
      <c r="W1158" s="3">
        <v>932</v>
      </c>
      <c r="X1158" s="3">
        <v>3597.52</v>
      </c>
      <c r="Y1158" s="3">
        <v>438.89744000000002</v>
      </c>
      <c r="Z1158" s="30">
        <v>5209.2089599999999</v>
      </c>
      <c r="AA1158" s="15"/>
      <c r="AB1158" s="15"/>
    </row>
    <row r="1159" spans="2:28" x14ac:dyDescent="0.2">
      <c r="B1159" s="9"/>
      <c r="C1159" s="9"/>
      <c r="Q1159" s="16">
        <v>2021</v>
      </c>
      <c r="R1159" s="12" t="s">
        <v>8</v>
      </c>
      <c r="S1159" s="26" t="s">
        <v>93</v>
      </c>
      <c r="T1159" s="26" t="s">
        <v>91</v>
      </c>
      <c r="U1159" s="26" t="s">
        <v>96</v>
      </c>
      <c r="V1159" s="26">
        <v>461</v>
      </c>
      <c r="W1159" s="3">
        <v>516</v>
      </c>
      <c r="X1159" s="3">
        <v>2409.7199999999998</v>
      </c>
      <c r="Y1159" s="3">
        <v>245.79143999999997</v>
      </c>
      <c r="Z1159" s="30">
        <v>2913.3514799999998</v>
      </c>
      <c r="AA1159" s="12"/>
      <c r="AB1159" s="12"/>
    </row>
    <row r="1160" spans="2:28" x14ac:dyDescent="0.2">
      <c r="B1160" s="10"/>
      <c r="C1160" s="10"/>
      <c r="Q1160" s="18">
        <v>2021</v>
      </c>
      <c r="R1160" s="15" t="s">
        <v>9</v>
      </c>
      <c r="S1160" s="26" t="s">
        <v>93</v>
      </c>
      <c r="T1160" s="26" t="s">
        <v>91</v>
      </c>
      <c r="U1160" s="26" t="s">
        <v>96</v>
      </c>
      <c r="V1160" s="26">
        <v>754</v>
      </c>
      <c r="W1160" s="3">
        <v>1123</v>
      </c>
      <c r="X1160" s="3">
        <v>3896.81</v>
      </c>
      <c r="Y1160" s="3">
        <v>557.24383</v>
      </c>
      <c r="Z1160" s="30">
        <v>5287.9711699999998</v>
      </c>
      <c r="AA1160" s="15"/>
      <c r="AB1160" s="15"/>
    </row>
    <row r="1161" spans="2:28" x14ac:dyDescent="0.2">
      <c r="B1161" s="9"/>
      <c r="C1161" s="9"/>
      <c r="Q1161" s="16">
        <v>2021</v>
      </c>
      <c r="R1161" s="12" t="s">
        <v>10</v>
      </c>
      <c r="S1161" s="26" t="s">
        <v>93</v>
      </c>
      <c r="T1161" s="26" t="s">
        <v>91</v>
      </c>
      <c r="U1161" s="26" t="s">
        <v>96</v>
      </c>
      <c r="V1161" s="26">
        <v>644</v>
      </c>
      <c r="W1161" s="3">
        <v>857</v>
      </c>
      <c r="X1161" s="3">
        <v>3290.88</v>
      </c>
      <c r="Y1161" s="3">
        <v>536.41344000000004</v>
      </c>
      <c r="Z1161" s="30">
        <v>4860.6297599999998</v>
      </c>
      <c r="AA1161" s="12"/>
      <c r="AB1161" s="12"/>
    </row>
    <row r="1162" spans="2:28" x14ac:dyDescent="0.2">
      <c r="B1162" s="10"/>
      <c r="C1162" s="10"/>
      <c r="Q1162" s="18">
        <v>2021</v>
      </c>
      <c r="R1162" s="15" t="s">
        <v>11</v>
      </c>
      <c r="S1162" s="26" t="s">
        <v>93</v>
      </c>
      <c r="T1162" s="26" t="s">
        <v>91</v>
      </c>
      <c r="U1162" s="26" t="s">
        <v>96</v>
      </c>
      <c r="V1162" s="26">
        <v>566</v>
      </c>
      <c r="W1162" s="3">
        <v>753</v>
      </c>
      <c r="X1162" s="3">
        <v>873.48</v>
      </c>
      <c r="Y1162" s="3">
        <v>174.696</v>
      </c>
      <c r="Z1162" s="30">
        <v>1309.3465200000001</v>
      </c>
      <c r="AA1162" s="15"/>
      <c r="AB1162" s="15"/>
    </row>
    <row r="1163" spans="2:28" x14ac:dyDescent="0.2">
      <c r="B1163" s="9"/>
      <c r="C1163" s="9"/>
      <c r="Q1163" s="16">
        <v>2021</v>
      </c>
      <c r="R1163" s="12" t="s">
        <v>12</v>
      </c>
      <c r="S1163" s="26" t="s">
        <v>93</v>
      </c>
      <c r="T1163" s="26" t="s">
        <v>91</v>
      </c>
      <c r="U1163" s="26" t="s">
        <v>96</v>
      </c>
      <c r="V1163" s="26">
        <v>513</v>
      </c>
      <c r="W1163" s="3">
        <v>718</v>
      </c>
      <c r="X1163" s="3">
        <v>1120.08</v>
      </c>
      <c r="Y1163" s="3">
        <v>115.36823999999999</v>
      </c>
      <c r="Z1163" s="30">
        <v>1661.07864</v>
      </c>
      <c r="AA1163" s="12"/>
      <c r="AB1163" s="12"/>
    </row>
    <row r="1164" spans="2:28" x14ac:dyDescent="0.2">
      <c r="B1164" s="10"/>
      <c r="C1164" s="10"/>
      <c r="Q1164" s="18">
        <v>2021</v>
      </c>
      <c r="R1164" s="15" t="s">
        <v>13</v>
      </c>
      <c r="S1164" s="26" t="s">
        <v>93</v>
      </c>
      <c r="T1164" s="26" t="s">
        <v>91</v>
      </c>
      <c r="U1164" s="26" t="s">
        <v>96</v>
      </c>
      <c r="V1164" s="26">
        <v>795</v>
      </c>
      <c r="W1164" s="3">
        <v>1065</v>
      </c>
      <c r="X1164" s="3">
        <v>1565.55</v>
      </c>
      <c r="Y1164" s="3">
        <v>248.92244999999997</v>
      </c>
      <c r="Z1164" s="30">
        <v>2143.2379499999997</v>
      </c>
      <c r="AA1164" s="15"/>
      <c r="AB1164" s="15"/>
    </row>
    <row r="1165" spans="2:28" x14ac:dyDescent="0.2">
      <c r="B1165" s="9"/>
      <c r="C1165" s="9"/>
      <c r="Q1165" s="16">
        <v>2021</v>
      </c>
      <c r="R1165" s="12" t="s">
        <v>14</v>
      </c>
      <c r="S1165" s="26" t="s">
        <v>93</v>
      </c>
      <c r="T1165" s="26" t="s">
        <v>91</v>
      </c>
      <c r="U1165" s="26" t="s">
        <v>96</v>
      </c>
      <c r="V1165" s="26">
        <v>312</v>
      </c>
      <c r="W1165" s="3">
        <v>328</v>
      </c>
      <c r="X1165" s="3">
        <v>652.72</v>
      </c>
      <c r="Y1165" s="3">
        <v>126.62768000000001</v>
      </c>
      <c r="Z1165" s="30">
        <v>927.51512000000002</v>
      </c>
      <c r="AA1165" s="12"/>
      <c r="AB1165" s="12"/>
    </row>
    <row r="1166" spans="2:28" x14ac:dyDescent="0.2">
      <c r="B1166" s="10"/>
      <c r="C1166" s="10"/>
      <c r="Q1166" s="18">
        <v>2021</v>
      </c>
      <c r="R1166" s="15" t="s">
        <v>15</v>
      </c>
      <c r="S1166" s="26" t="s">
        <v>93</v>
      </c>
      <c r="T1166" s="26" t="s">
        <v>91</v>
      </c>
      <c r="U1166" s="26" t="s">
        <v>96</v>
      </c>
      <c r="V1166" s="26">
        <v>372</v>
      </c>
      <c r="W1166" s="3">
        <v>517</v>
      </c>
      <c r="X1166" s="3">
        <v>589.38</v>
      </c>
      <c r="Y1166" s="3">
        <v>90.764520000000005</v>
      </c>
      <c r="Z1166" s="30">
        <v>861.67355999999995</v>
      </c>
      <c r="AA1166" s="15"/>
      <c r="AB1166" s="15"/>
    </row>
    <row r="1167" spans="2:28" x14ac:dyDescent="0.2">
      <c r="B1167" s="9"/>
      <c r="C1167" s="9"/>
      <c r="Q1167" s="16">
        <v>2021</v>
      </c>
      <c r="R1167" s="12" t="s">
        <v>16</v>
      </c>
      <c r="S1167" s="26" t="s">
        <v>93</v>
      </c>
      <c r="T1167" s="26" t="s">
        <v>91</v>
      </c>
      <c r="U1167" s="26" t="s">
        <v>96</v>
      </c>
      <c r="V1167" s="26">
        <v>441</v>
      </c>
      <c r="W1167" s="3">
        <v>454</v>
      </c>
      <c r="X1167" s="3">
        <v>1057.82</v>
      </c>
      <c r="Y1167" s="3">
        <v>174.5403</v>
      </c>
      <c r="Z1167" s="30">
        <v>1443.9242999999999</v>
      </c>
      <c r="AA1167" s="12"/>
      <c r="AB1167" s="12"/>
    </row>
    <row r="1168" spans="2:28" x14ac:dyDescent="0.2">
      <c r="B1168" s="10"/>
      <c r="C1168" s="10"/>
      <c r="Q1168" s="18">
        <v>2021</v>
      </c>
      <c r="R1168" s="15" t="s">
        <v>17</v>
      </c>
      <c r="S1168" s="26" t="s">
        <v>93</v>
      </c>
      <c r="T1168" s="26" t="s">
        <v>91</v>
      </c>
      <c r="U1168" s="26" t="s">
        <v>96</v>
      </c>
      <c r="V1168" s="26">
        <v>354</v>
      </c>
      <c r="W1168" s="3">
        <v>460</v>
      </c>
      <c r="X1168" s="3">
        <v>1246.5999999999999</v>
      </c>
      <c r="Y1168" s="3">
        <v>160.81139999999999</v>
      </c>
      <c r="Z1168" s="30">
        <v>1729.0342000000001</v>
      </c>
      <c r="AA1168" s="15"/>
      <c r="AB1168" s="15"/>
    </row>
    <row r="1169" spans="2:28" x14ac:dyDescent="0.2">
      <c r="B1169" s="9"/>
      <c r="C1169" s="9"/>
      <c r="Q1169" s="16">
        <v>2022</v>
      </c>
      <c r="R1169" s="12" t="s">
        <v>6</v>
      </c>
      <c r="S1169" s="26" t="s">
        <v>93</v>
      </c>
      <c r="T1169" s="26" t="s">
        <v>91</v>
      </c>
      <c r="U1169" s="26" t="s">
        <v>96</v>
      </c>
      <c r="V1169" s="26">
        <v>715</v>
      </c>
      <c r="W1169" s="3">
        <v>744</v>
      </c>
      <c r="X1169" s="3">
        <v>1785.6</v>
      </c>
      <c r="Y1169" s="3">
        <v>705.31200000000001</v>
      </c>
      <c r="Z1169" s="30">
        <v>1807.0272</v>
      </c>
      <c r="AA1169" s="12"/>
      <c r="AB1169" s="12"/>
    </row>
    <row r="1170" spans="2:28" x14ac:dyDescent="0.2">
      <c r="B1170" s="10"/>
      <c r="C1170" s="10"/>
      <c r="Q1170" s="18">
        <v>2022</v>
      </c>
      <c r="R1170" s="15" t="s">
        <v>7</v>
      </c>
      <c r="S1170" s="26" t="s">
        <v>93</v>
      </c>
      <c r="T1170" s="26" t="s">
        <v>91</v>
      </c>
      <c r="U1170" s="26" t="s">
        <v>96</v>
      </c>
      <c r="V1170" s="26">
        <v>393</v>
      </c>
      <c r="W1170" s="3">
        <v>464</v>
      </c>
      <c r="X1170" s="3">
        <v>640.32000000000005</v>
      </c>
      <c r="Y1170" s="3">
        <v>215.14752000000001</v>
      </c>
      <c r="Z1170" s="30">
        <v>692.8262400000001</v>
      </c>
      <c r="AA1170" s="15"/>
      <c r="AB1170" s="15"/>
    </row>
    <row r="1171" spans="2:28" x14ac:dyDescent="0.2">
      <c r="B1171" s="9"/>
      <c r="C1171" s="9"/>
      <c r="Q1171" s="16">
        <v>2022</v>
      </c>
      <c r="R1171" s="12" t="s">
        <v>8</v>
      </c>
      <c r="S1171" s="26" t="s">
        <v>93</v>
      </c>
      <c r="T1171" s="26" t="s">
        <v>91</v>
      </c>
      <c r="U1171" s="26" t="s">
        <v>96</v>
      </c>
      <c r="V1171" s="26">
        <v>312</v>
      </c>
      <c r="W1171" s="3">
        <v>462</v>
      </c>
      <c r="X1171" s="3">
        <v>725.34</v>
      </c>
      <c r="Y1171" s="3">
        <v>276.35454000000004</v>
      </c>
      <c r="Z1171" s="30">
        <v>788.44458000000009</v>
      </c>
      <c r="AA1171" s="12"/>
      <c r="AB1171" s="12"/>
    </row>
    <row r="1172" spans="2:28" x14ac:dyDescent="0.2">
      <c r="B1172" s="10"/>
      <c r="C1172" s="10"/>
      <c r="Q1172" s="18">
        <v>2022</v>
      </c>
      <c r="R1172" s="15" t="s">
        <v>9</v>
      </c>
      <c r="S1172" s="26" t="s">
        <v>93</v>
      </c>
      <c r="T1172" s="26" t="s">
        <v>91</v>
      </c>
      <c r="U1172" s="26" t="s">
        <v>96</v>
      </c>
      <c r="V1172" s="26">
        <v>709</v>
      </c>
      <c r="W1172" s="3">
        <v>815</v>
      </c>
      <c r="X1172" s="3">
        <v>2396.1</v>
      </c>
      <c r="Y1172" s="3">
        <v>754.77149999999995</v>
      </c>
      <c r="Z1172" s="30">
        <v>2791.4564999999998</v>
      </c>
      <c r="AA1172" s="15"/>
      <c r="AB1172" s="15"/>
    </row>
    <row r="1173" spans="2:28" x14ac:dyDescent="0.2">
      <c r="B1173" s="9"/>
      <c r="C1173" s="9"/>
      <c r="Q1173" s="16">
        <v>2022</v>
      </c>
      <c r="R1173" s="12" t="s">
        <v>10</v>
      </c>
      <c r="S1173" s="26" t="s">
        <v>93</v>
      </c>
      <c r="T1173" s="26" t="s">
        <v>91</v>
      </c>
      <c r="U1173" s="26" t="s">
        <v>96</v>
      </c>
      <c r="V1173" s="26">
        <v>309</v>
      </c>
      <c r="W1173" s="3">
        <v>420</v>
      </c>
      <c r="X1173" s="3">
        <v>1243.2</v>
      </c>
      <c r="Y1173" s="3">
        <v>390.3648</v>
      </c>
      <c r="Z1173" s="30">
        <v>1197.2016000000001</v>
      </c>
      <c r="AA1173" s="12"/>
      <c r="AB1173" s="12"/>
    </row>
    <row r="1174" spans="2:28" x14ac:dyDescent="0.2">
      <c r="B1174" s="10"/>
      <c r="C1174" s="10"/>
      <c r="Q1174" s="18">
        <v>2022</v>
      </c>
      <c r="R1174" s="15" t="s">
        <v>11</v>
      </c>
      <c r="S1174" s="26" t="s">
        <v>93</v>
      </c>
      <c r="T1174" s="26" t="s">
        <v>91</v>
      </c>
      <c r="U1174" s="26" t="s">
        <v>96</v>
      </c>
      <c r="V1174" s="26">
        <v>637</v>
      </c>
      <c r="W1174" s="3">
        <v>917</v>
      </c>
      <c r="X1174" s="3">
        <v>3594.64</v>
      </c>
      <c r="Y1174" s="3">
        <v>1351.5846399999998</v>
      </c>
      <c r="Z1174" s="30">
        <v>3634.1810399999999</v>
      </c>
      <c r="AA1174" s="15"/>
      <c r="AB1174" s="15"/>
    </row>
    <row r="1175" spans="2:28" x14ac:dyDescent="0.2">
      <c r="B1175" s="9"/>
      <c r="C1175" s="9"/>
      <c r="Q1175" s="16">
        <v>2022</v>
      </c>
      <c r="R1175" s="12" t="s">
        <v>12</v>
      </c>
      <c r="S1175" s="26" t="s">
        <v>93</v>
      </c>
      <c r="T1175" s="26" t="s">
        <v>91</v>
      </c>
      <c r="U1175" s="26" t="s">
        <v>96</v>
      </c>
      <c r="V1175" s="26">
        <v>321</v>
      </c>
      <c r="W1175" s="3">
        <v>411</v>
      </c>
      <c r="X1175" s="3">
        <v>497.31</v>
      </c>
      <c r="Y1175" s="3">
        <v>194.44820999999999</v>
      </c>
      <c r="Z1175" s="30">
        <v>556.48989000000006</v>
      </c>
      <c r="AA1175" s="12"/>
      <c r="AB1175" s="12"/>
    </row>
    <row r="1176" spans="2:28" x14ac:dyDescent="0.2">
      <c r="B1176" s="10"/>
      <c r="C1176" s="10"/>
      <c r="Q1176" s="18">
        <v>2022</v>
      </c>
      <c r="R1176" s="15" t="s">
        <v>13</v>
      </c>
      <c r="S1176" s="26" t="s">
        <v>93</v>
      </c>
      <c r="T1176" s="26" t="s">
        <v>91</v>
      </c>
      <c r="U1176" s="26" t="s">
        <v>96</v>
      </c>
      <c r="V1176" s="26">
        <v>461</v>
      </c>
      <c r="W1176" s="3">
        <v>622</v>
      </c>
      <c r="X1176" s="3">
        <v>1760.26</v>
      </c>
      <c r="Y1176" s="3">
        <v>529.83825999999999</v>
      </c>
      <c r="Z1176" s="30">
        <v>1897.5602799999999</v>
      </c>
      <c r="AA1176" s="15"/>
      <c r="AB1176" s="15"/>
    </row>
    <row r="1177" spans="2:28" x14ac:dyDescent="0.2">
      <c r="B1177" s="9"/>
      <c r="C1177" s="9"/>
      <c r="Q1177" s="16">
        <v>2022</v>
      </c>
      <c r="R1177" s="12" t="s">
        <v>14</v>
      </c>
      <c r="S1177" s="26" t="s">
        <v>93</v>
      </c>
      <c r="T1177" s="26" t="s">
        <v>91</v>
      </c>
      <c r="U1177" s="26" t="s">
        <v>96</v>
      </c>
      <c r="V1177" s="26">
        <v>364</v>
      </c>
      <c r="W1177" s="3">
        <v>430</v>
      </c>
      <c r="X1177" s="3">
        <v>1715.7</v>
      </c>
      <c r="Y1177" s="3">
        <v>567.89670000000012</v>
      </c>
      <c r="Z1177" s="30">
        <v>1686.5331000000001</v>
      </c>
      <c r="AA1177" s="12"/>
      <c r="AB1177" s="12"/>
    </row>
    <row r="1178" spans="2:28" x14ac:dyDescent="0.2">
      <c r="B1178" s="10"/>
      <c r="C1178" s="10"/>
      <c r="Q1178" s="18">
        <v>2022</v>
      </c>
      <c r="R1178" s="15" t="s">
        <v>15</v>
      </c>
      <c r="S1178" s="26" t="s">
        <v>93</v>
      </c>
      <c r="T1178" s="26" t="s">
        <v>91</v>
      </c>
      <c r="U1178" s="26" t="s">
        <v>96</v>
      </c>
      <c r="V1178" s="26">
        <v>707</v>
      </c>
      <c r="W1178" s="3">
        <v>1032</v>
      </c>
      <c r="X1178" s="3">
        <v>2342.64</v>
      </c>
      <c r="Y1178" s="3">
        <v>855.06359999999995</v>
      </c>
      <c r="Z1178" s="30">
        <v>2940.0131999999999</v>
      </c>
      <c r="AA1178" s="15"/>
      <c r="AB1178" s="15"/>
    </row>
    <row r="1179" spans="2:28" x14ac:dyDescent="0.2">
      <c r="B1179" s="9"/>
      <c r="C1179" s="9"/>
      <c r="Q1179" s="16">
        <v>2022</v>
      </c>
      <c r="R1179" s="12" t="s">
        <v>16</v>
      </c>
      <c r="S1179" s="26" t="s">
        <v>93</v>
      </c>
      <c r="T1179" s="26" t="s">
        <v>91</v>
      </c>
      <c r="U1179" s="26" t="s">
        <v>96</v>
      </c>
      <c r="V1179" s="26">
        <v>574</v>
      </c>
      <c r="W1179" s="3">
        <v>769</v>
      </c>
      <c r="X1179" s="3">
        <v>1291.92</v>
      </c>
      <c r="Y1179" s="3">
        <v>503.84880000000004</v>
      </c>
      <c r="Z1179" s="30">
        <v>1631.6949600000003</v>
      </c>
      <c r="AA1179" s="12"/>
      <c r="AB1179" s="12"/>
    </row>
    <row r="1180" spans="2:28" x14ac:dyDescent="0.2">
      <c r="B1180" s="10"/>
      <c r="C1180" s="10"/>
      <c r="Q1180" s="18">
        <v>2022</v>
      </c>
      <c r="R1180" s="15" t="s">
        <v>17</v>
      </c>
      <c r="S1180" s="26" t="s">
        <v>93</v>
      </c>
      <c r="T1180" s="26" t="s">
        <v>91</v>
      </c>
      <c r="U1180" s="26" t="s">
        <v>96</v>
      </c>
      <c r="V1180" s="26">
        <v>564</v>
      </c>
      <c r="W1180" s="3">
        <v>744</v>
      </c>
      <c r="X1180" s="3">
        <v>3236.4</v>
      </c>
      <c r="Y1180" s="3">
        <v>1184.5224000000001</v>
      </c>
      <c r="Z1180" s="30">
        <v>3223.4544000000001</v>
      </c>
      <c r="AA1180" s="15"/>
      <c r="AB1180" s="15"/>
    </row>
    <row r="1181" spans="2:28" x14ac:dyDescent="0.2">
      <c r="B1181" s="9"/>
      <c r="C1181" s="9"/>
      <c r="Q1181" s="16">
        <v>2023</v>
      </c>
      <c r="R1181" s="12" t="s">
        <v>6</v>
      </c>
      <c r="S1181" s="26" t="s">
        <v>93</v>
      </c>
      <c r="T1181" s="26" t="s">
        <v>91</v>
      </c>
      <c r="U1181" s="26" t="s">
        <v>96</v>
      </c>
      <c r="V1181" s="26">
        <v>400</v>
      </c>
      <c r="W1181" s="3">
        <v>432</v>
      </c>
      <c r="X1181" s="3">
        <v>1468.8</v>
      </c>
      <c r="Y1181" s="3">
        <v>143.94239999999999</v>
      </c>
      <c r="Z1181" s="30">
        <v>2226.7007999999996</v>
      </c>
      <c r="AA1181" s="12"/>
      <c r="AB1181" s="12"/>
    </row>
    <row r="1182" spans="2:28" x14ac:dyDescent="0.2">
      <c r="B1182" s="10"/>
      <c r="C1182" s="10"/>
      <c r="Q1182" s="18">
        <v>2023</v>
      </c>
      <c r="R1182" s="15" t="s">
        <v>7</v>
      </c>
      <c r="S1182" s="26" t="s">
        <v>93</v>
      </c>
      <c r="T1182" s="26" t="s">
        <v>91</v>
      </c>
      <c r="U1182" s="26" t="s">
        <v>96</v>
      </c>
      <c r="V1182" s="26">
        <v>637</v>
      </c>
      <c r="W1182" s="3">
        <v>758</v>
      </c>
      <c r="X1182" s="3">
        <v>2167.88</v>
      </c>
      <c r="Y1182" s="3">
        <v>173.43040000000002</v>
      </c>
      <c r="Z1182" s="30">
        <v>2653.4851200000003</v>
      </c>
      <c r="AA1182" s="15"/>
      <c r="AB1182" s="15"/>
    </row>
    <row r="1183" spans="2:28" x14ac:dyDescent="0.2">
      <c r="B1183" s="9"/>
      <c r="C1183" s="9"/>
      <c r="Q1183" s="16">
        <v>2023</v>
      </c>
      <c r="R1183" s="12" t="s">
        <v>8</v>
      </c>
      <c r="S1183" s="26" t="s">
        <v>93</v>
      </c>
      <c r="T1183" s="26" t="s">
        <v>91</v>
      </c>
      <c r="U1183" s="26" t="s">
        <v>96</v>
      </c>
      <c r="V1183" s="26">
        <v>401</v>
      </c>
      <c r="W1183" s="3">
        <v>602</v>
      </c>
      <c r="X1183" s="3">
        <v>1456.84</v>
      </c>
      <c r="Y1183" s="3">
        <v>142.77031999999997</v>
      </c>
      <c r="Z1183" s="30">
        <v>2268.29988</v>
      </c>
      <c r="AA1183" s="12"/>
      <c r="AB1183" s="12"/>
    </row>
    <row r="1184" spans="2:28" x14ac:dyDescent="0.2">
      <c r="B1184" s="10"/>
      <c r="C1184" s="10"/>
      <c r="Q1184" s="18">
        <v>2023</v>
      </c>
      <c r="R1184" s="15" t="s">
        <v>9</v>
      </c>
      <c r="S1184" s="26" t="s">
        <v>93</v>
      </c>
      <c r="T1184" s="26" t="s">
        <v>91</v>
      </c>
      <c r="U1184" s="26" t="s">
        <v>96</v>
      </c>
      <c r="V1184" s="26">
        <v>499</v>
      </c>
      <c r="W1184" s="3">
        <v>504</v>
      </c>
      <c r="X1184" s="3">
        <v>1350.72</v>
      </c>
      <c r="Y1184" s="3">
        <v>90.49824000000001</v>
      </c>
      <c r="Z1184" s="30">
        <v>1826.17344</v>
      </c>
      <c r="AA1184" s="15"/>
      <c r="AB1184" s="15"/>
    </row>
    <row r="1185" spans="2:28" x14ac:dyDescent="0.2">
      <c r="B1185" s="9"/>
      <c r="C1185" s="9"/>
      <c r="Q1185" s="16">
        <v>2023</v>
      </c>
      <c r="R1185" s="12" t="s">
        <v>10</v>
      </c>
      <c r="S1185" s="26" t="s">
        <v>93</v>
      </c>
      <c r="T1185" s="26" t="s">
        <v>91</v>
      </c>
      <c r="U1185" s="26" t="s">
        <v>96</v>
      </c>
      <c r="V1185" s="26">
        <v>683</v>
      </c>
      <c r="W1185" s="3">
        <v>751</v>
      </c>
      <c r="X1185" s="3">
        <v>3627.33</v>
      </c>
      <c r="Y1185" s="3">
        <v>279.30440999999996</v>
      </c>
      <c r="Z1185" s="30">
        <v>4534.1625000000004</v>
      </c>
      <c r="AA1185" s="12"/>
      <c r="AB1185" s="12"/>
    </row>
    <row r="1186" spans="2:28" x14ac:dyDescent="0.2">
      <c r="B1186" s="10"/>
      <c r="C1186" s="10"/>
      <c r="Q1186" s="18">
        <v>2023</v>
      </c>
      <c r="R1186" s="15" t="s">
        <v>11</v>
      </c>
      <c r="S1186" s="26" t="s">
        <v>93</v>
      </c>
      <c r="T1186" s="26" t="s">
        <v>91</v>
      </c>
      <c r="U1186" s="26" t="s">
        <v>96</v>
      </c>
      <c r="V1186" s="26">
        <v>623</v>
      </c>
      <c r="W1186" s="3">
        <v>866</v>
      </c>
      <c r="X1186" s="3">
        <v>2788.52</v>
      </c>
      <c r="Y1186" s="3">
        <v>200.77343999999999</v>
      </c>
      <c r="Z1186" s="30">
        <v>3123.1423999999997</v>
      </c>
      <c r="AA1186" s="15"/>
      <c r="AB1186" s="15"/>
    </row>
    <row r="1187" spans="2:28" x14ac:dyDescent="0.2">
      <c r="B1187" s="9"/>
      <c r="C1187" s="9"/>
      <c r="Q1187" s="16">
        <v>2023</v>
      </c>
      <c r="R1187" s="12" t="s">
        <v>12</v>
      </c>
      <c r="S1187" s="26" t="s">
        <v>93</v>
      </c>
      <c r="T1187" s="26" t="s">
        <v>91</v>
      </c>
      <c r="U1187" s="26" t="s">
        <v>96</v>
      </c>
      <c r="V1187" s="26">
        <v>750</v>
      </c>
      <c r="W1187" s="3">
        <v>1058</v>
      </c>
      <c r="X1187" s="3">
        <v>2190.06</v>
      </c>
      <c r="Y1187" s="3">
        <v>113.88311999999999</v>
      </c>
      <c r="Z1187" s="30">
        <v>2906.2096200000001</v>
      </c>
      <c r="AA1187" s="12"/>
      <c r="AB1187" s="12"/>
    </row>
    <row r="1188" spans="2:28" x14ac:dyDescent="0.2">
      <c r="B1188" s="10"/>
      <c r="C1188" s="10"/>
      <c r="Q1188" s="18">
        <v>2023</v>
      </c>
      <c r="R1188" s="15" t="s">
        <v>13</v>
      </c>
      <c r="S1188" s="26" t="s">
        <v>93</v>
      </c>
      <c r="T1188" s="26" t="s">
        <v>91</v>
      </c>
      <c r="U1188" s="26" t="s">
        <v>96</v>
      </c>
      <c r="V1188" s="26">
        <v>535</v>
      </c>
      <c r="W1188" s="3">
        <v>706</v>
      </c>
      <c r="X1188" s="3">
        <v>1129.5999999999999</v>
      </c>
      <c r="Y1188" s="3">
        <v>77.942399999999992</v>
      </c>
      <c r="Z1188" s="30">
        <v>1800.5824</v>
      </c>
      <c r="AA1188" s="15"/>
      <c r="AB1188" s="15"/>
    </row>
    <row r="1189" spans="2:28" x14ac:dyDescent="0.2">
      <c r="B1189" s="9"/>
      <c r="C1189" s="9"/>
      <c r="Q1189" s="16">
        <v>2023</v>
      </c>
      <c r="R1189" s="12" t="s">
        <v>14</v>
      </c>
      <c r="S1189" s="26" t="s">
        <v>93</v>
      </c>
      <c r="T1189" s="26" t="s">
        <v>91</v>
      </c>
      <c r="U1189" s="26" t="s">
        <v>96</v>
      </c>
      <c r="V1189" s="26">
        <v>494</v>
      </c>
      <c r="W1189" s="3">
        <v>701</v>
      </c>
      <c r="X1189" s="3">
        <v>1198.71</v>
      </c>
      <c r="Y1189" s="3">
        <v>101.89035000000001</v>
      </c>
      <c r="Z1189" s="30">
        <v>1318.5809999999999</v>
      </c>
      <c r="AA1189" s="12"/>
      <c r="AB1189" s="12"/>
    </row>
    <row r="1190" spans="2:28" x14ac:dyDescent="0.2">
      <c r="B1190" s="10"/>
      <c r="C1190" s="10"/>
      <c r="Q1190" s="18">
        <v>2023</v>
      </c>
      <c r="R1190" s="15" t="s">
        <v>15</v>
      </c>
      <c r="S1190" s="26" t="s">
        <v>93</v>
      </c>
      <c r="T1190" s="26" t="s">
        <v>91</v>
      </c>
      <c r="U1190" s="26" t="s">
        <v>96</v>
      </c>
      <c r="V1190" s="26">
        <v>408</v>
      </c>
      <c r="W1190" s="3">
        <v>608</v>
      </c>
      <c r="X1190" s="3">
        <v>2273.92</v>
      </c>
      <c r="Y1190" s="3">
        <v>177.36576000000002</v>
      </c>
      <c r="Z1190" s="30">
        <v>2751.4432000000002</v>
      </c>
      <c r="AA1190" s="15"/>
      <c r="AB1190" s="15"/>
    </row>
    <row r="1191" spans="2:28" x14ac:dyDescent="0.2">
      <c r="B1191" s="9"/>
      <c r="C1191" s="9"/>
      <c r="Q1191" s="16">
        <v>2023</v>
      </c>
      <c r="R1191" s="12" t="s">
        <v>16</v>
      </c>
      <c r="S1191" s="26" t="s">
        <v>93</v>
      </c>
      <c r="T1191" s="26" t="s">
        <v>91</v>
      </c>
      <c r="U1191" s="26" t="s">
        <v>96</v>
      </c>
      <c r="V1191" s="26">
        <v>333</v>
      </c>
      <c r="W1191" s="3">
        <v>456</v>
      </c>
      <c r="X1191" s="3">
        <v>2243.52</v>
      </c>
      <c r="Y1191" s="3">
        <v>141.34176000000002</v>
      </c>
      <c r="Z1191" s="30">
        <v>3154.3891200000003</v>
      </c>
      <c r="AA1191" s="12"/>
      <c r="AB1191" s="12"/>
    </row>
    <row r="1192" spans="2:28" x14ac:dyDescent="0.2">
      <c r="B1192" s="10"/>
      <c r="C1192" s="10"/>
      <c r="Q1192" s="18">
        <v>2023</v>
      </c>
      <c r="R1192" s="15" t="s">
        <v>17</v>
      </c>
      <c r="S1192" s="26" t="s">
        <v>93</v>
      </c>
      <c r="T1192" s="26" t="s">
        <v>91</v>
      </c>
      <c r="U1192" s="26" t="s">
        <v>96</v>
      </c>
      <c r="V1192" s="26">
        <v>343</v>
      </c>
      <c r="W1192" s="3">
        <v>484</v>
      </c>
      <c r="X1192" s="3">
        <v>2240.92</v>
      </c>
      <c r="Y1192" s="3">
        <v>154.62348</v>
      </c>
      <c r="Z1192" s="30">
        <v>2763.0543600000001</v>
      </c>
      <c r="AA1192" s="15"/>
      <c r="AB1192" s="15"/>
    </row>
    <row r="1193" spans="2:28" x14ac:dyDescent="0.2">
      <c r="B1193" s="9"/>
      <c r="C1193" s="9"/>
      <c r="Q1193" s="16">
        <v>2024</v>
      </c>
      <c r="R1193" s="12" t="s">
        <v>6</v>
      </c>
      <c r="S1193" s="26" t="s">
        <v>93</v>
      </c>
      <c r="T1193" s="26" t="s">
        <v>91</v>
      </c>
      <c r="U1193" s="26" t="s">
        <v>96</v>
      </c>
      <c r="V1193" s="26">
        <v>764</v>
      </c>
      <c r="W1193" s="3">
        <v>1001</v>
      </c>
      <c r="X1193" s="3">
        <v>3013.01</v>
      </c>
      <c r="Y1193" s="3">
        <v>677.92724999999996</v>
      </c>
      <c r="Z1193" s="30">
        <v>3287.19391</v>
      </c>
      <c r="AA1193" s="12"/>
      <c r="AB1193" s="12"/>
    </row>
    <row r="1194" spans="2:28" x14ac:dyDescent="0.2">
      <c r="B1194" s="10"/>
      <c r="C1194" s="10"/>
      <c r="Q1194" s="18">
        <v>2024</v>
      </c>
      <c r="R1194" s="15" t="s">
        <v>7</v>
      </c>
      <c r="S1194" s="26" t="s">
        <v>93</v>
      </c>
      <c r="T1194" s="26" t="s">
        <v>91</v>
      </c>
      <c r="U1194" s="26" t="s">
        <v>96</v>
      </c>
      <c r="V1194" s="26">
        <v>665</v>
      </c>
      <c r="W1194" s="3">
        <v>705</v>
      </c>
      <c r="X1194" s="3">
        <v>2975.1</v>
      </c>
      <c r="Y1194" s="3">
        <v>618.82079999999996</v>
      </c>
      <c r="Z1194" s="30">
        <v>3147.6558</v>
      </c>
      <c r="AA1194" s="15"/>
      <c r="AB1194" s="15"/>
    </row>
    <row r="1195" spans="2:28" x14ac:dyDescent="0.2">
      <c r="B1195" s="9"/>
      <c r="C1195" s="9"/>
      <c r="Q1195" s="16">
        <v>2024</v>
      </c>
      <c r="R1195" s="12" t="s">
        <v>8</v>
      </c>
      <c r="S1195" s="26" t="s">
        <v>93</v>
      </c>
      <c r="T1195" s="26" t="s">
        <v>91</v>
      </c>
      <c r="U1195" s="26" t="s">
        <v>96</v>
      </c>
      <c r="V1195" s="26">
        <v>653</v>
      </c>
      <c r="W1195" s="3">
        <v>653</v>
      </c>
      <c r="X1195" s="3">
        <v>3121.34</v>
      </c>
      <c r="Y1195" s="3">
        <v>927.03798000000006</v>
      </c>
      <c r="Z1195" s="30">
        <v>3951.6164400000002</v>
      </c>
      <c r="AA1195" s="12"/>
      <c r="AB1195" s="12"/>
    </row>
    <row r="1196" spans="2:28" x14ac:dyDescent="0.2">
      <c r="B1196" s="10"/>
      <c r="C1196" s="10"/>
      <c r="Q1196" s="18">
        <v>2024</v>
      </c>
      <c r="R1196" s="15" t="s">
        <v>9</v>
      </c>
      <c r="S1196" s="26" t="s">
        <v>93</v>
      </c>
      <c r="T1196" s="26" t="s">
        <v>91</v>
      </c>
      <c r="U1196" s="26" t="s">
        <v>96</v>
      </c>
      <c r="V1196" s="26">
        <v>382</v>
      </c>
      <c r="W1196" s="3">
        <v>512</v>
      </c>
      <c r="X1196" s="3">
        <v>1725.44</v>
      </c>
      <c r="Y1196" s="3">
        <v>496.92672000000005</v>
      </c>
      <c r="Z1196" s="30">
        <v>1865.20064</v>
      </c>
      <c r="AA1196" s="15"/>
      <c r="AB1196" s="15"/>
    </row>
    <row r="1197" spans="2:28" x14ac:dyDescent="0.2">
      <c r="B1197" s="9"/>
      <c r="C1197" s="9"/>
      <c r="Q1197" s="16">
        <v>2024</v>
      </c>
      <c r="R1197" s="12" t="s">
        <v>10</v>
      </c>
      <c r="S1197" s="26" t="s">
        <v>93</v>
      </c>
      <c r="T1197" s="26" t="s">
        <v>91</v>
      </c>
      <c r="U1197" s="26" t="s">
        <v>96</v>
      </c>
      <c r="V1197" s="26">
        <v>348</v>
      </c>
      <c r="W1197" s="3">
        <v>473</v>
      </c>
      <c r="X1197" s="3">
        <v>1182.5</v>
      </c>
      <c r="Y1197" s="3">
        <v>293.26</v>
      </c>
      <c r="Z1197" s="30">
        <v>1448.5625</v>
      </c>
      <c r="AA1197" s="12"/>
      <c r="AB1197" s="12"/>
    </row>
    <row r="1198" spans="2:28" x14ac:dyDescent="0.2">
      <c r="B1198" s="10"/>
      <c r="C1198" s="10"/>
      <c r="Q1198" s="18">
        <v>2024</v>
      </c>
      <c r="R1198" s="15" t="s">
        <v>11</v>
      </c>
      <c r="S1198" s="26" t="s">
        <v>93</v>
      </c>
      <c r="T1198" s="26" t="s">
        <v>91</v>
      </c>
      <c r="U1198" s="26" t="s">
        <v>96</v>
      </c>
      <c r="V1198" s="26">
        <v>760</v>
      </c>
      <c r="W1198" s="3">
        <v>1041</v>
      </c>
      <c r="X1198" s="3">
        <v>2498.4</v>
      </c>
      <c r="Y1198" s="3">
        <v>559.64159999999993</v>
      </c>
      <c r="Z1198" s="30">
        <v>2795.7096000000001</v>
      </c>
      <c r="AA1198" s="15"/>
      <c r="AB1198" s="15"/>
    </row>
    <row r="1199" spans="2:28" x14ac:dyDescent="0.2">
      <c r="B1199" s="9"/>
      <c r="C1199" s="9"/>
      <c r="Q1199" s="16">
        <v>2024</v>
      </c>
      <c r="R1199" s="12" t="s">
        <v>12</v>
      </c>
      <c r="S1199" s="26" t="s">
        <v>93</v>
      </c>
      <c r="T1199" s="26" t="s">
        <v>91</v>
      </c>
      <c r="U1199" s="26" t="s">
        <v>96</v>
      </c>
      <c r="V1199" s="26">
        <v>716</v>
      </c>
      <c r="W1199" s="3">
        <v>1002</v>
      </c>
      <c r="X1199" s="3">
        <v>3957.9</v>
      </c>
      <c r="Y1199" s="3">
        <v>843.03270000000009</v>
      </c>
      <c r="Z1199" s="30">
        <v>4725.7326000000003</v>
      </c>
      <c r="AA1199" s="12"/>
      <c r="AB1199" s="12"/>
    </row>
    <row r="1200" spans="2:28" x14ac:dyDescent="0.2">
      <c r="B1200" s="10"/>
      <c r="C1200" s="10"/>
      <c r="Q1200" s="18">
        <v>2024</v>
      </c>
      <c r="R1200" s="15" t="s">
        <v>13</v>
      </c>
      <c r="S1200" s="26" t="s">
        <v>93</v>
      </c>
      <c r="T1200" s="26" t="s">
        <v>91</v>
      </c>
      <c r="U1200" s="26" t="s">
        <v>96</v>
      </c>
      <c r="V1200" s="26">
        <v>588</v>
      </c>
      <c r="W1200" s="3">
        <v>617</v>
      </c>
      <c r="X1200" s="3">
        <v>2591.4</v>
      </c>
      <c r="Y1200" s="3">
        <v>596.02200000000005</v>
      </c>
      <c r="Z1200" s="30">
        <v>3252.2069999999999</v>
      </c>
      <c r="AA1200" s="15"/>
      <c r="AB1200" s="15"/>
    </row>
    <row r="1201" spans="2:28" x14ac:dyDescent="0.2">
      <c r="B1201" s="9"/>
      <c r="C1201" s="9"/>
      <c r="Q1201" s="16">
        <v>2024</v>
      </c>
      <c r="R1201" s="12" t="s">
        <v>14</v>
      </c>
      <c r="S1201" s="26" t="s">
        <v>93</v>
      </c>
      <c r="T1201" s="26" t="s">
        <v>91</v>
      </c>
      <c r="U1201" s="26" t="s">
        <v>96</v>
      </c>
      <c r="V1201" s="26">
        <v>440</v>
      </c>
      <c r="W1201" s="3">
        <v>590</v>
      </c>
      <c r="X1201" s="3">
        <v>737.5</v>
      </c>
      <c r="Y1201" s="3">
        <v>151.92500000000001</v>
      </c>
      <c r="Z1201" s="30">
        <v>807.5625</v>
      </c>
      <c r="AA1201" s="12"/>
      <c r="AB1201" s="12"/>
    </row>
    <row r="1202" spans="2:28" x14ac:dyDescent="0.2">
      <c r="B1202" s="10"/>
      <c r="C1202" s="10"/>
      <c r="Q1202" s="18">
        <v>2024</v>
      </c>
      <c r="R1202" s="15" t="s">
        <v>15</v>
      </c>
      <c r="S1202" s="26" t="s">
        <v>93</v>
      </c>
      <c r="T1202" s="26" t="s">
        <v>91</v>
      </c>
      <c r="U1202" s="26" t="s">
        <v>96</v>
      </c>
      <c r="V1202" s="26">
        <v>683</v>
      </c>
      <c r="W1202" s="3">
        <v>984</v>
      </c>
      <c r="X1202" s="3">
        <v>4250.88</v>
      </c>
      <c r="Y1202" s="3">
        <v>1049.9673600000001</v>
      </c>
      <c r="Z1202" s="30">
        <v>4671.7171200000003</v>
      </c>
      <c r="AA1202" s="15"/>
      <c r="AB1202" s="15"/>
    </row>
    <row r="1203" spans="2:28" x14ac:dyDescent="0.2">
      <c r="B1203" s="9"/>
      <c r="C1203" s="9"/>
      <c r="Q1203" s="16">
        <v>2024</v>
      </c>
      <c r="R1203" s="12" t="s">
        <v>16</v>
      </c>
      <c r="S1203" s="26" t="s">
        <v>93</v>
      </c>
      <c r="T1203" s="26" t="s">
        <v>91</v>
      </c>
      <c r="U1203" s="26" t="s">
        <v>96</v>
      </c>
      <c r="V1203" s="26">
        <v>493</v>
      </c>
      <c r="W1203" s="3">
        <v>503</v>
      </c>
      <c r="X1203" s="3">
        <v>900.37</v>
      </c>
      <c r="Y1203" s="3">
        <v>259.30655999999999</v>
      </c>
      <c r="Z1203" s="30">
        <v>1008.4144</v>
      </c>
      <c r="AA1203" s="12"/>
      <c r="AB1203" s="12"/>
    </row>
    <row r="1204" spans="2:28" x14ac:dyDescent="0.2">
      <c r="B1204" s="10"/>
      <c r="C1204" s="10"/>
      <c r="Q1204" s="18">
        <v>2024</v>
      </c>
      <c r="R1204" s="15" t="s">
        <v>17</v>
      </c>
      <c r="S1204" s="26" t="s">
        <v>93</v>
      </c>
      <c r="T1204" s="26" t="s">
        <v>91</v>
      </c>
      <c r="U1204" s="26" t="s">
        <v>96</v>
      </c>
      <c r="V1204" s="26">
        <v>409</v>
      </c>
      <c r="W1204" s="3">
        <v>614</v>
      </c>
      <c r="X1204" s="3">
        <v>650.84</v>
      </c>
      <c r="Y1204" s="3">
        <v>152.94739999999999</v>
      </c>
      <c r="Z1204" s="30">
        <v>777.75380000000007</v>
      </c>
      <c r="AA1204" s="15"/>
      <c r="AB1204" s="15"/>
    </row>
    <row r="1205" spans="2:28" x14ac:dyDescent="0.2">
      <c r="B1205" s="9"/>
      <c r="C1205" s="9"/>
      <c r="Q1205" s="16">
        <v>2020</v>
      </c>
      <c r="R1205" s="12" t="s">
        <v>6</v>
      </c>
      <c r="S1205" s="26" t="s">
        <v>93</v>
      </c>
      <c r="T1205" s="26" t="s">
        <v>90</v>
      </c>
      <c r="U1205" s="26" t="s">
        <v>97</v>
      </c>
      <c r="V1205" s="26">
        <v>240</v>
      </c>
      <c r="W1205" s="3">
        <v>552</v>
      </c>
      <c r="X1205" s="3">
        <v>8158.56</v>
      </c>
      <c r="Y1205" s="3">
        <v>1843.83456</v>
      </c>
      <c r="Z1205" s="30">
        <v>9153.9043199999996</v>
      </c>
      <c r="AA1205" s="12"/>
      <c r="AB1205" s="12"/>
    </row>
    <row r="1206" spans="2:28" x14ac:dyDescent="0.2">
      <c r="B1206" s="10"/>
      <c r="C1206" s="10"/>
      <c r="Q1206" s="18">
        <v>2020</v>
      </c>
      <c r="R1206" s="15" t="s">
        <v>7</v>
      </c>
      <c r="S1206" s="26" t="s">
        <v>93</v>
      </c>
      <c r="T1206" s="26" t="s">
        <v>90</v>
      </c>
      <c r="U1206" s="26" t="s">
        <v>97</v>
      </c>
      <c r="V1206" s="26">
        <v>246</v>
      </c>
      <c r="W1206" s="3">
        <v>376</v>
      </c>
      <c r="X1206" s="3">
        <v>3350.16</v>
      </c>
      <c r="Y1206" s="3">
        <v>887.79239999999993</v>
      </c>
      <c r="Z1206" s="30">
        <v>3400.4123999999997</v>
      </c>
      <c r="AA1206" s="15"/>
      <c r="AB1206" s="15"/>
    </row>
    <row r="1207" spans="2:28" x14ac:dyDescent="0.2">
      <c r="B1207" s="9"/>
      <c r="C1207" s="9"/>
      <c r="Q1207" s="16">
        <v>2020</v>
      </c>
      <c r="R1207" s="12" t="s">
        <v>8</v>
      </c>
      <c r="S1207" s="26" t="s">
        <v>93</v>
      </c>
      <c r="T1207" s="26" t="s">
        <v>90</v>
      </c>
      <c r="U1207" s="26" t="s">
        <v>97</v>
      </c>
      <c r="V1207" s="26">
        <v>253</v>
      </c>
      <c r="W1207" s="3">
        <v>481</v>
      </c>
      <c r="X1207" s="3">
        <v>7965.36</v>
      </c>
      <c r="Y1207" s="3">
        <v>820.43207999999993</v>
      </c>
      <c r="Z1207" s="30">
        <v>9558.4320000000007</v>
      </c>
      <c r="AA1207" s="12"/>
      <c r="AB1207" s="12"/>
    </row>
    <row r="1208" spans="2:28" x14ac:dyDescent="0.2">
      <c r="B1208" s="10"/>
      <c r="C1208" s="10"/>
      <c r="Q1208" s="18">
        <v>2020</v>
      </c>
      <c r="R1208" s="15" t="s">
        <v>9</v>
      </c>
      <c r="S1208" s="26" t="s">
        <v>93</v>
      </c>
      <c r="T1208" s="26" t="s">
        <v>90</v>
      </c>
      <c r="U1208" s="26" t="s">
        <v>97</v>
      </c>
      <c r="V1208" s="26">
        <v>135</v>
      </c>
      <c r="W1208" s="3">
        <v>328</v>
      </c>
      <c r="X1208" s="3">
        <v>3168.48</v>
      </c>
      <c r="Y1208" s="3">
        <v>744.59280000000001</v>
      </c>
      <c r="Z1208" s="30">
        <v>4077.8337600000004</v>
      </c>
      <c r="AA1208" s="15"/>
      <c r="AB1208" s="15"/>
    </row>
    <row r="1209" spans="2:28" x14ac:dyDescent="0.2">
      <c r="B1209" s="9"/>
      <c r="C1209" s="9"/>
      <c r="Q1209" s="16">
        <v>2020</v>
      </c>
      <c r="R1209" s="12" t="s">
        <v>10</v>
      </c>
      <c r="S1209" s="26" t="s">
        <v>93</v>
      </c>
      <c r="T1209" s="26" t="s">
        <v>90</v>
      </c>
      <c r="U1209" s="26" t="s">
        <v>97</v>
      </c>
      <c r="V1209" s="26">
        <v>276</v>
      </c>
      <c r="W1209" s="3">
        <v>582</v>
      </c>
      <c r="X1209" s="3">
        <v>3032.22</v>
      </c>
      <c r="Y1209" s="3">
        <v>797.47385999999995</v>
      </c>
      <c r="Z1209" s="30">
        <v>3838.7905199999996</v>
      </c>
      <c r="AA1209" s="12"/>
      <c r="AB1209" s="12"/>
    </row>
    <row r="1210" spans="2:28" x14ac:dyDescent="0.2">
      <c r="B1210" s="10"/>
      <c r="C1210" s="10"/>
      <c r="Q1210" s="18">
        <v>2020</v>
      </c>
      <c r="R1210" s="15" t="s">
        <v>11</v>
      </c>
      <c r="S1210" s="26" t="s">
        <v>93</v>
      </c>
      <c r="T1210" s="26" t="s">
        <v>90</v>
      </c>
      <c r="U1210" s="26" t="s">
        <v>97</v>
      </c>
      <c r="V1210" s="26">
        <v>120</v>
      </c>
      <c r="W1210" s="3">
        <v>259</v>
      </c>
      <c r="X1210" s="3">
        <v>2437.19</v>
      </c>
      <c r="Y1210" s="3">
        <v>679.97600999999997</v>
      </c>
      <c r="Z1210" s="30">
        <v>2541.9891699999998</v>
      </c>
      <c r="AA1210" s="15"/>
      <c r="AB1210" s="15"/>
    </row>
    <row r="1211" spans="2:28" x14ac:dyDescent="0.2">
      <c r="B1211" s="9"/>
      <c r="C1211" s="9"/>
      <c r="Q1211" s="16">
        <v>2020</v>
      </c>
      <c r="R1211" s="12" t="s">
        <v>12</v>
      </c>
      <c r="S1211" s="26" t="s">
        <v>93</v>
      </c>
      <c r="T1211" s="26" t="s">
        <v>90</v>
      </c>
      <c r="U1211" s="26" t="s">
        <v>97</v>
      </c>
      <c r="V1211" s="26">
        <v>217</v>
      </c>
      <c r="W1211" s="3">
        <v>499</v>
      </c>
      <c r="X1211" s="3">
        <v>6746.48</v>
      </c>
      <c r="Y1211" s="3">
        <v>1592.1692799999998</v>
      </c>
      <c r="Z1211" s="30">
        <v>7940.6069599999992</v>
      </c>
      <c r="AA1211" s="12"/>
      <c r="AB1211" s="12"/>
    </row>
    <row r="1212" spans="2:28" x14ac:dyDescent="0.2">
      <c r="B1212" s="10"/>
      <c r="C1212" s="10"/>
      <c r="Q1212" s="18">
        <v>2020</v>
      </c>
      <c r="R1212" s="15" t="s">
        <v>13</v>
      </c>
      <c r="S1212" s="26" t="s">
        <v>93</v>
      </c>
      <c r="T1212" s="26" t="s">
        <v>90</v>
      </c>
      <c r="U1212" s="26" t="s">
        <v>97</v>
      </c>
      <c r="V1212" s="26">
        <v>239</v>
      </c>
      <c r="W1212" s="3">
        <v>590</v>
      </c>
      <c r="X1212" s="3">
        <v>4165.3999999999996</v>
      </c>
      <c r="Y1212" s="3">
        <v>612.3137999999999</v>
      </c>
      <c r="Z1212" s="30">
        <v>5006.8108000000002</v>
      </c>
      <c r="AA1212" s="15"/>
      <c r="AB1212" s="15"/>
    </row>
    <row r="1213" spans="2:28" x14ac:dyDescent="0.2">
      <c r="B1213" s="9"/>
      <c r="C1213" s="9"/>
      <c r="Q1213" s="16">
        <v>2020</v>
      </c>
      <c r="R1213" s="12" t="s">
        <v>14</v>
      </c>
      <c r="S1213" s="26" t="s">
        <v>93</v>
      </c>
      <c r="T1213" s="26" t="s">
        <v>90</v>
      </c>
      <c r="U1213" s="26" t="s">
        <v>97</v>
      </c>
      <c r="V1213" s="26">
        <v>294</v>
      </c>
      <c r="W1213" s="3">
        <v>682</v>
      </c>
      <c r="X1213" s="3">
        <v>7236.02</v>
      </c>
      <c r="Y1213" s="3">
        <v>1874.1291800000001</v>
      </c>
      <c r="Z1213" s="30">
        <v>7561.6409000000003</v>
      </c>
      <c r="AA1213" s="12"/>
      <c r="AB1213" s="12"/>
    </row>
    <row r="1214" spans="2:28" x14ac:dyDescent="0.2">
      <c r="B1214" s="10"/>
      <c r="C1214" s="10"/>
      <c r="Q1214" s="18">
        <v>2020</v>
      </c>
      <c r="R1214" s="15" t="s">
        <v>15</v>
      </c>
      <c r="S1214" s="26" t="s">
        <v>93</v>
      </c>
      <c r="T1214" s="26" t="s">
        <v>90</v>
      </c>
      <c r="U1214" s="26" t="s">
        <v>97</v>
      </c>
      <c r="V1214" s="26">
        <v>156</v>
      </c>
      <c r="W1214" s="3">
        <v>298</v>
      </c>
      <c r="X1214" s="3">
        <v>3707.12</v>
      </c>
      <c r="Y1214" s="3">
        <v>415.19744000000003</v>
      </c>
      <c r="Z1214" s="30">
        <v>4911.9340000000002</v>
      </c>
      <c r="AA1214" s="15"/>
      <c r="AB1214" s="15"/>
    </row>
    <row r="1215" spans="2:28" x14ac:dyDescent="0.2">
      <c r="B1215" s="9"/>
      <c r="C1215" s="9"/>
      <c r="Q1215" s="16">
        <v>2020</v>
      </c>
      <c r="R1215" s="12" t="s">
        <v>16</v>
      </c>
      <c r="S1215" s="26" t="s">
        <v>93</v>
      </c>
      <c r="T1215" s="26" t="s">
        <v>90</v>
      </c>
      <c r="U1215" s="26" t="s">
        <v>97</v>
      </c>
      <c r="V1215" s="26">
        <v>161</v>
      </c>
      <c r="W1215" s="3">
        <v>280</v>
      </c>
      <c r="X1215" s="3">
        <v>1752.8</v>
      </c>
      <c r="Y1215" s="3">
        <v>511.81759999999997</v>
      </c>
      <c r="Z1215" s="30">
        <v>1877.2488000000001</v>
      </c>
      <c r="AA1215" s="12"/>
      <c r="AB1215" s="12"/>
    </row>
    <row r="1216" spans="2:28" x14ac:dyDescent="0.2">
      <c r="B1216" s="10"/>
      <c r="C1216" s="10"/>
      <c r="Q1216" s="18">
        <v>2020</v>
      </c>
      <c r="R1216" s="15" t="s">
        <v>17</v>
      </c>
      <c r="S1216" s="26" t="s">
        <v>93</v>
      </c>
      <c r="T1216" s="26" t="s">
        <v>90</v>
      </c>
      <c r="U1216" s="26" t="s">
        <v>97</v>
      </c>
      <c r="V1216" s="26">
        <v>132</v>
      </c>
      <c r="W1216" s="3">
        <v>203</v>
      </c>
      <c r="X1216" s="3">
        <v>3282.51</v>
      </c>
      <c r="Y1216" s="3">
        <v>899.4077400000001</v>
      </c>
      <c r="Z1216" s="30">
        <v>4428.10599</v>
      </c>
      <c r="AA1216" s="15"/>
      <c r="AB1216" s="15"/>
    </row>
    <row r="1217" spans="2:28" x14ac:dyDescent="0.2">
      <c r="B1217" s="9"/>
      <c r="C1217" s="9"/>
      <c r="Q1217" s="16">
        <v>2021</v>
      </c>
      <c r="R1217" s="12" t="s">
        <v>6</v>
      </c>
      <c r="S1217" s="26" t="s">
        <v>93</v>
      </c>
      <c r="T1217" s="26" t="s">
        <v>90</v>
      </c>
      <c r="U1217" s="26" t="s">
        <v>97</v>
      </c>
      <c r="V1217" s="26">
        <v>128</v>
      </c>
      <c r="W1217" s="3">
        <v>202</v>
      </c>
      <c r="X1217" s="3">
        <v>1070.5999999999999</v>
      </c>
      <c r="Y1217" s="3">
        <v>143.46039999999999</v>
      </c>
      <c r="Z1217" s="30">
        <v>1487.0634</v>
      </c>
      <c r="AA1217" s="12"/>
      <c r="AB1217" s="12"/>
    </row>
    <row r="1218" spans="2:28" x14ac:dyDescent="0.2">
      <c r="B1218" s="10"/>
      <c r="C1218" s="10"/>
      <c r="Q1218" s="18">
        <v>2021</v>
      </c>
      <c r="R1218" s="15" t="s">
        <v>7</v>
      </c>
      <c r="S1218" s="26" t="s">
        <v>93</v>
      </c>
      <c r="T1218" s="26" t="s">
        <v>90</v>
      </c>
      <c r="U1218" s="26" t="s">
        <v>97</v>
      </c>
      <c r="V1218" s="26">
        <v>194</v>
      </c>
      <c r="W1218" s="3">
        <v>440</v>
      </c>
      <c r="X1218" s="3">
        <v>8764.7999999999993</v>
      </c>
      <c r="Y1218" s="3">
        <v>1744.1951999999999</v>
      </c>
      <c r="Z1218" s="30">
        <v>12998.198399999999</v>
      </c>
      <c r="AA1218" s="15"/>
      <c r="AB1218" s="15"/>
    </row>
    <row r="1219" spans="2:28" x14ac:dyDescent="0.2">
      <c r="B1219" s="9"/>
      <c r="C1219" s="9"/>
      <c r="Q1219" s="16">
        <v>2021</v>
      </c>
      <c r="R1219" s="12" t="s">
        <v>8</v>
      </c>
      <c r="S1219" s="26" t="s">
        <v>93</v>
      </c>
      <c r="T1219" s="26" t="s">
        <v>90</v>
      </c>
      <c r="U1219" s="26" t="s">
        <v>97</v>
      </c>
      <c r="V1219" s="26">
        <v>145</v>
      </c>
      <c r="W1219" s="3">
        <v>257</v>
      </c>
      <c r="X1219" s="3">
        <v>5106.59</v>
      </c>
      <c r="Y1219" s="3">
        <v>801.73463000000004</v>
      </c>
      <c r="Z1219" s="30">
        <v>7593.4993299999996</v>
      </c>
      <c r="AA1219" s="12"/>
      <c r="AB1219" s="12"/>
    </row>
    <row r="1220" spans="2:28" x14ac:dyDescent="0.2">
      <c r="B1220" s="10"/>
      <c r="C1220" s="10"/>
      <c r="Q1220" s="18">
        <v>2021</v>
      </c>
      <c r="R1220" s="15" t="s">
        <v>9</v>
      </c>
      <c r="S1220" s="26" t="s">
        <v>93</v>
      </c>
      <c r="T1220" s="26" t="s">
        <v>90</v>
      </c>
      <c r="U1220" s="26" t="s">
        <v>97</v>
      </c>
      <c r="V1220" s="26">
        <v>281</v>
      </c>
      <c r="W1220" s="3">
        <v>677</v>
      </c>
      <c r="X1220" s="3">
        <v>4901.4799999999996</v>
      </c>
      <c r="Y1220" s="3">
        <v>769.53236000000004</v>
      </c>
      <c r="Z1220" s="30">
        <v>5906.2833999999993</v>
      </c>
      <c r="AA1220" s="15"/>
      <c r="AB1220" s="15"/>
    </row>
    <row r="1221" spans="2:28" x14ac:dyDescent="0.2">
      <c r="B1221" s="9"/>
      <c r="C1221" s="9"/>
      <c r="Q1221" s="16">
        <v>2021</v>
      </c>
      <c r="R1221" s="12" t="s">
        <v>10</v>
      </c>
      <c r="S1221" s="26" t="s">
        <v>93</v>
      </c>
      <c r="T1221" s="26" t="s">
        <v>90</v>
      </c>
      <c r="U1221" s="26" t="s">
        <v>97</v>
      </c>
      <c r="V1221" s="26">
        <v>170</v>
      </c>
      <c r="W1221" s="3">
        <v>394</v>
      </c>
      <c r="X1221" s="3">
        <v>7395.38</v>
      </c>
      <c r="Y1221" s="3">
        <v>939.21325999999999</v>
      </c>
      <c r="Z1221" s="30">
        <v>9658.3662800000002</v>
      </c>
      <c r="AA1221" s="12"/>
      <c r="AB1221" s="12"/>
    </row>
    <row r="1222" spans="2:28" x14ac:dyDescent="0.2">
      <c r="B1222" s="10"/>
      <c r="C1222" s="10"/>
      <c r="Q1222" s="18">
        <v>2021</v>
      </c>
      <c r="R1222" s="15" t="s">
        <v>11</v>
      </c>
      <c r="S1222" s="26" t="s">
        <v>93</v>
      </c>
      <c r="T1222" s="26" t="s">
        <v>90</v>
      </c>
      <c r="U1222" s="26" t="s">
        <v>97</v>
      </c>
      <c r="V1222" s="26">
        <v>278</v>
      </c>
      <c r="W1222" s="3">
        <v>481</v>
      </c>
      <c r="X1222" s="3">
        <v>5189.99</v>
      </c>
      <c r="Y1222" s="3">
        <v>954.95815999999991</v>
      </c>
      <c r="Z1222" s="30">
        <v>6700.2770899999996</v>
      </c>
      <c r="AA1222" s="15"/>
      <c r="AB1222" s="15"/>
    </row>
    <row r="1223" spans="2:28" x14ac:dyDescent="0.2">
      <c r="B1223" s="9"/>
      <c r="C1223" s="9"/>
      <c r="Q1223" s="16">
        <v>2021</v>
      </c>
      <c r="R1223" s="12" t="s">
        <v>12</v>
      </c>
      <c r="S1223" s="26" t="s">
        <v>93</v>
      </c>
      <c r="T1223" s="26" t="s">
        <v>90</v>
      </c>
      <c r="U1223" s="26" t="s">
        <v>97</v>
      </c>
      <c r="V1223" s="26">
        <v>153</v>
      </c>
      <c r="W1223" s="3">
        <v>356</v>
      </c>
      <c r="X1223" s="3">
        <v>7084.4</v>
      </c>
      <c r="Y1223" s="3">
        <v>885.55</v>
      </c>
      <c r="Z1223" s="30">
        <v>10569.924799999999</v>
      </c>
      <c r="AA1223" s="12"/>
      <c r="AB1223" s="12"/>
    </row>
    <row r="1224" spans="2:28" x14ac:dyDescent="0.2">
      <c r="B1224" s="10"/>
      <c r="C1224" s="10"/>
      <c r="Q1224" s="18">
        <v>2021</v>
      </c>
      <c r="R1224" s="15" t="s">
        <v>13</v>
      </c>
      <c r="S1224" s="26" t="s">
        <v>93</v>
      </c>
      <c r="T1224" s="26" t="s">
        <v>90</v>
      </c>
      <c r="U1224" s="26" t="s">
        <v>97</v>
      </c>
      <c r="V1224" s="26">
        <v>238</v>
      </c>
      <c r="W1224" s="3">
        <v>545</v>
      </c>
      <c r="X1224" s="3">
        <v>4637.95</v>
      </c>
      <c r="Y1224" s="3">
        <v>718.88225</v>
      </c>
      <c r="Z1224" s="30">
        <v>5690.7646499999992</v>
      </c>
      <c r="AA1224" s="15"/>
      <c r="AB1224" s="15"/>
    </row>
    <row r="1225" spans="2:28" x14ac:dyDescent="0.2">
      <c r="B1225" s="9"/>
      <c r="C1225" s="9"/>
      <c r="Q1225" s="16">
        <v>2021</v>
      </c>
      <c r="R1225" s="12" t="s">
        <v>14</v>
      </c>
      <c r="S1225" s="26" t="s">
        <v>93</v>
      </c>
      <c r="T1225" s="26" t="s">
        <v>90</v>
      </c>
      <c r="U1225" s="26" t="s">
        <v>97</v>
      </c>
      <c r="V1225" s="26">
        <v>244</v>
      </c>
      <c r="W1225" s="3">
        <v>573</v>
      </c>
      <c r="X1225" s="3">
        <v>8216.82</v>
      </c>
      <c r="Y1225" s="3">
        <v>1027.1025</v>
      </c>
      <c r="Z1225" s="30">
        <v>11068.05654</v>
      </c>
      <c r="AA1225" s="12"/>
      <c r="AB1225" s="12"/>
    </row>
    <row r="1226" spans="2:28" x14ac:dyDescent="0.2">
      <c r="B1226" s="10"/>
      <c r="C1226" s="10"/>
      <c r="Q1226" s="18">
        <v>2021</v>
      </c>
      <c r="R1226" s="15" t="s">
        <v>15</v>
      </c>
      <c r="S1226" s="26" t="s">
        <v>93</v>
      </c>
      <c r="T1226" s="26" t="s">
        <v>90</v>
      </c>
      <c r="U1226" s="26" t="s">
        <v>97</v>
      </c>
      <c r="V1226" s="26">
        <v>246</v>
      </c>
      <c r="W1226" s="3">
        <v>428</v>
      </c>
      <c r="X1226" s="3">
        <v>7032.04</v>
      </c>
      <c r="Y1226" s="3">
        <v>1343.1196399999999</v>
      </c>
      <c r="Z1226" s="30">
        <v>8839.2742799999996</v>
      </c>
      <c r="AA1226" s="15"/>
      <c r="AB1226" s="15"/>
    </row>
    <row r="1227" spans="2:28" x14ac:dyDescent="0.2">
      <c r="B1227" s="9"/>
      <c r="C1227" s="9"/>
      <c r="Q1227" s="16">
        <v>2021</v>
      </c>
      <c r="R1227" s="12" t="s">
        <v>16</v>
      </c>
      <c r="S1227" s="26" t="s">
        <v>93</v>
      </c>
      <c r="T1227" s="26" t="s">
        <v>90</v>
      </c>
      <c r="U1227" s="26" t="s">
        <v>97</v>
      </c>
      <c r="V1227" s="26">
        <v>222</v>
      </c>
      <c r="W1227" s="3">
        <v>424</v>
      </c>
      <c r="X1227" s="3">
        <v>3748.16</v>
      </c>
      <c r="Y1227" s="3">
        <v>614.69823999999994</v>
      </c>
      <c r="Z1227" s="30">
        <v>4880.1043199999995</v>
      </c>
      <c r="AA1227" s="12"/>
      <c r="AB1227" s="12"/>
    </row>
    <row r="1228" spans="2:28" x14ac:dyDescent="0.2">
      <c r="B1228" s="10"/>
      <c r="C1228" s="10"/>
      <c r="Q1228" s="18">
        <v>2021</v>
      </c>
      <c r="R1228" s="15" t="s">
        <v>17</v>
      </c>
      <c r="S1228" s="26" t="s">
        <v>93</v>
      </c>
      <c r="T1228" s="26" t="s">
        <v>90</v>
      </c>
      <c r="U1228" s="26" t="s">
        <v>97</v>
      </c>
      <c r="V1228" s="26">
        <v>260</v>
      </c>
      <c r="W1228" s="3">
        <v>582</v>
      </c>
      <c r="X1228" s="3">
        <v>10295.58</v>
      </c>
      <c r="Y1228" s="3">
        <v>1534.04142</v>
      </c>
      <c r="Z1228" s="30">
        <v>15391.892099999999</v>
      </c>
      <c r="AA1228" s="15"/>
      <c r="AB1228" s="15"/>
    </row>
    <row r="1229" spans="2:28" x14ac:dyDescent="0.2">
      <c r="B1229" s="9"/>
      <c r="C1229" s="9"/>
      <c r="Q1229" s="16">
        <v>2022</v>
      </c>
      <c r="R1229" s="12" t="s">
        <v>6</v>
      </c>
      <c r="S1229" s="26" t="s">
        <v>93</v>
      </c>
      <c r="T1229" s="26" t="s">
        <v>90</v>
      </c>
      <c r="U1229" s="26" t="s">
        <v>97</v>
      </c>
      <c r="V1229" s="26">
        <v>299</v>
      </c>
      <c r="W1229" s="3">
        <v>451</v>
      </c>
      <c r="X1229" s="3">
        <v>3905.66</v>
      </c>
      <c r="Y1229" s="3">
        <v>1464.6224999999999</v>
      </c>
      <c r="Z1229" s="30">
        <v>3753.3392599999997</v>
      </c>
      <c r="AA1229" s="12"/>
      <c r="AB1229" s="12"/>
    </row>
    <row r="1230" spans="2:28" x14ac:dyDescent="0.2">
      <c r="B1230" s="10"/>
      <c r="C1230" s="10"/>
      <c r="Q1230" s="18">
        <v>2022</v>
      </c>
      <c r="R1230" s="15" t="s">
        <v>7</v>
      </c>
      <c r="S1230" s="26" t="s">
        <v>93</v>
      </c>
      <c r="T1230" s="26" t="s">
        <v>90</v>
      </c>
      <c r="U1230" s="26" t="s">
        <v>97</v>
      </c>
      <c r="V1230" s="26">
        <v>168</v>
      </c>
      <c r="W1230" s="3">
        <v>353</v>
      </c>
      <c r="X1230" s="3">
        <v>5739.78</v>
      </c>
      <c r="Y1230" s="3">
        <v>2227.0346400000003</v>
      </c>
      <c r="Z1230" s="30">
        <v>5917.7131799999997</v>
      </c>
      <c r="AA1230" s="15"/>
      <c r="AB1230" s="15"/>
    </row>
    <row r="1231" spans="2:28" x14ac:dyDescent="0.2">
      <c r="B1231" s="9"/>
      <c r="C1231" s="9"/>
      <c r="Q1231" s="16">
        <v>2022</v>
      </c>
      <c r="R1231" s="12" t="s">
        <v>8</v>
      </c>
      <c r="S1231" s="26" t="s">
        <v>93</v>
      </c>
      <c r="T1231" s="26" t="s">
        <v>90</v>
      </c>
      <c r="U1231" s="26" t="s">
        <v>97</v>
      </c>
      <c r="V1231" s="26">
        <v>249</v>
      </c>
      <c r="W1231" s="3">
        <v>588</v>
      </c>
      <c r="X1231" s="3">
        <v>9325.68</v>
      </c>
      <c r="Y1231" s="3">
        <v>3114.7771200000002</v>
      </c>
      <c r="Z1231" s="30">
        <v>12011.475839999999</v>
      </c>
      <c r="AA1231" s="12"/>
      <c r="AB1231" s="12"/>
    </row>
    <row r="1232" spans="2:28" x14ac:dyDescent="0.2">
      <c r="B1232" s="10"/>
      <c r="C1232" s="10"/>
      <c r="Q1232" s="18">
        <v>2022</v>
      </c>
      <c r="R1232" s="15" t="s">
        <v>9</v>
      </c>
      <c r="S1232" s="26" t="s">
        <v>93</v>
      </c>
      <c r="T1232" s="26" t="s">
        <v>90</v>
      </c>
      <c r="U1232" s="26" t="s">
        <v>97</v>
      </c>
      <c r="V1232" s="26">
        <v>125</v>
      </c>
      <c r="W1232" s="3">
        <v>203</v>
      </c>
      <c r="X1232" s="3">
        <v>1910.23</v>
      </c>
      <c r="Y1232" s="3">
        <v>624.64520999999991</v>
      </c>
      <c r="Z1232" s="30">
        <v>1980.90851</v>
      </c>
      <c r="AA1232" s="15"/>
      <c r="AB1232" s="15"/>
    </row>
    <row r="1233" spans="2:28" x14ac:dyDescent="0.2">
      <c r="B1233" s="9"/>
      <c r="C1233" s="9"/>
      <c r="Q1233" s="16">
        <v>2022</v>
      </c>
      <c r="R1233" s="12" t="s">
        <v>10</v>
      </c>
      <c r="S1233" s="26" t="s">
        <v>93</v>
      </c>
      <c r="T1233" s="26" t="s">
        <v>90</v>
      </c>
      <c r="U1233" s="26" t="s">
        <v>97</v>
      </c>
      <c r="V1233" s="26">
        <v>263</v>
      </c>
      <c r="W1233" s="3">
        <v>621</v>
      </c>
      <c r="X1233" s="3">
        <v>11842.47</v>
      </c>
      <c r="Y1233" s="3">
        <v>3825.1178099999997</v>
      </c>
      <c r="Z1233" s="30">
        <v>11960.894699999999</v>
      </c>
      <c r="AA1233" s="12"/>
      <c r="AB1233" s="12"/>
    </row>
    <row r="1234" spans="2:28" x14ac:dyDescent="0.2">
      <c r="B1234" s="10"/>
      <c r="C1234" s="10"/>
      <c r="Q1234" s="18">
        <v>2022</v>
      </c>
      <c r="R1234" s="15" t="s">
        <v>11</v>
      </c>
      <c r="S1234" s="26" t="s">
        <v>93</v>
      </c>
      <c r="T1234" s="26" t="s">
        <v>90</v>
      </c>
      <c r="U1234" s="26" t="s">
        <v>97</v>
      </c>
      <c r="V1234" s="26">
        <v>164</v>
      </c>
      <c r="W1234" s="3">
        <v>285</v>
      </c>
      <c r="X1234" s="3">
        <v>5358</v>
      </c>
      <c r="Y1234" s="3">
        <v>1628.8320000000001</v>
      </c>
      <c r="Z1234" s="30">
        <v>6735.0060000000003</v>
      </c>
      <c r="AA1234" s="15"/>
      <c r="AB1234" s="15"/>
    </row>
    <row r="1235" spans="2:28" x14ac:dyDescent="0.2">
      <c r="B1235" s="9"/>
      <c r="C1235" s="9"/>
      <c r="Q1235" s="16">
        <v>2022</v>
      </c>
      <c r="R1235" s="12" t="s">
        <v>12</v>
      </c>
      <c r="S1235" s="26" t="s">
        <v>93</v>
      </c>
      <c r="T1235" s="26" t="s">
        <v>90</v>
      </c>
      <c r="U1235" s="26" t="s">
        <v>97</v>
      </c>
      <c r="V1235" s="26">
        <v>225</v>
      </c>
      <c r="W1235" s="3">
        <v>443</v>
      </c>
      <c r="X1235" s="3">
        <v>3176.31</v>
      </c>
      <c r="Y1235" s="3">
        <v>1210.1741099999999</v>
      </c>
      <c r="Z1235" s="30">
        <v>3792.5141400000002</v>
      </c>
      <c r="AA1235" s="12"/>
      <c r="AB1235" s="12"/>
    </row>
    <row r="1236" spans="2:28" x14ac:dyDescent="0.2">
      <c r="B1236" s="10"/>
      <c r="C1236" s="10"/>
      <c r="Q1236" s="18">
        <v>2022</v>
      </c>
      <c r="R1236" s="15" t="s">
        <v>13</v>
      </c>
      <c r="S1236" s="26" t="s">
        <v>93</v>
      </c>
      <c r="T1236" s="26" t="s">
        <v>90</v>
      </c>
      <c r="U1236" s="26" t="s">
        <v>97</v>
      </c>
      <c r="V1236" s="26">
        <v>240</v>
      </c>
      <c r="W1236" s="3">
        <v>521</v>
      </c>
      <c r="X1236" s="3">
        <v>5308.99</v>
      </c>
      <c r="Y1236" s="3">
        <v>2033.3431699999999</v>
      </c>
      <c r="Z1236" s="30">
        <v>5441.7147500000001</v>
      </c>
      <c r="AA1236" s="15"/>
      <c r="AB1236" s="15"/>
    </row>
    <row r="1237" spans="2:28" x14ac:dyDescent="0.2">
      <c r="B1237" s="9"/>
      <c r="C1237" s="9"/>
      <c r="Q1237" s="16">
        <v>2022</v>
      </c>
      <c r="R1237" s="12" t="s">
        <v>14</v>
      </c>
      <c r="S1237" s="26" t="s">
        <v>93</v>
      </c>
      <c r="T1237" s="26" t="s">
        <v>90</v>
      </c>
      <c r="U1237" s="26" t="s">
        <v>97</v>
      </c>
      <c r="V1237" s="26">
        <v>140</v>
      </c>
      <c r="W1237" s="3">
        <v>290</v>
      </c>
      <c r="X1237" s="3">
        <v>1568.9</v>
      </c>
      <c r="Y1237" s="3">
        <v>484.79010000000005</v>
      </c>
      <c r="Z1237" s="30">
        <v>1984.6585</v>
      </c>
      <c r="AA1237" s="12"/>
      <c r="AB1237" s="12"/>
    </row>
    <row r="1238" spans="2:28" x14ac:dyDescent="0.2">
      <c r="B1238" s="10"/>
      <c r="C1238" s="10"/>
      <c r="Q1238" s="18">
        <v>2022</v>
      </c>
      <c r="R1238" s="15" t="s">
        <v>15</v>
      </c>
      <c r="S1238" s="26" t="s">
        <v>93</v>
      </c>
      <c r="T1238" s="26" t="s">
        <v>90</v>
      </c>
      <c r="U1238" s="26" t="s">
        <v>97</v>
      </c>
      <c r="V1238" s="26">
        <v>282</v>
      </c>
      <c r="W1238" s="3">
        <v>454</v>
      </c>
      <c r="X1238" s="3">
        <v>7640.82</v>
      </c>
      <c r="Y1238" s="3">
        <v>2819.4625799999999</v>
      </c>
      <c r="Z1238" s="30">
        <v>8848.0695599999999</v>
      </c>
      <c r="AA1238" s="15"/>
      <c r="AB1238" s="15"/>
    </row>
    <row r="1239" spans="2:28" x14ac:dyDescent="0.2">
      <c r="B1239" s="9"/>
      <c r="C1239" s="9"/>
      <c r="Q1239" s="16">
        <v>2022</v>
      </c>
      <c r="R1239" s="12" t="s">
        <v>16</v>
      </c>
      <c r="S1239" s="26" t="s">
        <v>93</v>
      </c>
      <c r="T1239" s="26" t="s">
        <v>90</v>
      </c>
      <c r="U1239" s="26" t="s">
        <v>97</v>
      </c>
      <c r="V1239" s="26">
        <v>109</v>
      </c>
      <c r="W1239" s="3">
        <v>186</v>
      </c>
      <c r="X1239" s="3">
        <v>1584.72</v>
      </c>
      <c r="Y1239" s="3">
        <v>484.92432000000002</v>
      </c>
      <c r="Z1239" s="30">
        <v>1877.8932</v>
      </c>
      <c r="AA1239" s="12"/>
      <c r="AB1239" s="12"/>
    </row>
    <row r="1240" spans="2:28" x14ac:dyDescent="0.2">
      <c r="B1240" s="10"/>
      <c r="C1240" s="10"/>
      <c r="Q1240" s="18">
        <v>2022</v>
      </c>
      <c r="R1240" s="15" t="s">
        <v>17</v>
      </c>
      <c r="S1240" s="26" t="s">
        <v>93</v>
      </c>
      <c r="T1240" s="26" t="s">
        <v>90</v>
      </c>
      <c r="U1240" s="26" t="s">
        <v>97</v>
      </c>
      <c r="V1240" s="26">
        <v>181</v>
      </c>
      <c r="W1240" s="3">
        <v>304</v>
      </c>
      <c r="X1240" s="3">
        <v>1781.44</v>
      </c>
      <c r="Y1240" s="3">
        <v>573.62368000000004</v>
      </c>
      <c r="Z1240" s="30">
        <v>1931.08096</v>
      </c>
      <c r="AA1240" s="15"/>
      <c r="AB1240" s="15"/>
    </row>
    <row r="1241" spans="2:28" x14ac:dyDescent="0.2">
      <c r="B1241" s="9"/>
      <c r="C1241" s="9"/>
      <c r="Q1241" s="16">
        <v>2023</v>
      </c>
      <c r="R1241" s="12" t="s">
        <v>6</v>
      </c>
      <c r="S1241" s="26" t="s">
        <v>93</v>
      </c>
      <c r="T1241" s="26" t="s">
        <v>90</v>
      </c>
      <c r="U1241" s="26" t="s">
        <v>97</v>
      </c>
      <c r="V1241" s="26">
        <v>709</v>
      </c>
      <c r="W1241" s="3">
        <v>1624</v>
      </c>
      <c r="X1241" s="3">
        <v>13479.2</v>
      </c>
      <c r="Y1241" s="3">
        <v>687.43920000000003</v>
      </c>
      <c r="Z1241" s="30">
        <v>20528.821600000003</v>
      </c>
      <c r="AA1241" s="12"/>
      <c r="AB1241" s="12"/>
    </row>
    <row r="1242" spans="2:28" x14ac:dyDescent="0.2">
      <c r="B1242" s="10"/>
      <c r="C1242" s="10"/>
      <c r="Q1242" s="18">
        <v>2023</v>
      </c>
      <c r="R1242" s="15" t="s">
        <v>7</v>
      </c>
      <c r="S1242" s="26" t="s">
        <v>93</v>
      </c>
      <c r="T1242" s="26" t="s">
        <v>90</v>
      </c>
      <c r="U1242" s="26" t="s">
        <v>97</v>
      </c>
      <c r="V1242" s="26">
        <v>729</v>
      </c>
      <c r="W1242" s="3">
        <v>1597</v>
      </c>
      <c r="X1242" s="3">
        <v>25328.42</v>
      </c>
      <c r="Y1242" s="3">
        <v>2203.5725400000001</v>
      </c>
      <c r="Z1242" s="30">
        <v>35383.802739999992</v>
      </c>
      <c r="AA1242" s="15"/>
      <c r="AB1242" s="15"/>
    </row>
    <row r="1243" spans="2:28" x14ac:dyDescent="0.2">
      <c r="B1243" s="9"/>
      <c r="C1243" s="9"/>
      <c r="Q1243" s="16">
        <v>2023</v>
      </c>
      <c r="R1243" s="12" t="s">
        <v>8</v>
      </c>
      <c r="S1243" s="26" t="s">
        <v>93</v>
      </c>
      <c r="T1243" s="26" t="s">
        <v>90</v>
      </c>
      <c r="U1243" s="26" t="s">
        <v>97</v>
      </c>
      <c r="V1243" s="26">
        <v>980</v>
      </c>
      <c r="W1243" s="3">
        <v>2391</v>
      </c>
      <c r="X1243" s="3">
        <v>45237.72</v>
      </c>
      <c r="Y1243" s="3">
        <v>3845.2062000000001</v>
      </c>
      <c r="Z1243" s="30">
        <v>55551.920160000001</v>
      </c>
      <c r="AA1243" s="12"/>
      <c r="AB1243" s="12"/>
    </row>
    <row r="1244" spans="2:28" x14ac:dyDescent="0.2">
      <c r="B1244" s="10"/>
      <c r="C1244" s="10"/>
      <c r="Q1244" s="18">
        <v>2023</v>
      </c>
      <c r="R1244" s="15" t="s">
        <v>9</v>
      </c>
      <c r="S1244" s="26" t="s">
        <v>93</v>
      </c>
      <c r="T1244" s="26" t="s">
        <v>90</v>
      </c>
      <c r="U1244" s="26" t="s">
        <v>97</v>
      </c>
      <c r="V1244" s="26">
        <v>634</v>
      </c>
      <c r="W1244" s="3">
        <v>1014</v>
      </c>
      <c r="X1244" s="3">
        <v>9176.7000000000007</v>
      </c>
      <c r="Y1244" s="3">
        <v>578.13210000000004</v>
      </c>
      <c r="Z1244" s="30">
        <v>14444.125800000002</v>
      </c>
      <c r="AA1244" s="15"/>
      <c r="AB1244" s="15"/>
    </row>
    <row r="1245" spans="2:28" x14ac:dyDescent="0.2">
      <c r="B1245" s="9"/>
      <c r="C1245" s="9"/>
      <c r="Q1245" s="16">
        <v>2023</v>
      </c>
      <c r="R1245" s="12" t="s">
        <v>10</v>
      </c>
      <c r="S1245" s="26" t="s">
        <v>93</v>
      </c>
      <c r="T1245" s="26" t="s">
        <v>90</v>
      </c>
      <c r="U1245" s="26" t="s">
        <v>97</v>
      </c>
      <c r="V1245" s="26">
        <v>917</v>
      </c>
      <c r="W1245" s="3">
        <v>1504</v>
      </c>
      <c r="X1245" s="3">
        <v>16920</v>
      </c>
      <c r="Y1245" s="3">
        <v>1556.64</v>
      </c>
      <c r="Z1245" s="30">
        <v>22858.92</v>
      </c>
      <c r="AA1245" s="12"/>
      <c r="AB1245" s="12"/>
    </row>
    <row r="1246" spans="2:28" x14ac:dyDescent="0.2">
      <c r="B1246" s="10"/>
      <c r="C1246" s="10"/>
      <c r="Q1246" s="18">
        <v>2023</v>
      </c>
      <c r="R1246" s="15" t="s">
        <v>11</v>
      </c>
      <c r="S1246" s="26" t="s">
        <v>93</v>
      </c>
      <c r="T1246" s="26" t="s">
        <v>90</v>
      </c>
      <c r="U1246" s="26" t="s">
        <v>97</v>
      </c>
      <c r="V1246" s="26">
        <v>739</v>
      </c>
      <c r="W1246" s="3">
        <v>1205</v>
      </c>
      <c r="X1246" s="3">
        <v>6892.6</v>
      </c>
      <c r="Y1246" s="3">
        <v>379.09300000000002</v>
      </c>
      <c r="Z1246" s="30">
        <v>9504.8954000000012</v>
      </c>
      <c r="AA1246" s="15"/>
      <c r="AB1246" s="15"/>
    </row>
    <row r="1247" spans="2:28" x14ac:dyDescent="0.2">
      <c r="B1247" s="9"/>
      <c r="C1247" s="9"/>
      <c r="Q1247" s="16">
        <v>2023</v>
      </c>
      <c r="R1247" s="12" t="s">
        <v>12</v>
      </c>
      <c r="S1247" s="26" t="s">
        <v>93</v>
      </c>
      <c r="T1247" s="26" t="s">
        <v>90</v>
      </c>
      <c r="U1247" s="26" t="s">
        <v>97</v>
      </c>
      <c r="V1247" s="26">
        <v>527</v>
      </c>
      <c r="W1247" s="3">
        <v>791</v>
      </c>
      <c r="X1247" s="3">
        <v>13035.68</v>
      </c>
      <c r="Y1247" s="3">
        <v>1108.0328</v>
      </c>
      <c r="Z1247" s="30">
        <v>15955.67232</v>
      </c>
      <c r="AA1247" s="12"/>
      <c r="AB1247" s="12"/>
    </row>
    <row r="1248" spans="2:28" x14ac:dyDescent="0.2">
      <c r="B1248" s="10"/>
      <c r="C1248" s="10"/>
      <c r="Q1248" s="18">
        <v>2023</v>
      </c>
      <c r="R1248" s="15" t="s">
        <v>13</v>
      </c>
      <c r="S1248" s="26" t="s">
        <v>93</v>
      </c>
      <c r="T1248" s="26" t="s">
        <v>90</v>
      </c>
      <c r="U1248" s="26" t="s">
        <v>97</v>
      </c>
      <c r="V1248" s="26">
        <v>773</v>
      </c>
      <c r="W1248" s="3">
        <v>1739</v>
      </c>
      <c r="X1248" s="3">
        <v>24954.65</v>
      </c>
      <c r="Y1248" s="3">
        <v>2196.0092</v>
      </c>
      <c r="Z1248" s="30">
        <v>33713.732149999996</v>
      </c>
      <c r="AA1248" s="15"/>
      <c r="AB1248" s="15"/>
    </row>
    <row r="1249" spans="2:28" x14ac:dyDescent="0.2">
      <c r="B1249" s="9"/>
      <c r="C1249" s="9"/>
      <c r="Q1249" s="16">
        <v>2023</v>
      </c>
      <c r="R1249" s="12" t="s">
        <v>14</v>
      </c>
      <c r="S1249" s="26" t="s">
        <v>93</v>
      </c>
      <c r="T1249" s="26" t="s">
        <v>90</v>
      </c>
      <c r="U1249" s="26" t="s">
        <v>97</v>
      </c>
      <c r="V1249" s="26">
        <v>518</v>
      </c>
      <c r="W1249" s="3">
        <v>793</v>
      </c>
      <c r="X1249" s="3">
        <v>3996.72</v>
      </c>
      <c r="Y1249" s="3">
        <v>275.77368000000001</v>
      </c>
      <c r="Z1249" s="30">
        <v>4676.1623999999993</v>
      </c>
      <c r="AA1249" s="12"/>
      <c r="AB1249" s="12"/>
    </row>
    <row r="1250" spans="2:28" x14ac:dyDescent="0.2">
      <c r="B1250" s="10"/>
      <c r="C1250" s="10"/>
      <c r="Q1250" s="18">
        <v>2023</v>
      </c>
      <c r="R1250" s="15" t="s">
        <v>15</v>
      </c>
      <c r="S1250" s="26" t="s">
        <v>93</v>
      </c>
      <c r="T1250" s="26" t="s">
        <v>90</v>
      </c>
      <c r="U1250" s="26" t="s">
        <v>97</v>
      </c>
      <c r="V1250" s="26">
        <v>786</v>
      </c>
      <c r="W1250" s="3">
        <v>1761</v>
      </c>
      <c r="X1250" s="3">
        <v>16799.939999999999</v>
      </c>
      <c r="Y1250" s="3">
        <v>856.79693999999995</v>
      </c>
      <c r="Z1250" s="30">
        <v>26527.105259999997</v>
      </c>
      <c r="AA1250" s="15"/>
      <c r="AB1250" s="15"/>
    </row>
    <row r="1251" spans="2:28" x14ac:dyDescent="0.2">
      <c r="B1251" s="9"/>
      <c r="C1251" s="9"/>
      <c r="Q1251" s="16">
        <v>2023</v>
      </c>
      <c r="R1251" s="12" t="s">
        <v>16</v>
      </c>
      <c r="S1251" s="26" t="s">
        <v>93</v>
      </c>
      <c r="T1251" s="26" t="s">
        <v>90</v>
      </c>
      <c r="U1251" s="26" t="s">
        <v>97</v>
      </c>
      <c r="V1251" s="26">
        <v>620</v>
      </c>
      <c r="W1251" s="3">
        <v>1252</v>
      </c>
      <c r="X1251" s="3">
        <v>18304.240000000002</v>
      </c>
      <c r="Y1251" s="3">
        <v>1793.8155200000003</v>
      </c>
      <c r="Z1251" s="30">
        <v>28353.267760000002</v>
      </c>
      <c r="AA1251" s="12"/>
      <c r="AB1251" s="12"/>
    </row>
    <row r="1252" spans="2:28" x14ac:dyDescent="0.2">
      <c r="B1252" s="10"/>
      <c r="C1252" s="10"/>
      <c r="Q1252" s="18">
        <v>2023</v>
      </c>
      <c r="R1252" s="15" t="s">
        <v>17</v>
      </c>
      <c r="S1252" s="26" t="s">
        <v>93</v>
      </c>
      <c r="T1252" s="26" t="s">
        <v>90</v>
      </c>
      <c r="U1252" s="26" t="s">
        <v>97</v>
      </c>
      <c r="V1252" s="26">
        <v>821</v>
      </c>
      <c r="W1252" s="3">
        <v>1864</v>
      </c>
      <c r="X1252" s="3">
        <v>21678.32</v>
      </c>
      <c r="Y1252" s="3">
        <v>1148.9509599999999</v>
      </c>
      <c r="Z1252" s="30">
        <v>26881.1168</v>
      </c>
      <c r="AA1252" s="15"/>
      <c r="AB1252" s="15"/>
    </row>
    <row r="1253" spans="2:28" x14ac:dyDescent="0.2">
      <c r="B1253" s="9"/>
      <c r="C1253" s="9"/>
      <c r="Q1253" s="16">
        <v>2024</v>
      </c>
      <c r="R1253" s="12" t="s">
        <v>6</v>
      </c>
      <c r="S1253" s="26" t="s">
        <v>93</v>
      </c>
      <c r="T1253" s="26" t="s">
        <v>90</v>
      </c>
      <c r="U1253" s="26" t="s">
        <v>97</v>
      </c>
      <c r="V1253" s="26">
        <v>151</v>
      </c>
      <c r="W1253" s="3">
        <v>242</v>
      </c>
      <c r="X1253" s="3">
        <v>3637.26</v>
      </c>
      <c r="Y1253" s="3">
        <v>869.30514000000005</v>
      </c>
      <c r="Z1253" s="30">
        <v>4688.4281400000009</v>
      </c>
      <c r="AA1253" s="12"/>
      <c r="AB1253" s="12"/>
    </row>
    <row r="1254" spans="2:28" x14ac:dyDescent="0.2">
      <c r="B1254" s="10"/>
      <c r="C1254" s="10"/>
      <c r="Q1254" s="18">
        <v>2024</v>
      </c>
      <c r="R1254" s="15" t="s">
        <v>7</v>
      </c>
      <c r="S1254" s="26" t="s">
        <v>93</v>
      </c>
      <c r="T1254" s="26" t="s">
        <v>90</v>
      </c>
      <c r="U1254" s="26" t="s">
        <v>97</v>
      </c>
      <c r="V1254" s="26">
        <v>247</v>
      </c>
      <c r="W1254" s="3">
        <v>412</v>
      </c>
      <c r="X1254" s="3">
        <v>7481.92</v>
      </c>
      <c r="Y1254" s="3">
        <v>2117.3833599999998</v>
      </c>
      <c r="Z1254" s="30">
        <v>9539.4480000000003</v>
      </c>
      <c r="AA1254" s="15"/>
      <c r="AB1254" s="15"/>
    </row>
    <row r="1255" spans="2:28" x14ac:dyDescent="0.2">
      <c r="B1255" s="9"/>
      <c r="C1255" s="9"/>
      <c r="Q1255" s="16">
        <v>2024</v>
      </c>
      <c r="R1255" s="12" t="s">
        <v>8</v>
      </c>
      <c r="S1255" s="26" t="s">
        <v>93</v>
      </c>
      <c r="T1255" s="26" t="s">
        <v>90</v>
      </c>
      <c r="U1255" s="26" t="s">
        <v>97</v>
      </c>
      <c r="V1255" s="26">
        <v>167</v>
      </c>
      <c r="W1255" s="3">
        <v>302</v>
      </c>
      <c r="X1255" s="3">
        <v>3617.96</v>
      </c>
      <c r="Y1255" s="3">
        <v>752.53568000000007</v>
      </c>
      <c r="Z1255" s="30">
        <v>4023.1715199999999</v>
      </c>
      <c r="AA1255" s="12"/>
      <c r="AB1255" s="12"/>
    </row>
    <row r="1256" spans="2:28" x14ac:dyDescent="0.2">
      <c r="B1256" s="10"/>
      <c r="C1256" s="10"/>
      <c r="Q1256" s="18">
        <v>2024</v>
      </c>
      <c r="R1256" s="15" t="s">
        <v>9</v>
      </c>
      <c r="S1256" s="26" t="s">
        <v>93</v>
      </c>
      <c r="T1256" s="26" t="s">
        <v>90</v>
      </c>
      <c r="U1256" s="26" t="s">
        <v>97</v>
      </c>
      <c r="V1256" s="26">
        <v>163</v>
      </c>
      <c r="W1256" s="3">
        <v>341</v>
      </c>
      <c r="X1256" s="3">
        <v>1855.04</v>
      </c>
      <c r="Y1256" s="3">
        <v>554.65695999999991</v>
      </c>
      <c r="Z1256" s="30">
        <v>2235.3232000000003</v>
      </c>
      <c r="AA1256" s="15"/>
      <c r="AB1256" s="15"/>
    </row>
    <row r="1257" spans="2:28" x14ac:dyDescent="0.2">
      <c r="B1257" s="9"/>
      <c r="C1257" s="9"/>
      <c r="Q1257" s="16">
        <v>2024</v>
      </c>
      <c r="R1257" s="12" t="s">
        <v>10</v>
      </c>
      <c r="S1257" s="26" t="s">
        <v>93</v>
      </c>
      <c r="T1257" s="26" t="s">
        <v>90</v>
      </c>
      <c r="U1257" s="26" t="s">
        <v>97</v>
      </c>
      <c r="V1257" s="26">
        <v>279</v>
      </c>
      <c r="W1257" s="3">
        <v>558</v>
      </c>
      <c r="X1257" s="3">
        <v>7851.06</v>
      </c>
      <c r="Y1257" s="3">
        <v>1852.8501600000002</v>
      </c>
      <c r="Z1257" s="30">
        <v>9122.9317200000005</v>
      </c>
      <c r="AA1257" s="12"/>
      <c r="AB1257" s="12"/>
    </row>
    <row r="1258" spans="2:28" x14ac:dyDescent="0.2">
      <c r="B1258" s="10"/>
      <c r="C1258" s="10"/>
      <c r="Q1258" s="18">
        <v>2024</v>
      </c>
      <c r="R1258" s="15" t="s">
        <v>11</v>
      </c>
      <c r="S1258" s="26" t="s">
        <v>93</v>
      </c>
      <c r="T1258" s="26" t="s">
        <v>90</v>
      </c>
      <c r="U1258" s="26" t="s">
        <v>97</v>
      </c>
      <c r="V1258" s="26">
        <v>183</v>
      </c>
      <c r="W1258" s="3">
        <v>370</v>
      </c>
      <c r="X1258" s="3">
        <v>3803.6</v>
      </c>
      <c r="Y1258" s="3">
        <v>893.846</v>
      </c>
      <c r="Z1258" s="30">
        <v>4180.1563999999998</v>
      </c>
      <c r="AA1258" s="15"/>
      <c r="AB1258" s="15"/>
    </row>
    <row r="1259" spans="2:28" x14ac:dyDescent="0.2">
      <c r="B1259" s="9"/>
      <c r="C1259" s="9"/>
      <c r="Q1259" s="16">
        <v>2024</v>
      </c>
      <c r="R1259" s="12" t="s">
        <v>12</v>
      </c>
      <c r="S1259" s="26" t="s">
        <v>93</v>
      </c>
      <c r="T1259" s="26" t="s">
        <v>90</v>
      </c>
      <c r="U1259" s="26" t="s">
        <v>97</v>
      </c>
      <c r="V1259" s="26">
        <v>267</v>
      </c>
      <c r="W1259" s="3">
        <v>425</v>
      </c>
      <c r="X1259" s="3">
        <v>6800</v>
      </c>
      <c r="Y1259" s="3">
        <v>1849.6</v>
      </c>
      <c r="Z1259" s="30">
        <v>7078.8</v>
      </c>
      <c r="AA1259" s="12"/>
      <c r="AB1259" s="12"/>
    </row>
    <row r="1260" spans="2:28" x14ac:dyDescent="0.2">
      <c r="B1260" s="10"/>
      <c r="C1260" s="10"/>
      <c r="Q1260" s="18">
        <v>2024</v>
      </c>
      <c r="R1260" s="15" t="s">
        <v>13</v>
      </c>
      <c r="S1260" s="26" t="s">
        <v>93</v>
      </c>
      <c r="T1260" s="26" t="s">
        <v>90</v>
      </c>
      <c r="U1260" s="26" t="s">
        <v>97</v>
      </c>
      <c r="V1260" s="26">
        <v>232</v>
      </c>
      <c r="W1260" s="3">
        <v>411</v>
      </c>
      <c r="X1260" s="3">
        <v>4352.49</v>
      </c>
      <c r="Y1260" s="3">
        <v>1105.5324599999999</v>
      </c>
      <c r="Z1260" s="30">
        <v>5632.1220599999997</v>
      </c>
      <c r="AA1260" s="15"/>
      <c r="AB1260" s="15"/>
    </row>
    <row r="1261" spans="2:28" x14ac:dyDescent="0.2">
      <c r="B1261" s="9"/>
      <c r="C1261" s="9"/>
      <c r="Q1261" s="16">
        <v>2024</v>
      </c>
      <c r="R1261" s="12" t="s">
        <v>14</v>
      </c>
      <c r="S1261" s="26" t="s">
        <v>93</v>
      </c>
      <c r="T1261" s="26" t="s">
        <v>90</v>
      </c>
      <c r="U1261" s="26" t="s">
        <v>97</v>
      </c>
      <c r="V1261" s="26">
        <v>241</v>
      </c>
      <c r="W1261" s="3">
        <v>578</v>
      </c>
      <c r="X1261" s="3">
        <v>10571.62</v>
      </c>
      <c r="Y1261" s="3">
        <v>2600.61852</v>
      </c>
      <c r="Z1261" s="30">
        <v>13394.242540000001</v>
      </c>
      <c r="AA1261" s="12"/>
      <c r="AB1261" s="12"/>
    </row>
    <row r="1262" spans="2:28" x14ac:dyDescent="0.2">
      <c r="B1262" s="10"/>
      <c r="C1262" s="10"/>
      <c r="Q1262" s="18">
        <v>2024</v>
      </c>
      <c r="R1262" s="15" t="s">
        <v>15</v>
      </c>
      <c r="S1262" s="26" t="s">
        <v>93</v>
      </c>
      <c r="T1262" s="26" t="s">
        <v>90</v>
      </c>
      <c r="U1262" s="26" t="s">
        <v>97</v>
      </c>
      <c r="V1262" s="26">
        <v>218</v>
      </c>
      <c r="W1262" s="3">
        <v>368</v>
      </c>
      <c r="X1262" s="3">
        <v>5192.4799999999996</v>
      </c>
      <c r="Y1262" s="3">
        <v>1189.0779199999999</v>
      </c>
      <c r="Z1262" s="30">
        <v>6355.5955199999999</v>
      </c>
      <c r="AA1262" s="15"/>
      <c r="AB1262" s="15"/>
    </row>
    <row r="1263" spans="2:28" x14ac:dyDescent="0.2">
      <c r="B1263" s="9"/>
      <c r="C1263" s="9"/>
      <c r="Q1263" s="16">
        <v>2024</v>
      </c>
      <c r="R1263" s="12" t="s">
        <v>16</v>
      </c>
      <c r="S1263" s="26" t="s">
        <v>93</v>
      </c>
      <c r="T1263" s="26" t="s">
        <v>90</v>
      </c>
      <c r="U1263" s="26" t="s">
        <v>97</v>
      </c>
      <c r="V1263" s="26">
        <v>161</v>
      </c>
      <c r="W1263" s="3">
        <v>388</v>
      </c>
      <c r="X1263" s="3">
        <v>4981.92</v>
      </c>
      <c r="Y1263" s="3">
        <v>1389.95568</v>
      </c>
      <c r="Z1263" s="30">
        <v>6157.6531199999999</v>
      </c>
      <c r="AA1263" s="12"/>
      <c r="AB1263" s="12"/>
    </row>
    <row r="1264" spans="2:28" x14ac:dyDescent="0.2">
      <c r="B1264" s="10"/>
      <c r="C1264" s="10"/>
      <c r="Q1264" s="18">
        <v>2024</v>
      </c>
      <c r="R1264" s="15" t="s">
        <v>17</v>
      </c>
      <c r="S1264" s="26" t="s">
        <v>93</v>
      </c>
      <c r="T1264" s="26" t="s">
        <v>90</v>
      </c>
      <c r="U1264" s="26" t="s">
        <v>97</v>
      </c>
      <c r="V1264" s="26">
        <v>288</v>
      </c>
      <c r="W1264" s="3">
        <v>683</v>
      </c>
      <c r="X1264" s="3">
        <v>9425.4</v>
      </c>
      <c r="Y1264" s="3">
        <v>2705.0897999999997</v>
      </c>
      <c r="Z1264" s="30">
        <v>9906.0954000000002</v>
      </c>
      <c r="AA1264" s="15"/>
      <c r="AB1264" s="15"/>
    </row>
    <row r="1265" spans="2:28" x14ac:dyDescent="0.2">
      <c r="B1265" s="9"/>
      <c r="C1265" s="9"/>
      <c r="Q1265" s="16">
        <v>2020</v>
      </c>
      <c r="R1265" s="12" t="s">
        <v>6</v>
      </c>
      <c r="S1265" s="26" t="s">
        <v>93</v>
      </c>
      <c r="T1265" s="26" t="s">
        <v>91</v>
      </c>
      <c r="U1265" s="26" t="s">
        <v>97</v>
      </c>
      <c r="V1265" s="26">
        <v>217</v>
      </c>
      <c r="W1265" s="3">
        <v>408</v>
      </c>
      <c r="X1265" s="3">
        <v>4471.68</v>
      </c>
      <c r="Y1265" s="3">
        <v>992.71296000000007</v>
      </c>
      <c r="Z1265" s="30">
        <v>6251.4086400000006</v>
      </c>
      <c r="AA1265" s="12"/>
      <c r="AB1265" s="12"/>
    </row>
    <row r="1266" spans="2:28" x14ac:dyDescent="0.2">
      <c r="B1266" s="10"/>
      <c r="C1266" s="10"/>
      <c r="Q1266" s="18">
        <v>2020</v>
      </c>
      <c r="R1266" s="15" t="s">
        <v>7</v>
      </c>
      <c r="S1266" s="26" t="s">
        <v>93</v>
      </c>
      <c r="T1266" s="26" t="s">
        <v>91</v>
      </c>
      <c r="U1266" s="26" t="s">
        <v>97</v>
      </c>
      <c r="V1266" s="26">
        <v>273</v>
      </c>
      <c r="W1266" s="3">
        <v>565</v>
      </c>
      <c r="X1266" s="3">
        <v>8186.85</v>
      </c>
      <c r="Y1266" s="3">
        <v>1490.0066999999999</v>
      </c>
      <c r="Z1266" s="30">
        <v>10700.212950000001</v>
      </c>
      <c r="AA1266" s="15"/>
      <c r="AB1266" s="15"/>
    </row>
    <row r="1267" spans="2:28" x14ac:dyDescent="0.2">
      <c r="B1267" s="9"/>
      <c r="C1267" s="9"/>
      <c r="Q1267" s="16">
        <v>2020</v>
      </c>
      <c r="R1267" s="12" t="s">
        <v>8</v>
      </c>
      <c r="S1267" s="26" t="s">
        <v>93</v>
      </c>
      <c r="T1267" s="26" t="s">
        <v>91</v>
      </c>
      <c r="U1267" s="26" t="s">
        <v>97</v>
      </c>
      <c r="V1267" s="26">
        <v>140</v>
      </c>
      <c r="W1267" s="3">
        <v>235</v>
      </c>
      <c r="X1267" s="3">
        <v>3802.3</v>
      </c>
      <c r="Y1267" s="3">
        <v>692.01859999999999</v>
      </c>
      <c r="Z1267" s="30">
        <v>3460.0929999999998</v>
      </c>
      <c r="AA1267" s="12"/>
      <c r="AB1267" s="12"/>
    </row>
    <row r="1268" spans="2:28" x14ac:dyDescent="0.2">
      <c r="B1268" s="10"/>
      <c r="C1268" s="10"/>
      <c r="Q1268" s="18">
        <v>2020</v>
      </c>
      <c r="R1268" s="15" t="s">
        <v>9</v>
      </c>
      <c r="S1268" s="26" t="s">
        <v>93</v>
      </c>
      <c r="T1268" s="26" t="s">
        <v>91</v>
      </c>
      <c r="U1268" s="26" t="s">
        <v>97</v>
      </c>
      <c r="V1268" s="26">
        <v>293</v>
      </c>
      <c r="W1268" s="3">
        <v>448</v>
      </c>
      <c r="X1268" s="3">
        <v>3543.68</v>
      </c>
      <c r="Y1268" s="3">
        <v>566.98879999999997</v>
      </c>
      <c r="Z1268" s="30">
        <v>4064.6009599999998</v>
      </c>
      <c r="AA1268" s="15"/>
      <c r="AB1268" s="15"/>
    </row>
    <row r="1269" spans="2:28" x14ac:dyDescent="0.2">
      <c r="B1269" s="9"/>
      <c r="C1269" s="9"/>
      <c r="Q1269" s="16">
        <v>2020</v>
      </c>
      <c r="R1269" s="12" t="s">
        <v>10</v>
      </c>
      <c r="S1269" s="26" t="s">
        <v>93</v>
      </c>
      <c r="T1269" s="26" t="s">
        <v>91</v>
      </c>
      <c r="U1269" s="26" t="s">
        <v>97</v>
      </c>
      <c r="V1269" s="26">
        <v>189</v>
      </c>
      <c r="W1269" s="3">
        <v>325</v>
      </c>
      <c r="X1269" s="3">
        <v>2050.75</v>
      </c>
      <c r="Y1269" s="3">
        <v>381.43950000000001</v>
      </c>
      <c r="Z1269" s="30">
        <v>1882.5885000000001</v>
      </c>
      <c r="AA1269" s="12"/>
      <c r="AB1269" s="12"/>
    </row>
    <row r="1270" spans="2:28" x14ac:dyDescent="0.2">
      <c r="B1270" s="10"/>
      <c r="C1270" s="10"/>
      <c r="Q1270" s="18">
        <v>2020</v>
      </c>
      <c r="R1270" s="15" t="s">
        <v>11</v>
      </c>
      <c r="S1270" s="26" t="s">
        <v>93</v>
      </c>
      <c r="T1270" s="26" t="s">
        <v>91</v>
      </c>
      <c r="U1270" s="26" t="s">
        <v>97</v>
      </c>
      <c r="V1270" s="26">
        <v>193</v>
      </c>
      <c r="W1270" s="3">
        <v>419</v>
      </c>
      <c r="X1270" s="3">
        <v>2141.09</v>
      </c>
      <c r="Y1270" s="3">
        <v>464.61653000000001</v>
      </c>
      <c r="Z1270" s="30">
        <v>2661.3748700000001</v>
      </c>
      <c r="AA1270" s="15"/>
      <c r="AB1270" s="15"/>
    </row>
    <row r="1271" spans="2:28" x14ac:dyDescent="0.2">
      <c r="B1271" s="9"/>
      <c r="C1271" s="9"/>
      <c r="Q1271" s="16">
        <v>2020</v>
      </c>
      <c r="R1271" s="12" t="s">
        <v>12</v>
      </c>
      <c r="S1271" s="26" t="s">
        <v>93</v>
      </c>
      <c r="T1271" s="26" t="s">
        <v>91</v>
      </c>
      <c r="U1271" s="26" t="s">
        <v>97</v>
      </c>
      <c r="V1271" s="26">
        <v>131</v>
      </c>
      <c r="W1271" s="3">
        <v>225</v>
      </c>
      <c r="X1271" s="3">
        <v>4135.5</v>
      </c>
      <c r="Y1271" s="3">
        <v>545.88599999999997</v>
      </c>
      <c r="Z1271" s="30">
        <v>5268.6270000000004</v>
      </c>
      <c r="AA1271" s="12"/>
      <c r="AB1271" s="12"/>
    </row>
    <row r="1272" spans="2:28" x14ac:dyDescent="0.2">
      <c r="B1272" s="10"/>
      <c r="C1272" s="10"/>
      <c r="Q1272" s="18">
        <v>2020</v>
      </c>
      <c r="R1272" s="15" t="s">
        <v>13</v>
      </c>
      <c r="S1272" s="26" t="s">
        <v>93</v>
      </c>
      <c r="T1272" s="26" t="s">
        <v>91</v>
      </c>
      <c r="U1272" s="26" t="s">
        <v>97</v>
      </c>
      <c r="V1272" s="26">
        <v>211</v>
      </c>
      <c r="W1272" s="3">
        <v>452</v>
      </c>
      <c r="X1272" s="3">
        <v>6725.76</v>
      </c>
      <c r="Y1272" s="3">
        <v>1210.6368</v>
      </c>
      <c r="Z1272" s="30">
        <v>7351.2556800000002</v>
      </c>
      <c r="AA1272" s="15"/>
      <c r="AB1272" s="15"/>
    </row>
    <row r="1273" spans="2:28" x14ac:dyDescent="0.2">
      <c r="B1273" s="9"/>
      <c r="C1273" s="9"/>
      <c r="Q1273" s="16">
        <v>2020</v>
      </c>
      <c r="R1273" s="12" t="s">
        <v>14</v>
      </c>
      <c r="S1273" s="26" t="s">
        <v>93</v>
      </c>
      <c r="T1273" s="26" t="s">
        <v>91</v>
      </c>
      <c r="U1273" s="26" t="s">
        <v>97</v>
      </c>
      <c r="V1273" s="26">
        <v>206</v>
      </c>
      <c r="W1273" s="3">
        <v>441</v>
      </c>
      <c r="X1273" s="3">
        <v>4643.7299999999996</v>
      </c>
      <c r="Y1273" s="3">
        <v>1235.23218</v>
      </c>
      <c r="Z1273" s="30">
        <v>4197.93192</v>
      </c>
      <c r="AA1273" s="12"/>
      <c r="AB1273" s="12"/>
    </row>
    <row r="1274" spans="2:28" x14ac:dyDescent="0.2">
      <c r="B1274" s="10"/>
      <c r="C1274" s="10"/>
      <c r="Q1274" s="18">
        <v>2020</v>
      </c>
      <c r="R1274" s="15" t="s">
        <v>15</v>
      </c>
      <c r="S1274" s="26" t="s">
        <v>93</v>
      </c>
      <c r="T1274" s="26" t="s">
        <v>91</v>
      </c>
      <c r="U1274" s="26" t="s">
        <v>97</v>
      </c>
      <c r="V1274" s="26">
        <v>123</v>
      </c>
      <c r="W1274" s="3">
        <v>306</v>
      </c>
      <c r="X1274" s="3">
        <v>5064.3</v>
      </c>
      <c r="Y1274" s="3">
        <v>881.18820000000005</v>
      </c>
      <c r="Z1274" s="30">
        <v>6137.9316000000008</v>
      </c>
      <c r="AA1274" s="15"/>
      <c r="AB1274" s="15"/>
    </row>
    <row r="1275" spans="2:28" x14ac:dyDescent="0.2">
      <c r="B1275" s="9"/>
      <c r="C1275" s="9"/>
      <c r="Q1275" s="16">
        <v>2020</v>
      </c>
      <c r="R1275" s="12" t="s">
        <v>16</v>
      </c>
      <c r="S1275" s="26" t="s">
        <v>93</v>
      </c>
      <c r="T1275" s="26" t="s">
        <v>91</v>
      </c>
      <c r="U1275" s="26" t="s">
        <v>97</v>
      </c>
      <c r="V1275" s="26">
        <v>288</v>
      </c>
      <c r="W1275" s="3">
        <v>662</v>
      </c>
      <c r="X1275" s="3">
        <v>7341.58</v>
      </c>
      <c r="Y1275" s="3">
        <v>1894.1276399999999</v>
      </c>
      <c r="Z1275" s="30">
        <v>8927.3612799999992</v>
      </c>
      <c r="AA1275" s="12"/>
      <c r="AB1275" s="12"/>
    </row>
    <row r="1276" spans="2:28" x14ac:dyDescent="0.2">
      <c r="B1276" s="10"/>
      <c r="C1276" s="10"/>
      <c r="Q1276" s="18">
        <v>2020</v>
      </c>
      <c r="R1276" s="15" t="s">
        <v>17</v>
      </c>
      <c r="S1276" s="26" t="s">
        <v>93</v>
      </c>
      <c r="T1276" s="26" t="s">
        <v>91</v>
      </c>
      <c r="U1276" s="26" t="s">
        <v>97</v>
      </c>
      <c r="V1276" s="26">
        <v>235</v>
      </c>
      <c r="W1276" s="3">
        <v>432</v>
      </c>
      <c r="X1276" s="3">
        <v>2920.32</v>
      </c>
      <c r="Y1276" s="3">
        <v>397.16352000000001</v>
      </c>
      <c r="Z1276" s="30">
        <v>3562.7904000000003</v>
      </c>
      <c r="AA1276" s="15"/>
      <c r="AB1276" s="15"/>
    </row>
    <row r="1277" spans="2:28" x14ac:dyDescent="0.2">
      <c r="B1277" s="9"/>
      <c r="C1277" s="9"/>
      <c r="Q1277" s="16">
        <v>2021</v>
      </c>
      <c r="R1277" s="12" t="s">
        <v>6</v>
      </c>
      <c r="S1277" s="26" t="s">
        <v>93</v>
      </c>
      <c r="T1277" s="26" t="s">
        <v>91</v>
      </c>
      <c r="U1277" s="26" t="s">
        <v>97</v>
      </c>
      <c r="V1277" s="26">
        <v>283</v>
      </c>
      <c r="W1277" s="3">
        <v>620</v>
      </c>
      <c r="X1277" s="3">
        <v>11600.2</v>
      </c>
      <c r="Y1277" s="3">
        <v>1658.8286000000001</v>
      </c>
      <c r="Z1277" s="30">
        <v>15381.865200000002</v>
      </c>
      <c r="AA1277" s="12"/>
      <c r="AB1277" s="12"/>
    </row>
    <row r="1278" spans="2:28" x14ac:dyDescent="0.2">
      <c r="B1278" s="10"/>
      <c r="C1278" s="10"/>
      <c r="Q1278" s="18">
        <v>2021</v>
      </c>
      <c r="R1278" s="15" t="s">
        <v>7</v>
      </c>
      <c r="S1278" s="26" t="s">
        <v>93</v>
      </c>
      <c r="T1278" s="26" t="s">
        <v>91</v>
      </c>
      <c r="U1278" s="26" t="s">
        <v>97</v>
      </c>
      <c r="V1278" s="26">
        <v>273</v>
      </c>
      <c r="W1278" s="3">
        <v>584</v>
      </c>
      <c r="X1278" s="3">
        <v>4269.04</v>
      </c>
      <c r="Y1278" s="3">
        <v>789.77240000000006</v>
      </c>
      <c r="Z1278" s="30">
        <v>6096.18912</v>
      </c>
      <c r="AA1278" s="15"/>
      <c r="AB1278" s="15"/>
    </row>
    <row r="1279" spans="2:28" x14ac:dyDescent="0.2">
      <c r="B1279" s="9"/>
      <c r="C1279" s="9"/>
      <c r="Q1279" s="16">
        <v>2021</v>
      </c>
      <c r="R1279" s="12" t="s">
        <v>8</v>
      </c>
      <c r="S1279" s="26" t="s">
        <v>93</v>
      </c>
      <c r="T1279" s="26" t="s">
        <v>91</v>
      </c>
      <c r="U1279" s="26" t="s">
        <v>97</v>
      </c>
      <c r="V1279" s="26">
        <v>279</v>
      </c>
      <c r="W1279" s="3">
        <v>499</v>
      </c>
      <c r="X1279" s="3">
        <v>3033.92</v>
      </c>
      <c r="Y1279" s="3">
        <v>382.27391999999998</v>
      </c>
      <c r="Z1279" s="30">
        <v>3640.7040000000002</v>
      </c>
      <c r="AA1279" s="12"/>
      <c r="AB1279" s="12"/>
    </row>
    <row r="1280" spans="2:28" x14ac:dyDescent="0.2">
      <c r="B1280" s="10"/>
      <c r="C1280" s="10"/>
      <c r="Q1280" s="18">
        <v>2021</v>
      </c>
      <c r="R1280" s="15" t="s">
        <v>9</v>
      </c>
      <c r="S1280" s="26" t="s">
        <v>93</v>
      </c>
      <c r="T1280" s="26" t="s">
        <v>91</v>
      </c>
      <c r="U1280" s="26" t="s">
        <v>97</v>
      </c>
      <c r="V1280" s="26">
        <v>169</v>
      </c>
      <c r="W1280" s="3">
        <v>324</v>
      </c>
      <c r="X1280" s="3">
        <v>2906.28</v>
      </c>
      <c r="Y1280" s="3">
        <v>578.34972000000005</v>
      </c>
      <c r="Z1280" s="30">
        <v>3629.9437200000002</v>
      </c>
      <c r="AA1280" s="15"/>
      <c r="AB1280" s="15"/>
    </row>
    <row r="1281" spans="2:28" x14ac:dyDescent="0.2">
      <c r="B1281" s="9"/>
      <c r="C1281" s="9"/>
      <c r="Q1281" s="16">
        <v>2021</v>
      </c>
      <c r="R1281" s="12" t="s">
        <v>10</v>
      </c>
      <c r="S1281" s="26" t="s">
        <v>93</v>
      </c>
      <c r="T1281" s="26" t="s">
        <v>91</v>
      </c>
      <c r="U1281" s="26" t="s">
        <v>97</v>
      </c>
      <c r="V1281" s="26">
        <v>281</v>
      </c>
      <c r="W1281" s="3">
        <v>466</v>
      </c>
      <c r="X1281" s="3">
        <v>5340.36</v>
      </c>
      <c r="Y1281" s="3">
        <v>550.05707999999993</v>
      </c>
      <c r="Z1281" s="30">
        <v>7759.5430799999995</v>
      </c>
      <c r="AA1281" s="12"/>
      <c r="AB1281" s="12"/>
    </row>
    <row r="1282" spans="2:28" x14ac:dyDescent="0.2">
      <c r="B1282" s="10"/>
      <c r="C1282" s="10"/>
      <c r="Q1282" s="18">
        <v>2021</v>
      </c>
      <c r="R1282" s="15" t="s">
        <v>11</v>
      </c>
      <c r="S1282" s="26" t="s">
        <v>93</v>
      </c>
      <c r="T1282" s="26" t="s">
        <v>91</v>
      </c>
      <c r="U1282" s="26" t="s">
        <v>97</v>
      </c>
      <c r="V1282" s="26">
        <v>176</v>
      </c>
      <c r="W1282" s="3">
        <v>429</v>
      </c>
      <c r="X1282" s="3">
        <v>2998.71</v>
      </c>
      <c r="Y1282" s="3">
        <v>536.76909000000001</v>
      </c>
      <c r="Z1282" s="30">
        <v>3910.3178399999997</v>
      </c>
      <c r="AA1282" s="15"/>
      <c r="AB1282" s="15"/>
    </row>
    <row r="1283" spans="2:28" x14ac:dyDescent="0.2">
      <c r="B1283" s="9"/>
      <c r="C1283" s="9"/>
      <c r="Q1283" s="16">
        <v>2021</v>
      </c>
      <c r="R1283" s="12" t="s">
        <v>12</v>
      </c>
      <c r="S1283" s="26" t="s">
        <v>93</v>
      </c>
      <c r="T1283" s="26" t="s">
        <v>91</v>
      </c>
      <c r="U1283" s="26" t="s">
        <v>97</v>
      </c>
      <c r="V1283" s="26">
        <v>206</v>
      </c>
      <c r="W1283" s="3">
        <v>441</v>
      </c>
      <c r="X1283" s="3">
        <v>6420.96</v>
      </c>
      <c r="Y1283" s="3">
        <v>719.14751999999999</v>
      </c>
      <c r="Z1283" s="30">
        <v>8661.8750400000008</v>
      </c>
      <c r="AA1283" s="12"/>
      <c r="AB1283" s="12"/>
    </row>
    <row r="1284" spans="2:28" x14ac:dyDescent="0.2">
      <c r="B1284" s="10"/>
      <c r="C1284" s="10"/>
      <c r="Q1284" s="18">
        <v>2021</v>
      </c>
      <c r="R1284" s="15" t="s">
        <v>13</v>
      </c>
      <c r="S1284" s="26" t="s">
        <v>93</v>
      </c>
      <c r="T1284" s="26" t="s">
        <v>91</v>
      </c>
      <c r="U1284" s="26" t="s">
        <v>97</v>
      </c>
      <c r="V1284" s="26">
        <v>163</v>
      </c>
      <c r="W1284" s="3">
        <v>269</v>
      </c>
      <c r="X1284" s="3">
        <v>2063.23</v>
      </c>
      <c r="Y1284" s="3">
        <v>278.53604999999999</v>
      </c>
      <c r="Z1284" s="30">
        <v>2490.3186099999998</v>
      </c>
      <c r="AA1284" s="15"/>
      <c r="AB1284" s="15"/>
    </row>
    <row r="1285" spans="2:28" x14ac:dyDescent="0.2">
      <c r="B1285" s="9"/>
      <c r="C1285" s="9"/>
      <c r="Q1285" s="16">
        <v>2021</v>
      </c>
      <c r="R1285" s="12" t="s">
        <v>14</v>
      </c>
      <c r="S1285" s="26" t="s">
        <v>93</v>
      </c>
      <c r="T1285" s="26" t="s">
        <v>91</v>
      </c>
      <c r="U1285" s="26" t="s">
        <v>97</v>
      </c>
      <c r="V1285" s="26">
        <v>292</v>
      </c>
      <c r="W1285" s="3">
        <v>485</v>
      </c>
      <c r="X1285" s="3">
        <v>5034.3</v>
      </c>
      <c r="Y1285" s="3">
        <v>619.21890000000008</v>
      </c>
      <c r="Z1285" s="30">
        <v>6866.7852000000003</v>
      </c>
      <c r="AA1285" s="12"/>
      <c r="AB1285" s="12"/>
    </row>
    <row r="1286" spans="2:28" x14ac:dyDescent="0.2">
      <c r="B1286" s="10"/>
      <c r="C1286" s="10"/>
      <c r="Q1286" s="18">
        <v>2021</v>
      </c>
      <c r="R1286" s="15" t="s">
        <v>15</v>
      </c>
      <c r="S1286" s="26" t="s">
        <v>93</v>
      </c>
      <c r="T1286" s="26" t="s">
        <v>91</v>
      </c>
      <c r="U1286" s="26" t="s">
        <v>97</v>
      </c>
      <c r="V1286" s="26">
        <v>248</v>
      </c>
      <c r="W1286" s="3">
        <v>518</v>
      </c>
      <c r="X1286" s="3">
        <v>6272.98</v>
      </c>
      <c r="Y1286" s="3">
        <v>1104.04448</v>
      </c>
      <c r="Z1286" s="30">
        <v>8336.7904199999994</v>
      </c>
      <c r="AA1286" s="15"/>
      <c r="AB1286" s="15"/>
    </row>
    <row r="1287" spans="2:28" x14ac:dyDescent="0.2">
      <c r="B1287" s="9"/>
      <c r="C1287" s="9"/>
      <c r="Q1287" s="16">
        <v>2021</v>
      </c>
      <c r="R1287" s="12" t="s">
        <v>16</v>
      </c>
      <c r="S1287" s="26" t="s">
        <v>93</v>
      </c>
      <c r="T1287" s="26" t="s">
        <v>91</v>
      </c>
      <c r="U1287" s="26" t="s">
        <v>97</v>
      </c>
      <c r="V1287" s="26">
        <v>235</v>
      </c>
      <c r="W1287" s="3">
        <v>355</v>
      </c>
      <c r="X1287" s="3">
        <v>4430.3999999999996</v>
      </c>
      <c r="Y1287" s="3">
        <v>469.62239999999997</v>
      </c>
      <c r="Z1287" s="30">
        <v>6530.4096</v>
      </c>
      <c r="AA1287" s="12"/>
      <c r="AB1287" s="12"/>
    </row>
    <row r="1288" spans="2:28" x14ac:dyDescent="0.2">
      <c r="B1288" s="10"/>
      <c r="C1288" s="10"/>
      <c r="Q1288" s="18">
        <v>2021</v>
      </c>
      <c r="R1288" s="15" t="s">
        <v>17</v>
      </c>
      <c r="S1288" s="26" t="s">
        <v>93</v>
      </c>
      <c r="T1288" s="26" t="s">
        <v>91</v>
      </c>
      <c r="U1288" s="26" t="s">
        <v>97</v>
      </c>
      <c r="V1288" s="26">
        <v>181</v>
      </c>
      <c r="W1288" s="3">
        <v>424</v>
      </c>
      <c r="X1288" s="3">
        <v>6063.2</v>
      </c>
      <c r="Y1288" s="3">
        <v>933.73279999999988</v>
      </c>
      <c r="Z1288" s="30">
        <v>7645.6952000000001</v>
      </c>
      <c r="AA1288" s="15"/>
      <c r="AB1288" s="15"/>
    </row>
    <row r="1289" spans="2:28" x14ac:dyDescent="0.2">
      <c r="B1289" s="9"/>
      <c r="C1289" s="9"/>
      <c r="Q1289" s="16">
        <v>2022</v>
      </c>
      <c r="R1289" s="12" t="s">
        <v>6</v>
      </c>
      <c r="S1289" s="26" t="s">
        <v>93</v>
      </c>
      <c r="T1289" s="26" t="s">
        <v>91</v>
      </c>
      <c r="U1289" s="26" t="s">
        <v>97</v>
      </c>
      <c r="V1289" s="26">
        <v>215</v>
      </c>
      <c r="W1289" s="3">
        <v>350</v>
      </c>
      <c r="X1289" s="3">
        <v>3475.5</v>
      </c>
      <c r="Y1289" s="3">
        <v>1233.8025</v>
      </c>
      <c r="Z1289" s="30">
        <v>3746.5889999999999</v>
      </c>
      <c r="AA1289" s="12"/>
      <c r="AB1289" s="12"/>
    </row>
    <row r="1290" spans="2:28" x14ac:dyDescent="0.2">
      <c r="B1290" s="10"/>
      <c r="C1290" s="10"/>
      <c r="Q1290" s="18">
        <v>2022</v>
      </c>
      <c r="R1290" s="15" t="s">
        <v>7</v>
      </c>
      <c r="S1290" s="26" t="s">
        <v>93</v>
      </c>
      <c r="T1290" s="26" t="s">
        <v>91</v>
      </c>
      <c r="U1290" s="26" t="s">
        <v>97</v>
      </c>
      <c r="V1290" s="26">
        <v>118</v>
      </c>
      <c r="W1290" s="3">
        <v>212</v>
      </c>
      <c r="X1290" s="3">
        <v>2940.44</v>
      </c>
      <c r="Y1290" s="3">
        <v>1126.1885199999999</v>
      </c>
      <c r="Z1290" s="30">
        <v>2999.2488000000003</v>
      </c>
      <c r="AA1290" s="15"/>
      <c r="AB1290" s="15"/>
    </row>
    <row r="1291" spans="2:28" x14ac:dyDescent="0.2">
      <c r="B1291" s="9"/>
      <c r="C1291" s="9"/>
      <c r="Q1291" s="16">
        <v>2022</v>
      </c>
      <c r="R1291" s="12" t="s">
        <v>8</v>
      </c>
      <c r="S1291" s="26" t="s">
        <v>93</v>
      </c>
      <c r="T1291" s="26" t="s">
        <v>91</v>
      </c>
      <c r="U1291" s="26" t="s">
        <v>97</v>
      </c>
      <c r="V1291" s="26">
        <v>264</v>
      </c>
      <c r="W1291" s="3">
        <v>510</v>
      </c>
      <c r="X1291" s="3">
        <v>4656.3</v>
      </c>
      <c r="Y1291" s="3">
        <v>1517.9538</v>
      </c>
      <c r="Z1291" s="30">
        <v>6029.9084999999995</v>
      </c>
      <c r="AA1291" s="12"/>
      <c r="AB1291" s="12"/>
    </row>
    <row r="1292" spans="2:28" x14ac:dyDescent="0.2">
      <c r="B1292" s="10"/>
      <c r="C1292" s="10"/>
      <c r="Q1292" s="18">
        <v>2022</v>
      </c>
      <c r="R1292" s="15" t="s">
        <v>9</v>
      </c>
      <c r="S1292" s="26" t="s">
        <v>93</v>
      </c>
      <c r="T1292" s="26" t="s">
        <v>91</v>
      </c>
      <c r="U1292" s="26" t="s">
        <v>97</v>
      </c>
      <c r="V1292" s="26">
        <v>241</v>
      </c>
      <c r="W1292" s="3">
        <v>574</v>
      </c>
      <c r="X1292" s="3">
        <v>3357.9</v>
      </c>
      <c r="Y1292" s="3">
        <v>1037.5910999999999</v>
      </c>
      <c r="Z1292" s="30">
        <v>3609.7424999999998</v>
      </c>
      <c r="AA1292" s="15"/>
      <c r="AB1292" s="15"/>
    </row>
    <row r="1293" spans="2:28" x14ac:dyDescent="0.2">
      <c r="B1293" s="9"/>
      <c r="C1293" s="9"/>
      <c r="Q1293" s="16">
        <v>2022</v>
      </c>
      <c r="R1293" s="12" t="s">
        <v>10</v>
      </c>
      <c r="S1293" s="26" t="s">
        <v>93</v>
      </c>
      <c r="T1293" s="26" t="s">
        <v>91</v>
      </c>
      <c r="U1293" s="26" t="s">
        <v>97</v>
      </c>
      <c r="V1293" s="26">
        <v>164</v>
      </c>
      <c r="W1293" s="3">
        <v>390</v>
      </c>
      <c r="X1293" s="3">
        <v>7686.9</v>
      </c>
      <c r="Y1293" s="3">
        <v>2536.6770000000001</v>
      </c>
      <c r="Z1293" s="30">
        <v>7533.1620000000003</v>
      </c>
      <c r="AA1293" s="12"/>
      <c r="AB1293" s="12"/>
    </row>
    <row r="1294" spans="2:28" x14ac:dyDescent="0.2">
      <c r="B1294" s="10"/>
      <c r="C1294" s="10"/>
      <c r="Q1294" s="18">
        <v>2022</v>
      </c>
      <c r="R1294" s="15" t="s">
        <v>11</v>
      </c>
      <c r="S1294" s="26" t="s">
        <v>93</v>
      </c>
      <c r="T1294" s="26" t="s">
        <v>91</v>
      </c>
      <c r="U1294" s="26" t="s">
        <v>97</v>
      </c>
      <c r="V1294" s="26">
        <v>203</v>
      </c>
      <c r="W1294" s="3">
        <v>428</v>
      </c>
      <c r="X1294" s="3">
        <v>7010.64</v>
      </c>
      <c r="Y1294" s="3">
        <v>2320.5218400000003</v>
      </c>
      <c r="Z1294" s="30">
        <v>7459.32096</v>
      </c>
      <c r="AA1294" s="15"/>
      <c r="AB1294" s="15"/>
    </row>
    <row r="1295" spans="2:28" x14ac:dyDescent="0.2">
      <c r="B1295" s="9"/>
      <c r="C1295" s="9"/>
      <c r="Q1295" s="16">
        <v>2022</v>
      </c>
      <c r="R1295" s="12" t="s">
        <v>12</v>
      </c>
      <c r="S1295" s="26" t="s">
        <v>93</v>
      </c>
      <c r="T1295" s="26" t="s">
        <v>91</v>
      </c>
      <c r="U1295" s="26" t="s">
        <v>97</v>
      </c>
      <c r="V1295" s="26">
        <v>253</v>
      </c>
      <c r="W1295" s="3">
        <v>392</v>
      </c>
      <c r="X1295" s="3">
        <v>7138.32</v>
      </c>
      <c r="Y1295" s="3">
        <v>2398.47552</v>
      </c>
      <c r="Z1295" s="30">
        <v>8915.7616799999996</v>
      </c>
      <c r="AA1295" s="12"/>
      <c r="AB1295" s="12"/>
    </row>
    <row r="1296" spans="2:28" x14ac:dyDescent="0.2">
      <c r="B1296" s="10"/>
      <c r="C1296" s="10"/>
      <c r="Q1296" s="18">
        <v>2022</v>
      </c>
      <c r="R1296" s="15" t="s">
        <v>13</v>
      </c>
      <c r="S1296" s="26" t="s">
        <v>93</v>
      </c>
      <c r="T1296" s="26" t="s">
        <v>91</v>
      </c>
      <c r="U1296" s="26" t="s">
        <v>97</v>
      </c>
      <c r="V1296" s="26">
        <v>109</v>
      </c>
      <c r="W1296" s="3">
        <v>172</v>
      </c>
      <c r="X1296" s="3">
        <v>3288.64</v>
      </c>
      <c r="Y1296" s="3">
        <v>1305.5900799999999</v>
      </c>
      <c r="Z1296" s="30">
        <v>3561.5971199999994</v>
      </c>
      <c r="AA1296" s="15"/>
      <c r="AB1296" s="15"/>
    </row>
    <row r="1297" spans="2:28" x14ac:dyDescent="0.2">
      <c r="B1297" s="9"/>
      <c r="C1297" s="9"/>
      <c r="Q1297" s="16">
        <v>2022</v>
      </c>
      <c r="R1297" s="12" t="s">
        <v>14</v>
      </c>
      <c r="S1297" s="26" t="s">
        <v>93</v>
      </c>
      <c r="T1297" s="26" t="s">
        <v>91</v>
      </c>
      <c r="U1297" s="26" t="s">
        <v>97</v>
      </c>
      <c r="V1297" s="26">
        <v>133</v>
      </c>
      <c r="W1297" s="3">
        <v>302</v>
      </c>
      <c r="X1297" s="3">
        <v>5436</v>
      </c>
      <c r="Y1297" s="3">
        <v>2054.808</v>
      </c>
      <c r="Z1297" s="30">
        <v>6365.5559999999996</v>
      </c>
      <c r="AA1297" s="12"/>
      <c r="AB1297" s="12"/>
    </row>
    <row r="1298" spans="2:28" x14ac:dyDescent="0.2">
      <c r="B1298" s="10"/>
      <c r="C1298" s="10"/>
      <c r="Q1298" s="18">
        <v>2022</v>
      </c>
      <c r="R1298" s="15" t="s">
        <v>15</v>
      </c>
      <c r="S1298" s="26" t="s">
        <v>93</v>
      </c>
      <c r="T1298" s="26" t="s">
        <v>91</v>
      </c>
      <c r="U1298" s="26" t="s">
        <v>97</v>
      </c>
      <c r="V1298" s="26">
        <v>108</v>
      </c>
      <c r="W1298" s="3">
        <v>238</v>
      </c>
      <c r="X1298" s="3">
        <v>2468.06</v>
      </c>
      <c r="Y1298" s="3">
        <v>740.41800000000001</v>
      </c>
      <c r="Z1298" s="30">
        <v>2391.5501400000003</v>
      </c>
      <c r="AA1298" s="15"/>
      <c r="AB1298" s="15"/>
    </row>
    <row r="1299" spans="2:28" x14ac:dyDescent="0.2">
      <c r="B1299" s="9"/>
      <c r="C1299" s="9"/>
      <c r="Q1299" s="16">
        <v>2022</v>
      </c>
      <c r="R1299" s="12" t="s">
        <v>16</v>
      </c>
      <c r="S1299" s="26" t="s">
        <v>93</v>
      </c>
      <c r="T1299" s="26" t="s">
        <v>91</v>
      </c>
      <c r="U1299" s="26" t="s">
        <v>97</v>
      </c>
      <c r="V1299" s="26">
        <v>130</v>
      </c>
      <c r="W1299" s="3">
        <v>322</v>
      </c>
      <c r="X1299" s="3">
        <v>1738.8</v>
      </c>
      <c r="Y1299" s="3">
        <v>620.75159999999994</v>
      </c>
      <c r="Z1299" s="30">
        <v>2197.8431999999998</v>
      </c>
      <c r="AA1299" s="12"/>
      <c r="AB1299" s="12"/>
    </row>
    <row r="1300" spans="2:28" x14ac:dyDescent="0.2">
      <c r="B1300" s="10"/>
      <c r="C1300" s="10"/>
      <c r="Q1300" s="18">
        <v>2022</v>
      </c>
      <c r="R1300" s="15" t="s">
        <v>17</v>
      </c>
      <c r="S1300" s="26" t="s">
        <v>93</v>
      </c>
      <c r="T1300" s="26" t="s">
        <v>91</v>
      </c>
      <c r="U1300" s="26" t="s">
        <v>97</v>
      </c>
      <c r="V1300" s="26">
        <v>198</v>
      </c>
      <c r="W1300" s="3">
        <v>382</v>
      </c>
      <c r="X1300" s="3">
        <v>5699.44</v>
      </c>
      <c r="Y1300" s="3">
        <v>1989.1045599999998</v>
      </c>
      <c r="Z1300" s="30">
        <v>7050.2072799999996</v>
      </c>
      <c r="AA1300" s="15"/>
      <c r="AB1300" s="15"/>
    </row>
    <row r="1301" spans="2:28" x14ac:dyDescent="0.2">
      <c r="B1301" s="9"/>
      <c r="C1301" s="9"/>
      <c r="Q1301" s="16">
        <v>2023</v>
      </c>
      <c r="R1301" s="12" t="s">
        <v>6</v>
      </c>
      <c r="S1301" s="26" t="s">
        <v>93</v>
      </c>
      <c r="T1301" s="26" t="s">
        <v>91</v>
      </c>
      <c r="U1301" s="26" t="s">
        <v>97</v>
      </c>
      <c r="V1301" s="26">
        <v>873</v>
      </c>
      <c r="W1301" s="3">
        <v>1502</v>
      </c>
      <c r="X1301" s="3">
        <v>14088.76</v>
      </c>
      <c r="Y1301" s="3">
        <v>986.21320000000003</v>
      </c>
      <c r="Z1301" s="30">
        <v>16554.293000000001</v>
      </c>
      <c r="AA1301" s="12"/>
      <c r="AB1301" s="12"/>
    </row>
    <row r="1302" spans="2:28" x14ac:dyDescent="0.2">
      <c r="B1302" s="10"/>
      <c r="C1302" s="10"/>
      <c r="Q1302" s="18">
        <v>2023</v>
      </c>
      <c r="R1302" s="15" t="s">
        <v>7</v>
      </c>
      <c r="S1302" s="26" t="s">
        <v>93</v>
      </c>
      <c r="T1302" s="26" t="s">
        <v>91</v>
      </c>
      <c r="U1302" s="26" t="s">
        <v>97</v>
      </c>
      <c r="V1302" s="26">
        <v>667</v>
      </c>
      <c r="W1302" s="3">
        <v>1527</v>
      </c>
      <c r="X1302" s="3">
        <v>19652.490000000002</v>
      </c>
      <c r="Y1302" s="3">
        <v>1591.8516900000002</v>
      </c>
      <c r="Z1302" s="30">
        <v>22561.058520000002</v>
      </c>
      <c r="AA1302" s="15"/>
      <c r="AB1302" s="15"/>
    </row>
    <row r="1303" spans="2:28" x14ac:dyDescent="0.2">
      <c r="B1303" s="9"/>
      <c r="C1303" s="9"/>
      <c r="Q1303" s="16">
        <v>2023</v>
      </c>
      <c r="R1303" s="12" t="s">
        <v>8</v>
      </c>
      <c r="S1303" s="26" t="s">
        <v>93</v>
      </c>
      <c r="T1303" s="26" t="s">
        <v>91</v>
      </c>
      <c r="U1303" s="26" t="s">
        <v>97</v>
      </c>
      <c r="V1303" s="26">
        <v>861</v>
      </c>
      <c r="W1303" s="3">
        <v>1843</v>
      </c>
      <c r="X1303" s="3">
        <v>14670.28</v>
      </c>
      <c r="Y1303" s="3">
        <v>1100.271</v>
      </c>
      <c r="Z1303" s="30">
        <v>21712.014400000004</v>
      </c>
      <c r="AA1303" s="12"/>
      <c r="AB1303" s="12"/>
    </row>
    <row r="1304" spans="2:28" x14ac:dyDescent="0.2">
      <c r="B1304" s="10"/>
      <c r="C1304" s="10"/>
      <c r="Q1304" s="18">
        <v>2023</v>
      </c>
      <c r="R1304" s="15" t="s">
        <v>9</v>
      </c>
      <c r="S1304" s="26" t="s">
        <v>93</v>
      </c>
      <c r="T1304" s="26" t="s">
        <v>91</v>
      </c>
      <c r="U1304" s="26" t="s">
        <v>97</v>
      </c>
      <c r="V1304" s="26">
        <v>972</v>
      </c>
      <c r="W1304" s="3">
        <v>2333</v>
      </c>
      <c r="X1304" s="3">
        <v>45890.11</v>
      </c>
      <c r="Y1304" s="3">
        <v>2845.1868199999999</v>
      </c>
      <c r="Z1304" s="30">
        <v>61355.077069999999</v>
      </c>
      <c r="AA1304" s="15"/>
      <c r="AB1304" s="15"/>
    </row>
    <row r="1305" spans="2:28" x14ac:dyDescent="0.2">
      <c r="B1305" s="9"/>
      <c r="C1305" s="9"/>
      <c r="Q1305" s="16">
        <v>2023</v>
      </c>
      <c r="R1305" s="12" t="s">
        <v>10</v>
      </c>
      <c r="S1305" s="26" t="s">
        <v>93</v>
      </c>
      <c r="T1305" s="26" t="s">
        <v>91</v>
      </c>
      <c r="U1305" s="26" t="s">
        <v>97</v>
      </c>
      <c r="V1305" s="26">
        <v>578</v>
      </c>
      <c r="W1305" s="3">
        <v>1023</v>
      </c>
      <c r="X1305" s="3">
        <v>7416.75</v>
      </c>
      <c r="Y1305" s="3">
        <v>504.339</v>
      </c>
      <c r="Z1305" s="30">
        <v>11429.21175</v>
      </c>
      <c r="AA1305" s="12"/>
      <c r="AB1305" s="12"/>
    </row>
    <row r="1306" spans="2:28" x14ac:dyDescent="0.2">
      <c r="B1306" s="10"/>
      <c r="C1306" s="10"/>
      <c r="Q1306" s="18">
        <v>2023</v>
      </c>
      <c r="R1306" s="15" t="s">
        <v>11</v>
      </c>
      <c r="S1306" s="26" t="s">
        <v>93</v>
      </c>
      <c r="T1306" s="26" t="s">
        <v>91</v>
      </c>
      <c r="U1306" s="26" t="s">
        <v>97</v>
      </c>
      <c r="V1306" s="26">
        <v>731</v>
      </c>
      <c r="W1306" s="3">
        <v>1469</v>
      </c>
      <c r="X1306" s="3">
        <v>15351.05</v>
      </c>
      <c r="Y1306" s="3">
        <v>1089.92455</v>
      </c>
      <c r="Z1306" s="30">
        <v>21875.24625</v>
      </c>
      <c r="AA1306" s="15"/>
      <c r="AB1306" s="15"/>
    </row>
    <row r="1307" spans="2:28" x14ac:dyDescent="0.2">
      <c r="B1307" s="9"/>
      <c r="C1307" s="9"/>
      <c r="Q1307" s="16">
        <v>2023</v>
      </c>
      <c r="R1307" s="12" t="s">
        <v>12</v>
      </c>
      <c r="S1307" s="26" t="s">
        <v>93</v>
      </c>
      <c r="T1307" s="26" t="s">
        <v>91</v>
      </c>
      <c r="U1307" s="26" t="s">
        <v>97</v>
      </c>
      <c r="V1307" s="26">
        <v>977</v>
      </c>
      <c r="W1307" s="3">
        <v>1729</v>
      </c>
      <c r="X1307" s="3">
        <v>19295.64</v>
      </c>
      <c r="Y1307" s="3">
        <v>1505.0599199999999</v>
      </c>
      <c r="Z1307" s="30">
        <v>27457.69572</v>
      </c>
      <c r="AA1307" s="12"/>
      <c r="AB1307" s="12"/>
    </row>
    <row r="1308" spans="2:28" x14ac:dyDescent="0.2">
      <c r="B1308" s="10"/>
      <c r="C1308" s="10"/>
      <c r="Q1308" s="18">
        <v>2023</v>
      </c>
      <c r="R1308" s="15" t="s">
        <v>13</v>
      </c>
      <c r="S1308" s="26" t="s">
        <v>93</v>
      </c>
      <c r="T1308" s="26" t="s">
        <v>91</v>
      </c>
      <c r="U1308" s="26" t="s">
        <v>97</v>
      </c>
      <c r="V1308" s="26">
        <v>815</v>
      </c>
      <c r="W1308" s="3">
        <v>1304</v>
      </c>
      <c r="X1308" s="3">
        <v>10679.76</v>
      </c>
      <c r="Y1308" s="3">
        <v>608.74632000000008</v>
      </c>
      <c r="Z1308" s="30">
        <v>14556.51288</v>
      </c>
      <c r="AA1308" s="15"/>
      <c r="AB1308" s="15"/>
    </row>
    <row r="1309" spans="2:28" x14ac:dyDescent="0.2">
      <c r="B1309" s="9"/>
      <c r="C1309" s="9"/>
      <c r="Q1309" s="16">
        <v>2023</v>
      </c>
      <c r="R1309" s="12" t="s">
        <v>14</v>
      </c>
      <c r="S1309" s="26" t="s">
        <v>93</v>
      </c>
      <c r="T1309" s="26" t="s">
        <v>91</v>
      </c>
      <c r="U1309" s="26" t="s">
        <v>97</v>
      </c>
      <c r="V1309" s="26">
        <v>825</v>
      </c>
      <c r="W1309" s="3">
        <v>1419</v>
      </c>
      <c r="X1309" s="3">
        <v>16318.5</v>
      </c>
      <c r="Y1309" s="3">
        <v>1272.8430000000001</v>
      </c>
      <c r="Z1309" s="30">
        <v>19321.103999999999</v>
      </c>
      <c r="AA1309" s="12"/>
      <c r="AB1309" s="12"/>
    </row>
    <row r="1310" spans="2:28" x14ac:dyDescent="0.2">
      <c r="B1310" s="10"/>
      <c r="C1310" s="10"/>
      <c r="Q1310" s="18">
        <v>2023</v>
      </c>
      <c r="R1310" s="15" t="s">
        <v>15</v>
      </c>
      <c r="S1310" s="26" t="s">
        <v>93</v>
      </c>
      <c r="T1310" s="26" t="s">
        <v>91</v>
      </c>
      <c r="U1310" s="26" t="s">
        <v>97</v>
      </c>
      <c r="V1310" s="26">
        <v>784</v>
      </c>
      <c r="W1310" s="3">
        <v>1592</v>
      </c>
      <c r="X1310" s="3">
        <v>14471.28</v>
      </c>
      <c r="Y1310" s="3">
        <v>897.21935999999994</v>
      </c>
      <c r="Z1310" s="30">
        <v>16294.661280000002</v>
      </c>
      <c r="AA1310" s="15"/>
      <c r="AB1310" s="15"/>
    </row>
    <row r="1311" spans="2:28" x14ac:dyDescent="0.2">
      <c r="B1311" s="9"/>
      <c r="C1311" s="9"/>
      <c r="Q1311" s="16">
        <v>2023</v>
      </c>
      <c r="R1311" s="12" t="s">
        <v>16</v>
      </c>
      <c r="S1311" s="26" t="s">
        <v>93</v>
      </c>
      <c r="T1311" s="26" t="s">
        <v>91</v>
      </c>
      <c r="U1311" s="26" t="s">
        <v>97</v>
      </c>
      <c r="V1311" s="26">
        <v>566</v>
      </c>
      <c r="W1311" s="3">
        <v>1398</v>
      </c>
      <c r="X1311" s="3">
        <v>22046.46</v>
      </c>
      <c r="Y1311" s="3">
        <v>1962.1349399999999</v>
      </c>
      <c r="Z1311" s="30">
        <v>26455.752</v>
      </c>
      <c r="AA1311" s="12"/>
      <c r="AB1311" s="12"/>
    </row>
    <row r="1312" spans="2:28" x14ac:dyDescent="0.2">
      <c r="B1312" s="10"/>
      <c r="C1312" s="10"/>
      <c r="Q1312" s="18">
        <v>2023</v>
      </c>
      <c r="R1312" s="15" t="s">
        <v>17</v>
      </c>
      <c r="S1312" s="26" t="s">
        <v>93</v>
      </c>
      <c r="T1312" s="26" t="s">
        <v>91</v>
      </c>
      <c r="U1312" s="26" t="s">
        <v>97</v>
      </c>
      <c r="V1312" s="26">
        <v>509</v>
      </c>
      <c r="W1312" s="3">
        <v>1257</v>
      </c>
      <c r="X1312" s="3">
        <v>10269.69</v>
      </c>
      <c r="Y1312" s="3">
        <v>677.79954000000009</v>
      </c>
      <c r="Z1312" s="30">
        <v>13802.463360000002</v>
      </c>
      <c r="AA1312" s="15"/>
      <c r="AB1312" s="15"/>
    </row>
    <row r="1313" spans="2:28" x14ac:dyDescent="0.2">
      <c r="B1313" s="9"/>
      <c r="C1313" s="9"/>
      <c r="Q1313" s="16">
        <v>2024</v>
      </c>
      <c r="R1313" s="12" t="s">
        <v>6</v>
      </c>
      <c r="S1313" s="26" t="s">
        <v>93</v>
      </c>
      <c r="T1313" s="26" t="s">
        <v>91</v>
      </c>
      <c r="U1313" s="26" t="s">
        <v>97</v>
      </c>
      <c r="V1313" s="26">
        <v>203</v>
      </c>
      <c r="W1313" s="3">
        <v>469</v>
      </c>
      <c r="X1313" s="3">
        <v>2814</v>
      </c>
      <c r="Y1313" s="3">
        <v>616.26599999999996</v>
      </c>
      <c r="Z1313" s="30">
        <v>3613.1759999999999</v>
      </c>
      <c r="AA1313" s="12"/>
      <c r="AB1313" s="12"/>
    </row>
    <row r="1314" spans="2:28" x14ac:dyDescent="0.2">
      <c r="B1314" s="10"/>
      <c r="C1314" s="10"/>
      <c r="Q1314" s="18">
        <v>2024</v>
      </c>
      <c r="R1314" s="15" t="s">
        <v>7</v>
      </c>
      <c r="S1314" s="26" t="s">
        <v>93</v>
      </c>
      <c r="T1314" s="26" t="s">
        <v>91</v>
      </c>
      <c r="U1314" s="26" t="s">
        <v>97</v>
      </c>
      <c r="V1314" s="26">
        <v>115</v>
      </c>
      <c r="W1314" s="3">
        <v>251</v>
      </c>
      <c r="X1314" s="3">
        <v>4362.38</v>
      </c>
      <c r="Y1314" s="3">
        <v>981.53549999999996</v>
      </c>
      <c r="Z1314" s="30">
        <v>5069.0855600000004</v>
      </c>
      <c r="AA1314" s="15"/>
      <c r="AB1314" s="15"/>
    </row>
    <row r="1315" spans="2:28" x14ac:dyDescent="0.2">
      <c r="B1315" s="9"/>
      <c r="C1315" s="9"/>
      <c r="Q1315" s="16">
        <v>2024</v>
      </c>
      <c r="R1315" s="12" t="s">
        <v>8</v>
      </c>
      <c r="S1315" s="26" t="s">
        <v>93</v>
      </c>
      <c r="T1315" s="26" t="s">
        <v>91</v>
      </c>
      <c r="U1315" s="26" t="s">
        <v>97</v>
      </c>
      <c r="V1315" s="26">
        <v>183</v>
      </c>
      <c r="W1315" s="3">
        <v>333</v>
      </c>
      <c r="X1315" s="3">
        <v>5864.13</v>
      </c>
      <c r="Y1315" s="3">
        <v>1706.46183</v>
      </c>
      <c r="Z1315" s="30">
        <v>7095.5972999999994</v>
      </c>
      <c r="AA1315" s="12"/>
      <c r="AB1315" s="12"/>
    </row>
    <row r="1316" spans="2:28" x14ac:dyDescent="0.2">
      <c r="B1316" s="10"/>
      <c r="C1316" s="10"/>
      <c r="Q1316" s="18">
        <v>2024</v>
      </c>
      <c r="R1316" s="15" t="s">
        <v>9</v>
      </c>
      <c r="S1316" s="26" t="s">
        <v>93</v>
      </c>
      <c r="T1316" s="26" t="s">
        <v>91</v>
      </c>
      <c r="U1316" s="26" t="s">
        <v>97</v>
      </c>
      <c r="V1316" s="26">
        <v>123</v>
      </c>
      <c r="W1316" s="3">
        <v>224</v>
      </c>
      <c r="X1316" s="3">
        <v>2528.96</v>
      </c>
      <c r="Y1316" s="3">
        <v>677.76128000000006</v>
      </c>
      <c r="Z1316" s="30">
        <v>2845.08</v>
      </c>
      <c r="AA1316" s="15"/>
      <c r="AB1316" s="15"/>
    </row>
    <row r="1317" spans="2:28" x14ac:dyDescent="0.2">
      <c r="B1317" s="9"/>
      <c r="C1317" s="9"/>
      <c r="Q1317" s="16">
        <v>2024</v>
      </c>
      <c r="R1317" s="12" t="s">
        <v>10</v>
      </c>
      <c r="S1317" s="26" t="s">
        <v>93</v>
      </c>
      <c r="T1317" s="26" t="s">
        <v>91</v>
      </c>
      <c r="U1317" s="26" t="s">
        <v>97</v>
      </c>
      <c r="V1317" s="26">
        <v>220</v>
      </c>
      <c r="W1317" s="3">
        <v>407</v>
      </c>
      <c r="X1317" s="3">
        <v>3321.12</v>
      </c>
      <c r="Y1317" s="3">
        <v>757.21536000000003</v>
      </c>
      <c r="Z1317" s="30">
        <v>3742.9022399999999</v>
      </c>
      <c r="AA1317" s="12"/>
      <c r="AB1317" s="12"/>
    </row>
    <row r="1318" spans="2:28" x14ac:dyDescent="0.2">
      <c r="B1318" s="10"/>
      <c r="C1318" s="10"/>
      <c r="Q1318" s="18">
        <v>2024</v>
      </c>
      <c r="R1318" s="15" t="s">
        <v>11</v>
      </c>
      <c r="S1318" s="26" t="s">
        <v>93</v>
      </c>
      <c r="T1318" s="26" t="s">
        <v>91</v>
      </c>
      <c r="U1318" s="26" t="s">
        <v>97</v>
      </c>
      <c r="V1318" s="26">
        <v>101</v>
      </c>
      <c r="W1318" s="3">
        <v>203</v>
      </c>
      <c r="X1318" s="3">
        <v>2775.01</v>
      </c>
      <c r="Y1318" s="3">
        <v>777.00280000000009</v>
      </c>
      <c r="Z1318" s="30">
        <v>3335.5620200000003</v>
      </c>
      <c r="AA1318" s="15"/>
      <c r="AB1318" s="15"/>
    </row>
    <row r="1319" spans="2:28" x14ac:dyDescent="0.2">
      <c r="B1319" s="9"/>
      <c r="C1319" s="9"/>
      <c r="Q1319" s="16">
        <v>2024</v>
      </c>
      <c r="R1319" s="12" t="s">
        <v>12</v>
      </c>
      <c r="S1319" s="26" t="s">
        <v>93</v>
      </c>
      <c r="T1319" s="26" t="s">
        <v>91</v>
      </c>
      <c r="U1319" s="26" t="s">
        <v>97</v>
      </c>
      <c r="V1319" s="26">
        <v>286</v>
      </c>
      <c r="W1319" s="3">
        <v>689</v>
      </c>
      <c r="X1319" s="3">
        <v>4574.96</v>
      </c>
      <c r="Y1319" s="3">
        <v>1221.51432</v>
      </c>
      <c r="Z1319" s="30">
        <v>5416.7526399999997</v>
      </c>
      <c r="AA1319" s="12"/>
      <c r="AB1319" s="12"/>
    </row>
    <row r="1320" spans="2:28" x14ac:dyDescent="0.2">
      <c r="B1320" s="10"/>
      <c r="C1320" s="10"/>
      <c r="Q1320" s="18">
        <v>2024</v>
      </c>
      <c r="R1320" s="15" t="s">
        <v>13</v>
      </c>
      <c r="S1320" s="26" t="s">
        <v>93</v>
      </c>
      <c r="T1320" s="26" t="s">
        <v>91</v>
      </c>
      <c r="U1320" s="26" t="s">
        <v>97</v>
      </c>
      <c r="V1320" s="26">
        <v>110</v>
      </c>
      <c r="W1320" s="3">
        <v>220</v>
      </c>
      <c r="X1320" s="3">
        <v>2921.6</v>
      </c>
      <c r="Y1320" s="3">
        <v>671.96799999999996</v>
      </c>
      <c r="Z1320" s="30">
        <v>3029.6991999999996</v>
      </c>
      <c r="AA1320" s="15"/>
      <c r="AB1320" s="15"/>
    </row>
    <row r="1321" spans="2:28" x14ac:dyDescent="0.2">
      <c r="B1321" s="9"/>
      <c r="C1321" s="9"/>
      <c r="Q1321" s="16">
        <v>2024</v>
      </c>
      <c r="R1321" s="12" t="s">
        <v>14</v>
      </c>
      <c r="S1321" s="26" t="s">
        <v>93</v>
      </c>
      <c r="T1321" s="26" t="s">
        <v>91</v>
      </c>
      <c r="U1321" s="26" t="s">
        <v>97</v>
      </c>
      <c r="V1321" s="26">
        <v>136</v>
      </c>
      <c r="W1321" s="3">
        <v>250</v>
      </c>
      <c r="X1321" s="3">
        <v>2477.5</v>
      </c>
      <c r="Y1321" s="3">
        <v>651.58249999999998</v>
      </c>
      <c r="Z1321" s="30">
        <v>2923.45</v>
      </c>
      <c r="AA1321" s="12"/>
      <c r="AB1321" s="12"/>
    </row>
    <row r="1322" spans="2:28" x14ac:dyDescent="0.2">
      <c r="B1322" s="10"/>
      <c r="C1322" s="10"/>
      <c r="Q1322" s="18">
        <v>2024</v>
      </c>
      <c r="R1322" s="15" t="s">
        <v>15</v>
      </c>
      <c r="S1322" s="26" t="s">
        <v>93</v>
      </c>
      <c r="T1322" s="26" t="s">
        <v>91</v>
      </c>
      <c r="U1322" s="26" t="s">
        <v>97</v>
      </c>
      <c r="V1322" s="26">
        <v>295</v>
      </c>
      <c r="W1322" s="3">
        <v>534</v>
      </c>
      <c r="X1322" s="3">
        <v>3940.92</v>
      </c>
      <c r="Y1322" s="3">
        <v>965.52539999999999</v>
      </c>
      <c r="Z1322" s="30">
        <v>4934.0318399999996</v>
      </c>
      <c r="AA1322" s="15"/>
      <c r="AB1322" s="15"/>
    </row>
    <row r="1323" spans="2:28" x14ac:dyDescent="0.2">
      <c r="B1323" s="9"/>
      <c r="C1323" s="9"/>
      <c r="Q1323" s="16">
        <v>2024</v>
      </c>
      <c r="R1323" s="12" t="s">
        <v>16</v>
      </c>
      <c r="S1323" s="26" t="s">
        <v>93</v>
      </c>
      <c r="T1323" s="26" t="s">
        <v>91</v>
      </c>
      <c r="U1323" s="26" t="s">
        <v>97</v>
      </c>
      <c r="V1323" s="26">
        <v>243</v>
      </c>
      <c r="W1323" s="3">
        <v>527</v>
      </c>
      <c r="X1323" s="3">
        <v>4131.68</v>
      </c>
      <c r="Y1323" s="3">
        <v>1239.5039999999999</v>
      </c>
      <c r="Z1323" s="30">
        <v>4263.8937600000008</v>
      </c>
      <c r="AA1323" s="12"/>
      <c r="AB1323" s="12"/>
    </row>
    <row r="1324" spans="2:28" x14ac:dyDescent="0.2">
      <c r="B1324" s="10"/>
      <c r="C1324" s="10"/>
      <c r="Q1324" s="18">
        <v>2024</v>
      </c>
      <c r="R1324" s="15" t="s">
        <v>17</v>
      </c>
      <c r="S1324" s="26" t="s">
        <v>93</v>
      </c>
      <c r="T1324" s="26" t="s">
        <v>91</v>
      </c>
      <c r="U1324" s="26" t="s">
        <v>97</v>
      </c>
      <c r="V1324" s="26">
        <v>116</v>
      </c>
      <c r="W1324" s="3">
        <v>203</v>
      </c>
      <c r="X1324" s="3">
        <v>3686.48</v>
      </c>
      <c r="Y1324" s="3">
        <v>895.81464000000005</v>
      </c>
      <c r="Z1324" s="30">
        <v>4165.7223999999997</v>
      </c>
      <c r="AA1324" s="15"/>
      <c r="AB1324" s="15"/>
    </row>
    <row r="1325" spans="2:28" x14ac:dyDescent="0.2">
      <c r="B1325" s="11"/>
      <c r="C1325" s="11"/>
      <c r="Q1325" s="16">
        <v>2020</v>
      </c>
      <c r="R1325" s="12" t="s">
        <v>6</v>
      </c>
      <c r="S1325" s="26" t="s">
        <v>93</v>
      </c>
      <c r="T1325" s="26" t="s">
        <v>90</v>
      </c>
      <c r="U1325" s="26" t="s">
        <v>98</v>
      </c>
      <c r="V1325" s="26">
        <v>141</v>
      </c>
      <c r="W1325" s="3">
        <v>351</v>
      </c>
      <c r="X1325" s="3">
        <v>8504.73</v>
      </c>
      <c r="Y1325" s="3">
        <v>2330.2960200000002</v>
      </c>
      <c r="Z1325" s="30">
        <v>11711.013209999999</v>
      </c>
      <c r="AA1325" s="12"/>
      <c r="AB1325" s="12"/>
    </row>
    <row r="1326" spans="2:28" x14ac:dyDescent="0.2">
      <c r="B1326" s="11"/>
      <c r="C1326" s="11"/>
      <c r="Q1326" s="18">
        <v>2020</v>
      </c>
      <c r="R1326" s="15" t="s">
        <v>7</v>
      </c>
      <c r="S1326" s="26" t="s">
        <v>93</v>
      </c>
      <c r="T1326" s="26" t="s">
        <v>90</v>
      </c>
      <c r="U1326" s="26" t="s">
        <v>98</v>
      </c>
      <c r="V1326" s="26">
        <v>98</v>
      </c>
      <c r="W1326" s="3">
        <v>377</v>
      </c>
      <c r="X1326" s="3">
        <v>7999.94</v>
      </c>
      <c r="Y1326" s="3">
        <v>1415.98938</v>
      </c>
      <c r="Z1326" s="30">
        <v>10807.91894</v>
      </c>
      <c r="AA1326" s="15"/>
      <c r="AB1326" s="15"/>
    </row>
    <row r="1327" spans="2:28" x14ac:dyDescent="0.2">
      <c r="B1327" s="11"/>
      <c r="C1327" s="11"/>
      <c r="Q1327" s="16">
        <v>2020</v>
      </c>
      <c r="R1327" s="12" t="s">
        <v>8</v>
      </c>
      <c r="S1327" s="26" t="s">
        <v>93</v>
      </c>
      <c r="T1327" s="26" t="s">
        <v>90</v>
      </c>
      <c r="U1327" s="26" t="s">
        <v>98</v>
      </c>
      <c r="V1327" s="26">
        <v>83</v>
      </c>
      <c r="W1327" s="3">
        <v>287</v>
      </c>
      <c r="X1327" s="3">
        <v>11471.39</v>
      </c>
      <c r="Y1327" s="3">
        <v>2512.2344099999996</v>
      </c>
      <c r="Z1327" s="30">
        <v>15841.989589999999</v>
      </c>
      <c r="AA1327" s="12"/>
      <c r="AB1327" s="12"/>
    </row>
    <row r="1328" spans="2:28" x14ac:dyDescent="0.2">
      <c r="B1328" s="11"/>
      <c r="C1328" s="11"/>
      <c r="Q1328" s="18">
        <v>2020</v>
      </c>
      <c r="R1328" s="15" t="s">
        <v>9</v>
      </c>
      <c r="S1328" s="26" t="s">
        <v>93</v>
      </c>
      <c r="T1328" s="26" t="s">
        <v>90</v>
      </c>
      <c r="U1328" s="26" t="s">
        <v>98</v>
      </c>
      <c r="V1328" s="26">
        <v>60</v>
      </c>
      <c r="W1328" s="3">
        <v>124</v>
      </c>
      <c r="X1328" s="3">
        <v>5623.4</v>
      </c>
      <c r="Y1328" s="3">
        <v>1130.3034</v>
      </c>
      <c r="Z1328" s="30">
        <v>7681.5643999999993</v>
      </c>
      <c r="AA1328" s="15"/>
      <c r="AB1328" s="15"/>
    </row>
    <row r="1329" spans="2:28" x14ac:dyDescent="0.2">
      <c r="B1329" s="11"/>
      <c r="C1329" s="11"/>
      <c r="Q1329" s="16">
        <v>2020</v>
      </c>
      <c r="R1329" s="12" t="s">
        <v>10</v>
      </c>
      <c r="S1329" s="26" t="s">
        <v>93</v>
      </c>
      <c r="T1329" s="26" t="s">
        <v>90</v>
      </c>
      <c r="U1329" s="26" t="s">
        <v>98</v>
      </c>
      <c r="V1329" s="26">
        <v>109</v>
      </c>
      <c r="W1329" s="3">
        <v>352</v>
      </c>
      <c r="X1329" s="3">
        <v>8585.2800000000007</v>
      </c>
      <c r="Y1329" s="3">
        <v>2043.29664</v>
      </c>
      <c r="Z1329" s="30">
        <v>11950.709760000002</v>
      </c>
      <c r="AA1329" s="12"/>
      <c r="AB1329" s="12"/>
    </row>
    <row r="1330" spans="2:28" x14ac:dyDescent="0.2">
      <c r="Q1330" s="18">
        <v>2020</v>
      </c>
      <c r="R1330" s="15" t="s">
        <v>11</v>
      </c>
      <c r="S1330" s="26" t="s">
        <v>93</v>
      </c>
      <c r="T1330" s="26" t="s">
        <v>90</v>
      </c>
      <c r="U1330" s="26" t="s">
        <v>98</v>
      </c>
      <c r="V1330" s="26">
        <v>109</v>
      </c>
      <c r="W1330" s="3">
        <v>429</v>
      </c>
      <c r="X1330" s="3">
        <v>16057.47</v>
      </c>
      <c r="Y1330" s="3">
        <v>4367.63184</v>
      </c>
      <c r="Z1330" s="30">
        <v>16972.745790000001</v>
      </c>
      <c r="AA1330" s="15"/>
      <c r="AB1330" s="15"/>
    </row>
    <row r="1331" spans="2:28" x14ac:dyDescent="0.2">
      <c r="Q1331" s="16">
        <v>2020</v>
      </c>
      <c r="R1331" s="12" t="s">
        <v>12</v>
      </c>
      <c r="S1331" s="26" t="s">
        <v>93</v>
      </c>
      <c r="T1331" s="26" t="s">
        <v>90</v>
      </c>
      <c r="U1331" s="26" t="s">
        <v>98</v>
      </c>
      <c r="V1331" s="26">
        <v>51</v>
      </c>
      <c r="W1331" s="3">
        <v>165</v>
      </c>
      <c r="X1331" s="3">
        <v>4154.7</v>
      </c>
      <c r="Y1331" s="3">
        <v>1159.1613</v>
      </c>
      <c r="Z1331" s="30">
        <v>4283.4957000000004</v>
      </c>
      <c r="AA1331" s="12"/>
      <c r="AB1331" s="12"/>
    </row>
    <row r="1332" spans="2:28" x14ac:dyDescent="0.2">
      <c r="Q1332" s="18">
        <v>2020</v>
      </c>
      <c r="R1332" s="15" t="s">
        <v>13</v>
      </c>
      <c r="S1332" s="26" t="s">
        <v>93</v>
      </c>
      <c r="T1332" s="26" t="s">
        <v>90</v>
      </c>
      <c r="U1332" s="26" t="s">
        <v>98</v>
      </c>
      <c r="V1332" s="26">
        <v>112</v>
      </c>
      <c r="W1332" s="3">
        <v>248</v>
      </c>
      <c r="X1332" s="3">
        <v>5485.76</v>
      </c>
      <c r="Y1332" s="3">
        <v>905.15039999999999</v>
      </c>
      <c r="Z1332" s="30">
        <v>7060.1731200000004</v>
      </c>
      <c r="AA1332" s="15"/>
      <c r="AB1332" s="15"/>
    </row>
    <row r="1333" spans="2:28" x14ac:dyDescent="0.2">
      <c r="Q1333" s="16">
        <v>2020</v>
      </c>
      <c r="R1333" s="12" t="s">
        <v>14</v>
      </c>
      <c r="S1333" s="26" t="s">
        <v>93</v>
      </c>
      <c r="T1333" s="26" t="s">
        <v>90</v>
      </c>
      <c r="U1333" s="26" t="s">
        <v>98</v>
      </c>
      <c r="V1333" s="26">
        <v>122</v>
      </c>
      <c r="W1333" s="3">
        <v>483</v>
      </c>
      <c r="X1333" s="3">
        <v>16446.150000000001</v>
      </c>
      <c r="Y1333" s="3">
        <v>3042.5377500000004</v>
      </c>
      <c r="Z1333" s="30">
        <v>22366.764000000003</v>
      </c>
      <c r="AA1333" s="12"/>
      <c r="AB1333" s="12"/>
    </row>
    <row r="1334" spans="2:28" x14ac:dyDescent="0.2">
      <c r="Q1334" s="18">
        <v>2020</v>
      </c>
      <c r="R1334" s="15" t="s">
        <v>15</v>
      </c>
      <c r="S1334" s="26" t="s">
        <v>93</v>
      </c>
      <c r="T1334" s="26" t="s">
        <v>90</v>
      </c>
      <c r="U1334" s="26" t="s">
        <v>98</v>
      </c>
      <c r="V1334" s="26">
        <v>82</v>
      </c>
      <c r="W1334" s="3">
        <v>260</v>
      </c>
      <c r="X1334" s="3">
        <v>12001.6</v>
      </c>
      <c r="Y1334" s="3">
        <v>2220.2959999999998</v>
      </c>
      <c r="Z1334" s="30">
        <v>11149.4864</v>
      </c>
      <c r="AA1334" s="15"/>
      <c r="AB1334" s="15"/>
    </row>
    <row r="1335" spans="2:28" x14ac:dyDescent="0.2">
      <c r="Q1335" s="16">
        <v>2020</v>
      </c>
      <c r="R1335" s="12" t="s">
        <v>16</v>
      </c>
      <c r="S1335" s="26" t="s">
        <v>93</v>
      </c>
      <c r="T1335" s="26" t="s">
        <v>90</v>
      </c>
      <c r="U1335" s="26" t="s">
        <v>98</v>
      </c>
      <c r="V1335" s="26">
        <v>117</v>
      </c>
      <c r="W1335" s="3">
        <v>457</v>
      </c>
      <c r="X1335" s="3">
        <v>9281.67</v>
      </c>
      <c r="Y1335" s="3">
        <v>2571.02259</v>
      </c>
      <c r="Z1335" s="30">
        <v>10033.485269999999</v>
      </c>
      <c r="AA1335" s="12"/>
      <c r="AB1335" s="12"/>
    </row>
    <row r="1336" spans="2:28" x14ac:dyDescent="0.2">
      <c r="Q1336" s="18">
        <v>2020</v>
      </c>
      <c r="R1336" s="15" t="s">
        <v>17</v>
      </c>
      <c r="S1336" s="26" t="s">
        <v>93</v>
      </c>
      <c r="T1336" s="26" t="s">
        <v>90</v>
      </c>
      <c r="U1336" s="26" t="s">
        <v>98</v>
      </c>
      <c r="V1336" s="26">
        <v>59</v>
      </c>
      <c r="W1336" s="3">
        <v>235</v>
      </c>
      <c r="X1336" s="3">
        <v>10384.65</v>
      </c>
      <c r="Y1336" s="3">
        <v>1131.9268499999998</v>
      </c>
      <c r="Z1336" s="30">
        <v>12731.580900000001</v>
      </c>
      <c r="AA1336" s="15"/>
      <c r="AB1336" s="15"/>
    </row>
    <row r="1337" spans="2:28" x14ac:dyDescent="0.2">
      <c r="Q1337" s="16">
        <v>2021</v>
      </c>
      <c r="R1337" s="12" t="s">
        <v>6</v>
      </c>
      <c r="S1337" s="26" t="s">
        <v>93</v>
      </c>
      <c r="T1337" s="26" t="s">
        <v>90</v>
      </c>
      <c r="U1337" s="26" t="s">
        <v>98</v>
      </c>
      <c r="V1337" s="26">
        <v>57</v>
      </c>
      <c r="W1337" s="3">
        <v>118</v>
      </c>
      <c r="X1337" s="3">
        <v>3342.94</v>
      </c>
      <c r="Y1337" s="3">
        <v>344.32281999999998</v>
      </c>
      <c r="Z1337" s="30">
        <v>4984.3235400000003</v>
      </c>
      <c r="AA1337" s="12"/>
      <c r="AB1337" s="12"/>
    </row>
    <row r="1338" spans="2:28" x14ac:dyDescent="0.2">
      <c r="Q1338" s="18">
        <v>2021</v>
      </c>
      <c r="R1338" s="15" t="s">
        <v>7</v>
      </c>
      <c r="S1338" s="26" t="s">
        <v>93</v>
      </c>
      <c r="T1338" s="26" t="s">
        <v>90</v>
      </c>
      <c r="U1338" s="26" t="s">
        <v>98</v>
      </c>
      <c r="V1338" s="26">
        <v>60</v>
      </c>
      <c r="W1338" s="3">
        <v>136</v>
      </c>
      <c r="X1338" s="3">
        <v>5076.88</v>
      </c>
      <c r="Y1338" s="3">
        <v>507.68799999999999</v>
      </c>
      <c r="Z1338" s="30">
        <v>6701.481600000001</v>
      </c>
      <c r="AA1338" s="15"/>
      <c r="AB1338" s="15"/>
    </row>
    <row r="1339" spans="2:28" x14ac:dyDescent="0.2">
      <c r="Q1339" s="16">
        <v>2021</v>
      </c>
      <c r="R1339" s="12" t="s">
        <v>8</v>
      </c>
      <c r="S1339" s="26" t="s">
        <v>93</v>
      </c>
      <c r="T1339" s="26" t="s">
        <v>90</v>
      </c>
      <c r="U1339" s="26" t="s">
        <v>98</v>
      </c>
      <c r="V1339" s="26">
        <v>58</v>
      </c>
      <c r="W1339" s="3">
        <v>220</v>
      </c>
      <c r="X1339" s="3">
        <v>9911</v>
      </c>
      <c r="Y1339" s="3">
        <v>1357.807</v>
      </c>
      <c r="Z1339" s="30">
        <v>12329.284</v>
      </c>
      <c r="AA1339" s="12"/>
      <c r="AB1339" s="12"/>
    </row>
    <row r="1340" spans="2:28" x14ac:dyDescent="0.2">
      <c r="Q1340" s="18">
        <v>2021</v>
      </c>
      <c r="R1340" s="15" t="s">
        <v>9</v>
      </c>
      <c r="S1340" s="26" t="s">
        <v>93</v>
      </c>
      <c r="T1340" s="26" t="s">
        <v>90</v>
      </c>
      <c r="U1340" s="26" t="s">
        <v>98</v>
      </c>
      <c r="V1340" s="26">
        <v>57</v>
      </c>
      <c r="W1340" s="3">
        <v>121</v>
      </c>
      <c r="X1340" s="3">
        <v>3654.2</v>
      </c>
      <c r="Y1340" s="3">
        <v>540.82159999999999</v>
      </c>
      <c r="Z1340" s="30">
        <v>4874.7028</v>
      </c>
      <c r="AA1340" s="15"/>
      <c r="AB1340" s="15"/>
    </row>
    <row r="1341" spans="2:28" x14ac:dyDescent="0.2">
      <c r="Q1341" s="16">
        <v>2021</v>
      </c>
      <c r="R1341" s="12" t="s">
        <v>10</v>
      </c>
      <c r="S1341" s="26" t="s">
        <v>93</v>
      </c>
      <c r="T1341" s="26" t="s">
        <v>90</v>
      </c>
      <c r="U1341" s="26" t="s">
        <v>98</v>
      </c>
      <c r="V1341" s="26">
        <v>60</v>
      </c>
      <c r="W1341" s="3">
        <v>137</v>
      </c>
      <c r="X1341" s="3">
        <v>3315.4</v>
      </c>
      <c r="Y1341" s="3">
        <v>646.50300000000004</v>
      </c>
      <c r="Z1341" s="30">
        <v>4923.3689999999997</v>
      </c>
      <c r="AA1341" s="12"/>
      <c r="AB1341" s="12"/>
    </row>
    <row r="1342" spans="2:28" x14ac:dyDescent="0.2">
      <c r="Q1342" s="18">
        <v>2021</v>
      </c>
      <c r="R1342" s="15" t="s">
        <v>11</v>
      </c>
      <c r="S1342" s="26" t="s">
        <v>93</v>
      </c>
      <c r="T1342" s="26" t="s">
        <v>90</v>
      </c>
      <c r="U1342" s="26" t="s">
        <v>98</v>
      </c>
      <c r="V1342" s="26">
        <v>50</v>
      </c>
      <c r="W1342" s="3">
        <v>125</v>
      </c>
      <c r="X1342" s="3">
        <v>5482.5</v>
      </c>
      <c r="Y1342" s="3">
        <v>1091.0174999999999</v>
      </c>
      <c r="Z1342" s="30">
        <v>7686.4650000000001</v>
      </c>
      <c r="AA1342" s="15"/>
      <c r="AB1342" s="15"/>
    </row>
    <row r="1343" spans="2:28" x14ac:dyDescent="0.2">
      <c r="Q1343" s="16">
        <v>2021</v>
      </c>
      <c r="R1343" s="12" t="s">
        <v>12</v>
      </c>
      <c r="S1343" s="26" t="s">
        <v>93</v>
      </c>
      <c r="T1343" s="26" t="s">
        <v>90</v>
      </c>
      <c r="U1343" s="26" t="s">
        <v>98</v>
      </c>
      <c r="V1343" s="26">
        <v>50</v>
      </c>
      <c r="W1343" s="3">
        <v>150</v>
      </c>
      <c r="X1343" s="3">
        <v>5812.5</v>
      </c>
      <c r="Y1343" s="3">
        <v>924.1875</v>
      </c>
      <c r="Z1343" s="30">
        <v>7660.875</v>
      </c>
      <c r="AA1343" s="12"/>
      <c r="AB1343" s="12"/>
    </row>
    <row r="1344" spans="2:28" x14ac:dyDescent="0.2">
      <c r="Q1344" s="18">
        <v>2021</v>
      </c>
      <c r="R1344" s="15" t="s">
        <v>13</v>
      </c>
      <c r="S1344" s="26" t="s">
        <v>93</v>
      </c>
      <c r="T1344" s="26" t="s">
        <v>90</v>
      </c>
      <c r="U1344" s="26" t="s">
        <v>98</v>
      </c>
      <c r="V1344" s="26">
        <v>60</v>
      </c>
      <c r="W1344" s="3">
        <v>187</v>
      </c>
      <c r="X1344" s="3">
        <v>6107.42</v>
      </c>
      <c r="Y1344" s="3">
        <v>940.54268000000002</v>
      </c>
      <c r="Z1344" s="30">
        <v>9075.626119999999</v>
      </c>
      <c r="AA1344" s="15"/>
      <c r="AB1344" s="15"/>
    </row>
    <row r="1345" spans="17:28" x14ac:dyDescent="0.2">
      <c r="Q1345" s="16">
        <v>2021</v>
      </c>
      <c r="R1345" s="12" t="s">
        <v>14</v>
      </c>
      <c r="S1345" s="26" t="s">
        <v>93</v>
      </c>
      <c r="T1345" s="26" t="s">
        <v>90</v>
      </c>
      <c r="U1345" s="26" t="s">
        <v>98</v>
      </c>
      <c r="V1345" s="26">
        <v>55</v>
      </c>
      <c r="W1345" s="3">
        <v>196</v>
      </c>
      <c r="X1345" s="3">
        <v>5989.76</v>
      </c>
      <c r="Y1345" s="3">
        <v>874.5049600000001</v>
      </c>
      <c r="Z1345" s="30">
        <v>8116.1248000000005</v>
      </c>
      <c r="AA1345" s="12"/>
      <c r="AB1345" s="12"/>
    </row>
    <row r="1346" spans="17:28" x14ac:dyDescent="0.2">
      <c r="Q1346" s="18">
        <v>2021</v>
      </c>
      <c r="R1346" s="15" t="s">
        <v>15</v>
      </c>
      <c r="S1346" s="26" t="s">
        <v>93</v>
      </c>
      <c r="T1346" s="26" t="s">
        <v>90</v>
      </c>
      <c r="U1346" s="26" t="s">
        <v>98</v>
      </c>
      <c r="V1346" s="26">
        <v>60</v>
      </c>
      <c r="W1346" s="3">
        <v>239</v>
      </c>
      <c r="X1346" s="3">
        <v>8257.4500000000007</v>
      </c>
      <c r="Y1346" s="3">
        <v>1511.1133500000001</v>
      </c>
      <c r="Z1346" s="30">
        <v>10123.6337</v>
      </c>
      <c r="AA1346" s="15"/>
      <c r="AB1346" s="15"/>
    </row>
    <row r="1347" spans="17:28" x14ac:dyDescent="0.2">
      <c r="Q1347" s="16">
        <v>2021</v>
      </c>
      <c r="R1347" s="12" t="s">
        <v>16</v>
      </c>
      <c r="S1347" s="26" t="s">
        <v>93</v>
      </c>
      <c r="T1347" s="26" t="s">
        <v>90</v>
      </c>
      <c r="U1347" s="26" t="s">
        <v>98</v>
      </c>
      <c r="V1347" s="26">
        <v>51</v>
      </c>
      <c r="W1347" s="3">
        <v>151</v>
      </c>
      <c r="X1347" s="3">
        <v>4774.62</v>
      </c>
      <c r="Y1347" s="3">
        <v>630.24983999999995</v>
      </c>
      <c r="Z1347" s="30">
        <v>6235.6537199999993</v>
      </c>
      <c r="AA1347" s="12"/>
      <c r="AB1347" s="12"/>
    </row>
    <row r="1348" spans="17:28" x14ac:dyDescent="0.2">
      <c r="Q1348" s="18">
        <v>2021</v>
      </c>
      <c r="R1348" s="15" t="s">
        <v>17</v>
      </c>
      <c r="S1348" s="26" t="s">
        <v>93</v>
      </c>
      <c r="T1348" s="26" t="s">
        <v>90</v>
      </c>
      <c r="U1348" s="26" t="s">
        <v>98</v>
      </c>
      <c r="V1348" s="26">
        <v>56</v>
      </c>
      <c r="W1348" s="3">
        <v>142</v>
      </c>
      <c r="X1348" s="3">
        <v>6814.58</v>
      </c>
      <c r="Y1348" s="3">
        <v>722.34547999999995</v>
      </c>
      <c r="Z1348" s="30">
        <v>8320.6021799999999</v>
      </c>
      <c r="AA1348" s="15"/>
      <c r="AB1348" s="15"/>
    </row>
    <row r="1349" spans="17:28" x14ac:dyDescent="0.2">
      <c r="Q1349" s="16">
        <v>2022</v>
      </c>
      <c r="R1349" s="12" t="s">
        <v>6</v>
      </c>
      <c r="S1349" s="26" t="s">
        <v>93</v>
      </c>
      <c r="T1349" s="26" t="s">
        <v>90</v>
      </c>
      <c r="U1349" s="26" t="s">
        <v>98</v>
      </c>
      <c r="V1349" s="26">
        <v>69</v>
      </c>
      <c r="W1349" s="3">
        <v>240</v>
      </c>
      <c r="X1349" s="3">
        <v>6928.8</v>
      </c>
      <c r="Y1349" s="3">
        <v>2542.8696</v>
      </c>
      <c r="Z1349" s="30">
        <v>7891.9031999999997</v>
      </c>
      <c r="AA1349" s="12"/>
      <c r="AB1349" s="12"/>
    </row>
    <row r="1350" spans="17:28" x14ac:dyDescent="0.2">
      <c r="Q1350" s="18">
        <v>2022</v>
      </c>
      <c r="R1350" s="15" t="s">
        <v>7</v>
      </c>
      <c r="S1350" s="26" t="s">
        <v>93</v>
      </c>
      <c r="T1350" s="26" t="s">
        <v>90</v>
      </c>
      <c r="U1350" s="26" t="s">
        <v>98</v>
      </c>
      <c r="V1350" s="26">
        <v>74</v>
      </c>
      <c r="W1350" s="3">
        <v>295</v>
      </c>
      <c r="X1350" s="3">
        <v>9844.15</v>
      </c>
      <c r="Y1350" s="3">
        <v>3721.0886999999998</v>
      </c>
      <c r="Z1350" s="30">
        <v>11694.850199999999</v>
      </c>
      <c r="AA1350" s="15"/>
      <c r="AB1350" s="15"/>
    </row>
    <row r="1351" spans="17:28" x14ac:dyDescent="0.2">
      <c r="Q1351" s="16">
        <v>2022</v>
      </c>
      <c r="R1351" s="12" t="s">
        <v>8</v>
      </c>
      <c r="S1351" s="26" t="s">
        <v>93</v>
      </c>
      <c r="T1351" s="26" t="s">
        <v>90</v>
      </c>
      <c r="U1351" s="26" t="s">
        <v>98</v>
      </c>
      <c r="V1351" s="26">
        <v>55</v>
      </c>
      <c r="W1351" s="3">
        <v>185</v>
      </c>
      <c r="X1351" s="3">
        <v>4334.55</v>
      </c>
      <c r="Y1351" s="3">
        <v>1703.4781500000001</v>
      </c>
      <c r="Z1351" s="30">
        <v>4304.2081500000004</v>
      </c>
      <c r="AA1351" s="12"/>
      <c r="AB1351" s="12"/>
    </row>
    <row r="1352" spans="17:28" x14ac:dyDescent="0.2">
      <c r="Q1352" s="18">
        <v>2022</v>
      </c>
      <c r="R1352" s="15" t="s">
        <v>9</v>
      </c>
      <c r="S1352" s="26" t="s">
        <v>93</v>
      </c>
      <c r="T1352" s="26" t="s">
        <v>90</v>
      </c>
      <c r="U1352" s="26" t="s">
        <v>98</v>
      </c>
      <c r="V1352" s="26">
        <v>119</v>
      </c>
      <c r="W1352" s="3">
        <v>336</v>
      </c>
      <c r="X1352" s="3">
        <v>15613.92</v>
      </c>
      <c r="Y1352" s="3">
        <v>5308.7327999999998</v>
      </c>
      <c r="Z1352" s="30">
        <v>18752.317920000001</v>
      </c>
      <c r="AA1352" s="15"/>
      <c r="AB1352" s="15"/>
    </row>
    <row r="1353" spans="17:28" x14ac:dyDescent="0.2">
      <c r="Q1353" s="16">
        <v>2022</v>
      </c>
      <c r="R1353" s="12" t="s">
        <v>10</v>
      </c>
      <c r="S1353" s="26" t="s">
        <v>93</v>
      </c>
      <c r="T1353" s="26" t="s">
        <v>90</v>
      </c>
      <c r="U1353" s="26" t="s">
        <v>98</v>
      </c>
      <c r="V1353" s="26">
        <v>116</v>
      </c>
      <c r="W1353" s="3">
        <v>247</v>
      </c>
      <c r="X1353" s="3">
        <v>7535.97</v>
      </c>
      <c r="Y1353" s="3">
        <v>2976.7081499999999</v>
      </c>
      <c r="Z1353" s="30">
        <v>7980.5922300000002</v>
      </c>
      <c r="AA1353" s="12"/>
      <c r="AB1353" s="12"/>
    </row>
    <row r="1354" spans="17:28" x14ac:dyDescent="0.2">
      <c r="Q1354" s="18">
        <v>2022</v>
      </c>
      <c r="R1354" s="15" t="s">
        <v>11</v>
      </c>
      <c r="S1354" s="26" t="s">
        <v>93</v>
      </c>
      <c r="T1354" s="26" t="s">
        <v>90</v>
      </c>
      <c r="U1354" s="26" t="s">
        <v>98</v>
      </c>
      <c r="V1354" s="26">
        <v>70</v>
      </c>
      <c r="W1354" s="3">
        <v>215</v>
      </c>
      <c r="X1354" s="3">
        <v>6282.3</v>
      </c>
      <c r="Y1354" s="3">
        <v>2500.3553999999999</v>
      </c>
      <c r="Z1354" s="30">
        <v>7790.0519999999997</v>
      </c>
      <c r="AA1354" s="15"/>
      <c r="AB1354" s="15"/>
    </row>
    <row r="1355" spans="17:28" x14ac:dyDescent="0.2">
      <c r="Q1355" s="16">
        <v>2022</v>
      </c>
      <c r="R1355" s="12" t="s">
        <v>12</v>
      </c>
      <c r="S1355" s="26" t="s">
        <v>93</v>
      </c>
      <c r="T1355" s="26" t="s">
        <v>90</v>
      </c>
      <c r="U1355" s="26" t="s">
        <v>98</v>
      </c>
      <c r="V1355" s="26">
        <v>139</v>
      </c>
      <c r="W1355" s="3">
        <v>452</v>
      </c>
      <c r="X1355" s="3">
        <v>18446.12</v>
      </c>
      <c r="Y1355" s="3">
        <v>6253.2346799999996</v>
      </c>
      <c r="Z1355" s="30">
        <v>20751.884999999998</v>
      </c>
      <c r="AA1355" s="12"/>
      <c r="AB1355" s="12"/>
    </row>
    <row r="1356" spans="17:28" x14ac:dyDescent="0.2">
      <c r="Q1356" s="18">
        <v>2022</v>
      </c>
      <c r="R1356" s="15" t="s">
        <v>13</v>
      </c>
      <c r="S1356" s="26" t="s">
        <v>93</v>
      </c>
      <c r="T1356" s="26" t="s">
        <v>90</v>
      </c>
      <c r="U1356" s="26" t="s">
        <v>98</v>
      </c>
      <c r="V1356" s="26">
        <v>90</v>
      </c>
      <c r="W1356" s="3">
        <v>228</v>
      </c>
      <c r="X1356" s="3">
        <v>7633.44</v>
      </c>
      <c r="Y1356" s="3">
        <v>2686.9708799999999</v>
      </c>
      <c r="Z1356" s="30">
        <v>9396.7646399999994</v>
      </c>
      <c r="AA1356" s="15"/>
      <c r="AB1356" s="15"/>
    </row>
    <row r="1357" spans="17:28" x14ac:dyDescent="0.2">
      <c r="Q1357" s="16">
        <v>2022</v>
      </c>
      <c r="R1357" s="12" t="s">
        <v>14</v>
      </c>
      <c r="S1357" s="26" t="s">
        <v>93</v>
      </c>
      <c r="T1357" s="26" t="s">
        <v>90</v>
      </c>
      <c r="U1357" s="26" t="s">
        <v>98</v>
      </c>
      <c r="V1357" s="26">
        <v>149</v>
      </c>
      <c r="W1357" s="3">
        <v>559</v>
      </c>
      <c r="X1357" s="3">
        <v>13538.98</v>
      </c>
      <c r="Y1357" s="3">
        <v>4278.3176800000001</v>
      </c>
      <c r="Z1357" s="30">
        <v>16152.003139999999</v>
      </c>
      <c r="AA1357" s="12"/>
      <c r="AB1357" s="12"/>
    </row>
    <row r="1358" spans="17:28" x14ac:dyDescent="0.2">
      <c r="Q1358" s="18">
        <v>2022</v>
      </c>
      <c r="R1358" s="15" t="s">
        <v>15</v>
      </c>
      <c r="S1358" s="26" t="s">
        <v>93</v>
      </c>
      <c r="T1358" s="26" t="s">
        <v>90</v>
      </c>
      <c r="U1358" s="26" t="s">
        <v>98</v>
      </c>
      <c r="V1358" s="26">
        <v>71</v>
      </c>
      <c r="W1358" s="3">
        <v>148</v>
      </c>
      <c r="X1358" s="3">
        <v>3242.68</v>
      </c>
      <c r="Y1358" s="3">
        <v>1008.47348</v>
      </c>
      <c r="Z1358" s="30">
        <v>3443.7261599999997</v>
      </c>
      <c r="AA1358" s="15"/>
      <c r="AB1358" s="15"/>
    </row>
    <row r="1359" spans="17:28" x14ac:dyDescent="0.2">
      <c r="Q1359" s="16">
        <v>2022</v>
      </c>
      <c r="R1359" s="12" t="s">
        <v>16</v>
      </c>
      <c r="S1359" s="26" t="s">
        <v>93</v>
      </c>
      <c r="T1359" s="26" t="s">
        <v>90</v>
      </c>
      <c r="U1359" s="26" t="s">
        <v>98</v>
      </c>
      <c r="V1359" s="26">
        <v>65</v>
      </c>
      <c r="W1359" s="3">
        <v>233</v>
      </c>
      <c r="X1359" s="3">
        <v>8807.4</v>
      </c>
      <c r="Y1359" s="3">
        <v>3355.6194</v>
      </c>
      <c r="Z1359" s="30">
        <v>11396.775599999999</v>
      </c>
      <c r="AA1359" s="12"/>
      <c r="AB1359" s="12"/>
    </row>
    <row r="1360" spans="17:28" x14ac:dyDescent="0.2">
      <c r="Q1360" s="18">
        <v>2022</v>
      </c>
      <c r="R1360" s="15" t="s">
        <v>17</v>
      </c>
      <c r="S1360" s="26" t="s">
        <v>93</v>
      </c>
      <c r="T1360" s="26" t="s">
        <v>90</v>
      </c>
      <c r="U1360" s="26" t="s">
        <v>98</v>
      </c>
      <c r="V1360" s="26">
        <v>145</v>
      </c>
      <c r="W1360" s="3">
        <v>457</v>
      </c>
      <c r="X1360" s="3">
        <v>17557.939999999999</v>
      </c>
      <c r="Y1360" s="3">
        <v>5495.6352200000001</v>
      </c>
      <c r="Z1360" s="30">
        <v>17996.888500000001</v>
      </c>
      <c r="AA1360" s="15"/>
      <c r="AB1360" s="15"/>
    </row>
    <row r="1361" spans="17:28" x14ac:dyDescent="0.2">
      <c r="Q1361" s="16">
        <v>2023</v>
      </c>
      <c r="R1361" s="12" t="s">
        <v>6</v>
      </c>
      <c r="S1361" s="26" t="s">
        <v>93</v>
      </c>
      <c r="T1361" s="26" t="s">
        <v>90</v>
      </c>
      <c r="U1361" s="26" t="s">
        <v>98</v>
      </c>
      <c r="V1361" s="26">
        <v>122</v>
      </c>
      <c r="W1361" s="3">
        <v>333</v>
      </c>
      <c r="X1361" s="3">
        <v>9666.99</v>
      </c>
      <c r="Y1361" s="3">
        <v>657.35531999999989</v>
      </c>
      <c r="Z1361" s="30">
        <v>12335.079240000001</v>
      </c>
      <c r="AA1361" s="12"/>
      <c r="AB1361" s="12"/>
    </row>
    <row r="1362" spans="17:28" x14ac:dyDescent="0.2">
      <c r="Q1362" s="18">
        <v>2023</v>
      </c>
      <c r="R1362" s="15" t="s">
        <v>7</v>
      </c>
      <c r="S1362" s="26" t="s">
        <v>93</v>
      </c>
      <c r="T1362" s="26" t="s">
        <v>90</v>
      </c>
      <c r="U1362" s="26" t="s">
        <v>98</v>
      </c>
      <c r="V1362" s="26">
        <v>107</v>
      </c>
      <c r="W1362" s="3">
        <v>375</v>
      </c>
      <c r="X1362" s="3">
        <v>11715</v>
      </c>
      <c r="Y1362" s="3">
        <v>843.48</v>
      </c>
      <c r="Z1362" s="30">
        <v>14807.76</v>
      </c>
      <c r="AA1362" s="15"/>
      <c r="AB1362" s="15"/>
    </row>
    <row r="1363" spans="17:28" x14ac:dyDescent="0.2">
      <c r="Q1363" s="16">
        <v>2023</v>
      </c>
      <c r="R1363" s="12" t="s">
        <v>8</v>
      </c>
      <c r="S1363" s="26" t="s">
        <v>93</v>
      </c>
      <c r="T1363" s="26" t="s">
        <v>90</v>
      </c>
      <c r="U1363" s="26" t="s">
        <v>98</v>
      </c>
      <c r="V1363" s="26">
        <v>121</v>
      </c>
      <c r="W1363" s="3">
        <v>289</v>
      </c>
      <c r="X1363" s="3">
        <v>9210.43</v>
      </c>
      <c r="Y1363" s="3">
        <v>626.30924000000005</v>
      </c>
      <c r="Z1363" s="30">
        <v>10435.41719</v>
      </c>
      <c r="AA1363" s="12"/>
      <c r="AB1363" s="12"/>
    </row>
    <row r="1364" spans="17:28" x14ac:dyDescent="0.2">
      <c r="Q1364" s="18">
        <v>2023</v>
      </c>
      <c r="R1364" s="15" t="s">
        <v>9</v>
      </c>
      <c r="S1364" s="26" t="s">
        <v>93</v>
      </c>
      <c r="T1364" s="26" t="s">
        <v>90</v>
      </c>
      <c r="U1364" s="26" t="s">
        <v>98</v>
      </c>
      <c r="V1364" s="26">
        <v>139</v>
      </c>
      <c r="W1364" s="3">
        <v>485</v>
      </c>
      <c r="X1364" s="3">
        <v>23493.4</v>
      </c>
      <c r="Y1364" s="3">
        <v>1691.5248000000001</v>
      </c>
      <c r="Z1364" s="30">
        <v>35240.1</v>
      </c>
      <c r="AA1364" s="15"/>
      <c r="AB1364" s="15"/>
    </row>
    <row r="1365" spans="17:28" x14ac:dyDescent="0.2">
      <c r="Q1365" s="16">
        <v>2023</v>
      </c>
      <c r="R1365" s="12" t="s">
        <v>10</v>
      </c>
      <c r="S1365" s="26" t="s">
        <v>93</v>
      </c>
      <c r="T1365" s="26" t="s">
        <v>90</v>
      </c>
      <c r="U1365" s="26" t="s">
        <v>98</v>
      </c>
      <c r="V1365" s="26">
        <v>56</v>
      </c>
      <c r="W1365" s="3">
        <v>118</v>
      </c>
      <c r="X1365" s="3">
        <v>3215.5</v>
      </c>
      <c r="Y1365" s="3">
        <v>228.3005</v>
      </c>
      <c r="Z1365" s="30">
        <v>4029.0214999999998</v>
      </c>
      <c r="AA1365" s="12"/>
      <c r="AB1365" s="12"/>
    </row>
    <row r="1366" spans="17:28" x14ac:dyDescent="0.2">
      <c r="Q1366" s="18">
        <v>2023</v>
      </c>
      <c r="R1366" s="15" t="s">
        <v>11</v>
      </c>
      <c r="S1366" s="26" t="s">
        <v>93</v>
      </c>
      <c r="T1366" s="26" t="s">
        <v>90</v>
      </c>
      <c r="U1366" s="26" t="s">
        <v>98</v>
      </c>
      <c r="V1366" s="26">
        <v>95</v>
      </c>
      <c r="W1366" s="3">
        <v>320</v>
      </c>
      <c r="X1366" s="3">
        <v>8688</v>
      </c>
      <c r="Y1366" s="3">
        <v>451.77600000000001</v>
      </c>
      <c r="Z1366" s="30">
        <v>11051.136</v>
      </c>
      <c r="AA1366" s="15"/>
      <c r="AB1366" s="15"/>
    </row>
    <row r="1367" spans="17:28" x14ac:dyDescent="0.2">
      <c r="Q1367" s="16">
        <v>2023</v>
      </c>
      <c r="R1367" s="12" t="s">
        <v>12</v>
      </c>
      <c r="S1367" s="26" t="s">
        <v>93</v>
      </c>
      <c r="T1367" s="26" t="s">
        <v>90</v>
      </c>
      <c r="U1367" s="26" t="s">
        <v>98</v>
      </c>
      <c r="V1367" s="26">
        <v>74</v>
      </c>
      <c r="W1367" s="3">
        <v>185</v>
      </c>
      <c r="X1367" s="3">
        <v>9085.35</v>
      </c>
      <c r="Y1367" s="3">
        <v>881.27895000000012</v>
      </c>
      <c r="Z1367" s="30">
        <v>13537.1715</v>
      </c>
      <c r="AA1367" s="12"/>
      <c r="AB1367" s="12"/>
    </row>
    <row r="1368" spans="17:28" x14ac:dyDescent="0.2">
      <c r="Q1368" s="18">
        <v>2023</v>
      </c>
      <c r="R1368" s="15" t="s">
        <v>13</v>
      </c>
      <c r="S1368" s="26" t="s">
        <v>93</v>
      </c>
      <c r="T1368" s="26" t="s">
        <v>90</v>
      </c>
      <c r="U1368" s="26" t="s">
        <v>98</v>
      </c>
      <c r="V1368" s="26">
        <v>76</v>
      </c>
      <c r="W1368" s="3">
        <v>160</v>
      </c>
      <c r="X1368" s="3">
        <v>3913.6</v>
      </c>
      <c r="Y1368" s="3">
        <v>367.87839999999994</v>
      </c>
      <c r="Z1368" s="30">
        <v>6019.1167999999998</v>
      </c>
      <c r="AA1368" s="15"/>
      <c r="AB1368" s="15"/>
    </row>
    <row r="1369" spans="17:28" x14ac:dyDescent="0.2">
      <c r="Q1369" s="16">
        <v>2023</v>
      </c>
      <c r="R1369" s="12" t="s">
        <v>14</v>
      </c>
      <c r="S1369" s="26" t="s">
        <v>93</v>
      </c>
      <c r="T1369" s="26" t="s">
        <v>90</v>
      </c>
      <c r="U1369" s="26" t="s">
        <v>98</v>
      </c>
      <c r="V1369" s="26">
        <v>150</v>
      </c>
      <c r="W1369" s="3">
        <v>524</v>
      </c>
      <c r="X1369" s="3">
        <v>17402.04</v>
      </c>
      <c r="Y1369" s="3">
        <v>939.71016000000009</v>
      </c>
      <c r="Z1369" s="30">
        <v>20621.417400000002</v>
      </c>
      <c r="AA1369" s="12"/>
      <c r="AB1369" s="12"/>
    </row>
    <row r="1370" spans="17:28" x14ac:dyDescent="0.2">
      <c r="Q1370" s="18">
        <v>2023</v>
      </c>
      <c r="R1370" s="15" t="s">
        <v>15</v>
      </c>
      <c r="S1370" s="26" t="s">
        <v>93</v>
      </c>
      <c r="T1370" s="26" t="s">
        <v>90</v>
      </c>
      <c r="U1370" s="26" t="s">
        <v>98</v>
      </c>
      <c r="V1370" s="26">
        <v>136</v>
      </c>
      <c r="W1370" s="3">
        <v>418</v>
      </c>
      <c r="X1370" s="3">
        <v>8920.1200000000008</v>
      </c>
      <c r="Y1370" s="3">
        <v>722.52972000000011</v>
      </c>
      <c r="Z1370" s="30">
        <v>10891.466520000002</v>
      </c>
      <c r="AA1370" s="15"/>
      <c r="AB1370" s="15"/>
    </row>
    <row r="1371" spans="17:28" x14ac:dyDescent="0.2">
      <c r="Q1371" s="16">
        <v>2023</v>
      </c>
      <c r="R1371" s="12" t="s">
        <v>16</v>
      </c>
      <c r="S1371" s="26" t="s">
        <v>93</v>
      </c>
      <c r="T1371" s="26" t="s">
        <v>90</v>
      </c>
      <c r="U1371" s="26" t="s">
        <v>98</v>
      </c>
      <c r="V1371" s="26">
        <v>74</v>
      </c>
      <c r="W1371" s="3">
        <v>229</v>
      </c>
      <c r="X1371" s="3">
        <v>7744.78</v>
      </c>
      <c r="Y1371" s="3">
        <v>588.60328000000004</v>
      </c>
      <c r="Z1371" s="30">
        <v>10091.448339999999</v>
      </c>
      <c r="AA1371" s="12"/>
      <c r="AB1371" s="12"/>
    </row>
    <row r="1372" spans="17:28" x14ac:dyDescent="0.2">
      <c r="Q1372" s="18">
        <v>2023</v>
      </c>
      <c r="R1372" s="15" t="s">
        <v>17</v>
      </c>
      <c r="S1372" s="26" t="s">
        <v>93</v>
      </c>
      <c r="T1372" s="26" t="s">
        <v>90</v>
      </c>
      <c r="U1372" s="26" t="s">
        <v>98</v>
      </c>
      <c r="V1372" s="26">
        <v>139</v>
      </c>
      <c r="W1372" s="3">
        <v>470</v>
      </c>
      <c r="X1372" s="3">
        <v>15134</v>
      </c>
      <c r="Y1372" s="3">
        <v>1513.4</v>
      </c>
      <c r="Z1372" s="30">
        <v>21021.126</v>
      </c>
      <c r="AA1372" s="15"/>
      <c r="AB1372" s="15"/>
    </row>
    <row r="1373" spans="17:28" x14ac:dyDescent="0.2">
      <c r="Q1373" s="16">
        <v>2024</v>
      </c>
      <c r="R1373" s="12" t="s">
        <v>6</v>
      </c>
      <c r="S1373" s="26" t="s">
        <v>93</v>
      </c>
      <c r="T1373" s="26" t="s">
        <v>90</v>
      </c>
      <c r="U1373" s="26" t="s">
        <v>98</v>
      </c>
      <c r="V1373" s="26">
        <v>125</v>
      </c>
      <c r="W1373" s="3">
        <v>310</v>
      </c>
      <c r="X1373" s="3">
        <v>12031.1</v>
      </c>
      <c r="Y1373" s="3">
        <v>2670.9042000000004</v>
      </c>
      <c r="Z1373" s="30">
        <v>13799.671700000001</v>
      </c>
      <c r="AA1373" s="12"/>
      <c r="AB1373" s="12"/>
    </row>
    <row r="1374" spans="17:28" x14ac:dyDescent="0.2">
      <c r="Q1374" s="18">
        <v>2024</v>
      </c>
      <c r="R1374" s="15" t="s">
        <v>7</v>
      </c>
      <c r="S1374" s="26" t="s">
        <v>93</v>
      </c>
      <c r="T1374" s="26" t="s">
        <v>90</v>
      </c>
      <c r="U1374" s="26" t="s">
        <v>98</v>
      </c>
      <c r="V1374" s="26">
        <v>105</v>
      </c>
      <c r="W1374" s="3">
        <v>296</v>
      </c>
      <c r="X1374" s="3">
        <v>12082.72</v>
      </c>
      <c r="Y1374" s="3">
        <v>3117.3417599999998</v>
      </c>
      <c r="Z1374" s="30">
        <v>13508.480959999999</v>
      </c>
      <c r="AA1374" s="15"/>
      <c r="AB1374" s="15"/>
    </row>
    <row r="1375" spans="17:28" x14ac:dyDescent="0.2">
      <c r="Q1375" s="16">
        <v>2024</v>
      </c>
      <c r="R1375" s="12" t="s">
        <v>8</v>
      </c>
      <c r="S1375" s="26" t="s">
        <v>93</v>
      </c>
      <c r="T1375" s="26" t="s">
        <v>90</v>
      </c>
      <c r="U1375" s="26" t="s">
        <v>98</v>
      </c>
      <c r="V1375" s="26">
        <v>131</v>
      </c>
      <c r="W1375" s="3">
        <v>424</v>
      </c>
      <c r="X1375" s="3">
        <v>9183.84</v>
      </c>
      <c r="Y1375" s="3">
        <v>2745.9681600000004</v>
      </c>
      <c r="Z1375" s="30">
        <v>9606.2966400000005</v>
      </c>
      <c r="AA1375" s="12"/>
      <c r="AB1375" s="12"/>
    </row>
    <row r="1376" spans="17:28" x14ac:dyDescent="0.2">
      <c r="Q1376" s="18">
        <v>2024</v>
      </c>
      <c r="R1376" s="15" t="s">
        <v>9</v>
      </c>
      <c r="S1376" s="26" t="s">
        <v>93</v>
      </c>
      <c r="T1376" s="26" t="s">
        <v>90</v>
      </c>
      <c r="U1376" s="26" t="s">
        <v>98</v>
      </c>
      <c r="V1376" s="26">
        <v>97</v>
      </c>
      <c r="W1376" s="3">
        <v>340</v>
      </c>
      <c r="X1376" s="3">
        <v>10458.4</v>
      </c>
      <c r="Y1376" s="3">
        <v>2217.1807999999996</v>
      </c>
      <c r="Z1376" s="30">
        <v>13219.417599999999</v>
      </c>
      <c r="AA1376" s="15"/>
      <c r="AB1376" s="15"/>
    </row>
    <row r="1377" spans="17:28" x14ac:dyDescent="0.2">
      <c r="Q1377" s="16">
        <v>2024</v>
      </c>
      <c r="R1377" s="12" t="s">
        <v>10</v>
      </c>
      <c r="S1377" s="26" t="s">
        <v>93</v>
      </c>
      <c r="T1377" s="26" t="s">
        <v>90</v>
      </c>
      <c r="U1377" s="26" t="s">
        <v>98</v>
      </c>
      <c r="V1377" s="26">
        <v>51</v>
      </c>
      <c r="W1377" s="3">
        <v>150</v>
      </c>
      <c r="X1377" s="3">
        <v>6286.5</v>
      </c>
      <c r="Y1377" s="3">
        <v>1879.6635000000001</v>
      </c>
      <c r="Z1377" s="30">
        <v>7669.53</v>
      </c>
      <c r="AA1377" s="12"/>
      <c r="AB1377" s="12"/>
    </row>
    <row r="1378" spans="17:28" x14ac:dyDescent="0.2">
      <c r="Q1378" s="18">
        <v>2024</v>
      </c>
      <c r="R1378" s="15" t="s">
        <v>11</v>
      </c>
      <c r="S1378" s="26" t="s">
        <v>93</v>
      </c>
      <c r="T1378" s="26" t="s">
        <v>90</v>
      </c>
      <c r="U1378" s="26" t="s">
        <v>98</v>
      </c>
      <c r="V1378" s="26">
        <v>134</v>
      </c>
      <c r="W1378" s="3">
        <v>316</v>
      </c>
      <c r="X1378" s="3">
        <v>6784.52</v>
      </c>
      <c r="Y1378" s="3">
        <v>1763.9752000000001</v>
      </c>
      <c r="Z1378" s="30">
        <v>6852.3652000000002</v>
      </c>
      <c r="AA1378" s="15"/>
      <c r="AB1378" s="15"/>
    </row>
    <row r="1379" spans="17:28" x14ac:dyDescent="0.2">
      <c r="Q1379" s="16">
        <v>2024</v>
      </c>
      <c r="R1379" s="12" t="s">
        <v>12</v>
      </c>
      <c r="S1379" s="26" t="s">
        <v>93</v>
      </c>
      <c r="T1379" s="26" t="s">
        <v>90</v>
      </c>
      <c r="U1379" s="26" t="s">
        <v>98</v>
      </c>
      <c r="V1379" s="26">
        <v>142</v>
      </c>
      <c r="W1379" s="3">
        <v>349</v>
      </c>
      <c r="X1379" s="3">
        <v>14546.32</v>
      </c>
      <c r="Y1379" s="3">
        <v>3796.58952</v>
      </c>
      <c r="Z1379" s="30">
        <v>15680.932959999998</v>
      </c>
      <c r="AA1379" s="12"/>
      <c r="AB1379" s="12"/>
    </row>
    <row r="1380" spans="17:28" x14ac:dyDescent="0.2">
      <c r="Q1380" s="18">
        <v>2024</v>
      </c>
      <c r="R1380" s="15" t="s">
        <v>13</v>
      </c>
      <c r="S1380" s="26" t="s">
        <v>93</v>
      </c>
      <c r="T1380" s="26" t="s">
        <v>90</v>
      </c>
      <c r="U1380" s="26" t="s">
        <v>98</v>
      </c>
      <c r="V1380" s="26">
        <v>87</v>
      </c>
      <c r="W1380" s="3">
        <v>347</v>
      </c>
      <c r="X1380" s="3">
        <v>12904.93</v>
      </c>
      <c r="Y1380" s="3">
        <v>3626.2853300000002</v>
      </c>
      <c r="Z1380" s="30">
        <v>16466.69068</v>
      </c>
      <c r="AA1380" s="15"/>
      <c r="AB1380" s="15"/>
    </row>
    <row r="1381" spans="17:28" x14ac:dyDescent="0.2">
      <c r="Q1381" s="16">
        <v>2024</v>
      </c>
      <c r="R1381" s="12" t="s">
        <v>14</v>
      </c>
      <c r="S1381" s="26" t="s">
        <v>93</v>
      </c>
      <c r="T1381" s="26" t="s">
        <v>90</v>
      </c>
      <c r="U1381" s="26" t="s">
        <v>98</v>
      </c>
      <c r="V1381" s="26">
        <v>122</v>
      </c>
      <c r="W1381" s="3">
        <v>326</v>
      </c>
      <c r="X1381" s="3">
        <v>11321.98</v>
      </c>
      <c r="Y1381" s="3">
        <v>2660.6652999999997</v>
      </c>
      <c r="Z1381" s="30">
        <v>11672.961379999999</v>
      </c>
      <c r="AA1381" s="12"/>
      <c r="AB1381" s="12"/>
    </row>
    <row r="1382" spans="17:28" x14ac:dyDescent="0.2">
      <c r="Q1382" s="18">
        <v>2024</v>
      </c>
      <c r="R1382" s="15" t="s">
        <v>15</v>
      </c>
      <c r="S1382" s="26" t="s">
        <v>93</v>
      </c>
      <c r="T1382" s="26" t="s">
        <v>90</v>
      </c>
      <c r="U1382" s="26" t="s">
        <v>98</v>
      </c>
      <c r="V1382" s="26">
        <v>114</v>
      </c>
      <c r="W1382" s="3">
        <v>406</v>
      </c>
      <c r="X1382" s="3">
        <v>11603.48</v>
      </c>
      <c r="Y1382" s="3">
        <v>2842.8526000000002</v>
      </c>
      <c r="Z1382" s="30">
        <v>13065.518479999999</v>
      </c>
      <c r="AA1382" s="15"/>
      <c r="AB1382" s="15"/>
    </row>
    <row r="1383" spans="17:28" x14ac:dyDescent="0.2">
      <c r="Q1383" s="16">
        <v>2024</v>
      </c>
      <c r="R1383" s="12" t="s">
        <v>16</v>
      </c>
      <c r="S1383" s="26" t="s">
        <v>93</v>
      </c>
      <c r="T1383" s="26" t="s">
        <v>90</v>
      </c>
      <c r="U1383" s="26" t="s">
        <v>98</v>
      </c>
      <c r="V1383" s="26">
        <v>53</v>
      </c>
      <c r="W1383" s="3">
        <v>210</v>
      </c>
      <c r="X1383" s="3">
        <v>8320.2000000000007</v>
      </c>
      <c r="Y1383" s="3">
        <v>2404.5378000000001</v>
      </c>
      <c r="Z1383" s="30">
        <v>9701.3532000000014</v>
      </c>
      <c r="AA1383" s="12"/>
      <c r="AB1383" s="12"/>
    </row>
    <row r="1384" spans="17:28" x14ac:dyDescent="0.2">
      <c r="Q1384" s="18">
        <v>2024</v>
      </c>
      <c r="R1384" s="15" t="s">
        <v>17</v>
      </c>
      <c r="S1384" s="26" t="s">
        <v>93</v>
      </c>
      <c r="T1384" s="26" t="s">
        <v>90</v>
      </c>
      <c r="U1384" s="26" t="s">
        <v>98</v>
      </c>
      <c r="V1384" s="26">
        <v>145</v>
      </c>
      <c r="W1384" s="3">
        <v>557</v>
      </c>
      <c r="X1384" s="3">
        <v>24301.91</v>
      </c>
      <c r="Y1384" s="3">
        <v>5783.8545800000002</v>
      </c>
      <c r="Z1384" s="30">
        <v>25273.986399999998</v>
      </c>
      <c r="AA1384" s="15"/>
      <c r="AB1384" s="15"/>
    </row>
    <row r="1385" spans="17:28" x14ac:dyDescent="0.2">
      <c r="Q1385" s="16">
        <v>2020</v>
      </c>
      <c r="R1385" s="12" t="s">
        <v>6</v>
      </c>
      <c r="S1385" s="26" t="s">
        <v>93</v>
      </c>
      <c r="T1385" s="26" t="s">
        <v>91</v>
      </c>
      <c r="U1385" s="26" t="s">
        <v>98</v>
      </c>
      <c r="V1385" s="26">
        <v>100</v>
      </c>
      <c r="W1385" s="3">
        <v>257</v>
      </c>
      <c r="X1385" s="3">
        <v>11724.34</v>
      </c>
      <c r="Y1385" s="3">
        <v>1512.4398600000002</v>
      </c>
      <c r="Z1385" s="30">
        <v>16179.5892</v>
      </c>
      <c r="AA1385" s="12"/>
      <c r="AB1385" s="12"/>
    </row>
    <row r="1386" spans="17:28" x14ac:dyDescent="0.2">
      <c r="Q1386" s="18">
        <v>2020</v>
      </c>
      <c r="R1386" s="15" t="s">
        <v>7</v>
      </c>
      <c r="S1386" s="26" t="s">
        <v>93</v>
      </c>
      <c r="T1386" s="26" t="s">
        <v>91</v>
      </c>
      <c r="U1386" s="26" t="s">
        <v>98</v>
      </c>
      <c r="V1386" s="26">
        <v>93</v>
      </c>
      <c r="W1386" s="3">
        <v>270</v>
      </c>
      <c r="X1386" s="3">
        <v>10403.1</v>
      </c>
      <c r="Y1386" s="3">
        <v>2860.8525</v>
      </c>
      <c r="Z1386" s="30">
        <v>10444.7124</v>
      </c>
      <c r="AA1386" s="15"/>
      <c r="AB1386" s="15"/>
    </row>
    <row r="1387" spans="17:28" x14ac:dyDescent="0.2">
      <c r="Q1387" s="16">
        <v>2020</v>
      </c>
      <c r="R1387" s="12" t="s">
        <v>8</v>
      </c>
      <c r="S1387" s="26" t="s">
        <v>93</v>
      </c>
      <c r="T1387" s="26" t="s">
        <v>91</v>
      </c>
      <c r="U1387" s="26" t="s">
        <v>98</v>
      </c>
      <c r="V1387" s="26">
        <v>58</v>
      </c>
      <c r="W1387" s="3">
        <v>230</v>
      </c>
      <c r="X1387" s="3">
        <v>7971.8</v>
      </c>
      <c r="Y1387" s="3">
        <v>1395.0650000000001</v>
      </c>
      <c r="Z1387" s="30">
        <v>10371.311800000001</v>
      </c>
      <c r="AA1387" s="12"/>
      <c r="AB1387" s="12"/>
    </row>
    <row r="1388" spans="17:28" x14ac:dyDescent="0.2">
      <c r="Q1388" s="18">
        <v>2020</v>
      </c>
      <c r="R1388" s="15" t="s">
        <v>9</v>
      </c>
      <c r="S1388" s="26" t="s">
        <v>93</v>
      </c>
      <c r="T1388" s="26" t="s">
        <v>91</v>
      </c>
      <c r="U1388" s="26" t="s">
        <v>98</v>
      </c>
      <c r="V1388" s="26">
        <v>72</v>
      </c>
      <c r="W1388" s="3">
        <v>151</v>
      </c>
      <c r="X1388" s="3">
        <v>6514.14</v>
      </c>
      <c r="Y1388" s="3">
        <v>1713.2188200000001</v>
      </c>
      <c r="Z1388" s="30">
        <v>7790.9114400000008</v>
      </c>
      <c r="AA1388" s="15"/>
      <c r="AB1388" s="15"/>
    </row>
    <row r="1389" spans="17:28" x14ac:dyDescent="0.2">
      <c r="Q1389" s="16">
        <v>2020</v>
      </c>
      <c r="R1389" s="12" t="s">
        <v>10</v>
      </c>
      <c r="S1389" s="26" t="s">
        <v>93</v>
      </c>
      <c r="T1389" s="26" t="s">
        <v>91</v>
      </c>
      <c r="U1389" s="26" t="s">
        <v>98</v>
      </c>
      <c r="V1389" s="26">
        <v>78</v>
      </c>
      <c r="W1389" s="3">
        <v>188</v>
      </c>
      <c r="X1389" s="3">
        <v>7166.56</v>
      </c>
      <c r="Y1389" s="3">
        <v>1404.6457600000001</v>
      </c>
      <c r="Z1389" s="30">
        <v>7037.561920000001</v>
      </c>
      <c r="AA1389" s="12"/>
      <c r="AB1389" s="12"/>
    </row>
    <row r="1390" spans="17:28" x14ac:dyDescent="0.2">
      <c r="Q1390" s="18">
        <v>2020</v>
      </c>
      <c r="R1390" s="15" t="s">
        <v>11</v>
      </c>
      <c r="S1390" s="26" t="s">
        <v>93</v>
      </c>
      <c r="T1390" s="26" t="s">
        <v>91</v>
      </c>
      <c r="U1390" s="26" t="s">
        <v>98</v>
      </c>
      <c r="V1390" s="26">
        <v>56</v>
      </c>
      <c r="W1390" s="3">
        <v>114</v>
      </c>
      <c r="X1390" s="3">
        <v>4558.8599999999997</v>
      </c>
      <c r="Y1390" s="3">
        <v>542.50433999999996</v>
      </c>
      <c r="Z1390" s="30">
        <v>4125.7682999999997</v>
      </c>
      <c r="AA1390" s="15"/>
      <c r="AB1390" s="15"/>
    </row>
    <row r="1391" spans="17:28" x14ac:dyDescent="0.2">
      <c r="Q1391" s="16">
        <v>2020</v>
      </c>
      <c r="R1391" s="12" t="s">
        <v>12</v>
      </c>
      <c r="S1391" s="26" t="s">
        <v>93</v>
      </c>
      <c r="T1391" s="26" t="s">
        <v>91</v>
      </c>
      <c r="U1391" s="26" t="s">
        <v>98</v>
      </c>
      <c r="V1391" s="26">
        <v>78</v>
      </c>
      <c r="W1391" s="3">
        <v>268</v>
      </c>
      <c r="X1391" s="3">
        <v>7691.6</v>
      </c>
      <c r="Y1391" s="3">
        <v>2153.6480000000001</v>
      </c>
      <c r="Z1391" s="30">
        <v>8699.1995999999999</v>
      </c>
      <c r="AA1391" s="12"/>
      <c r="AB1391" s="12"/>
    </row>
    <row r="1392" spans="17:28" x14ac:dyDescent="0.2">
      <c r="Q1392" s="18">
        <v>2020</v>
      </c>
      <c r="R1392" s="15" t="s">
        <v>13</v>
      </c>
      <c r="S1392" s="26" t="s">
        <v>93</v>
      </c>
      <c r="T1392" s="26" t="s">
        <v>91</v>
      </c>
      <c r="U1392" s="26" t="s">
        <v>98</v>
      </c>
      <c r="V1392" s="26">
        <v>55</v>
      </c>
      <c r="W1392" s="3">
        <v>207</v>
      </c>
      <c r="X1392" s="3">
        <v>6568.11</v>
      </c>
      <c r="Y1392" s="3">
        <v>794.74130999999988</v>
      </c>
      <c r="Z1392" s="30">
        <v>8840.676059999998</v>
      </c>
      <c r="AA1392" s="15"/>
      <c r="AB1392" s="15"/>
    </row>
    <row r="1393" spans="17:28" x14ac:dyDescent="0.2">
      <c r="Q1393" s="16">
        <v>2020</v>
      </c>
      <c r="R1393" s="12" t="s">
        <v>14</v>
      </c>
      <c r="S1393" s="26" t="s">
        <v>93</v>
      </c>
      <c r="T1393" s="26" t="s">
        <v>91</v>
      </c>
      <c r="U1393" s="26" t="s">
        <v>98</v>
      </c>
      <c r="V1393" s="26">
        <v>107</v>
      </c>
      <c r="W1393" s="3">
        <v>412</v>
      </c>
      <c r="X1393" s="3">
        <v>15314.04</v>
      </c>
      <c r="Y1393" s="3">
        <v>3660.0555600000002</v>
      </c>
      <c r="Z1393" s="30">
        <v>17320.179240000001</v>
      </c>
      <c r="AA1393" s="12"/>
      <c r="AB1393" s="12"/>
    </row>
    <row r="1394" spans="17:28" x14ac:dyDescent="0.2">
      <c r="Q1394" s="18">
        <v>2020</v>
      </c>
      <c r="R1394" s="15" t="s">
        <v>15</v>
      </c>
      <c r="S1394" s="26" t="s">
        <v>93</v>
      </c>
      <c r="T1394" s="26" t="s">
        <v>91</v>
      </c>
      <c r="U1394" s="26" t="s">
        <v>98</v>
      </c>
      <c r="V1394" s="26">
        <v>78</v>
      </c>
      <c r="W1394" s="3">
        <v>189</v>
      </c>
      <c r="X1394" s="3">
        <v>6095.25</v>
      </c>
      <c r="Y1394" s="3">
        <v>1657.9079999999999</v>
      </c>
      <c r="Z1394" s="30">
        <v>6308.5837499999998</v>
      </c>
      <c r="AA1394" s="15"/>
      <c r="AB1394" s="15"/>
    </row>
    <row r="1395" spans="17:28" x14ac:dyDescent="0.2">
      <c r="Q1395" s="16">
        <v>2020</v>
      </c>
      <c r="R1395" s="12" t="s">
        <v>16</v>
      </c>
      <c r="S1395" s="26" t="s">
        <v>93</v>
      </c>
      <c r="T1395" s="26" t="s">
        <v>91</v>
      </c>
      <c r="U1395" s="26" t="s">
        <v>98</v>
      </c>
      <c r="V1395" s="26">
        <v>55</v>
      </c>
      <c r="W1395" s="3">
        <v>113</v>
      </c>
      <c r="X1395" s="3">
        <v>5080.4799999999996</v>
      </c>
      <c r="Y1395" s="3">
        <v>1061.8203199999998</v>
      </c>
      <c r="Z1395" s="30">
        <v>6990.7404799999995</v>
      </c>
      <c r="AA1395" s="12"/>
      <c r="AB1395" s="12"/>
    </row>
    <row r="1396" spans="17:28" x14ac:dyDescent="0.2">
      <c r="Q1396" s="18">
        <v>2020</v>
      </c>
      <c r="R1396" s="15" t="s">
        <v>17</v>
      </c>
      <c r="S1396" s="26" t="s">
        <v>93</v>
      </c>
      <c r="T1396" s="26" t="s">
        <v>91</v>
      </c>
      <c r="U1396" s="26" t="s">
        <v>98</v>
      </c>
      <c r="V1396" s="26">
        <v>106</v>
      </c>
      <c r="W1396" s="3">
        <v>373</v>
      </c>
      <c r="X1396" s="3">
        <v>14200.11</v>
      </c>
      <c r="Y1396" s="3">
        <v>2428.2188099999998</v>
      </c>
      <c r="Z1396" s="30">
        <v>17579.73618</v>
      </c>
      <c r="AA1396" s="15"/>
      <c r="AB1396" s="15"/>
    </row>
    <row r="1397" spans="17:28" x14ac:dyDescent="0.2">
      <c r="Q1397" s="16">
        <v>2021</v>
      </c>
      <c r="R1397" s="12" t="s">
        <v>6</v>
      </c>
      <c r="S1397" s="26" t="s">
        <v>93</v>
      </c>
      <c r="T1397" s="26" t="s">
        <v>91</v>
      </c>
      <c r="U1397" s="26" t="s">
        <v>98</v>
      </c>
      <c r="V1397" s="26">
        <v>55</v>
      </c>
      <c r="W1397" s="3">
        <v>205</v>
      </c>
      <c r="X1397" s="3">
        <v>7240.6</v>
      </c>
      <c r="Y1397" s="3">
        <v>991.96220000000005</v>
      </c>
      <c r="Z1397" s="30">
        <v>8724.9230000000007</v>
      </c>
      <c r="AA1397" s="12"/>
      <c r="AB1397" s="12"/>
    </row>
    <row r="1398" spans="17:28" x14ac:dyDescent="0.2">
      <c r="Q1398" s="18">
        <v>2021</v>
      </c>
      <c r="R1398" s="15" t="s">
        <v>7</v>
      </c>
      <c r="S1398" s="26" t="s">
        <v>93</v>
      </c>
      <c r="T1398" s="26" t="s">
        <v>91</v>
      </c>
      <c r="U1398" s="26" t="s">
        <v>98</v>
      </c>
      <c r="V1398" s="26">
        <v>60</v>
      </c>
      <c r="W1398" s="3">
        <v>196</v>
      </c>
      <c r="X1398" s="3">
        <v>8771</v>
      </c>
      <c r="Y1398" s="3">
        <v>1131.4590000000001</v>
      </c>
      <c r="Z1398" s="30">
        <v>11446.155000000001</v>
      </c>
      <c r="AA1398" s="15"/>
      <c r="AB1398" s="15"/>
    </row>
    <row r="1399" spans="17:28" x14ac:dyDescent="0.2">
      <c r="Q1399" s="16">
        <v>2021</v>
      </c>
      <c r="R1399" s="12" t="s">
        <v>8</v>
      </c>
      <c r="S1399" s="26" t="s">
        <v>93</v>
      </c>
      <c r="T1399" s="26" t="s">
        <v>91</v>
      </c>
      <c r="U1399" s="26" t="s">
        <v>98</v>
      </c>
      <c r="V1399" s="26">
        <v>54</v>
      </c>
      <c r="W1399" s="3">
        <v>185</v>
      </c>
      <c r="X1399" s="3">
        <v>4959.8500000000004</v>
      </c>
      <c r="Y1399" s="3">
        <v>818.37525000000016</v>
      </c>
      <c r="Z1399" s="30">
        <v>7256.2605500000009</v>
      </c>
      <c r="AA1399" s="12"/>
      <c r="AB1399" s="12"/>
    </row>
    <row r="1400" spans="17:28" x14ac:dyDescent="0.2">
      <c r="Q1400" s="18">
        <v>2021</v>
      </c>
      <c r="R1400" s="15" t="s">
        <v>9</v>
      </c>
      <c r="S1400" s="26" t="s">
        <v>93</v>
      </c>
      <c r="T1400" s="26" t="s">
        <v>91</v>
      </c>
      <c r="U1400" s="26" t="s">
        <v>98</v>
      </c>
      <c r="V1400" s="26">
        <v>52</v>
      </c>
      <c r="W1400" s="3">
        <v>206</v>
      </c>
      <c r="X1400" s="3">
        <v>6328.32</v>
      </c>
      <c r="Y1400" s="3">
        <v>866.97983999999997</v>
      </c>
      <c r="Z1400" s="30">
        <v>7910.4</v>
      </c>
      <c r="AA1400" s="15"/>
      <c r="AB1400" s="15"/>
    </row>
    <row r="1401" spans="17:28" x14ac:dyDescent="0.2">
      <c r="Q1401" s="16">
        <v>2021</v>
      </c>
      <c r="R1401" s="12" t="s">
        <v>10</v>
      </c>
      <c r="S1401" s="26" t="s">
        <v>93</v>
      </c>
      <c r="T1401" s="26" t="s">
        <v>91</v>
      </c>
      <c r="U1401" s="26" t="s">
        <v>98</v>
      </c>
      <c r="V1401" s="26">
        <v>56</v>
      </c>
      <c r="W1401" s="3">
        <v>178</v>
      </c>
      <c r="X1401" s="3">
        <v>4622.66</v>
      </c>
      <c r="Y1401" s="3">
        <v>499.24727999999999</v>
      </c>
      <c r="Z1401" s="30">
        <v>5833.7969199999998</v>
      </c>
      <c r="AA1401" s="12"/>
      <c r="AB1401" s="12"/>
    </row>
    <row r="1402" spans="17:28" x14ac:dyDescent="0.2">
      <c r="Q1402" s="18">
        <v>2021</v>
      </c>
      <c r="R1402" s="15" t="s">
        <v>11</v>
      </c>
      <c r="S1402" s="26" t="s">
        <v>93</v>
      </c>
      <c r="T1402" s="26" t="s">
        <v>91</v>
      </c>
      <c r="U1402" s="26" t="s">
        <v>98</v>
      </c>
      <c r="V1402" s="26">
        <v>56</v>
      </c>
      <c r="W1402" s="3">
        <v>125</v>
      </c>
      <c r="X1402" s="3">
        <v>4221.25</v>
      </c>
      <c r="Y1402" s="3">
        <v>785.15250000000003</v>
      </c>
      <c r="Z1402" s="30">
        <v>5209.0225</v>
      </c>
      <c r="AA1402" s="15"/>
      <c r="AB1402" s="15"/>
    </row>
    <row r="1403" spans="17:28" x14ac:dyDescent="0.2">
      <c r="Q1403" s="16">
        <v>2021</v>
      </c>
      <c r="R1403" s="12" t="s">
        <v>12</v>
      </c>
      <c r="S1403" s="26" t="s">
        <v>93</v>
      </c>
      <c r="T1403" s="26" t="s">
        <v>91</v>
      </c>
      <c r="U1403" s="26" t="s">
        <v>98</v>
      </c>
      <c r="V1403" s="26">
        <v>52</v>
      </c>
      <c r="W1403" s="3">
        <v>187</v>
      </c>
      <c r="X1403" s="3">
        <v>6445.89</v>
      </c>
      <c r="Y1403" s="3">
        <v>883.08693000000005</v>
      </c>
      <c r="Z1403" s="30">
        <v>9140.2720200000003</v>
      </c>
      <c r="AA1403" s="12"/>
      <c r="AB1403" s="12"/>
    </row>
    <row r="1404" spans="17:28" x14ac:dyDescent="0.2">
      <c r="Q1404" s="18">
        <v>2021</v>
      </c>
      <c r="R1404" s="15" t="s">
        <v>13</v>
      </c>
      <c r="S1404" s="26" t="s">
        <v>93</v>
      </c>
      <c r="T1404" s="26" t="s">
        <v>91</v>
      </c>
      <c r="U1404" s="26" t="s">
        <v>98</v>
      </c>
      <c r="V1404" s="26">
        <v>53</v>
      </c>
      <c r="W1404" s="3">
        <v>107</v>
      </c>
      <c r="X1404" s="3">
        <v>3122.26</v>
      </c>
      <c r="Y1404" s="3">
        <v>621.32974000000002</v>
      </c>
      <c r="Z1404" s="30">
        <v>4502.2989200000002</v>
      </c>
      <c r="AA1404" s="15"/>
      <c r="AB1404" s="15"/>
    </row>
    <row r="1405" spans="17:28" x14ac:dyDescent="0.2">
      <c r="Q1405" s="16">
        <v>2021</v>
      </c>
      <c r="R1405" s="12" t="s">
        <v>14</v>
      </c>
      <c r="S1405" s="26" t="s">
        <v>93</v>
      </c>
      <c r="T1405" s="26" t="s">
        <v>91</v>
      </c>
      <c r="U1405" s="26" t="s">
        <v>98</v>
      </c>
      <c r="V1405" s="26">
        <v>51</v>
      </c>
      <c r="W1405" s="3">
        <v>161</v>
      </c>
      <c r="X1405" s="3">
        <v>7653.94</v>
      </c>
      <c r="Y1405" s="3">
        <v>857.24127999999996</v>
      </c>
      <c r="Z1405" s="30">
        <v>9666.9262199999994</v>
      </c>
      <c r="AA1405" s="12"/>
      <c r="AB1405" s="12"/>
    </row>
    <row r="1406" spans="17:28" x14ac:dyDescent="0.2">
      <c r="Q1406" s="18">
        <v>2021</v>
      </c>
      <c r="R1406" s="15" t="s">
        <v>15</v>
      </c>
      <c r="S1406" s="26" t="s">
        <v>93</v>
      </c>
      <c r="T1406" s="26" t="s">
        <v>91</v>
      </c>
      <c r="U1406" s="26" t="s">
        <v>98</v>
      </c>
      <c r="V1406" s="26">
        <v>59</v>
      </c>
      <c r="W1406" s="3">
        <v>129</v>
      </c>
      <c r="X1406" s="3">
        <v>5625.69</v>
      </c>
      <c r="Y1406" s="3">
        <v>691.95987000000002</v>
      </c>
      <c r="Z1406" s="30">
        <v>7459.6649399999997</v>
      </c>
      <c r="AA1406" s="15"/>
      <c r="AB1406" s="15"/>
    </row>
    <row r="1407" spans="17:28" x14ac:dyDescent="0.2">
      <c r="Q1407" s="16">
        <v>2021</v>
      </c>
      <c r="R1407" s="12" t="s">
        <v>16</v>
      </c>
      <c r="S1407" s="26" t="s">
        <v>93</v>
      </c>
      <c r="T1407" s="26" t="s">
        <v>91</v>
      </c>
      <c r="U1407" s="26" t="s">
        <v>98</v>
      </c>
      <c r="V1407" s="26">
        <v>57</v>
      </c>
      <c r="W1407" s="3">
        <v>140</v>
      </c>
      <c r="X1407" s="3">
        <v>2821</v>
      </c>
      <c r="Y1407" s="3">
        <v>533.16899999999998</v>
      </c>
      <c r="Z1407" s="30">
        <v>4228.6790000000001</v>
      </c>
      <c r="AA1407" s="12"/>
      <c r="AB1407" s="12"/>
    </row>
    <row r="1408" spans="17:28" x14ac:dyDescent="0.2">
      <c r="Q1408" s="18">
        <v>2021</v>
      </c>
      <c r="R1408" s="15" t="s">
        <v>17</v>
      </c>
      <c r="S1408" s="26" t="s">
        <v>93</v>
      </c>
      <c r="T1408" s="26" t="s">
        <v>91</v>
      </c>
      <c r="U1408" s="26" t="s">
        <v>98</v>
      </c>
      <c r="V1408" s="26">
        <v>50</v>
      </c>
      <c r="W1408" s="3">
        <v>136</v>
      </c>
      <c r="X1408" s="3">
        <v>3406.8</v>
      </c>
      <c r="Y1408" s="3">
        <v>654.10560000000009</v>
      </c>
      <c r="Z1408" s="30">
        <v>4510.6032000000005</v>
      </c>
      <c r="AA1408" s="15"/>
      <c r="AB1408" s="15"/>
    </row>
    <row r="1409" spans="17:28" x14ac:dyDescent="0.2">
      <c r="Q1409" s="16">
        <v>2022</v>
      </c>
      <c r="R1409" s="12" t="s">
        <v>6</v>
      </c>
      <c r="S1409" s="26" t="s">
        <v>93</v>
      </c>
      <c r="T1409" s="26" t="s">
        <v>91</v>
      </c>
      <c r="U1409" s="26" t="s">
        <v>98</v>
      </c>
      <c r="V1409" s="26">
        <v>128</v>
      </c>
      <c r="W1409" s="3">
        <v>467</v>
      </c>
      <c r="X1409" s="3">
        <v>21323.22</v>
      </c>
      <c r="Y1409" s="3">
        <v>7143.2786999999998</v>
      </c>
      <c r="Z1409" s="30">
        <v>24095.238600000001</v>
      </c>
      <c r="AA1409" s="12"/>
      <c r="AB1409" s="12"/>
    </row>
    <row r="1410" spans="17:28" x14ac:dyDescent="0.2">
      <c r="Q1410" s="18">
        <v>2022</v>
      </c>
      <c r="R1410" s="15" t="s">
        <v>7</v>
      </c>
      <c r="S1410" s="26" t="s">
        <v>93</v>
      </c>
      <c r="T1410" s="26" t="s">
        <v>91</v>
      </c>
      <c r="U1410" s="26" t="s">
        <v>98</v>
      </c>
      <c r="V1410" s="26">
        <v>80</v>
      </c>
      <c r="W1410" s="3">
        <v>186</v>
      </c>
      <c r="X1410" s="3">
        <v>8476.02</v>
      </c>
      <c r="Y1410" s="3">
        <v>2915.7508800000005</v>
      </c>
      <c r="Z1410" s="30">
        <v>8425.1638800000001</v>
      </c>
      <c r="AA1410" s="15"/>
      <c r="AB1410" s="15"/>
    </row>
    <row r="1411" spans="17:28" x14ac:dyDescent="0.2">
      <c r="Q1411" s="16">
        <v>2022</v>
      </c>
      <c r="R1411" s="12" t="s">
        <v>8</v>
      </c>
      <c r="S1411" s="26" t="s">
        <v>93</v>
      </c>
      <c r="T1411" s="26" t="s">
        <v>91</v>
      </c>
      <c r="U1411" s="26" t="s">
        <v>98</v>
      </c>
      <c r="V1411" s="26">
        <v>68</v>
      </c>
      <c r="W1411" s="3">
        <v>185</v>
      </c>
      <c r="X1411" s="3">
        <v>8267.65</v>
      </c>
      <c r="Y1411" s="3">
        <v>3059.0304999999998</v>
      </c>
      <c r="Z1411" s="30">
        <v>10433.774299999999</v>
      </c>
      <c r="AA1411" s="12"/>
      <c r="AB1411" s="12"/>
    </row>
    <row r="1412" spans="17:28" x14ac:dyDescent="0.2">
      <c r="Q1412" s="18">
        <v>2022</v>
      </c>
      <c r="R1412" s="15" t="s">
        <v>9</v>
      </c>
      <c r="S1412" s="26" t="s">
        <v>93</v>
      </c>
      <c r="T1412" s="26" t="s">
        <v>91</v>
      </c>
      <c r="U1412" s="26" t="s">
        <v>98</v>
      </c>
      <c r="V1412" s="26">
        <v>57</v>
      </c>
      <c r="W1412" s="3">
        <v>146</v>
      </c>
      <c r="X1412" s="3">
        <v>3292.3</v>
      </c>
      <c r="Y1412" s="3">
        <v>1027.1976000000002</v>
      </c>
      <c r="Z1412" s="30">
        <v>3374.6075000000001</v>
      </c>
      <c r="AA1412" s="15"/>
      <c r="AB1412" s="15"/>
    </row>
    <row r="1413" spans="17:28" x14ac:dyDescent="0.2">
      <c r="Q1413" s="16">
        <v>2022</v>
      </c>
      <c r="R1413" s="12" t="s">
        <v>10</v>
      </c>
      <c r="S1413" s="26" t="s">
        <v>93</v>
      </c>
      <c r="T1413" s="26" t="s">
        <v>91</v>
      </c>
      <c r="U1413" s="26" t="s">
        <v>98</v>
      </c>
      <c r="V1413" s="26">
        <v>52</v>
      </c>
      <c r="W1413" s="3">
        <v>129</v>
      </c>
      <c r="X1413" s="3">
        <v>4175.7299999999996</v>
      </c>
      <c r="Y1413" s="3">
        <v>1524.1414499999998</v>
      </c>
      <c r="Z1413" s="30">
        <v>5324.0557499999986</v>
      </c>
      <c r="AA1413" s="12"/>
      <c r="AB1413" s="12"/>
    </row>
    <row r="1414" spans="17:28" x14ac:dyDescent="0.2">
      <c r="Q1414" s="18">
        <v>2022</v>
      </c>
      <c r="R1414" s="15" t="s">
        <v>11</v>
      </c>
      <c r="S1414" s="26" t="s">
        <v>93</v>
      </c>
      <c r="T1414" s="26" t="s">
        <v>91</v>
      </c>
      <c r="U1414" s="26" t="s">
        <v>98</v>
      </c>
      <c r="V1414" s="26">
        <v>67</v>
      </c>
      <c r="W1414" s="3">
        <v>154</v>
      </c>
      <c r="X1414" s="3">
        <v>5682.6</v>
      </c>
      <c r="Y1414" s="3">
        <v>2005.9578000000001</v>
      </c>
      <c r="Z1414" s="30">
        <v>7069.1544000000004</v>
      </c>
      <c r="AA1414" s="15"/>
      <c r="AB1414" s="15"/>
    </row>
    <row r="1415" spans="17:28" x14ac:dyDescent="0.2">
      <c r="Q1415" s="16">
        <v>2022</v>
      </c>
      <c r="R1415" s="12" t="s">
        <v>12</v>
      </c>
      <c r="S1415" s="26" t="s">
        <v>93</v>
      </c>
      <c r="T1415" s="26" t="s">
        <v>91</v>
      </c>
      <c r="U1415" s="26" t="s">
        <v>98</v>
      </c>
      <c r="V1415" s="26">
        <v>147</v>
      </c>
      <c r="W1415" s="3">
        <v>515</v>
      </c>
      <c r="X1415" s="3">
        <v>19533.95</v>
      </c>
      <c r="Y1415" s="3">
        <v>6778.2806500000006</v>
      </c>
      <c r="Z1415" s="30">
        <v>19826.95925</v>
      </c>
      <c r="AA1415" s="12"/>
      <c r="AB1415" s="12"/>
    </row>
    <row r="1416" spans="17:28" x14ac:dyDescent="0.2">
      <c r="Q1416" s="18">
        <v>2022</v>
      </c>
      <c r="R1416" s="15" t="s">
        <v>13</v>
      </c>
      <c r="S1416" s="26" t="s">
        <v>93</v>
      </c>
      <c r="T1416" s="26" t="s">
        <v>91</v>
      </c>
      <c r="U1416" s="26" t="s">
        <v>98</v>
      </c>
      <c r="V1416" s="26">
        <v>110</v>
      </c>
      <c r="W1416" s="3">
        <v>311</v>
      </c>
      <c r="X1416" s="3">
        <v>12057.47</v>
      </c>
      <c r="Y1416" s="3">
        <v>3689.5858199999998</v>
      </c>
      <c r="Z1416" s="30">
        <v>14107.239899999999</v>
      </c>
      <c r="AA1416" s="15"/>
      <c r="AB1416" s="15"/>
    </row>
    <row r="1417" spans="17:28" x14ac:dyDescent="0.2">
      <c r="Q1417" s="16">
        <v>2022</v>
      </c>
      <c r="R1417" s="12" t="s">
        <v>14</v>
      </c>
      <c r="S1417" s="26" t="s">
        <v>93</v>
      </c>
      <c r="T1417" s="26" t="s">
        <v>91</v>
      </c>
      <c r="U1417" s="26" t="s">
        <v>98</v>
      </c>
      <c r="V1417" s="26">
        <v>107</v>
      </c>
      <c r="W1417" s="3">
        <v>370</v>
      </c>
      <c r="X1417" s="3">
        <v>17715.599999999999</v>
      </c>
      <c r="Y1417" s="3">
        <v>7086.2399999999989</v>
      </c>
      <c r="Z1417" s="30">
        <v>22941.701999999997</v>
      </c>
      <c r="AA1417" s="12"/>
      <c r="AB1417" s="12"/>
    </row>
    <row r="1418" spans="17:28" x14ac:dyDescent="0.2">
      <c r="Q1418" s="18">
        <v>2022</v>
      </c>
      <c r="R1418" s="15" t="s">
        <v>15</v>
      </c>
      <c r="S1418" s="26" t="s">
        <v>93</v>
      </c>
      <c r="T1418" s="26" t="s">
        <v>91</v>
      </c>
      <c r="U1418" s="26" t="s">
        <v>98</v>
      </c>
      <c r="V1418" s="26">
        <v>73</v>
      </c>
      <c r="W1418" s="3">
        <v>227</v>
      </c>
      <c r="X1418" s="3">
        <v>10451.08</v>
      </c>
      <c r="Y1418" s="3">
        <v>3563.81828</v>
      </c>
      <c r="Z1418" s="30">
        <v>10064.390039999998</v>
      </c>
      <c r="AA1418" s="15"/>
      <c r="AB1418" s="15"/>
    </row>
    <row r="1419" spans="17:28" x14ac:dyDescent="0.2">
      <c r="Q1419" s="16">
        <v>2022</v>
      </c>
      <c r="R1419" s="12" t="s">
        <v>16</v>
      </c>
      <c r="S1419" s="26" t="s">
        <v>93</v>
      </c>
      <c r="T1419" s="26" t="s">
        <v>91</v>
      </c>
      <c r="U1419" s="26" t="s">
        <v>98</v>
      </c>
      <c r="V1419" s="26">
        <v>60</v>
      </c>
      <c r="W1419" s="3">
        <v>184</v>
      </c>
      <c r="X1419" s="3">
        <v>7976.4</v>
      </c>
      <c r="Y1419" s="3">
        <v>2991.15</v>
      </c>
      <c r="Z1419" s="30">
        <v>7840.801199999999</v>
      </c>
      <c r="AA1419" s="12"/>
      <c r="AB1419" s="12"/>
    </row>
    <row r="1420" spans="17:28" x14ac:dyDescent="0.2">
      <c r="Q1420" s="18">
        <v>2022</v>
      </c>
      <c r="R1420" s="15" t="s">
        <v>17</v>
      </c>
      <c r="S1420" s="26" t="s">
        <v>93</v>
      </c>
      <c r="T1420" s="26" t="s">
        <v>91</v>
      </c>
      <c r="U1420" s="26" t="s">
        <v>98</v>
      </c>
      <c r="V1420" s="26">
        <v>115</v>
      </c>
      <c r="W1420" s="3">
        <v>232</v>
      </c>
      <c r="X1420" s="3">
        <v>4902.16</v>
      </c>
      <c r="Y1420" s="3">
        <v>1578.4955199999999</v>
      </c>
      <c r="Z1420" s="30">
        <v>5264.9198399999996</v>
      </c>
      <c r="AA1420" s="15"/>
      <c r="AB1420" s="15"/>
    </row>
    <row r="1421" spans="17:28" x14ac:dyDescent="0.2">
      <c r="Q1421" s="16">
        <v>2023</v>
      </c>
      <c r="R1421" s="12" t="s">
        <v>6</v>
      </c>
      <c r="S1421" s="26" t="s">
        <v>93</v>
      </c>
      <c r="T1421" s="26" t="s">
        <v>91</v>
      </c>
      <c r="U1421" s="26" t="s">
        <v>98</v>
      </c>
      <c r="V1421" s="26">
        <v>65</v>
      </c>
      <c r="W1421" s="3">
        <v>195</v>
      </c>
      <c r="X1421" s="3">
        <v>8648.25</v>
      </c>
      <c r="Y1421" s="3">
        <v>622.67399999999998</v>
      </c>
      <c r="Z1421" s="30">
        <v>10775.719499999999</v>
      </c>
      <c r="AA1421" s="12"/>
      <c r="AB1421" s="12"/>
    </row>
    <row r="1422" spans="17:28" x14ac:dyDescent="0.2">
      <c r="Q1422" s="18">
        <v>2023</v>
      </c>
      <c r="R1422" s="15" t="s">
        <v>7</v>
      </c>
      <c r="S1422" s="26" t="s">
        <v>93</v>
      </c>
      <c r="T1422" s="26" t="s">
        <v>91</v>
      </c>
      <c r="U1422" s="26" t="s">
        <v>98</v>
      </c>
      <c r="V1422" s="26">
        <v>121</v>
      </c>
      <c r="W1422" s="3">
        <v>455</v>
      </c>
      <c r="X1422" s="3">
        <v>22668.1</v>
      </c>
      <c r="Y1422" s="3">
        <v>1926.7884999999997</v>
      </c>
      <c r="Z1422" s="30">
        <v>26158.987399999998</v>
      </c>
      <c r="AA1422" s="15"/>
      <c r="AB1422" s="15"/>
    </row>
    <row r="1423" spans="17:28" x14ac:dyDescent="0.2">
      <c r="Q1423" s="16">
        <v>2023</v>
      </c>
      <c r="R1423" s="12" t="s">
        <v>8</v>
      </c>
      <c r="S1423" s="26" t="s">
        <v>93</v>
      </c>
      <c r="T1423" s="26" t="s">
        <v>91</v>
      </c>
      <c r="U1423" s="26" t="s">
        <v>98</v>
      </c>
      <c r="V1423" s="26">
        <v>102</v>
      </c>
      <c r="W1423" s="3">
        <v>339</v>
      </c>
      <c r="X1423" s="3">
        <v>12492.15</v>
      </c>
      <c r="Y1423" s="3">
        <v>886.94265000000007</v>
      </c>
      <c r="Z1423" s="30">
        <v>18925.607250000001</v>
      </c>
      <c r="AA1423" s="12"/>
      <c r="AB1423" s="12"/>
    </row>
    <row r="1424" spans="17:28" x14ac:dyDescent="0.2">
      <c r="Q1424" s="18">
        <v>2023</v>
      </c>
      <c r="R1424" s="15" t="s">
        <v>9</v>
      </c>
      <c r="S1424" s="26" t="s">
        <v>93</v>
      </c>
      <c r="T1424" s="26" t="s">
        <v>91</v>
      </c>
      <c r="U1424" s="26" t="s">
        <v>98</v>
      </c>
      <c r="V1424" s="26">
        <v>86</v>
      </c>
      <c r="W1424" s="3">
        <v>200</v>
      </c>
      <c r="X1424" s="3">
        <v>8406</v>
      </c>
      <c r="Y1424" s="3">
        <v>420.3</v>
      </c>
      <c r="Z1424" s="30">
        <v>11037.078</v>
      </c>
      <c r="AA1424" s="15"/>
      <c r="AB1424" s="15"/>
    </row>
    <row r="1425" spans="17:28" x14ac:dyDescent="0.2">
      <c r="Q1425" s="16">
        <v>2023</v>
      </c>
      <c r="R1425" s="12" t="s">
        <v>10</v>
      </c>
      <c r="S1425" s="26" t="s">
        <v>93</v>
      </c>
      <c r="T1425" s="26" t="s">
        <v>91</v>
      </c>
      <c r="U1425" s="26" t="s">
        <v>98</v>
      </c>
      <c r="V1425" s="26">
        <v>147</v>
      </c>
      <c r="W1425" s="3">
        <v>553</v>
      </c>
      <c r="X1425" s="3">
        <v>22191.89</v>
      </c>
      <c r="Y1425" s="3">
        <v>1153.97828</v>
      </c>
      <c r="Z1425" s="30">
        <v>30225.354179999998</v>
      </c>
      <c r="AA1425" s="12"/>
      <c r="AB1425" s="12"/>
    </row>
    <row r="1426" spans="17:28" x14ac:dyDescent="0.2">
      <c r="Q1426" s="18">
        <v>2023</v>
      </c>
      <c r="R1426" s="15" t="s">
        <v>11</v>
      </c>
      <c r="S1426" s="26" t="s">
        <v>93</v>
      </c>
      <c r="T1426" s="26" t="s">
        <v>91</v>
      </c>
      <c r="U1426" s="26" t="s">
        <v>98</v>
      </c>
      <c r="V1426" s="26">
        <v>149</v>
      </c>
      <c r="W1426" s="3">
        <v>393</v>
      </c>
      <c r="X1426" s="3">
        <v>15625.68</v>
      </c>
      <c r="Y1426" s="3">
        <v>1390.68552</v>
      </c>
      <c r="Z1426" s="30">
        <v>22485.353520000001</v>
      </c>
      <c r="AA1426" s="15"/>
      <c r="AB1426" s="15"/>
    </row>
    <row r="1427" spans="17:28" x14ac:dyDescent="0.2">
      <c r="Q1427" s="16">
        <v>2023</v>
      </c>
      <c r="R1427" s="12" t="s">
        <v>12</v>
      </c>
      <c r="S1427" s="26" t="s">
        <v>93</v>
      </c>
      <c r="T1427" s="26" t="s">
        <v>91</v>
      </c>
      <c r="U1427" s="26" t="s">
        <v>98</v>
      </c>
      <c r="V1427" s="26">
        <v>123</v>
      </c>
      <c r="W1427" s="3">
        <v>261</v>
      </c>
      <c r="X1427" s="3">
        <v>8526.8700000000008</v>
      </c>
      <c r="Y1427" s="3">
        <v>434.87037000000004</v>
      </c>
      <c r="Z1427" s="30">
        <v>12039.940440000002</v>
      </c>
      <c r="AA1427" s="12"/>
      <c r="AB1427" s="12"/>
    </row>
    <row r="1428" spans="17:28" x14ac:dyDescent="0.2">
      <c r="Q1428" s="18">
        <v>2023</v>
      </c>
      <c r="R1428" s="15" t="s">
        <v>13</v>
      </c>
      <c r="S1428" s="26" t="s">
        <v>93</v>
      </c>
      <c r="T1428" s="26" t="s">
        <v>91</v>
      </c>
      <c r="U1428" s="26" t="s">
        <v>98</v>
      </c>
      <c r="V1428" s="26">
        <v>132</v>
      </c>
      <c r="W1428" s="3">
        <v>374</v>
      </c>
      <c r="X1428" s="3">
        <v>9682.86</v>
      </c>
      <c r="Y1428" s="3">
        <v>610.0201800000001</v>
      </c>
      <c r="Z1428" s="30">
        <v>12326.280780000001</v>
      </c>
      <c r="AA1428" s="15"/>
      <c r="AB1428" s="15"/>
    </row>
    <row r="1429" spans="17:28" x14ac:dyDescent="0.2">
      <c r="Q1429" s="16">
        <v>2023</v>
      </c>
      <c r="R1429" s="12" t="s">
        <v>14</v>
      </c>
      <c r="S1429" s="26" t="s">
        <v>93</v>
      </c>
      <c r="T1429" s="26" t="s">
        <v>91</v>
      </c>
      <c r="U1429" s="26" t="s">
        <v>98</v>
      </c>
      <c r="V1429" s="26">
        <v>126</v>
      </c>
      <c r="W1429" s="3">
        <v>375</v>
      </c>
      <c r="X1429" s="3">
        <v>8523.75</v>
      </c>
      <c r="Y1429" s="3">
        <v>622.23374999999999</v>
      </c>
      <c r="Z1429" s="30">
        <v>12879.38625</v>
      </c>
      <c r="AA1429" s="12"/>
      <c r="AB1429" s="12"/>
    </row>
    <row r="1430" spans="17:28" x14ac:dyDescent="0.2">
      <c r="Q1430" s="18">
        <v>2023</v>
      </c>
      <c r="R1430" s="15" t="s">
        <v>15</v>
      </c>
      <c r="S1430" s="26" t="s">
        <v>93</v>
      </c>
      <c r="T1430" s="26" t="s">
        <v>91</v>
      </c>
      <c r="U1430" s="26" t="s">
        <v>98</v>
      </c>
      <c r="V1430" s="26">
        <v>56</v>
      </c>
      <c r="W1430" s="3">
        <v>165</v>
      </c>
      <c r="X1430" s="3">
        <v>3696</v>
      </c>
      <c r="Y1430" s="3">
        <v>317.85599999999999</v>
      </c>
      <c r="Z1430" s="30">
        <v>4475.8559999999998</v>
      </c>
      <c r="AA1430" s="15"/>
      <c r="AB1430" s="15"/>
    </row>
    <row r="1431" spans="17:28" x14ac:dyDescent="0.2">
      <c r="Q1431" s="16">
        <v>2023</v>
      </c>
      <c r="R1431" s="12" t="s">
        <v>16</v>
      </c>
      <c r="S1431" s="26" t="s">
        <v>93</v>
      </c>
      <c r="T1431" s="26" t="s">
        <v>91</v>
      </c>
      <c r="U1431" s="26" t="s">
        <v>98</v>
      </c>
      <c r="V1431" s="26">
        <v>98</v>
      </c>
      <c r="W1431" s="3">
        <v>373</v>
      </c>
      <c r="X1431" s="3">
        <v>15539.18</v>
      </c>
      <c r="Y1431" s="3">
        <v>947.88998000000004</v>
      </c>
      <c r="Z1431" s="30">
        <v>23790.48458</v>
      </c>
      <c r="AA1431" s="12"/>
      <c r="AB1431" s="12"/>
    </row>
    <row r="1432" spans="17:28" x14ac:dyDescent="0.2">
      <c r="Q1432" s="18">
        <v>2023</v>
      </c>
      <c r="R1432" s="15" t="s">
        <v>17</v>
      </c>
      <c r="S1432" s="26" t="s">
        <v>93</v>
      </c>
      <c r="T1432" s="26" t="s">
        <v>91</v>
      </c>
      <c r="U1432" s="26" t="s">
        <v>98</v>
      </c>
      <c r="V1432" s="26">
        <v>67</v>
      </c>
      <c r="W1432" s="3">
        <v>204</v>
      </c>
      <c r="X1432" s="3">
        <v>6348.48</v>
      </c>
      <c r="Y1432" s="3">
        <v>438.04512</v>
      </c>
      <c r="Z1432" s="30">
        <v>8437.1299199999994</v>
      </c>
      <c r="AA1432" s="15"/>
      <c r="AB1432" s="15"/>
    </row>
    <row r="1433" spans="17:28" x14ac:dyDescent="0.2">
      <c r="Q1433" s="16">
        <v>2024</v>
      </c>
      <c r="R1433" s="12" t="s">
        <v>6</v>
      </c>
      <c r="S1433" s="26" t="s">
        <v>93</v>
      </c>
      <c r="T1433" s="26" t="s">
        <v>91</v>
      </c>
      <c r="U1433" s="26" t="s">
        <v>98</v>
      </c>
      <c r="V1433" s="26">
        <v>51</v>
      </c>
      <c r="W1433" s="3">
        <v>191</v>
      </c>
      <c r="X1433" s="3">
        <v>4475.13</v>
      </c>
      <c r="Y1433" s="3">
        <v>1145.63328</v>
      </c>
      <c r="Z1433" s="30">
        <v>5392.5316500000008</v>
      </c>
      <c r="AA1433" s="12"/>
      <c r="AB1433" s="12"/>
    </row>
    <row r="1434" spans="17:28" x14ac:dyDescent="0.2">
      <c r="Q1434" s="18">
        <v>2024</v>
      </c>
      <c r="R1434" s="15" t="s">
        <v>7</v>
      </c>
      <c r="S1434" s="26" t="s">
        <v>93</v>
      </c>
      <c r="T1434" s="26" t="s">
        <v>91</v>
      </c>
      <c r="U1434" s="26" t="s">
        <v>98</v>
      </c>
      <c r="V1434" s="26">
        <v>56</v>
      </c>
      <c r="W1434" s="3">
        <v>139</v>
      </c>
      <c r="X1434" s="3">
        <v>3133.06</v>
      </c>
      <c r="Y1434" s="3">
        <v>726.86992000000009</v>
      </c>
      <c r="Z1434" s="30">
        <v>3233.31792</v>
      </c>
      <c r="AA1434" s="15"/>
      <c r="AB1434" s="15"/>
    </row>
    <row r="1435" spans="17:28" x14ac:dyDescent="0.2">
      <c r="Q1435" s="16">
        <v>2024</v>
      </c>
      <c r="R1435" s="12" t="s">
        <v>8</v>
      </c>
      <c r="S1435" s="26" t="s">
        <v>93</v>
      </c>
      <c r="T1435" s="26" t="s">
        <v>91</v>
      </c>
      <c r="U1435" s="26" t="s">
        <v>98</v>
      </c>
      <c r="V1435" s="26">
        <v>97</v>
      </c>
      <c r="W1435" s="3">
        <v>290</v>
      </c>
      <c r="X1435" s="3">
        <v>13357.4</v>
      </c>
      <c r="Y1435" s="3">
        <v>2858.4836</v>
      </c>
      <c r="Z1435" s="30">
        <v>14693.14</v>
      </c>
      <c r="AA1435" s="12"/>
      <c r="AB1435" s="12"/>
    </row>
    <row r="1436" spans="17:28" x14ac:dyDescent="0.2">
      <c r="Q1436" s="18">
        <v>2024</v>
      </c>
      <c r="R1436" s="15" t="s">
        <v>9</v>
      </c>
      <c r="S1436" s="26" t="s">
        <v>93</v>
      </c>
      <c r="T1436" s="26" t="s">
        <v>91</v>
      </c>
      <c r="U1436" s="26" t="s">
        <v>98</v>
      </c>
      <c r="V1436" s="26">
        <v>62</v>
      </c>
      <c r="W1436" s="3">
        <v>176</v>
      </c>
      <c r="X1436" s="3">
        <v>7235.36</v>
      </c>
      <c r="Y1436" s="3">
        <v>2098.2543999999998</v>
      </c>
      <c r="Z1436" s="30">
        <v>7553.7158399999998</v>
      </c>
      <c r="AA1436" s="15"/>
      <c r="AB1436" s="15"/>
    </row>
    <row r="1437" spans="17:28" x14ac:dyDescent="0.2">
      <c r="Q1437" s="16">
        <v>2024</v>
      </c>
      <c r="R1437" s="12" t="s">
        <v>10</v>
      </c>
      <c r="S1437" s="26" t="s">
        <v>93</v>
      </c>
      <c r="T1437" s="26" t="s">
        <v>91</v>
      </c>
      <c r="U1437" s="26" t="s">
        <v>98</v>
      </c>
      <c r="V1437" s="26">
        <v>78</v>
      </c>
      <c r="W1437" s="3">
        <v>165</v>
      </c>
      <c r="X1437" s="3">
        <v>4217.3999999999996</v>
      </c>
      <c r="Y1437" s="3">
        <v>1020.6107999999999</v>
      </c>
      <c r="Z1437" s="30">
        <v>5166.3149999999996</v>
      </c>
      <c r="AA1437" s="12"/>
      <c r="AB1437" s="12"/>
    </row>
    <row r="1438" spans="17:28" x14ac:dyDescent="0.2">
      <c r="Q1438" s="18">
        <v>2024</v>
      </c>
      <c r="R1438" s="15" t="s">
        <v>11</v>
      </c>
      <c r="S1438" s="26" t="s">
        <v>93</v>
      </c>
      <c r="T1438" s="26" t="s">
        <v>91</v>
      </c>
      <c r="U1438" s="26" t="s">
        <v>98</v>
      </c>
      <c r="V1438" s="26">
        <v>77</v>
      </c>
      <c r="W1438" s="3">
        <v>279</v>
      </c>
      <c r="X1438" s="3">
        <v>11313.45</v>
      </c>
      <c r="Y1438" s="3">
        <v>2375.8245000000002</v>
      </c>
      <c r="Z1438" s="30">
        <v>14254.947</v>
      </c>
      <c r="AA1438" s="15"/>
      <c r="AB1438" s="15"/>
    </row>
    <row r="1439" spans="17:28" x14ac:dyDescent="0.2">
      <c r="Q1439" s="16">
        <v>2024</v>
      </c>
      <c r="R1439" s="12" t="s">
        <v>12</v>
      </c>
      <c r="S1439" s="26" t="s">
        <v>93</v>
      </c>
      <c r="T1439" s="26" t="s">
        <v>91</v>
      </c>
      <c r="U1439" s="26" t="s">
        <v>98</v>
      </c>
      <c r="V1439" s="26">
        <v>125</v>
      </c>
      <c r="W1439" s="3">
        <v>261</v>
      </c>
      <c r="X1439" s="3">
        <v>6919.11</v>
      </c>
      <c r="Y1439" s="3">
        <v>1792.0494899999999</v>
      </c>
      <c r="Z1439" s="30">
        <v>7617.9401099999995</v>
      </c>
      <c r="AA1439" s="12"/>
      <c r="AB1439" s="12"/>
    </row>
    <row r="1440" spans="17:28" x14ac:dyDescent="0.2">
      <c r="Q1440" s="18">
        <v>2024</v>
      </c>
      <c r="R1440" s="15" t="s">
        <v>13</v>
      </c>
      <c r="S1440" s="26" t="s">
        <v>93</v>
      </c>
      <c r="T1440" s="26" t="s">
        <v>91</v>
      </c>
      <c r="U1440" s="26" t="s">
        <v>98</v>
      </c>
      <c r="V1440" s="26">
        <v>80</v>
      </c>
      <c r="W1440" s="3">
        <v>319</v>
      </c>
      <c r="X1440" s="3">
        <v>14693.14</v>
      </c>
      <c r="Y1440" s="3">
        <v>3379.4221999999995</v>
      </c>
      <c r="Z1440" s="30">
        <v>18057.869059999997</v>
      </c>
      <c r="AA1440" s="15"/>
      <c r="AB1440" s="15"/>
    </row>
    <row r="1441" spans="17:28" x14ac:dyDescent="0.2">
      <c r="Q1441" s="16">
        <v>2024</v>
      </c>
      <c r="R1441" s="12" t="s">
        <v>14</v>
      </c>
      <c r="S1441" s="26" t="s">
        <v>93</v>
      </c>
      <c r="T1441" s="26" t="s">
        <v>91</v>
      </c>
      <c r="U1441" s="26" t="s">
        <v>98</v>
      </c>
      <c r="V1441" s="26">
        <v>50</v>
      </c>
      <c r="W1441" s="3">
        <v>119</v>
      </c>
      <c r="X1441" s="3">
        <v>2878.61</v>
      </c>
      <c r="Y1441" s="3">
        <v>685.10918000000004</v>
      </c>
      <c r="Z1441" s="30">
        <v>3284.4940100000003</v>
      </c>
      <c r="AA1441" s="12"/>
      <c r="AB1441" s="12"/>
    </row>
    <row r="1442" spans="17:28" x14ac:dyDescent="0.2">
      <c r="Q1442" s="18">
        <v>2024</v>
      </c>
      <c r="R1442" s="15" t="s">
        <v>15</v>
      </c>
      <c r="S1442" s="26" t="s">
        <v>93</v>
      </c>
      <c r="T1442" s="26" t="s">
        <v>91</v>
      </c>
      <c r="U1442" s="26" t="s">
        <v>98</v>
      </c>
      <c r="V1442" s="26">
        <v>137</v>
      </c>
      <c r="W1442" s="3">
        <v>512</v>
      </c>
      <c r="X1442" s="3">
        <v>20162.560000000001</v>
      </c>
      <c r="Y1442" s="3">
        <v>5786.6547200000005</v>
      </c>
      <c r="Z1442" s="30">
        <v>21372.313600000001</v>
      </c>
      <c r="AA1442" s="15"/>
      <c r="AB1442" s="15"/>
    </row>
    <row r="1443" spans="17:28" x14ac:dyDescent="0.2">
      <c r="Q1443" s="16">
        <v>2024</v>
      </c>
      <c r="R1443" s="12" t="s">
        <v>16</v>
      </c>
      <c r="S1443" s="26" t="s">
        <v>93</v>
      </c>
      <c r="T1443" s="26" t="s">
        <v>91</v>
      </c>
      <c r="U1443" s="26" t="s">
        <v>98</v>
      </c>
      <c r="V1443" s="26">
        <v>85</v>
      </c>
      <c r="W1443" s="3">
        <v>236</v>
      </c>
      <c r="X1443" s="3">
        <v>10308.48</v>
      </c>
      <c r="Y1443" s="3">
        <v>2886.3743999999997</v>
      </c>
      <c r="Z1443" s="30">
        <v>10762.053119999999</v>
      </c>
      <c r="AA1443" s="12"/>
      <c r="AB1443" s="12"/>
    </row>
    <row r="1444" spans="17:28" x14ac:dyDescent="0.2">
      <c r="Q1444" s="19">
        <v>2024</v>
      </c>
      <c r="R1444" s="20" t="s">
        <v>17</v>
      </c>
      <c r="S1444" s="27" t="s">
        <v>93</v>
      </c>
      <c r="T1444" s="27" t="s">
        <v>91</v>
      </c>
      <c r="U1444" s="27" t="s">
        <v>98</v>
      </c>
      <c r="V1444" s="27">
        <v>91</v>
      </c>
      <c r="W1444" s="31">
        <v>256</v>
      </c>
      <c r="X1444" s="31">
        <v>7270.4</v>
      </c>
      <c r="Y1444" s="31">
        <v>1563.136</v>
      </c>
      <c r="Z1444" s="32">
        <v>9262.489599999999</v>
      </c>
      <c r="AA1444" s="15"/>
      <c r="AB1444" s="15"/>
    </row>
  </sheetData>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28C89-4E2B-FC41-9843-E0AF25DDDDAE}">
  <sheetPr codeName="Sheet2">
    <tabColor theme="7" tint="0.79998168889431442"/>
  </sheetPr>
  <dimension ref="A1:EA30"/>
  <sheetViews>
    <sheetView showGridLines="0" zoomScaleNormal="100" workbookViewId="0">
      <selection activeCell="V4" sqref="V4"/>
    </sheetView>
  </sheetViews>
  <sheetFormatPr baseColWidth="10" defaultRowHeight="16" x14ac:dyDescent="0.2"/>
  <cols>
    <col min="1" max="1" width="10.83203125" style="55"/>
    <col min="2" max="2" width="20.83203125" style="55" bestFit="1" customWidth="1"/>
    <col min="3" max="3" width="13.33203125" style="55" bestFit="1" customWidth="1"/>
    <col min="4" max="4" width="13.1640625" style="55" bestFit="1" customWidth="1"/>
    <col min="5" max="6" width="14.1640625" style="55" bestFit="1" customWidth="1"/>
    <col min="7" max="7" width="20.83203125" style="55" bestFit="1" customWidth="1"/>
    <col min="8" max="10" width="10.83203125" style="55"/>
    <col min="11" max="13" width="11.5" style="55" bestFit="1" customWidth="1"/>
    <col min="14" max="15" width="14.1640625" style="55" customWidth="1"/>
    <col min="16" max="16" width="13.33203125" style="55" bestFit="1" customWidth="1"/>
    <col min="17" max="17" width="19" style="55" bestFit="1" customWidth="1"/>
    <col min="18" max="18" width="14" style="55" customWidth="1"/>
    <col min="19" max="20" width="16" style="55" customWidth="1"/>
    <col min="21" max="21" width="16.33203125" style="55" customWidth="1"/>
    <col min="22" max="22" width="13" style="55" bestFit="1" customWidth="1"/>
    <col min="23" max="23" width="13.33203125" style="55" bestFit="1" customWidth="1"/>
    <col min="24" max="24" width="14.33203125" style="55" bestFit="1" customWidth="1"/>
    <col min="25" max="25" width="10.83203125" style="55"/>
    <col min="26" max="26" width="18" style="55" customWidth="1"/>
    <col min="27" max="28" width="10.83203125" style="55"/>
    <col min="29" max="29" width="13" style="55" bestFit="1" customWidth="1"/>
    <col min="30" max="30" width="13.1640625" style="55" bestFit="1" customWidth="1"/>
    <col min="31" max="31" width="13.83203125" style="55" bestFit="1" customWidth="1"/>
    <col min="32" max="32" width="18.33203125" style="55" bestFit="1" customWidth="1"/>
    <col min="33" max="33" width="13.1640625" style="55" customWidth="1"/>
    <col min="34" max="34" width="15.1640625" style="55" bestFit="1" customWidth="1"/>
    <col min="35" max="35" width="13.33203125" style="55" bestFit="1" customWidth="1"/>
    <col min="36" max="36" width="14.33203125" style="55" bestFit="1" customWidth="1"/>
    <col min="37" max="37" width="10.83203125" style="55"/>
    <col min="38" max="38" width="15.1640625" style="55" bestFit="1" customWidth="1"/>
    <col min="39" max="39" width="11.5" style="55" bestFit="1" customWidth="1"/>
    <col min="40" max="42" width="10.83203125" style="55"/>
    <col min="43" max="43" width="34.33203125" style="55" bestFit="1" customWidth="1"/>
    <col min="44" max="44" width="13.33203125" style="55" bestFit="1" customWidth="1"/>
    <col min="45" max="45" width="14.33203125" style="55" bestFit="1" customWidth="1"/>
    <col min="46" max="46" width="10.83203125" style="55"/>
    <col min="47" max="47" width="22.33203125" style="55" bestFit="1" customWidth="1"/>
    <col min="48" max="48" width="11.5" style="55" bestFit="1" customWidth="1"/>
    <col min="49" max="50" width="10.83203125" style="55"/>
    <col min="51" max="51" width="13.5" style="55" bestFit="1" customWidth="1"/>
    <col min="52" max="52" width="13.6640625" style="55" bestFit="1" customWidth="1"/>
    <col min="53" max="53" width="13" style="55" bestFit="1" customWidth="1"/>
    <col min="54" max="54" width="14" style="55" bestFit="1" customWidth="1"/>
    <col min="55" max="55" width="10.83203125" style="55"/>
    <col min="56" max="56" width="16.1640625" style="55" customWidth="1"/>
    <col min="57" max="60" width="10.83203125" style="60"/>
    <col min="61" max="61" width="10.83203125" style="55"/>
    <col min="62" max="62" width="11.5" style="55" bestFit="1" customWidth="1"/>
    <col min="63" max="65" width="10.83203125" style="55"/>
    <col min="66" max="66" width="17" style="55" customWidth="1"/>
    <col min="67" max="67" width="10.83203125" style="55"/>
    <col min="68" max="68" width="13" style="55" bestFit="1" customWidth="1"/>
    <col min="69" max="69" width="11.83203125" style="55" bestFit="1" customWidth="1"/>
    <col min="70" max="70" width="10.83203125" style="55"/>
    <col min="71" max="71" width="20.33203125" style="55" customWidth="1"/>
    <col min="72" max="72" width="11.33203125" style="55" customWidth="1"/>
    <col min="73" max="74" width="10.83203125" style="55"/>
    <col min="75" max="76" width="11.83203125" style="55" customWidth="1"/>
    <col min="77" max="77" width="10.83203125" style="55"/>
    <col min="78" max="78" width="10.33203125" style="55" customWidth="1"/>
    <col min="79" max="79" width="17.33203125" style="55" bestFit="1" customWidth="1"/>
    <col min="80" max="80" width="18.6640625" style="55" bestFit="1" customWidth="1"/>
    <col min="81" max="81" width="10.83203125" style="55"/>
    <col min="82" max="83" width="13.1640625" style="55" customWidth="1"/>
    <col min="84" max="84" width="18" style="55" customWidth="1"/>
    <col min="85" max="86" width="10.83203125" style="55"/>
    <col min="87" max="87" width="13" style="55" bestFit="1" customWidth="1"/>
    <col min="88" max="88" width="17.6640625" style="55" bestFit="1" customWidth="1"/>
    <col min="89" max="89" width="22.5" style="55" bestFit="1" customWidth="1"/>
    <col min="90" max="90" width="15.1640625" style="55" bestFit="1" customWidth="1"/>
    <col min="91" max="91" width="4.6640625" style="55" bestFit="1" customWidth="1"/>
    <col min="92" max="92" width="14" style="55" bestFit="1" customWidth="1"/>
    <col min="93" max="93" width="8.33203125" style="55" bestFit="1" customWidth="1"/>
    <col min="94" max="94" width="13.1640625" style="55" bestFit="1" customWidth="1"/>
    <col min="95" max="95" width="10.83203125" style="55"/>
    <col min="96" max="96" width="13" style="55" bestFit="1" customWidth="1"/>
    <col min="97" max="97" width="17.6640625" style="55" bestFit="1" customWidth="1"/>
    <col min="98" max="98" width="18.6640625" style="55" bestFit="1" customWidth="1"/>
    <col min="99" max="99" width="22.1640625" style="55" bestFit="1" customWidth="1"/>
    <col min="100" max="100" width="13" style="55" bestFit="1" customWidth="1"/>
    <col min="101" max="102" width="15.1640625" style="55" customWidth="1"/>
    <col min="103" max="103" width="12" style="55" bestFit="1" customWidth="1"/>
    <col min="104" max="104" width="24.83203125" style="55" bestFit="1" customWidth="1"/>
    <col min="105" max="105" width="10.83203125" style="55"/>
    <col min="106" max="106" width="10.5" style="55" bestFit="1" customWidth="1"/>
    <col min="107" max="107" width="10.33203125" style="55" bestFit="1" customWidth="1"/>
    <col min="108" max="108" width="10.83203125" style="55"/>
    <col min="109" max="109" width="13" style="55" bestFit="1" customWidth="1"/>
    <col min="110" max="110" width="4.6640625" style="55" bestFit="1" customWidth="1"/>
    <col min="111" max="111" width="10.5" style="55" customWidth="1"/>
    <col min="112" max="112" width="10.83203125" style="55"/>
    <col min="113" max="113" width="37.33203125" style="55" customWidth="1"/>
    <col min="114" max="114" width="10.83203125" style="55"/>
    <col min="115" max="115" width="13" style="55" bestFit="1" customWidth="1"/>
    <col min="116" max="116" width="10.33203125" style="55" customWidth="1"/>
    <col min="117" max="117" width="13" style="55" bestFit="1" customWidth="1"/>
    <col min="118" max="118" width="17.6640625" style="55" bestFit="1" customWidth="1"/>
    <col min="119" max="119" width="13.83203125" style="55" customWidth="1"/>
    <col min="120" max="120" width="13" style="55" bestFit="1" customWidth="1"/>
    <col min="121" max="121" width="17.6640625" style="55" bestFit="1" customWidth="1"/>
    <col min="122" max="122" width="11.6640625" style="55" customWidth="1"/>
    <col min="123" max="16384" width="10.83203125" style="55"/>
  </cols>
  <sheetData>
    <row r="1" spans="1:131" s="37" customFormat="1" x14ac:dyDescent="0.2">
      <c r="A1" s="37" t="s">
        <v>113</v>
      </c>
      <c r="B1" s="54" t="s">
        <v>114</v>
      </c>
      <c r="C1" s="54"/>
      <c r="D1" s="54"/>
      <c r="AY1" s="38" t="s">
        <v>118</v>
      </c>
      <c r="AZ1" s="54" t="s">
        <v>113</v>
      </c>
      <c r="BE1" s="52"/>
      <c r="BF1" s="52"/>
      <c r="BG1" s="52"/>
      <c r="BH1" s="52"/>
      <c r="CA1" s="37" t="s">
        <v>53</v>
      </c>
    </row>
    <row r="2" spans="1:131" x14ac:dyDescent="0.2">
      <c r="B2" s="56" t="s">
        <v>113</v>
      </c>
      <c r="C2" s="54"/>
      <c r="D2" s="54"/>
      <c r="AY2" s="40"/>
      <c r="AZ2" s="56" t="s">
        <v>119</v>
      </c>
      <c r="BA2" s="57"/>
      <c r="BB2" s="40"/>
      <c r="BC2" s="40"/>
      <c r="BD2" s="40"/>
      <c r="BE2" s="58"/>
      <c r="BF2" s="58"/>
      <c r="BG2" s="58"/>
      <c r="BH2" s="58"/>
      <c r="BI2" s="40"/>
      <c r="CA2" s="56" t="s">
        <v>120</v>
      </c>
      <c r="DM2" s="59" t="s">
        <v>95</v>
      </c>
      <c r="DN2" s="55" t="s">
        <v>108</v>
      </c>
      <c r="DP2" s="59" t="s">
        <v>95</v>
      </c>
      <c r="DQ2" s="55" t="s">
        <v>107</v>
      </c>
    </row>
    <row r="3" spans="1:131" x14ac:dyDescent="0.2">
      <c r="B3" s="51" t="s">
        <v>121</v>
      </c>
      <c r="H3" s="51" t="s">
        <v>130</v>
      </c>
      <c r="P3" s="51" t="s">
        <v>122</v>
      </c>
      <c r="S3" s="51" t="s">
        <v>123</v>
      </c>
      <c r="V3" s="51" t="s">
        <v>124</v>
      </c>
      <c r="Z3" s="51" t="s">
        <v>125</v>
      </c>
      <c r="AC3" s="51" t="s">
        <v>126</v>
      </c>
      <c r="AF3" s="51" t="s">
        <v>128</v>
      </c>
      <c r="AH3" s="51" t="s">
        <v>129</v>
      </c>
      <c r="AM3" s="51" t="s">
        <v>131</v>
      </c>
      <c r="AQ3" s="51" t="s">
        <v>132</v>
      </c>
      <c r="AU3" s="51" t="s">
        <v>134</v>
      </c>
      <c r="AY3" s="40"/>
      <c r="AZ3" s="51" t="s">
        <v>137</v>
      </c>
      <c r="BA3" s="40"/>
      <c r="BB3" s="40"/>
      <c r="BC3" s="40"/>
      <c r="BD3" s="53" t="s">
        <v>136</v>
      </c>
      <c r="BF3" s="58"/>
      <c r="BG3" s="58"/>
      <c r="BH3" s="58"/>
      <c r="BI3" s="40"/>
      <c r="BJ3" s="53" t="s">
        <v>135</v>
      </c>
      <c r="BL3" s="51" t="s">
        <v>140</v>
      </c>
      <c r="BP3" s="51" t="s">
        <v>141</v>
      </c>
      <c r="BS3" s="51" t="s">
        <v>142</v>
      </c>
      <c r="BW3" s="51" t="s">
        <v>143</v>
      </c>
      <c r="CA3" s="51" t="s">
        <v>141</v>
      </c>
      <c r="CD3" s="51" t="s">
        <v>142</v>
      </c>
      <c r="CG3" s="51" t="s">
        <v>148</v>
      </c>
      <c r="CI3" s="51" t="s">
        <v>149</v>
      </c>
      <c r="CL3" s="53" t="s">
        <v>151</v>
      </c>
      <c r="CR3" s="51" t="s">
        <v>159</v>
      </c>
      <c r="CW3" s="51" t="s">
        <v>152</v>
      </c>
      <c r="DB3" s="51" t="s">
        <v>155</v>
      </c>
      <c r="DI3" s="55" t="s">
        <v>157</v>
      </c>
      <c r="DK3" s="51" t="s">
        <v>158</v>
      </c>
      <c r="DM3" s="51" t="s">
        <v>160</v>
      </c>
      <c r="DP3" s="51" t="s">
        <v>161</v>
      </c>
      <c r="DS3" s="53" t="s">
        <v>164</v>
      </c>
      <c r="DX3" s="51" t="s">
        <v>162</v>
      </c>
    </row>
    <row r="4" spans="1:131" x14ac:dyDescent="0.2">
      <c r="B4" s="59" t="s">
        <v>18</v>
      </c>
      <c r="C4" s="61" t="s">
        <v>20</v>
      </c>
      <c r="D4" s="61" t="s">
        <v>29</v>
      </c>
      <c r="E4" s="61" t="s">
        <v>30</v>
      </c>
      <c r="H4" s="62" t="s">
        <v>22</v>
      </c>
      <c r="I4" s="62" t="s">
        <v>23</v>
      </c>
      <c r="J4" s="62" t="s">
        <v>24</v>
      </c>
      <c r="K4" s="62" t="s">
        <v>25</v>
      </c>
      <c r="L4" s="62" t="s">
        <v>26</v>
      </c>
      <c r="M4" s="62" t="s">
        <v>31</v>
      </c>
      <c r="N4" s="62" t="s">
        <v>32</v>
      </c>
      <c r="P4" s="55" t="s">
        <v>20</v>
      </c>
      <c r="Q4" s="55" t="s">
        <v>27</v>
      </c>
      <c r="S4" s="62" t="s">
        <v>4</v>
      </c>
      <c r="T4" s="62" t="s">
        <v>28</v>
      </c>
      <c r="V4" s="63" t="s">
        <v>18</v>
      </c>
      <c r="W4" s="61" t="s">
        <v>20</v>
      </c>
      <c r="X4" s="61" t="s">
        <v>21</v>
      </c>
      <c r="Z4" s="62" t="s">
        <v>33</v>
      </c>
      <c r="AC4" s="59" t="s">
        <v>18</v>
      </c>
      <c r="AD4" s="55" t="s">
        <v>84</v>
      </c>
      <c r="AF4" s="62" t="s">
        <v>127</v>
      </c>
      <c r="AH4" s="59" t="s">
        <v>18</v>
      </c>
      <c r="AI4" s="55" t="s">
        <v>20</v>
      </c>
      <c r="AJ4" s="55" t="s">
        <v>21</v>
      </c>
      <c r="AM4" s="64" t="s">
        <v>4</v>
      </c>
      <c r="AN4" s="64" t="s">
        <v>117</v>
      </c>
      <c r="AQ4" s="59" t="s">
        <v>18</v>
      </c>
      <c r="AR4" s="55" t="s">
        <v>20</v>
      </c>
      <c r="AS4" s="55" t="s">
        <v>21</v>
      </c>
      <c r="AU4" s="39" t="s">
        <v>133</v>
      </c>
      <c r="AV4" s="64" t="s">
        <v>4</v>
      </c>
      <c r="AW4" s="64" t="s">
        <v>117</v>
      </c>
      <c r="AY4" s="40"/>
      <c r="AZ4" s="59" t="s">
        <v>18</v>
      </c>
      <c r="BA4" s="55" t="s">
        <v>38</v>
      </c>
      <c r="BB4" s="55" t="s">
        <v>39</v>
      </c>
      <c r="BD4" s="65" t="s">
        <v>34</v>
      </c>
      <c r="BE4" s="65" t="s">
        <v>44</v>
      </c>
      <c r="BF4" s="65"/>
      <c r="BG4" s="65" t="s">
        <v>45</v>
      </c>
      <c r="BH4" s="65"/>
      <c r="BJ4" s="62" t="s">
        <v>40</v>
      </c>
      <c r="BL4" s="65" t="s">
        <v>34</v>
      </c>
      <c r="BM4" s="64" t="s">
        <v>138</v>
      </c>
      <c r="BN4" s="64" t="s">
        <v>139</v>
      </c>
      <c r="BP4" s="60" t="s">
        <v>38</v>
      </c>
      <c r="BQ4" s="60" t="s">
        <v>41</v>
      </c>
      <c r="BS4" s="64" t="s">
        <v>42</v>
      </c>
      <c r="BT4" s="64" t="s">
        <v>43</v>
      </c>
      <c r="BW4" s="64" t="s">
        <v>22</v>
      </c>
      <c r="BX4" s="64" t="s">
        <v>23</v>
      </c>
      <c r="CA4" s="55" t="s">
        <v>146</v>
      </c>
      <c r="CB4" s="55" t="s">
        <v>147</v>
      </c>
      <c r="CC4"/>
      <c r="CD4" s="64" t="s">
        <v>43</v>
      </c>
      <c r="CE4" s="64" t="s">
        <v>28</v>
      </c>
      <c r="CG4" s="64" t="s">
        <v>99</v>
      </c>
      <c r="CI4" s="59" t="s">
        <v>18</v>
      </c>
      <c r="CJ4" s="55" t="s">
        <v>100</v>
      </c>
      <c r="CL4" s="39" t="s">
        <v>150</v>
      </c>
      <c r="CM4" s="62" t="s">
        <v>52</v>
      </c>
      <c r="CN4" s="62" t="s">
        <v>101</v>
      </c>
      <c r="CO4" s="62" t="s">
        <v>102</v>
      </c>
      <c r="CP4" s="62" t="s">
        <v>31</v>
      </c>
      <c r="CR4" s="59" t="s">
        <v>18</v>
      </c>
      <c r="CS4" s="55" t="s">
        <v>100</v>
      </c>
      <c r="CT4" s="55" t="s">
        <v>147</v>
      </c>
      <c r="CU4" s="55" t="s">
        <v>105</v>
      </c>
      <c r="CW4" s="62" t="s">
        <v>103</v>
      </c>
      <c r="CX4" s="62" t="s">
        <v>104</v>
      </c>
      <c r="CY4" s="62" t="s">
        <v>86</v>
      </c>
      <c r="CZ4" s="39" t="s">
        <v>106</v>
      </c>
      <c r="DB4" s="62" t="s">
        <v>153</v>
      </c>
      <c r="DC4" s="62" t="s">
        <v>154</v>
      </c>
      <c r="DE4" s="51" t="s">
        <v>156</v>
      </c>
      <c r="DI4" s="39" t="s">
        <v>106</v>
      </c>
      <c r="DK4" s="59" t="s">
        <v>18</v>
      </c>
      <c r="DM4" s="59" t="s">
        <v>18</v>
      </c>
      <c r="DN4" s="55" t="s">
        <v>100</v>
      </c>
      <c r="DP4" s="59" t="s">
        <v>18</v>
      </c>
      <c r="DQ4" s="55" t="s">
        <v>100</v>
      </c>
      <c r="DS4" s="64" t="s">
        <v>0</v>
      </c>
      <c r="DT4" s="64" t="s">
        <v>163</v>
      </c>
      <c r="DU4" s="64" t="s">
        <v>109</v>
      </c>
      <c r="DV4" s="64" t="s">
        <v>110</v>
      </c>
      <c r="DW4" s="60"/>
      <c r="DX4" s="64" t="s">
        <v>109</v>
      </c>
      <c r="DY4" s="64" t="s">
        <v>110</v>
      </c>
      <c r="DZ4" s="64" t="s">
        <v>109</v>
      </c>
      <c r="EA4" s="64" t="s">
        <v>110</v>
      </c>
    </row>
    <row r="5" spans="1:131" x14ac:dyDescent="0.2">
      <c r="B5" s="66" t="s">
        <v>72</v>
      </c>
      <c r="C5" s="109">
        <v>1981330.46</v>
      </c>
      <c r="D5" s="109">
        <v>122253</v>
      </c>
      <c r="E5" s="68">
        <v>3.8349779678472043E-2</v>
      </c>
      <c r="G5" s="69" t="s">
        <v>72</v>
      </c>
      <c r="H5" s="61">
        <v>1.1000000000000001</v>
      </c>
      <c r="I5" s="61">
        <v>3</v>
      </c>
      <c r="J5" s="70">
        <f t="shared" ref="J5:J10" si="0">VLOOKUP(B5,B$5:C$10,2,FALSE)</f>
        <v>1981330.46</v>
      </c>
      <c r="K5" s="70" t="str">
        <f t="shared" ref="K5:K10" si="1">IF(J5=MAX($J$5:$J$10),J5,"")</f>
        <v/>
      </c>
      <c r="L5" s="70">
        <f t="shared" ref="L5:L10" si="2">IF(J5=MAX($J$5:$J$10),"",J5)</f>
        <v>1981330.46</v>
      </c>
      <c r="M5" s="70">
        <f t="shared" ref="M5:M10" si="3">VLOOKUP($G5,$B$5:$E$10,3,0)</f>
        <v>122253</v>
      </c>
      <c r="N5" s="71">
        <f t="shared" ref="N5:N10" si="4">VLOOKUP($G5,$B$5:$E$10,4,0)</f>
        <v>3.8349779678472043E-2</v>
      </c>
      <c r="P5" s="72">
        <v>10414186.479999997</v>
      </c>
      <c r="Q5" s="73">
        <v>12072024.066600023</v>
      </c>
      <c r="S5" s="71">
        <f>GETPIVOTDATA("Sum of Income",$P$4)/GETPIVOTDATA("Sum of Target Income",$P$4)</f>
        <v>0.86267111650424821</v>
      </c>
      <c r="T5" s="71">
        <f>100%-S5</f>
        <v>0.13732888349575179</v>
      </c>
      <c r="V5" s="66" t="s">
        <v>6</v>
      </c>
      <c r="W5" s="74">
        <v>843210.32000000007</v>
      </c>
      <c r="X5" s="75">
        <v>8.0967468905934176E-2</v>
      </c>
      <c r="Z5" s="76">
        <f>IFERROR(AVERAGE(W5:W16),"")</f>
        <v>867848.87333333341</v>
      </c>
      <c r="AC5" s="66" t="s">
        <v>6</v>
      </c>
      <c r="AD5" s="74">
        <v>330395.78780000005</v>
      </c>
      <c r="AF5" s="70">
        <f>IFERROR(GETPIVOTDATA("EBITDA",$AC$4),"")</f>
        <v>4187370.2618000009</v>
      </c>
      <c r="AH5" s="66" t="s">
        <v>70</v>
      </c>
      <c r="AI5" s="74">
        <v>6601079.2100000018</v>
      </c>
      <c r="AJ5" s="75">
        <v>0.63385452360365258</v>
      </c>
      <c r="AL5" s="65" t="s">
        <v>70</v>
      </c>
      <c r="AM5" s="77">
        <f>IFERROR(AI5,"")</f>
        <v>6601079.2100000018</v>
      </c>
      <c r="AN5" s="78">
        <f>IFERROR(AJ5,"")</f>
        <v>0.63385452360365258</v>
      </c>
      <c r="AQ5" s="66" t="s">
        <v>72</v>
      </c>
      <c r="AR5" s="110">
        <v>1981330.4600000002</v>
      </c>
      <c r="AS5" s="75">
        <v>0.19025302300905222</v>
      </c>
      <c r="AU5" s="55" t="s">
        <v>72</v>
      </c>
      <c r="AV5" s="77">
        <f t="shared" ref="AV5:AV29" si="5">VLOOKUP(AU5,AQ:AS,2,0)</f>
        <v>1981330.4600000002</v>
      </c>
      <c r="AW5" s="78">
        <f t="shared" ref="AW5:AW29" si="6">VLOOKUP(AU5,AQ:AS,3,0)</f>
        <v>0.19025302300905222</v>
      </c>
      <c r="AY5" s="40"/>
      <c r="AZ5" s="89" t="s">
        <v>37</v>
      </c>
      <c r="BA5" s="90">
        <v>1218561</v>
      </c>
      <c r="BB5" s="91">
        <v>0.2123595247149018</v>
      </c>
      <c r="BC5" s="79"/>
      <c r="BD5" s="41" t="s">
        <v>37</v>
      </c>
      <c r="BE5" s="80" t="str">
        <f t="shared" ref="BE5:BE11" si="7">IF(BD5=$AZ$5,"●","")</f>
        <v>●</v>
      </c>
      <c r="BF5" s="81" t="str">
        <f t="shared" ref="BF5:BF11" si="8">IF(BD5=$AZ$5,"●","")</f>
        <v>●</v>
      </c>
      <c r="BG5" s="82" t="str">
        <f t="shared" ref="BG5:BG11" si="9">IF(BD5=$AZ$5,"","●")</f>
        <v/>
      </c>
      <c r="BH5" s="83" t="str">
        <f t="shared" ref="BH5:BH11" si="10">IF(BD5=$AZ$5,"","●")</f>
        <v/>
      </c>
      <c r="BI5" s="79"/>
      <c r="BJ5" s="103">
        <f>GETPIVOTDATA("Sum of Amount",$AZ$4)</f>
        <v>5738198</v>
      </c>
      <c r="BK5" s="79"/>
      <c r="BL5" s="40" t="s">
        <v>37</v>
      </c>
      <c r="BM5" s="99">
        <f t="shared" ref="BM5:BM11" si="11">VLOOKUP(BL5,$AZ$5:$BB$11,3,0)</f>
        <v>0.2123595247149018</v>
      </c>
      <c r="BN5" s="100">
        <f t="shared" ref="BN5:BN11" si="12">VLOOKUP(BL5,$AZ$5:$BB$11,2,0)</f>
        <v>1218561</v>
      </c>
      <c r="BP5" s="112">
        <v>5738198</v>
      </c>
      <c r="BQ5" s="112">
        <v>8659273.1099999975</v>
      </c>
      <c r="BS5" s="86">
        <f>100%-BT5</f>
        <v>0.33733490939633826</v>
      </c>
      <c r="BT5" s="86">
        <f>GETPIVOTDATA("Sum of Amount",$BP$4)/GETPIVOTDATA("Sum of Target",$BP$4)</f>
        <v>0.66266509060366174</v>
      </c>
      <c r="BW5" s="60">
        <v>0</v>
      </c>
      <c r="BX5" s="60">
        <v>1</v>
      </c>
      <c r="CA5" s="84">
        <v>13567720.881970026</v>
      </c>
      <c r="CB5" s="84">
        <v>11093630.380000018</v>
      </c>
      <c r="CC5"/>
      <c r="CD5" s="86">
        <f>GETPIVOTDATA("Sum of Sales Amount",$CA$4)/GETPIVOTDATA("Sum of Sales Target",$CA$4)</f>
        <v>0.81764877657103074</v>
      </c>
      <c r="CE5" s="86">
        <f>100%-CD5</f>
        <v>0.18235122342896926</v>
      </c>
      <c r="CG5" s="87">
        <f>CE5</f>
        <v>0.18235122342896926</v>
      </c>
      <c r="CI5" s="66" t="s">
        <v>89</v>
      </c>
      <c r="CJ5" s="74">
        <v>417094</v>
      </c>
      <c r="CL5" s="55" t="s">
        <v>92</v>
      </c>
      <c r="CM5" s="61" t="str">
        <f>IF(CL5=$CI$5,"⎢","")</f>
        <v/>
      </c>
      <c r="CN5" s="61" t="str">
        <f>IF(CL5=$CI$5,"⬡","")</f>
        <v/>
      </c>
      <c r="CO5" s="61" t="str">
        <f>IF(CL5=$CI$5,"","⬢")</f>
        <v>⬢</v>
      </c>
      <c r="CP5" s="70">
        <f>VLOOKUP(CL5,CI:CJ,2,0)</f>
        <v>376190</v>
      </c>
      <c r="CR5" s="66" t="s">
        <v>98</v>
      </c>
      <c r="CS5" s="74">
        <v>57826</v>
      </c>
      <c r="CT5" s="74">
        <v>6290453.5700000031</v>
      </c>
      <c r="CU5" s="74">
        <v>1382948.533509999</v>
      </c>
      <c r="CW5" s="107">
        <f>(SUM(CT5:CT7)-SUM(CU5:CU7))/SUM(CS5:CS7)</f>
        <v>18.91414622265594</v>
      </c>
      <c r="CX5" s="107">
        <f>(GETPIVOTDATA("Sum of Sales Amount",$CR$4)-GETPIVOTDATA("Sum of Refunded Amount",$CR$4))/GETPIVOTDATA("Sum of Installations",$CR$4)</f>
        <v>7.5014998320744741</v>
      </c>
      <c r="CY5" s="105">
        <f>GETPIVOTDATA("Sum of Installations",$CR$4)</f>
        <v>1173020</v>
      </c>
      <c r="CZ5" s="86">
        <f>SUM(CS5:CS7)/GETPIVOTDATA("Sum of Installations",$CR$4)</f>
        <v>0.39660790097355542</v>
      </c>
      <c r="DA5" s="85">
        <f>100%-CZ5</f>
        <v>0.60339209902644453</v>
      </c>
      <c r="DB5" s="60" t="s">
        <v>98</v>
      </c>
      <c r="DC5" s="105">
        <f>VLOOKUP(DB5,$CR$5:$CS$8,2,0)</f>
        <v>57826</v>
      </c>
      <c r="DE5" s="62" t="s">
        <v>50</v>
      </c>
      <c r="DF5" s="78">
        <f>100%-DF6</f>
        <v>0.79319474613863972</v>
      </c>
      <c r="DG5" s="78"/>
      <c r="DH5" s="55">
        <v>1</v>
      </c>
      <c r="DI5" s="78">
        <f>SUM(CS5:CS7)/GETPIVOTDATA("Sum of Installations",$CR$4)</f>
        <v>0.39660790097355542</v>
      </c>
      <c r="DK5" s="66">
        <v>2020</v>
      </c>
      <c r="DM5" s="66">
        <v>2020</v>
      </c>
      <c r="DN5" s="55">
        <v>87613</v>
      </c>
      <c r="DP5" s="66">
        <v>2020</v>
      </c>
      <c r="DQ5" s="55">
        <v>257534</v>
      </c>
      <c r="DS5" s="60">
        <v>2020</v>
      </c>
      <c r="DT5" s="86">
        <f>DN5/DQ5</f>
        <v>0.34019974061677294</v>
      </c>
      <c r="DU5" s="60" t="s">
        <v>111</v>
      </c>
      <c r="DV5" s="60" t="str">
        <f>""</f>
        <v/>
      </c>
      <c r="DW5" s="60"/>
      <c r="DX5" s="60" t="str">
        <f>IF(DK7="",(VLOOKUP(DK5,DS5:DV9,3,0)),"")</f>
        <v/>
      </c>
      <c r="DY5" s="60" t="str">
        <f>IF(DK7="",(VLOOKUP(DK5,DS5:DV9,4,0)),"")</f>
        <v/>
      </c>
      <c r="DZ5" s="87">
        <f>IF(DK7="",((IF(VLOOKUP(DK5,DS5:DV9,3,0)="","",(VLOOKUP(DK5,DS5:DV9,2,0))))),DN10/DQ10)</f>
        <v>0.39660790097355542</v>
      </c>
      <c r="EA5" s="87" t="str">
        <f>IF(DK7="",((IF(VLOOKUP(DK5,DS5:DV9,4,0)="","",(VLOOKUP(DK5,DS5:DV9,2,0))))),"")</f>
        <v/>
      </c>
    </row>
    <row r="6" spans="1:131" x14ac:dyDescent="0.2">
      <c r="B6" s="66" t="s">
        <v>73</v>
      </c>
      <c r="C6" s="109">
        <v>1167901.4300000009</v>
      </c>
      <c r="D6" s="109">
        <v>52269</v>
      </c>
      <c r="E6" s="68">
        <v>1.6396363557655478E-2</v>
      </c>
      <c r="G6" s="69" t="s">
        <v>73</v>
      </c>
      <c r="H6" s="61">
        <v>7.1</v>
      </c>
      <c r="I6" s="61">
        <v>2</v>
      </c>
      <c r="J6" s="70">
        <f t="shared" si="0"/>
        <v>1167901.4300000009</v>
      </c>
      <c r="K6" s="70" t="str">
        <f t="shared" si="1"/>
        <v/>
      </c>
      <c r="L6" s="70">
        <f t="shared" si="2"/>
        <v>1167901.4300000009</v>
      </c>
      <c r="M6" s="70">
        <f t="shared" si="3"/>
        <v>52269</v>
      </c>
      <c r="N6" s="71">
        <f t="shared" si="4"/>
        <v>1.6396363557655478E-2</v>
      </c>
      <c r="U6" s="78"/>
      <c r="V6" s="66" t="s">
        <v>7</v>
      </c>
      <c r="W6" s="74">
        <v>882804.29</v>
      </c>
      <c r="X6" s="75">
        <v>8.4769395256690278E-2</v>
      </c>
      <c r="AC6" s="66" t="s">
        <v>7</v>
      </c>
      <c r="AD6" s="74">
        <v>359503.11869999988</v>
      </c>
      <c r="AH6" s="66" t="s">
        <v>71</v>
      </c>
      <c r="AI6" s="74">
        <v>3813107.2700000023</v>
      </c>
      <c r="AJ6" s="75">
        <v>0.36614547639634748</v>
      </c>
      <c r="AL6" s="65" t="s">
        <v>71</v>
      </c>
      <c r="AM6" s="77">
        <f>IFERROR(AI6,"")</f>
        <v>3813107.2700000023</v>
      </c>
      <c r="AN6" s="78">
        <f>IFERROR(AJ6,"")</f>
        <v>0.36614547639634748</v>
      </c>
      <c r="AQ6" s="88" t="s">
        <v>64</v>
      </c>
      <c r="AR6" s="110">
        <v>795825.13000000012</v>
      </c>
      <c r="AS6" s="75">
        <v>7.6417407305731308E-2</v>
      </c>
      <c r="AU6" s="55" t="s">
        <v>64</v>
      </c>
      <c r="AV6" s="77">
        <f t="shared" si="5"/>
        <v>795825.13000000012</v>
      </c>
      <c r="AW6" s="78">
        <f t="shared" si="6"/>
        <v>7.6417407305731308E-2</v>
      </c>
      <c r="AY6" s="40"/>
      <c r="AZ6" s="66" t="s">
        <v>35</v>
      </c>
      <c r="BA6" s="74">
        <v>1193701</v>
      </c>
      <c r="BB6" s="75">
        <v>0.20802715416930542</v>
      </c>
      <c r="BD6" s="40" t="s">
        <v>35</v>
      </c>
      <c r="BE6" s="92" t="str">
        <f t="shared" si="7"/>
        <v/>
      </c>
      <c r="BF6" s="93" t="str">
        <f t="shared" si="8"/>
        <v/>
      </c>
      <c r="BG6" s="94" t="str">
        <f t="shared" si="9"/>
        <v>●</v>
      </c>
      <c r="BH6" s="95" t="str">
        <f t="shared" si="10"/>
        <v>●</v>
      </c>
      <c r="BL6" s="41" t="s">
        <v>35</v>
      </c>
      <c r="BM6" s="101">
        <f t="shared" si="11"/>
        <v>0.20802715416930542</v>
      </c>
      <c r="BN6" s="102">
        <f t="shared" si="12"/>
        <v>1193701</v>
      </c>
      <c r="BP6" s="79"/>
      <c r="BQ6" s="79"/>
      <c r="BR6" s="79"/>
      <c r="BS6" s="79"/>
      <c r="BT6" s="79"/>
      <c r="BU6" s="79"/>
      <c r="BV6" s="79"/>
      <c r="BW6" s="61">
        <f>SIN(BS5*2*PI())</f>
        <v>0.85318169061786564</v>
      </c>
      <c r="BX6" s="61">
        <f>COS(BT5*2*PI())</f>
        <v>-0.52161384451952619</v>
      </c>
      <c r="CA6"/>
      <c r="CB6"/>
      <c r="CC6"/>
      <c r="CD6" s="60"/>
      <c r="CE6" s="60"/>
      <c r="CG6" s="87">
        <f>CD5</f>
        <v>0.81764877657103074</v>
      </c>
      <c r="CI6" s="66" t="s">
        <v>93</v>
      </c>
      <c r="CJ6" s="74">
        <v>379736</v>
      </c>
      <c r="CL6" s="55" t="s">
        <v>93</v>
      </c>
      <c r="CM6" s="61" t="str">
        <f>IF(CL6=$CI$5,"⎢","")</f>
        <v/>
      </c>
      <c r="CN6" s="61" t="str">
        <f>IF(CL6=$CI$5,"⬡","")</f>
        <v/>
      </c>
      <c r="CO6" s="61" t="str">
        <f>IF(CL6=$CI$5,"","⬢")</f>
        <v>⬢</v>
      </c>
      <c r="CP6" s="70">
        <f>VLOOKUP(CL6,CI:CJ,2,0)</f>
        <v>379736</v>
      </c>
      <c r="CR6" s="66" t="s">
        <v>97</v>
      </c>
      <c r="CS6" s="74">
        <v>158012</v>
      </c>
      <c r="CT6" s="74">
        <v>3884696.6299999971</v>
      </c>
      <c r="CU6" s="74">
        <v>725418.49839000031</v>
      </c>
      <c r="CW6" s="60"/>
      <c r="CX6" s="60"/>
      <c r="CY6" s="60"/>
      <c r="CZ6" s="86">
        <f>100%-CZ5</f>
        <v>0.60339209902644453</v>
      </c>
      <c r="DB6" s="60" t="s">
        <v>97</v>
      </c>
      <c r="DC6" s="105">
        <f>VLOOKUP(DB6,$CR$5:$CS$8,2,0)</f>
        <v>158012</v>
      </c>
      <c r="DE6" s="62" t="s">
        <v>51</v>
      </c>
      <c r="DF6" s="78">
        <f>GETPIVOTDATA("Sum of Refunded Amount",$CR$4)/GETPIVOTDATA("Sum of Sales Amount",$CR$4)</f>
        <v>0.20680525386136034</v>
      </c>
      <c r="DG6" s="78"/>
      <c r="DH6" s="55">
        <v>2</v>
      </c>
      <c r="DI6" s="78">
        <f>100%-DI5</f>
        <v>0.60339209902644453</v>
      </c>
      <c r="DK6" s="66">
        <v>2021</v>
      </c>
      <c r="DM6" s="66">
        <v>2021</v>
      </c>
      <c r="DN6" s="55">
        <v>105717</v>
      </c>
      <c r="DP6" s="66">
        <v>2021</v>
      </c>
      <c r="DQ6" s="55">
        <v>227660</v>
      </c>
      <c r="DS6" s="60">
        <v>2021</v>
      </c>
      <c r="DT6" s="86">
        <f t="shared" ref="DT6:DT9" si="13">DN6/DQ6</f>
        <v>0.46436352455415969</v>
      </c>
      <c r="DU6" s="60" t="str">
        <f>IF(DT6&gt;DT5,"▾","")</f>
        <v>▾</v>
      </c>
      <c r="DV6" s="60" t="str">
        <f>IF(DT6&lt;DT5,"▾","")</f>
        <v/>
      </c>
      <c r="DW6" s="60"/>
      <c r="DX6" s="60"/>
      <c r="DY6" s="60"/>
      <c r="DZ6" s="87"/>
      <c r="EA6" s="87"/>
    </row>
    <row r="7" spans="1:131" x14ac:dyDescent="0.2">
      <c r="B7" s="66" t="s">
        <v>77</v>
      </c>
      <c r="C7" s="109">
        <v>1185620.5399999998</v>
      </c>
      <c r="D7" s="109">
        <v>393842</v>
      </c>
      <c r="E7" s="68">
        <v>0.12354505761109165</v>
      </c>
      <c r="G7" s="69" t="s">
        <v>77</v>
      </c>
      <c r="H7" s="61">
        <v>3.2</v>
      </c>
      <c r="I7" s="61">
        <v>0.8</v>
      </c>
      <c r="J7" s="70">
        <f t="shared" si="0"/>
        <v>1185620.5399999998</v>
      </c>
      <c r="K7" s="70" t="str">
        <f t="shared" si="1"/>
        <v/>
      </c>
      <c r="L7" s="70">
        <f t="shared" si="2"/>
        <v>1185620.5399999998</v>
      </c>
      <c r="M7" s="70">
        <f t="shared" si="3"/>
        <v>393842</v>
      </c>
      <c r="N7" s="71">
        <f t="shared" si="4"/>
        <v>0.12354505761109165</v>
      </c>
      <c r="V7" s="66" t="s">
        <v>8</v>
      </c>
      <c r="W7" s="74">
        <v>848645.51000000013</v>
      </c>
      <c r="X7" s="75">
        <v>8.1489371409834796E-2</v>
      </c>
      <c r="AC7" s="66" t="s">
        <v>8</v>
      </c>
      <c r="AD7" s="74">
        <v>348441.81430000009</v>
      </c>
      <c r="AH7" s="66" t="s">
        <v>19</v>
      </c>
      <c r="AI7" s="74">
        <v>10414186.480000004</v>
      </c>
      <c r="AJ7" s="75">
        <v>1</v>
      </c>
      <c r="AQ7" s="88" t="s">
        <v>65</v>
      </c>
      <c r="AR7" s="110">
        <v>1040470.51</v>
      </c>
      <c r="AS7" s="75">
        <v>9.9908957074868909E-2</v>
      </c>
      <c r="AU7" s="55" t="s">
        <v>65</v>
      </c>
      <c r="AV7" s="77">
        <f t="shared" si="5"/>
        <v>1040470.51</v>
      </c>
      <c r="AW7" s="78">
        <f t="shared" si="6"/>
        <v>9.9908957074868909E-2</v>
      </c>
      <c r="AZ7" s="66" t="s">
        <v>46</v>
      </c>
      <c r="BA7" s="74">
        <v>813924</v>
      </c>
      <c r="BB7" s="75">
        <v>0.14184313612043362</v>
      </c>
      <c r="BD7" s="40" t="s">
        <v>46</v>
      </c>
      <c r="BE7" s="92" t="str">
        <f t="shared" si="7"/>
        <v/>
      </c>
      <c r="BF7" s="93" t="str">
        <f t="shared" si="8"/>
        <v/>
      </c>
      <c r="BG7" s="94" t="str">
        <f t="shared" si="9"/>
        <v>●</v>
      </c>
      <c r="BH7" s="95" t="str">
        <f t="shared" si="10"/>
        <v>●</v>
      </c>
      <c r="BL7" s="40" t="s">
        <v>46</v>
      </c>
      <c r="BM7" s="99">
        <f t="shared" si="11"/>
        <v>0.14184313612043362</v>
      </c>
      <c r="BN7" s="100">
        <f t="shared" si="12"/>
        <v>813924</v>
      </c>
      <c r="CA7"/>
      <c r="CB7"/>
      <c r="CC7"/>
      <c r="CD7" s="104" t="s">
        <v>143</v>
      </c>
      <c r="CE7" s="60"/>
      <c r="CI7" s="66" t="s">
        <v>92</v>
      </c>
      <c r="CJ7" s="74">
        <v>376190</v>
      </c>
      <c r="CL7" s="55" t="s">
        <v>89</v>
      </c>
      <c r="CM7" s="61" t="str">
        <f>IF(CL7=$CI$5,"⎢","")</f>
        <v>⎢</v>
      </c>
      <c r="CN7" s="61" t="str">
        <f>IF(CL7=$CI$5,"⬡","")</f>
        <v>⬡</v>
      </c>
      <c r="CO7" s="61" t="str">
        <f>IF(CL7=$CI$5,"","⬢")</f>
        <v/>
      </c>
      <c r="CP7" s="70">
        <f>VLOOKUP(CL7,CI:CJ,2,0)</f>
        <v>417094</v>
      </c>
      <c r="CR7" s="66" t="s">
        <v>96</v>
      </c>
      <c r="CS7" s="74">
        <v>249391</v>
      </c>
      <c r="CT7" s="74">
        <v>918480.17999999982</v>
      </c>
      <c r="CU7" s="74">
        <v>185854.01507999998</v>
      </c>
      <c r="CW7" s="60"/>
      <c r="CX7" s="60"/>
      <c r="CY7" s="60"/>
      <c r="CZ7" s="60"/>
      <c r="DB7" s="60" t="s">
        <v>96</v>
      </c>
      <c r="DC7" s="105">
        <f>VLOOKUP(DB7,$CR$5:$CS$8,2,0)</f>
        <v>249391</v>
      </c>
      <c r="DK7" s="66">
        <v>2022</v>
      </c>
      <c r="DM7" s="66">
        <v>2022</v>
      </c>
      <c r="DN7" s="55">
        <v>87799</v>
      </c>
      <c r="DP7" s="66">
        <v>2022</v>
      </c>
      <c r="DQ7" s="55">
        <v>234886</v>
      </c>
      <c r="DS7" s="60">
        <v>2022</v>
      </c>
      <c r="DT7" s="86">
        <f t="shared" si="13"/>
        <v>0.37379409585926793</v>
      </c>
      <c r="DU7" s="60" t="str">
        <f>IF(DT7&gt;DT6,"▾","")</f>
        <v/>
      </c>
      <c r="DV7" s="60" t="str">
        <f t="shared" ref="DV7:DV9" si="14">IF(DT7&lt;DT6,"▾","")</f>
        <v>▾</v>
      </c>
      <c r="DW7" s="60"/>
      <c r="DX7" s="60"/>
      <c r="DY7" s="60"/>
      <c r="DZ7" s="87"/>
      <c r="EA7" s="87"/>
    </row>
    <row r="8" spans="1:131" s="79" customFormat="1" ht="16" customHeight="1" x14ac:dyDescent="0.2">
      <c r="B8" s="89" t="s">
        <v>56</v>
      </c>
      <c r="C8" s="109">
        <v>2606639.2599999984</v>
      </c>
      <c r="D8" s="109">
        <v>1130847</v>
      </c>
      <c r="E8" s="68">
        <v>0.35473757944640277</v>
      </c>
      <c r="G8" s="67" t="s">
        <v>56</v>
      </c>
      <c r="H8" s="61">
        <v>2</v>
      </c>
      <c r="I8" s="61">
        <v>7.8</v>
      </c>
      <c r="J8" s="70">
        <f t="shared" si="0"/>
        <v>2606639.2599999984</v>
      </c>
      <c r="K8" s="70">
        <f t="shared" si="1"/>
        <v>2606639.2599999984</v>
      </c>
      <c r="L8" s="70" t="str">
        <f t="shared" si="2"/>
        <v/>
      </c>
      <c r="M8" s="70">
        <f t="shared" si="3"/>
        <v>1130847</v>
      </c>
      <c r="N8" s="71">
        <f t="shared" si="4"/>
        <v>0.35473757944640277</v>
      </c>
      <c r="V8" s="89" t="s">
        <v>9</v>
      </c>
      <c r="W8" s="90">
        <v>888755.19000000018</v>
      </c>
      <c r="X8" s="91">
        <v>8.5340817711188149E-2</v>
      </c>
      <c r="AC8" s="89" t="s">
        <v>9</v>
      </c>
      <c r="AD8" s="90">
        <v>360117.01979999989</v>
      </c>
      <c r="AQ8" s="66" t="s">
        <v>63</v>
      </c>
      <c r="AR8" s="111">
        <v>145034.82</v>
      </c>
      <c r="AS8" s="91">
        <v>1.3926658628451986E-2</v>
      </c>
      <c r="AU8" s="79" t="s">
        <v>63</v>
      </c>
      <c r="AV8" s="96">
        <f t="shared" si="5"/>
        <v>145034.82</v>
      </c>
      <c r="AW8" s="97">
        <f t="shared" si="6"/>
        <v>1.3926658628451986E-2</v>
      </c>
      <c r="AZ8" s="66" t="s">
        <v>36</v>
      </c>
      <c r="BA8" s="74">
        <v>752155</v>
      </c>
      <c r="BB8" s="75">
        <v>0.13107860690760409</v>
      </c>
      <c r="BC8" s="55"/>
      <c r="BD8" s="40" t="s">
        <v>36</v>
      </c>
      <c r="BE8" s="92" t="str">
        <f t="shared" si="7"/>
        <v/>
      </c>
      <c r="BF8" s="93" t="str">
        <f t="shared" si="8"/>
        <v/>
      </c>
      <c r="BG8" s="94" t="str">
        <f t="shared" si="9"/>
        <v>●</v>
      </c>
      <c r="BH8" s="95" t="str">
        <f t="shared" si="10"/>
        <v>●</v>
      </c>
      <c r="BI8" s="55"/>
      <c r="BJ8" s="55"/>
      <c r="BK8" s="55"/>
      <c r="BL8" s="40" t="s">
        <v>36</v>
      </c>
      <c r="BM8" s="99">
        <f t="shared" si="11"/>
        <v>0.13107860690760409</v>
      </c>
      <c r="BN8" s="100">
        <f t="shared" si="12"/>
        <v>752155</v>
      </c>
      <c r="CA8"/>
      <c r="CB8"/>
      <c r="CC8"/>
      <c r="CD8" s="64" t="s">
        <v>22</v>
      </c>
      <c r="CE8" s="64" t="s">
        <v>23</v>
      </c>
      <c r="CF8" s="55"/>
      <c r="CG8" s="55"/>
      <c r="CH8" s="55"/>
      <c r="CI8" s="66" t="s">
        <v>19</v>
      </c>
      <c r="CJ8" s="74">
        <v>1173020</v>
      </c>
      <c r="CK8" s="55"/>
      <c r="CL8" s="55"/>
      <c r="CM8" s="60"/>
      <c r="CN8" s="60"/>
      <c r="CO8" s="60"/>
      <c r="CP8" s="70"/>
      <c r="CQ8" s="55"/>
      <c r="CR8" s="66" t="s">
        <v>94</v>
      </c>
      <c r="CS8" s="74">
        <v>707791</v>
      </c>
      <c r="CT8" s="74">
        <v>0</v>
      </c>
      <c r="CU8" s="74">
        <v>0</v>
      </c>
      <c r="CV8" s="55"/>
      <c r="CW8" s="55"/>
      <c r="CX8" s="55"/>
      <c r="CY8" s="55"/>
      <c r="CZ8" s="55"/>
      <c r="DA8" s="55"/>
      <c r="DB8" s="60" t="s">
        <v>94</v>
      </c>
      <c r="DC8" s="105">
        <f>VLOOKUP(DB8,$CR$5:$CS$8,2,0)</f>
        <v>707791</v>
      </c>
      <c r="DD8" s="55"/>
      <c r="DE8" s="55"/>
      <c r="DF8" s="55"/>
      <c r="DG8" s="55"/>
      <c r="DH8" s="55"/>
      <c r="DI8" s="55"/>
      <c r="DJ8" s="55"/>
      <c r="DK8" s="66">
        <v>2023</v>
      </c>
      <c r="DL8" s="55"/>
      <c r="DM8" s="66">
        <v>2023</v>
      </c>
      <c r="DN8" s="55">
        <v>94584</v>
      </c>
      <c r="DO8" s="55"/>
      <c r="DP8" s="66">
        <v>2023</v>
      </c>
      <c r="DQ8" s="55">
        <v>226502</v>
      </c>
      <c r="DR8" s="55"/>
      <c r="DS8" s="60">
        <v>2023</v>
      </c>
      <c r="DT8" s="86">
        <f t="shared" si="13"/>
        <v>0.4175857166824134</v>
      </c>
      <c r="DU8" s="60" t="str">
        <f t="shared" ref="DU8" si="15">IF(DT8&gt;DT7,"▾","")</f>
        <v>▾</v>
      </c>
      <c r="DV8" s="60" t="str">
        <f>IF(DT8&lt;DT7,"▾","")</f>
        <v/>
      </c>
      <c r="DW8" s="60"/>
      <c r="DX8" s="60"/>
      <c r="DY8" s="60"/>
      <c r="DZ8" s="87"/>
      <c r="EA8" s="87"/>
    </row>
    <row r="9" spans="1:131" x14ac:dyDescent="0.2">
      <c r="B9" s="66" t="s">
        <v>80</v>
      </c>
      <c r="C9" s="109">
        <v>960581.32999999973</v>
      </c>
      <c r="D9" s="109">
        <v>392187</v>
      </c>
      <c r="E9" s="68">
        <v>0.12302589746477317</v>
      </c>
      <c r="G9" s="69" t="s">
        <v>80</v>
      </c>
      <c r="H9" s="61">
        <v>5</v>
      </c>
      <c r="I9" s="61">
        <v>8.5</v>
      </c>
      <c r="J9" s="70">
        <f t="shared" si="0"/>
        <v>960581.32999999973</v>
      </c>
      <c r="K9" s="70" t="str">
        <f t="shared" si="1"/>
        <v/>
      </c>
      <c r="L9" s="70">
        <f t="shared" si="2"/>
        <v>960581.32999999973</v>
      </c>
      <c r="M9" s="70">
        <f t="shared" si="3"/>
        <v>392187</v>
      </c>
      <c r="N9" s="71">
        <f t="shared" si="4"/>
        <v>0.12302589746477317</v>
      </c>
      <c r="V9" s="66" t="s">
        <v>10</v>
      </c>
      <c r="W9" s="74">
        <v>905579.65</v>
      </c>
      <c r="X9" s="75">
        <v>8.6956350526191079E-2</v>
      </c>
      <c r="AC9" s="66" t="s">
        <v>10</v>
      </c>
      <c r="AD9" s="74">
        <v>361674.62170000031</v>
      </c>
      <c r="AQ9" s="66" t="s">
        <v>73</v>
      </c>
      <c r="AR9" s="110">
        <v>1167901.4300000002</v>
      </c>
      <c r="AS9" s="75">
        <v>0.1121452388281029</v>
      </c>
      <c r="AU9" s="55" t="s">
        <v>73</v>
      </c>
      <c r="AV9" s="77">
        <f t="shared" si="5"/>
        <v>1167901.4300000002</v>
      </c>
      <c r="AW9" s="78">
        <f t="shared" si="6"/>
        <v>0.1121452388281029</v>
      </c>
      <c r="AZ9" s="66" t="s">
        <v>48</v>
      </c>
      <c r="BA9" s="74">
        <v>660117</v>
      </c>
      <c r="BB9" s="75">
        <v>0.11503907672757197</v>
      </c>
      <c r="BD9" s="40" t="s">
        <v>48</v>
      </c>
      <c r="BE9" s="92" t="str">
        <f t="shared" si="7"/>
        <v/>
      </c>
      <c r="BF9" s="93" t="str">
        <f t="shared" si="8"/>
        <v/>
      </c>
      <c r="BG9" s="94" t="str">
        <f t="shared" si="9"/>
        <v>●</v>
      </c>
      <c r="BH9" s="95" t="str">
        <f t="shared" si="10"/>
        <v>●</v>
      </c>
      <c r="BL9" s="40" t="s">
        <v>48</v>
      </c>
      <c r="BM9" s="99">
        <f t="shared" si="11"/>
        <v>0.11503907672757197</v>
      </c>
      <c r="BN9" s="100">
        <f t="shared" si="12"/>
        <v>660117</v>
      </c>
      <c r="CA9"/>
      <c r="CB9"/>
      <c r="CC9"/>
      <c r="CD9" s="60">
        <v>0</v>
      </c>
      <c r="CE9" s="60">
        <v>1</v>
      </c>
      <c r="CM9" s="60"/>
      <c r="CN9" s="60"/>
      <c r="CO9" s="60"/>
      <c r="CP9" s="70"/>
      <c r="CR9" s="66" t="s">
        <v>19</v>
      </c>
      <c r="CS9" s="74">
        <v>1173020</v>
      </c>
      <c r="CT9" s="74">
        <v>11093630.379999999</v>
      </c>
      <c r="CU9" s="74">
        <v>2294221.0469799992</v>
      </c>
      <c r="DK9" s="66">
        <v>2024</v>
      </c>
      <c r="DM9" s="66">
        <v>2024</v>
      </c>
      <c r="DN9" s="55">
        <v>89516</v>
      </c>
      <c r="DP9" s="66">
        <v>2024</v>
      </c>
      <c r="DQ9" s="55">
        <v>226438</v>
      </c>
      <c r="DS9" s="60">
        <v>2024</v>
      </c>
      <c r="DT9" s="86">
        <f t="shared" si="13"/>
        <v>0.3953223398899478</v>
      </c>
      <c r="DU9" s="60" t="str">
        <f>IF(DT9&gt;DT8,"▾","")</f>
        <v/>
      </c>
      <c r="DV9" s="60" t="str">
        <f t="shared" si="14"/>
        <v>▾</v>
      </c>
      <c r="DW9" s="60"/>
      <c r="DX9" s="60"/>
      <c r="DY9" s="60"/>
      <c r="DZ9" s="87"/>
      <c r="EA9" s="87"/>
    </row>
    <row r="10" spans="1:131" x14ac:dyDescent="0.2">
      <c r="B10" s="66" t="s">
        <v>82</v>
      </c>
      <c r="C10" s="109">
        <v>2512113.4600000037</v>
      </c>
      <c r="D10" s="109">
        <v>1096443</v>
      </c>
      <c r="E10" s="68">
        <v>0.3439453222416049</v>
      </c>
      <c r="G10" s="69" t="s">
        <v>82</v>
      </c>
      <c r="H10" s="61">
        <v>6.8</v>
      </c>
      <c r="I10" s="61">
        <v>6</v>
      </c>
      <c r="J10" s="70">
        <f t="shared" si="0"/>
        <v>2512113.4600000037</v>
      </c>
      <c r="K10" s="70" t="str">
        <f t="shared" si="1"/>
        <v/>
      </c>
      <c r="L10" s="70">
        <f t="shared" si="2"/>
        <v>2512113.4600000037</v>
      </c>
      <c r="M10" s="70">
        <f t="shared" si="3"/>
        <v>1096443</v>
      </c>
      <c r="N10" s="71">
        <f t="shared" si="4"/>
        <v>0.3439453222416049</v>
      </c>
      <c r="V10" s="66" t="s">
        <v>11</v>
      </c>
      <c r="W10" s="74">
        <v>862931.15999999992</v>
      </c>
      <c r="X10" s="75">
        <v>8.2861120420420958E-2</v>
      </c>
      <c r="AC10" s="66" t="s">
        <v>11</v>
      </c>
      <c r="AD10" s="74">
        <v>335675.3870000001</v>
      </c>
      <c r="AQ10" s="88" t="s">
        <v>74</v>
      </c>
      <c r="AR10" s="110">
        <v>298206.41000000003</v>
      </c>
      <c r="AS10" s="75">
        <v>2.8634633206606464E-2</v>
      </c>
      <c r="AU10" s="55" t="s">
        <v>74</v>
      </c>
      <c r="AV10" s="77">
        <f t="shared" si="5"/>
        <v>298206.41000000003</v>
      </c>
      <c r="AW10" s="78">
        <f t="shared" si="6"/>
        <v>2.8634633206606464E-2</v>
      </c>
      <c r="AZ10" s="66" t="s">
        <v>47</v>
      </c>
      <c r="BA10" s="74">
        <v>565535</v>
      </c>
      <c r="BB10" s="75">
        <v>9.8556201790178724E-2</v>
      </c>
      <c r="BD10" s="40" t="s">
        <v>47</v>
      </c>
      <c r="BE10" s="92" t="str">
        <f t="shared" si="7"/>
        <v/>
      </c>
      <c r="BF10" s="93" t="str">
        <f t="shared" si="8"/>
        <v/>
      </c>
      <c r="BG10" s="94" t="str">
        <f t="shared" si="9"/>
        <v>●</v>
      </c>
      <c r="BH10" s="95" t="str">
        <f t="shared" si="10"/>
        <v>●</v>
      </c>
      <c r="BL10" s="40" t="s">
        <v>47</v>
      </c>
      <c r="BM10" s="99">
        <f t="shared" si="11"/>
        <v>9.8556201790178724E-2</v>
      </c>
      <c r="BN10" s="100">
        <f t="shared" si="12"/>
        <v>565535</v>
      </c>
      <c r="CA10"/>
      <c r="CB10"/>
      <c r="CC10"/>
      <c r="CD10" s="60">
        <f>SIN(CD5*2*PI())</f>
        <v>-0.91101819866186395</v>
      </c>
      <c r="CE10" s="60">
        <f>COS(CE5*2*PI())</f>
        <v>0.41236615004979799</v>
      </c>
      <c r="CI10" s="59" t="s">
        <v>18</v>
      </c>
      <c r="CJ10" s="55" t="s">
        <v>147</v>
      </c>
      <c r="CM10" s="60"/>
      <c r="CN10" s="60"/>
      <c r="CO10" s="60"/>
      <c r="CP10" s="70"/>
      <c r="DK10" s="66" t="s">
        <v>19</v>
      </c>
      <c r="DM10" s="66" t="s">
        <v>19</v>
      </c>
      <c r="DN10" s="55">
        <v>465229</v>
      </c>
      <c r="DP10" s="66" t="s">
        <v>19</v>
      </c>
      <c r="DQ10" s="55">
        <v>1173020</v>
      </c>
      <c r="DS10" s="60"/>
      <c r="DT10" s="60"/>
      <c r="DU10" s="60"/>
      <c r="DV10" s="60"/>
      <c r="DW10" s="60"/>
      <c r="DX10" s="60"/>
      <c r="DY10" s="60"/>
      <c r="DZ10" s="60"/>
      <c r="EA10" s="60"/>
    </row>
    <row r="11" spans="1:131" x14ac:dyDescent="0.2">
      <c r="B11" s="66" t="s">
        <v>19</v>
      </c>
      <c r="C11" s="109">
        <v>10414186.480000004</v>
      </c>
      <c r="D11" s="109">
        <v>3187841</v>
      </c>
      <c r="E11" s="68">
        <v>1</v>
      </c>
      <c r="V11" s="66" t="s">
        <v>12</v>
      </c>
      <c r="W11" s="74">
        <v>832398.31999999983</v>
      </c>
      <c r="X11" s="75">
        <v>7.9929269712865736E-2</v>
      </c>
      <c r="AC11" s="66" t="s">
        <v>12</v>
      </c>
      <c r="AD11" s="74">
        <v>332215.73680000001</v>
      </c>
      <c r="AQ11" s="88" t="s">
        <v>75</v>
      </c>
      <c r="AR11" s="110">
        <v>418906.39999999997</v>
      </c>
      <c r="AS11" s="75">
        <v>4.0224591791638439E-2</v>
      </c>
      <c r="AU11" s="55" t="s">
        <v>75</v>
      </c>
      <c r="AV11" s="77">
        <f t="shared" si="5"/>
        <v>418906.39999999997</v>
      </c>
      <c r="AW11" s="78">
        <f t="shared" si="6"/>
        <v>4.0224591791638439E-2</v>
      </c>
      <c r="AZ11" s="66" t="s">
        <v>49</v>
      </c>
      <c r="BA11" s="74">
        <v>534205</v>
      </c>
      <c r="BB11" s="75">
        <v>9.3096299570004384E-2</v>
      </c>
      <c r="BD11" s="40" t="s">
        <v>49</v>
      </c>
      <c r="BE11" s="92" t="str">
        <f t="shared" si="7"/>
        <v/>
      </c>
      <c r="BF11" s="93" t="str">
        <f t="shared" si="8"/>
        <v/>
      </c>
      <c r="BG11" s="94" t="str">
        <f t="shared" si="9"/>
        <v>●</v>
      </c>
      <c r="BH11" s="95" t="str">
        <f t="shared" si="10"/>
        <v>●</v>
      </c>
      <c r="BL11" s="40" t="s">
        <v>49</v>
      </c>
      <c r="BM11" s="99">
        <f t="shared" si="11"/>
        <v>9.3096299570004384E-2</v>
      </c>
      <c r="BN11" s="100">
        <f t="shared" si="12"/>
        <v>534205</v>
      </c>
      <c r="CA11"/>
      <c r="CB11"/>
      <c r="CC11"/>
      <c r="CI11" s="66" t="s">
        <v>97</v>
      </c>
      <c r="CJ11" s="74">
        <v>3884696.6299999994</v>
      </c>
      <c r="CL11" s="55" t="s">
        <v>96</v>
      </c>
      <c r="CM11" s="61" t="str">
        <f>IF(CL11=$CI$11,"⎢","")</f>
        <v/>
      </c>
      <c r="CN11" s="61" t="str">
        <f>IF(CL11=$CI$11,"⬡","")</f>
        <v/>
      </c>
      <c r="CO11" s="61" t="str">
        <f>IF(CL11=$CI$11,"","⬢")</f>
        <v>⬢</v>
      </c>
      <c r="CP11" s="106">
        <f>VLOOKUP(CL11,CI:CJ,2,0)</f>
        <v>918480.17999999982</v>
      </c>
    </row>
    <row r="12" spans="1:131" x14ac:dyDescent="0.2">
      <c r="V12" s="66" t="s">
        <v>13</v>
      </c>
      <c r="W12" s="74">
        <v>867553.44000000006</v>
      </c>
      <c r="X12" s="75">
        <v>8.3304964978887147E-2</v>
      </c>
      <c r="AC12" s="66" t="s">
        <v>13</v>
      </c>
      <c r="AD12" s="74">
        <v>349158.16540000011</v>
      </c>
      <c r="AQ12" s="88" t="s">
        <v>76</v>
      </c>
      <c r="AR12" s="110">
        <v>450788.62000000005</v>
      </c>
      <c r="AS12" s="75">
        <v>4.3286013829857993E-2</v>
      </c>
      <c r="AU12" s="55" t="s">
        <v>76</v>
      </c>
      <c r="AV12" s="77">
        <f t="shared" si="5"/>
        <v>450788.62000000005</v>
      </c>
      <c r="AW12" s="78">
        <f t="shared" si="6"/>
        <v>4.3286013829857993E-2</v>
      </c>
      <c r="AZ12" s="66" t="s">
        <v>19</v>
      </c>
      <c r="BA12" s="110">
        <v>5738198</v>
      </c>
      <c r="BB12" s="75">
        <v>1</v>
      </c>
      <c r="BE12" s="98"/>
      <c r="CA12"/>
      <c r="CB12"/>
      <c r="CC12"/>
      <c r="CI12" s="66" t="s">
        <v>96</v>
      </c>
      <c r="CJ12" s="74">
        <v>918480.17999999982</v>
      </c>
      <c r="CL12" s="55" t="s">
        <v>97</v>
      </c>
      <c r="CM12" s="61" t="str">
        <f>IF(CL12=$CI$11,"⎢","")</f>
        <v>⎢</v>
      </c>
      <c r="CN12" s="61" t="str">
        <f>IF(CL12=$CI$11,"⬡","")</f>
        <v>⬡</v>
      </c>
      <c r="CO12" s="61" t="str">
        <f>IF(CL12=$CI$11,"","⬢")</f>
        <v/>
      </c>
      <c r="CP12" s="106">
        <f>VLOOKUP(CL12,CI:CJ,2,0)</f>
        <v>3884696.6299999994</v>
      </c>
    </row>
    <row r="13" spans="1:131" x14ac:dyDescent="0.2">
      <c r="V13" s="66" t="s">
        <v>14</v>
      </c>
      <c r="W13" s="74">
        <v>860555.42000000016</v>
      </c>
      <c r="X13" s="75">
        <v>8.2632995064248177E-2</v>
      </c>
      <c r="AC13" s="66" t="s">
        <v>14</v>
      </c>
      <c r="AD13" s="74">
        <v>347377.26979999995</v>
      </c>
      <c r="AQ13" s="66" t="s">
        <v>77</v>
      </c>
      <c r="AR13" s="110">
        <v>1185620.54</v>
      </c>
      <c r="AS13" s="75">
        <v>0.11384667849734914</v>
      </c>
      <c r="AU13" s="55" t="s">
        <v>77</v>
      </c>
      <c r="AV13" s="77">
        <f t="shared" si="5"/>
        <v>1185620.54</v>
      </c>
      <c r="AW13" s="78">
        <f t="shared" si="6"/>
        <v>0.11384667849734914</v>
      </c>
      <c r="CA13"/>
      <c r="CB13"/>
      <c r="CC13"/>
      <c r="CI13" s="66" t="s">
        <v>98</v>
      </c>
      <c r="CJ13" s="74">
        <v>6290453.5699999956</v>
      </c>
      <c r="CL13" s="55" t="s">
        <v>98</v>
      </c>
      <c r="CM13" s="61" t="str">
        <f>IF(CL13=$CI$11,"⎢","")</f>
        <v/>
      </c>
      <c r="CN13" s="61" t="str">
        <f>IF(CL13=$CI$11,"⬡","")</f>
        <v/>
      </c>
      <c r="CO13" s="61" t="str">
        <f>IF(CL13=$CI$11,"","⬢")</f>
        <v>⬢</v>
      </c>
      <c r="CP13" s="106">
        <f>VLOOKUP(CL13,CI:CJ,2,0)</f>
        <v>6290453.5699999956</v>
      </c>
    </row>
    <row r="14" spans="1:131" x14ac:dyDescent="0.2">
      <c r="V14" s="66" t="s">
        <v>15</v>
      </c>
      <c r="W14" s="74">
        <v>873876.06</v>
      </c>
      <c r="X14" s="75">
        <v>8.3912081051961351E-2</v>
      </c>
      <c r="AC14" s="66" t="s">
        <v>15</v>
      </c>
      <c r="AD14" s="74">
        <v>355455.3452000001</v>
      </c>
      <c r="AQ14" s="88" t="s">
        <v>79</v>
      </c>
      <c r="AR14" s="110">
        <v>594119.54000000015</v>
      </c>
      <c r="AS14" s="75">
        <v>5.7049059102310243E-2</v>
      </c>
      <c r="AU14" s="55" t="s">
        <v>79</v>
      </c>
      <c r="AV14" s="77">
        <f t="shared" si="5"/>
        <v>594119.54000000015</v>
      </c>
      <c r="AW14" s="78">
        <f t="shared" si="6"/>
        <v>5.7049059102310243E-2</v>
      </c>
      <c r="CA14"/>
      <c r="CB14"/>
      <c r="CC14"/>
      <c r="CI14" s="66" t="s">
        <v>19</v>
      </c>
      <c r="CJ14" s="74">
        <v>11093630.379999995</v>
      </c>
      <c r="CM14" s="60"/>
      <c r="CN14" s="60"/>
      <c r="CO14" s="60"/>
      <c r="CP14" s="70"/>
    </row>
    <row r="15" spans="1:131" x14ac:dyDescent="0.2">
      <c r="I15" s="60"/>
      <c r="J15" s="60"/>
      <c r="V15" s="66" t="s">
        <v>16</v>
      </c>
      <c r="W15" s="74">
        <v>902288.66999999981</v>
      </c>
      <c r="X15" s="75">
        <v>8.664034120502899E-2</v>
      </c>
      <c r="AC15" s="66" t="s">
        <v>16</v>
      </c>
      <c r="AD15" s="74">
        <v>366467.69519999978</v>
      </c>
      <c r="AQ15" s="88" t="s">
        <v>78</v>
      </c>
      <c r="AR15" s="110">
        <v>591500.99999999988</v>
      </c>
      <c r="AS15" s="75">
        <v>5.6797619395038905E-2</v>
      </c>
      <c r="AU15" s="55" t="s">
        <v>78</v>
      </c>
      <c r="AV15" s="77">
        <f t="shared" si="5"/>
        <v>591500.99999999988</v>
      </c>
      <c r="AW15" s="78">
        <f t="shared" si="6"/>
        <v>5.6797619395038905E-2</v>
      </c>
      <c r="CA15"/>
      <c r="CB15"/>
      <c r="CC15"/>
      <c r="CM15" s="60"/>
      <c r="CN15" s="60"/>
      <c r="CO15" s="60"/>
      <c r="CP15" s="70"/>
    </row>
    <row r="16" spans="1:131" x14ac:dyDescent="0.2">
      <c r="V16" s="66" t="s">
        <v>17</v>
      </c>
      <c r="W16" s="74">
        <v>845588.45</v>
      </c>
      <c r="X16" s="75">
        <v>8.1195823756749164E-2</v>
      </c>
      <c r="AC16" s="66" t="s">
        <v>17</v>
      </c>
      <c r="AD16" s="74">
        <v>340888.30009999993</v>
      </c>
      <c r="AQ16" s="66" t="s">
        <v>56</v>
      </c>
      <c r="AR16" s="110">
        <v>2606639.2599999998</v>
      </c>
      <c r="AS16" s="75">
        <v>0.25029696414654562</v>
      </c>
      <c r="AU16" s="55" t="s">
        <v>56</v>
      </c>
      <c r="AV16" s="77">
        <f t="shared" si="5"/>
        <v>2606639.2599999998</v>
      </c>
      <c r="AW16" s="78">
        <f t="shared" si="6"/>
        <v>0.25029696414654562</v>
      </c>
      <c r="CA16"/>
      <c r="CB16"/>
      <c r="CC16"/>
      <c r="CM16" s="60"/>
      <c r="CN16" s="60"/>
      <c r="CO16" s="60"/>
      <c r="CP16" s="70"/>
      <c r="CU16" s="74"/>
      <c r="CV16" s="74"/>
      <c r="CW16" s="74"/>
    </row>
    <row r="17" spans="11:100" x14ac:dyDescent="0.2">
      <c r="V17" s="66" t="s">
        <v>19</v>
      </c>
      <c r="W17" s="110">
        <v>10414186.48</v>
      </c>
      <c r="X17" s="75">
        <v>1</v>
      </c>
      <c r="AC17" s="66" t="s">
        <v>19</v>
      </c>
      <c r="AD17" s="74">
        <v>4187370.2618000009</v>
      </c>
      <c r="AQ17" s="88" t="s">
        <v>61</v>
      </c>
      <c r="AR17" s="110">
        <v>605917.64</v>
      </c>
      <c r="AS17" s="75">
        <v>5.8181946440429025E-2</v>
      </c>
      <c r="AU17" s="55" t="s">
        <v>61</v>
      </c>
      <c r="AV17" s="77">
        <f t="shared" si="5"/>
        <v>605917.64</v>
      </c>
      <c r="AW17" s="78">
        <f t="shared" si="6"/>
        <v>5.8181946440429025E-2</v>
      </c>
      <c r="CA17"/>
      <c r="CB17"/>
      <c r="CC17"/>
      <c r="CI17" s="59" t="s">
        <v>18</v>
      </c>
      <c r="CJ17" s="55" t="s">
        <v>100</v>
      </c>
      <c r="CM17" s="60"/>
      <c r="CN17" s="60"/>
      <c r="CO17" s="60"/>
      <c r="CP17" s="70"/>
    </row>
    <row r="18" spans="11:100" x14ac:dyDescent="0.2">
      <c r="AQ18" s="88" t="s">
        <v>55</v>
      </c>
      <c r="AR18" s="110">
        <v>795212.58999999985</v>
      </c>
      <c r="AS18" s="75">
        <v>7.6358589461324872E-2</v>
      </c>
      <c r="AU18" s="55" t="s">
        <v>55</v>
      </c>
      <c r="AV18" s="77">
        <f t="shared" si="5"/>
        <v>795212.58999999985</v>
      </c>
      <c r="AW18" s="78">
        <f t="shared" si="6"/>
        <v>7.6358589461324872E-2</v>
      </c>
      <c r="CA18"/>
      <c r="CB18"/>
      <c r="CC18"/>
      <c r="CI18" s="66" t="s">
        <v>90</v>
      </c>
      <c r="CJ18" s="74">
        <v>595314</v>
      </c>
      <c r="CL18" s="55" t="s">
        <v>91</v>
      </c>
      <c r="CM18" s="61" t="str">
        <f>IF(CL18=$CI$18,"⎢","")</f>
        <v/>
      </c>
      <c r="CN18" s="61" t="str">
        <f>IF(CL18=$CI$18,"⬡","")</f>
        <v/>
      </c>
      <c r="CO18" s="61" t="str">
        <f>IF(CL18=$CI$18,"","⬢")</f>
        <v>⬢</v>
      </c>
      <c r="CP18" s="70">
        <f>VLOOKUP(CL18,CI:CJ,2,0)</f>
        <v>577706</v>
      </c>
    </row>
    <row r="19" spans="11:100" x14ac:dyDescent="0.2">
      <c r="K19" s="40"/>
      <c r="AQ19" s="88" t="s">
        <v>54</v>
      </c>
      <c r="AR19" s="110">
        <v>1205509.03</v>
      </c>
      <c r="AS19" s="75">
        <v>0.11575642824479174</v>
      </c>
      <c r="AU19" s="55" t="s">
        <v>54</v>
      </c>
      <c r="AV19" s="77">
        <f t="shared" si="5"/>
        <v>1205509.03</v>
      </c>
      <c r="AW19" s="78">
        <f t="shared" si="6"/>
        <v>0.11575642824479174</v>
      </c>
      <c r="CA19"/>
      <c r="CB19"/>
      <c r="CC19"/>
      <c r="CI19" s="66" t="s">
        <v>91</v>
      </c>
      <c r="CJ19" s="74">
        <v>577706</v>
      </c>
      <c r="CL19" s="55" t="s">
        <v>90</v>
      </c>
      <c r="CM19" s="61" t="str">
        <f>IF(CL19=$CI$18,"⎢","")</f>
        <v>⎢</v>
      </c>
      <c r="CN19" s="61" t="str">
        <f>IF(CL19=$CI$18,"⬡","")</f>
        <v>⬡</v>
      </c>
      <c r="CO19" s="61" t="str">
        <f>IF(CL19=$CI$18,"","⬢")</f>
        <v/>
      </c>
      <c r="CP19" s="70">
        <f>VLOOKUP(CL19,CI:CJ,2,0)</f>
        <v>595314</v>
      </c>
      <c r="CV19" s="74"/>
    </row>
    <row r="20" spans="11:100" x14ac:dyDescent="0.2">
      <c r="AQ20" s="66" t="s">
        <v>80</v>
      </c>
      <c r="AR20" s="110">
        <v>960581.33000000007</v>
      </c>
      <c r="AS20" s="75">
        <v>9.2237769301016029E-2</v>
      </c>
      <c r="AU20" s="55" t="s">
        <v>80</v>
      </c>
      <c r="AV20" s="77">
        <f t="shared" si="5"/>
        <v>960581.33000000007</v>
      </c>
      <c r="AW20" s="78">
        <f t="shared" si="6"/>
        <v>9.2237769301016029E-2</v>
      </c>
      <c r="CA20"/>
      <c r="CB20"/>
      <c r="CC20"/>
      <c r="CI20" s="66" t="s">
        <v>19</v>
      </c>
      <c r="CJ20" s="74">
        <v>1173020</v>
      </c>
      <c r="CP20" s="77"/>
    </row>
    <row r="21" spans="11:100" x14ac:dyDescent="0.2">
      <c r="AQ21" s="88" t="s">
        <v>67</v>
      </c>
      <c r="AR21" s="110">
        <v>425440.45000000013</v>
      </c>
      <c r="AS21" s="75">
        <v>4.0852009978603741E-2</v>
      </c>
      <c r="AU21" s="55" t="s">
        <v>67</v>
      </c>
      <c r="AV21" s="77">
        <f t="shared" si="5"/>
        <v>425440.45000000013</v>
      </c>
      <c r="AW21" s="78">
        <f t="shared" si="6"/>
        <v>4.0852009978603741E-2</v>
      </c>
      <c r="CA21"/>
      <c r="CB21"/>
      <c r="CC21"/>
    </row>
    <row r="22" spans="11:100" x14ac:dyDescent="0.2">
      <c r="AQ22" s="88" t="s">
        <v>66</v>
      </c>
      <c r="AR22" s="110">
        <v>133092.38</v>
      </c>
      <c r="AS22" s="75">
        <v>1.2779911350310296E-2</v>
      </c>
      <c r="AU22" s="55" t="s">
        <v>66</v>
      </c>
      <c r="AV22" s="77">
        <f t="shared" si="5"/>
        <v>133092.38</v>
      </c>
      <c r="AW22" s="78">
        <f t="shared" si="6"/>
        <v>1.2779911350310296E-2</v>
      </c>
    </row>
    <row r="23" spans="11:100" x14ac:dyDescent="0.2">
      <c r="AQ23" s="88" t="s">
        <v>68</v>
      </c>
      <c r="AR23" s="110">
        <v>402048.49999999994</v>
      </c>
      <c r="AS23" s="75">
        <v>3.8605847972101995E-2</v>
      </c>
      <c r="AU23" s="55" t="s">
        <v>68</v>
      </c>
      <c r="AV23" s="77">
        <f t="shared" si="5"/>
        <v>402048.49999999994</v>
      </c>
      <c r="AW23" s="78">
        <f t="shared" si="6"/>
        <v>3.8605847972101995E-2</v>
      </c>
    </row>
    <row r="24" spans="11:100" x14ac:dyDescent="0.2">
      <c r="AQ24" s="66" t="s">
        <v>82</v>
      </c>
      <c r="AR24" s="110">
        <v>2512113.46</v>
      </c>
      <c r="AS24" s="75">
        <v>0.24122032621793424</v>
      </c>
      <c r="AU24" s="55" t="s">
        <v>82</v>
      </c>
      <c r="AV24" s="77">
        <f t="shared" si="5"/>
        <v>2512113.46</v>
      </c>
      <c r="AW24" s="78">
        <f t="shared" si="6"/>
        <v>0.24122032621793424</v>
      </c>
    </row>
    <row r="25" spans="11:100" x14ac:dyDescent="0.2">
      <c r="AQ25" s="88" t="s">
        <v>57</v>
      </c>
      <c r="AR25" s="110">
        <v>713421.34</v>
      </c>
      <c r="AS25" s="75">
        <v>6.8504759480742472E-2</v>
      </c>
      <c r="AU25" s="55" t="s">
        <v>57</v>
      </c>
      <c r="AV25" s="77">
        <f t="shared" si="5"/>
        <v>713421.34</v>
      </c>
      <c r="AW25" s="78">
        <f t="shared" si="6"/>
        <v>6.8504759480742472E-2</v>
      </c>
    </row>
    <row r="26" spans="11:100" x14ac:dyDescent="0.2">
      <c r="AQ26" s="88" t="s">
        <v>58</v>
      </c>
      <c r="AR26" s="110">
        <v>304637.96999999991</v>
      </c>
      <c r="AS26" s="75">
        <v>2.9252210010358864E-2</v>
      </c>
      <c r="AU26" s="55" t="s">
        <v>58</v>
      </c>
      <c r="AV26" s="77">
        <f t="shared" si="5"/>
        <v>304637.96999999991</v>
      </c>
      <c r="AW26" s="78">
        <f t="shared" si="6"/>
        <v>2.9252210010358864E-2</v>
      </c>
    </row>
    <row r="27" spans="11:100" x14ac:dyDescent="0.2">
      <c r="AQ27" s="88" t="s">
        <v>60</v>
      </c>
      <c r="AR27" s="110">
        <v>60060.45</v>
      </c>
      <c r="AS27" s="75">
        <v>5.7671763526938504E-3</v>
      </c>
      <c r="AU27" s="55" t="s">
        <v>60</v>
      </c>
      <c r="AV27" s="77">
        <f t="shared" si="5"/>
        <v>60060.45</v>
      </c>
      <c r="AW27" s="78">
        <f t="shared" si="6"/>
        <v>5.7671763526938504E-3</v>
      </c>
    </row>
    <row r="28" spans="11:100" x14ac:dyDescent="0.2">
      <c r="AQ28" s="88" t="s">
        <v>59</v>
      </c>
      <c r="AR28" s="110">
        <v>62824.330000000009</v>
      </c>
      <c r="AS28" s="75">
        <v>6.032572022850893E-3</v>
      </c>
      <c r="AU28" s="55" t="s">
        <v>59</v>
      </c>
      <c r="AV28" s="77">
        <f t="shared" si="5"/>
        <v>62824.330000000009</v>
      </c>
      <c r="AW28" s="78">
        <f t="shared" si="6"/>
        <v>6.032572022850893E-3</v>
      </c>
    </row>
    <row r="29" spans="11:100" x14ac:dyDescent="0.2">
      <c r="AQ29" s="88" t="s">
        <v>62</v>
      </c>
      <c r="AR29" s="110">
        <v>1371169.3699999999</v>
      </c>
      <c r="AS29" s="75">
        <v>0.13166360835128815</v>
      </c>
      <c r="AU29" s="55" t="s">
        <v>62</v>
      </c>
      <c r="AV29" s="77">
        <f t="shared" si="5"/>
        <v>1371169.3699999999</v>
      </c>
      <c r="AW29" s="78">
        <f t="shared" si="6"/>
        <v>0.13166360835128815</v>
      </c>
    </row>
    <row r="30" spans="11:100" x14ac:dyDescent="0.2">
      <c r="AQ30" s="66" t="s">
        <v>19</v>
      </c>
      <c r="AR30" s="74">
        <v>10414186.479999999</v>
      </c>
      <c r="AS30" s="75">
        <v>1</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Readme</vt:lpstr>
      <vt:lpstr>Income Breakdown</vt:lpstr>
      <vt:lpstr>Worldwide Sales Distribution</vt:lpstr>
      <vt:lpstr>Sales Breakdown</vt:lpstr>
      <vt:lpstr>Dataset</vt:lpstr>
      <vt:lpstr>Pivot tables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Nikolai Potapov</dc:creator>
  <cp:keywords/>
  <dc:description/>
  <cp:lastModifiedBy>richairicha27.2@gmail.com</cp:lastModifiedBy>
  <dcterms:created xsi:type="dcterms:W3CDTF">2024-05-24T17:10:36Z</dcterms:created>
  <dcterms:modified xsi:type="dcterms:W3CDTF">2024-06-18T11:04:23Z</dcterms:modified>
  <cp:category/>
</cp:coreProperties>
</file>